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33a8f250b85449/Documents/Online Courses/Mentorship/"/>
    </mc:Choice>
  </mc:AlternateContent>
  <xr:revisionPtr revIDLastSave="151" documentId="8_{14FFD27A-7030-4CFA-B104-E79909FCB2DC}" xr6:coauthVersionLast="47" xr6:coauthVersionMax="47" xr10:uidLastSave="{1D22C3A9-71AE-4C58-9C9A-A1AA2A9D1534}"/>
  <bookViews>
    <workbookView xWindow="-108" yWindow="-108" windowWidth="23256" windowHeight="12456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9" i="3" l="1"/>
  <c r="J11" i="3" s="1"/>
  <c r="J211" i="3"/>
  <c r="J214" i="3"/>
  <c r="J192" i="3"/>
  <c r="J185" i="3"/>
  <c r="D8" i="3"/>
  <c r="E8" i="3"/>
  <c r="F8" i="3"/>
  <c r="G8" i="3"/>
  <c r="H8" i="3"/>
  <c r="I8" i="3"/>
  <c r="K145" i="3"/>
  <c r="L145" i="3"/>
  <c r="M145" i="3"/>
  <c r="N145" i="3"/>
  <c r="B201" i="3"/>
  <c r="C201" i="3"/>
  <c r="D201" i="3"/>
  <c r="E201" i="3"/>
  <c r="F201" i="3"/>
  <c r="G201" i="3"/>
  <c r="G203" i="3" s="1"/>
  <c r="H201" i="3"/>
  <c r="H203" i="3" s="1"/>
  <c r="I201" i="3"/>
  <c r="B182" i="3"/>
  <c r="C182" i="3"/>
  <c r="D182" i="3"/>
  <c r="E182" i="3"/>
  <c r="F182" i="3"/>
  <c r="G182" i="3"/>
  <c r="H182" i="3"/>
  <c r="I182" i="3"/>
  <c r="B163" i="3"/>
  <c r="C163" i="3"/>
  <c r="D163" i="3"/>
  <c r="E163" i="3"/>
  <c r="F163" i="3"/>
  <c r="G163" i="3"/>
  <c r="H163" i="3"/>
  <c r="I163" i="3"/>
  <c r="K128" i="3"/>
  <c r="L128" i="3"/>
  <c r="M128" i="3"/>
  <c r="N128" i="3"/>
  <c r="C128" i="3"/>
  <c r="D128" i="3"/>
  <c r="E128" i="3"/>
  <c r="F128" i="3"/>
  <c r="G128" i="3"/>
  <c r="H128" i="3"/>
  <c r="I128" i="3"/>
  <c r="B97" i="3"/>
  <c r="C97" i="3"/>
  <c r="D97" i="3"/>
  <c r="E97" i="3"/>
  <c r="F97" i="3"/>
  <c r="G97" i="3"/>
  <c r="H97" i="3"/>
  <c r="I97" i="3"/>
  <c r="B35" i="3"/>
  <c r="C35" i="3"/>
  <c r="D35" i="3"/>
  <c r="E35" i="3"/>
  <c r="F35" i="3"/>
  <c r="G35" i="3"/>
  <c r="H35" i="3"/>
  <c r="I35" i="3"/>
  <c r="D66" i="3"/>
  <c r="E66" i="3"/>
  <c r="F66" i="3"/>
  <c r="G66" i="3"/>
  <c r="H66" i="3"/>
  <c r="I66" i="3"/>
  <c r="D17" i="3"/>
  <c r="E17" i="3"/>
  <c r="F17" i="3"/>
  <c r="G17" i="3"/>
  <c r="H17" i="3"/>
  <c r="I17" i="3"/>
  <c r="D14" i="3"/>
  <c r="E14" i="3"/>
  <c r="F14" i="3"/>
  <c r="G14" i="3"/>
  <c r="H14" i="3"/>
  <c r="I14" i="3"/>
  <c r="B14" i="3"/>
  <c r="C14" i="3"/>
  <c r="C11" i="3"/>
  <c r="D11" i="3"/>
  <c r="E11" i="3"/>
  <c r="F11" i="3"/>
  <c r="G11" i="3"/>
  <c r="H11" i="3"/>
  <c r="I11" i="3"/>
  <c r="C3" i="3"/>
  <c r="D3" i="3"/>
  <c r="E3" i="3"/>
  <c r="F3" i="3"/>
  <c r="G3" i="3"/>
  <c r="H3" i="3"/>
  <c r="I3" i="3"/>
  <c r="C214" i="3"/>
  <c r="D214" i="3"/>
  <c r="E214" i="3"/>
  <c r="F214" i="3"/>
  <c r="F216" i="3" s="1"/>
  <c r="G214" i="3"/>
  <c r="H214" i="3"/>
  <c r="I214" i="3"/>
  <c r="B214" i="3"/>
  <c r="C211" i="3"/>
  <c r="D211" i="3"/>
  <c r="E211" i="3"/>
  <c r="F211" i="3"/>
  <c r="F213" i="3" s="1"/>
  <c r="G211" i="3"/>
  <c r="H211" i="3"/>
  <c r="H213" i="3" s="1"/>
  <c r="I211" i="3"/>
  <c r="B211" i="3"/>
  <c r="B212" i="3" s="1"/>
  <c r="C208" i="3"/>
  <c r="D208" i="3"/>
  <c r="E208" i="3"/>
  <c r="F208" i="3"/>
  <c r="G208" i="3"/>
  <c r="H208" i="3"/>
  <c r="I208" i="3"/>
  <c r="B208" i="3"/>
  <c r="C204" i="3"/>
  <c r="D204" i="3"/>
  <c r="E204" i="3"/>
  <c r="F204" i="3"/>
  <c r="F207" i="3" s="1"/>
  <c r="G204" i="3"/>
  <c r="H204" i="3"/>
  <c r="I204" i="3"/>
  <c r="B204" i="3"/>
  <c r="B207" i="3" s="1"/>
  <c r="C199" i="3"/>
  <c r="D199" i="3"/>
  <c r="E199" i="3"/>
  <c r="F199" i="3"/>
  <c r="G200" i="3" s="1"/>
  <c r="G199" i="3"/>
  <c r="H199" i="3"/>
  <c r="I199" i="3"/>
  <c r="B199" i="3"/>
  <c r="G216" i="3"/>
  <c r="C216" i="3"/>
  <c r="H215" i="3"/>
  <c r="D215" i="3"/>
  <c r="I216" i="3"/>
  <c r="J216" i="3" s="1"/>
  <c r="H216" i="3"/>
  <c r="E216" i="3"/>
  <c r="D216" i="3"/>
  <c r="B216" i="3"/>
  <c r="C212" i="3"/>
  <c r="I213" i="3"/>
  <c r="J213" i="3" s="1"/>
  <c r="K213" i="3" s="1"/>
  <c r="L213" i="3" s="1"/>
  <c r="M213" i="3" s="1"/>
  <c r="N213" i="3" s="1"/>
  <c r="G213" i="3"/>
  <c r="E213" i="3"/>
  <c r="D213" i="3"/>
  <c r="C213" i="3"/>
  <c r="I210" i="3"/>
  <c r="H210" i="3"/>
  <c r="E210" i="3"/>
  <c r="D210" i="3"/>
  <c r="I209" i="3"/>
  <c r="H209" i="3"/>
  <c r="E209" i="3"/>
  <c r="D209" i="3"/>
  <c r="J208" i="3"/>
  <c r="G210" i="3"/>
  <c r="C210" i="3"/>
  <c r="H207" i="3"/>
  <c r="G207" i="3"/>
  <c r="D207" i="3"/>
  <c r="C207" i="3"/>
  <c r="H206" i="3"/>
  <c r="G206" i="3"/>
  <c r="D206" i="3"/>
  <c r="C206" i="3"/>
  <c r="I205" i="3"/>
  <c r="H205" i="3"/>
  <c r="E205" i="3"/>
  <c r="D205" i="3"/>
  <c r="I207" i="3"/>
  <c r="J207" i="3" s="1"/>
  <c r="G205" i="3"/>
  <c r="E207" i="3"/>
  <c r="D203" i="3"/>
  <c r="C203" i="3"/>
  <c r="H200" i="3"/>
  <c r="D200" i="3"/>
  <c r="C200" i="3"/>
  <c r="I200" i="3"/>
  <c r="E200" i="3"/>
  <c r="B200" i="3"/>
  <c r="K42" i="3"/>
  <c r="L42" i="3"/>
  <c r="M42" i="3"/>
  <c r="N42" i="3"/>
  <c r="K66" i="3"/>
  <c r="L66" i="3"/>
  <c r="M66" i="3"/>
  <c r="N66" i="3"/>
  <c r="J66" i="3"/>
  <c r="K73" i="3"/>
  <c r="L73" i="3"/>
  <c r="M73" i="3"/>
  <c r="N73" i="3"/>
  <c r="J128" i="3"/>
  <c r="K97" i="3"/>
  <c r="L97" i="3"/>
  <c r="M97" i="3"/>
  <c r="N97" i="3"/>
  <c r="J97" i="3"/>
  <c r="K135" i="3"/>
  <c r="L135" i="3"/>
  <c r="M135" i="3"/>
  <c r="N135" i="3"/>
  <c r="C17" i="3"/>
  <c r="B17" i="3"/>
  <c r="C195" i="3"/>
  <c r="C197" i="3" s="1"/>
  <c r="D195" i="3"/>
  <c r="E195" i="3"/>
  <c r="F195" i="3"/>
  <c r="F197" i="3" s="1"/>
  <c r="G195" i="3"/>
  <c r="H195" i="3"/>
  <c r="I195" i="3"/>
  <c r="B195" i="3"/>
  <c r="C176" i="3"/>
  <c r="D177" i="3" s="1"/>
  <c r="D176" i="3"/>
  <c r="E176" i="3"/>
  <c r="F176" i="3"/>
  <c r="G176" i="3"/>
  <c r="G178" i="3" s="1"/>
  <c r="H176" i="3"/>
  <c r="I176" i="3"/>
  <c r="B176" i="3"/>
  <c r="B169" i="3" s="1"/>
  <c r="E141" i="3"/>
  <c r="F141" i="3"/>
  <c r="G141" i="3"/>
  <c r="H141" i="3"/>
  <c r="I141" i="3"/>
  <c r="D141" i="3"/>
  <c r="C110" i="3"/>
  <c r="D110" i="3"/>
  <c r="E110" i="3"/>
  <c r="F110" i="3"/>
  <c r="G110" i="3"/>
  <c r="H110" i="3"/>
  <c r="I110" i="3"/>
  <c r="B110" i="3"/>
  <c r="E79" i="3"/>
  <c r="F79" i="3"/>
  <c r="G79" i="3"/>
  <c r="H79" i="3"/>
  <c r="I79" i="3"/>
  <c r="D79" i="3"/>
  <c r="C48" i="3"/>
  <c r="D48" i="3"/>
  <c r="E48" i="3"/>
  <c r="F48" i="3"/>
  <c r="G48" i="3"/>
  <c r="H48" i="3"/>
  <c r="I48" i="3"/>
  <c r="B48" i="3"/>
  <c r="K162" i="3"/>
  <c r="L162" i="3" s="1"/>
  <c r="M162" i="3" s="1"/>
  <c r="N162" i="3" s="1"/>
  <c r="K161" i="3"/>
  <c r="L161" i="3" s="1"/>
  <c r="J160" i="3"/>
  <c r="B3" i="3"/>
  <c r="E112" i="3"/>
  <c r="B143" i="3"/>
  <c r="I197" i="3"/>
  <c r="J197" i="3" s="1"/>
  <c r="B197" i="3"/>
  <c r="C192" i="3"/>
  <c r="D192" i="3"/>
  <c r="E192" i="3"/>
  <c r="E194" i="3" s="1"/>
  <c r="F192" i="3"/>
  <c r="G193" i="3" s="1"/>
  <c r="G192" i="3"/>
  <c r="H193" i="3" s="1"/>
  <c r="H192" i="3"/>
  <c r="I192" i="3"/>
  <c r="I193" i="3" s="1"/>
  <c r="B192" i="3"/>
  <c r="B194" i="3" s="1"/>
  <c r="C189" i="3"/>
  <c r="D189" i="3"/>
  <c r="D190" i="3" s="1"/>
  <c r="E189" i="3"/>
  <c r="F189" i="3"/>
  <c r="G189" i="3"/>
  <c r="H189" i="3"/>
  <c r="H190" i="3" s="1"/>
  <c r="I189" i="3"/>
  <c r="B189" i="3"/>
  <c r="B191" i="3" s="1"/>
  <c r="C187" i="3"/>
  <c r="C185" i="3"/>
  <c r="D185" i="3"/>
  <c r="E185" i="3"/>
  <c r="E186" i="3" s="1"/>
  <c r="F185" i="3"/>
  <c r="G185" i="3"/>
  <c r="H185" i="3"/>
  <c r="I185" i="3"/>
  <c r="I188" i="3" s="1"/>
  <c r="J188" i="3" s="1"/>
  <c r="K188" i="3" s="1"/>
  <c r="B185" i="3"/>
  <c r="D188" i="3"/>
  <c r="C188" i="3"/>
  <c r="B190" i="3"/>
  <c r="C180" i="3"/>
  <c r="D180" i="3"/>
  <c r="D181" i="3" s="1"/>
  <c r="E180" i="3"/>
  <c r="F180" i="3"/>
  <c r="G180" i="3"/>
  <c r="H180" i="3"/>
  <c r="H181" i="3" s="1"/>
  <c r="I180" i="3"/>
  <c r="B180" i="3"/>
  <c r="C173" i="3"/>
  <c r="D173" i="3"/>
  <c r="E173" i="3"/>
  <c r="E175" i="3" s="1"/>
  <c r="F173" i="3"/>
  <c r="G173" i="3"/>
  <c r="H173" i="3"/>
  <c r="I173" i="3"/>
  <c r="I174" i="3" s="1"/>
  <c r="B173" i="3"/>
  <c r="B175" i="3" s="1"/>
  <c r="C170" i="3"/>
  <c r="D170" i="3"/>
  <c r="E170" i="3"/>
  <c r="E172" i="3" s="1"/>
  <c r="F170" i="3"/>
  <c r="F172" i="3" s="1"/>
  <c r="G170" i="3"/>
  <c r="H170" i="3"/>
  <c r="I170" i="3"/>
  <c r="I165" i="3" s="1"/>
  <c r="J165" i="3" s="1"/>
  <c r="K165" i="3" s="1"/>
  <c r="L165" i="3" s="1"/>
  <c r="B170" i="3"/>
  <c r="B172" i="3" s="1"/>
  <c r="C166" i="3"/>
  <c r="C169" i="3" s="1"/>
  <c r="D166" i="3"/>
  <c r="D168" i="3" s="1"/>
  <c r="E166" i="3"/>
  <c r="F166" i="3"/>
  <c r="G166" i="3"/>
  <c r="H166" i="3"/>
  <c r="I166" i="3"/>
  <c r="B166" i="3"/>
  <c r="I169" i="3"/>
  <c r="J169" i="3" s="1"/>
  <c r="K169" i="3" s="1"/>
  <c r="L169" i="3" s="1"/>
  <c r="M169" i="3" s="1"/>
  <c r="E169" i="3"/>
  <c r="D169" i="3"/>
  <c r="H171" i="3"/>
  <c r="B174" i="3"/>
  <c r="E177" i="3"/>
  <c r="I177" i="3"/>
  <c r="B181" i="3"/>
  <c r="C181" i="3"/>
  <c r="E161" i="3"/>
  <c r="F161" i="3"/>
  <c r="G161" i="3"/>
  <c r="H161" i="3"/>
  <c r="I161" i="3"/>
  <c r="D161" i="3"/>
  <c r="F159" i="3"/>
  <c r="G159" i="3"/>
  <c r="H159" i="3"/>
  <c r="I159" i="3"/>
  <c r="E159" i="3"/>
  <c r="E160" i="3" s="1"/>
  <c r="F157" i="3"/>
  <c r="G157" i="3"/>
  <c r="H157" i="3"/>
  <c r="I157" i="3"/>
  <c r="E157" i="3"/>
  <c r="F155" i="3"/>
  <c r="G155" i="3"/>
  <c r="G156" i="3" s="1"/>
  <c r="G158" i="3" s="1"/>
  <c r="H155" i="3"/>
  <c r="I155" i="3"/>
  <c r="E155" i="3"/>
  <c r="F153" i="3"/>
  <c r="G153" i="3"/>
  <c r="H153" i="3"/>
  <c r="I153" i="3"/>
  <c r="E153" i="3"/>
  <c r="F151" i="3"/>
  <c r="G151" i="3"/>
  <c r="H151" i="3"/>
  <c r="I151" i="3"/>
  <c r="E151" i="3"/>
  <c r="E152" i="3" s="1"/>
  <c r="C149" i="3"/>
  <c r="D149" i="3"/>
  <c r="E149" i="3"/>
  <c r="F149" i="3"/>
  <c r="G149" i="3"/>
  <c r="H149" i="3"/>
  <c r="I149" i="3"/>
  <c r="B149" i="3"/>
  <c r="F147" i="3"/>
  <c r="G147" i="3"/>
  <c r="G148" i="3" s="1"/>
  <c r="G150" i="3" s="1"/>
  <c r="H147" i="3"/>
  <c r="I147" i="3"/>
  <c r="E147" i="3"/>
  <c r="F148" i="3" s="1"/>
  <c r="C145" i="3"/>
  <c r="D145" i="3"/>
  <c r="D178" i="3" s="1"/>
  <c r="E145" i="3"/>
  <c r="E178" i="3" s="1"/>
  <c r="F145" i="3"/>
  <c r="G145" i="3"/>
  <c r="G172" i="3" s="1"/>
  <c r="H145" i="3"/>
  <c r="H175" i="3" s="1"/>
  <c r="I145" i="3"/>
  <c r="B145" i="3"/>
  <c r="C161" i="3"/>
  <c r="B161" i="3"/>
  <c r="D160" i="3"/>
  <c r="C160" i="3"/>
  <c r="B160" i="3"/>
  <c r="I160" i="3"/>
  <c r="D157" i="3"/>
  <c r="C157" i="3"/>
  <c r="B157" i="3"/>
  <c r="D156" i="3"/>
  <c r="C156" i="3"/>
  <c r="B156" i="3"/>
  <c r="E156" i="3"/>
  <c r="E158" i="3" s="1"/>
  <c r="D153" i="3"/>
  <c r="C153" i="3"/>
  <c r="B153" i="3"/>
  <c r="D152" i="3"/>
  <c r="C152" i="3"/>
  <c r="B152" i="3"/>
  <c r="G152" i="3"/>
  <c r="F152" i="3"/>
  <c r="F154" i="3" s="1"/>
  <c r="D148" i="3"/>
  <c r="C148" i="3"/>
  <c r="B148" i="3"/>
  <c r="B150" i="3" s="1"/>
  <c r="D146" i="3"/>
  <c r="B146" i="3"/>
  <c r="B140" i="3"/>
  <c r="E138" i="3"/>
  <c r="F138" i="3"/>
  <c r="G138" i="3"/>
  <c r="G140" i="3" s="1"/>
  <c r="H138" i="3"/>
  <c r="H140" i="3" s="1"/>
  <c r="I138" i="3"/>
  <c r="D138" i="3"/>
  <c r="B137" i="3"/>
  <c r="D135" i="3"/>
  <c r="D137" i="3" s="1"/>
  <c r="E135" i="3"/>
  <c r="F135" i="3"/>
  <c r="G135" i="3"/>
  <c r="H135" i="3"/>
  <c r="H137" i="3" s="1"/>
  <c r="I135" i="3"/>
  <c r="C135" i="3"/>
  <c r="H133" i="3"/>
  <c r="I133" i="3"/>
  <c r="B133" i="3"/>
  <c r="E131" i="3"/>
  <c r="F131" i="3"/>
  <c r="G131" i="3"/>
  <c r="H131" i="3"/>
  <c r="I131" i="3"/>
  <c r="D131" i="3"/>
  <c r="D133" i="3" s="1"/>
  <c r="B128" i="3"/>
  <c r="B130" i="3" s="1"/>
  <c r="C126" i="3"/>
  <c r="D126" i="3"/>
  <c r="E126" i="3"/>
  <c r="F126" i="3"/>
  <c r="G126" i="3"/>
  <c r="H126" i="3"/>
  <c r="I126" i="3"/>
  <c r="B126" i="3"/>
  <c r="E124" i="3"/>
  <c r="F124" i="3"/>
  <c r="G124" i="3"/>
  <c r="G125" i="3" s="1"/>
  <c r="G127" i="3" s="1"/>
  <c r="H124" i="3"/>
  <c r="I125" i="3" s="1"/>
  <c r="I127" i="3" s="1"/>
  <c r="I124" i="3"/>
  <c r="D124" i="3"/>
  <c r="C122" i="3"/>
  <c r="D122" i="3"/>
  <c r="E122" i="3"/>
  <c r="F122" i="3"/>
  <c r="G122" i="3"/>
  <c r="H122" i="3"/>
  <c r="I122" i="3"/>
  <c r="B122" i="3"/>
  <c r="E120" i="3"/>
  <c r="F120" i="3"/>
  <c r="G121" i="3" s="1"/>
  <c r="G123" i="3" s="1"/>
  <c r="G120" i="3"/>
  <c r="H120" i="3"/>
  <c r="I120" i="3"/>
  <c r="D120" i="3"/>
  <c r="D118" i="3"/>
  <c r="E118" i="3"/>
  <c r="F118" i="3"/>
  <c r="G118" i="3"/>
  <c r="H118" i="3"/>
  <c r="I118" i="3"/>
  <c r="C118" i="3"/>
  <c r="E116" i="3"/>
  <c r="F116" i="3"/>
  <c r="G116" i="3"/>
  <c r="H116" i="3"/>
  <c r="I116" i="3"/>
  <c r="D116" i="3"/>
  <c r="D114" i="3"/>
  <c r="D143" i="3" s="1"/>
  <c r="E114" i="3"/>
  <c r="E140" i="3" s="1"/>
  <c r="F114" i="3"/>
  <c r="F137" i="3" s="1"/>
  <c r="G114" i="3"/>
  <c r="H114" i="3"/>
  <c r="I114" i="3"/>
  <c r="I140" i="3" s="1"/>
  <c r="C114" i="3"/>
  <c r="C115" i="3" s="1"/>
  <c r="F139" i="3"/>
  <c r="C139" i="3"/>
  <c r="B139" i="3"/>
  <c r="B136" i="3"/>
  <c r="C132" i="3"/>
  <c r="B132" i="3"/>
  <c r="C125" i="3"/>
  <c r="C127" i="3" s="1"/>
  <c r="B125" i="3"/>
  <c r="B127" i="3" s="1"/>
  <c r="F125" i="3"/>
  <c r="C121" i="3"/>
  <c r="B121" i="3"/>
  <c r="D121" i="3"/>
  <c r="D123" i="3" s="1"/>
  <c r="B118" i="3"/>
  <c r="C117" i="3"/>
  <c r="B117" i="3"/>
  <c r="F117" i="3"/>
  <c r="F119" i="3" s="1"/>
  <c r="D117" i="3"/>
  <c r="D119" i="3" s="1"/>
  <c r="B115" i="3"/>
  <c r="B78" i="3"/>
  <c r="B75" i="3"/>
  <c r="B68" i="3"/>
  <c r="C107" i="3"/>
  <c r="C109" i="3" s="1"/>
  <c r="D107" i="3"/>
  <c r="E107" i="3"/>
  <c r="F107" i="3"/>
  <c r="G107" i="3"/>
  <c r="G109" i="3" s="1"/>
  <c r="H107" i="3"/>
  <c r="I107" i="3"/>
  <c r="B107" i="3"/>
  <c r="C104" i="3"/>
  <c r="C106" i="3" s="1"/>
  <c r="D104" i="3"/>
  <c r="D106" i="3" s="1"/>
  <c r="E104" i="3"/>
  <c r="F104" i="3"/>
  <c r="G104" i="3"/>
  <c r="G106" i="3" s="1"/>
  <c r="H104" i="3"/>
  <c r="I104" i="3"/>
  <c r="B104" i="3"/>
  <c r="C100" i="3"/>
  <c r="C102" i="3" s="1"/>
  <c r="D100" i="3"/>
  <c r="D102" i="3" s="1"/>
  <c r="E100" i="3"/>
  <c r="F100" i="3"/>
  <c r="G100" i="3"/>
  <c r="G102" i="3" s="1"/>
  <c r="H100" i="3"/>
  <c r="I100" i="3"/>
  <c r="B100" i="3"/>
  <c r="C95" i="3"/>
  <c r="D95" i="3"/>
  <c r="E95" i="3"/>
  <c r="F95" i="3"/>
  <c r="G95" i="3"/>
  <c r="H95" i="3"/>
  <c r="I95" i="3"/>
  <c r="B95" i="3"/>
  <c r="E93" i="3"/>
  <c r="F94" i="3" s="1"/>
  <c r="F93" i="3"/>
  <c r="G93" i="3"/>
  <c r="H93" i="3"/>
  <c r="H94" i="3" s="1"/>
  <c r="H96" i="3" s="1"/>
  <c r="I93" i="3"/>
  <c r="D93" i="3"/>
  <c r="D87" i="3"/>
  <c r="E87" i="3"/>
  <c r="F87" i="3"/>
  <c r="G87" i="3"/>
  <c r="H87" i="3"/>
  <c r="I87" i="3"/>
  <c r="C87" i="3"/>
  <c r="D91" i="3"/>
  <c r="E91" i="3"/>
  <c r="F91" i="3"/>
  <c r="G91" i="3"/>
  <c r="H91" i="3"/>
  <c r="I91" i="3"/>
  <c r="C91" i="3"/>
  <c r="E89" i="3"/>
  <c r="F90" i="3" s="1"/>
  <c r="F89" i="3"/>
  <c r="G89" i="3"/>
  <c r="H89" i="3"/>
  <c r="I89" i="3"/>
  <c r="D89" i="3"/>
  <c r="B87" i="3"/>
  <c r="E85" i="3"/>
  <c r="F85" i="3"/>
  <c r="G85" i="3"/>
  <c r="H85" i="3"/>
  <c r="I85" i="3"/>
  <c r="D85" i="3"/>
  <c r="D86" i="3" s="1"/>
  <c r="D88" i="3" s="1"/>
  <c r="C83" i="3"/>
  <c r="C112" i="3" s="1"/>
  <c r="D83" i="3"/>
  <c r="E83" i="3"/>
  <c r="E84" i="3" s="1"/>
  <c r="F83" i="3"/>
  <c r="G83" i="3"/>
  <c r="H83" i="3"/>
  <c r="H84" i="3" s="1"/>
  <c r="I83" i="3"/>
  <c r="I109" i="3" s="1"/>
  <c r="B83" i="3"/>
  <c r="C84" i="3" s="1"/>
  <c r="C94" i="3"/>
  <c r="B94" i="3"/>
  <c r="B91" i="3"/>
  <c r="C90" i="3"/>
  <c r="B90" i="3"/>
  <c r="E90" i="3"/>
  <c r="E92" i="3" s="1"/>
  <c r="D90" i="3"/>
  <c r="D92" i="3" s="1"/>
  <c r="C86" i="3"/>
  <c r="B86" i="3"/>
  <c r="F84" i="3"/>
  <c r="D84" i="3"/>
  <c r="B84" i="3"/>
  <c r="E76" i="3"/>
  <c r="F76" i="3"/>
  <c r="G76" i="3"/>
  <c r="H76" i="3"/>
  <c r="I76" i="3"/>
  <c r="D76" i="3"/>
  <c r="D73" i="3"/>
  <c r="E73" i="3"/>
  <c r="F73" i="3"/>
  <c r="G73" i="3"/>
  <c r="H73" i="3"/>
  <c r="I73" i="3"/>
  <c r="C73" i="3"/>
  <c r="E72" i="3"/>
  <c r="F72" i="3"/>
  <c r="B71" i="3"/>
  <c r="E69" i="3"/>
  <c r="F69" i="3"/>
  <c r="G69" i="3"/>
  <c r="H69" i="3"/>
  <c r="I69" i="3"/>
  <c r="I72" i="3" s="1"/>
  <c r="D69" i="3"/>
  <c r="D64" i="3"/>
  <c r="E64" i="3"/>
  <c r="F64" i="3"/>
  <c r="G64" i="3"/>
  <c r="H64" i="3"/>
  <c r="I64" i="3"/>
  <c r="C64" i="3"/>
  <c r="E62" i="3"/>
  <c r="F62" i="3"/>
  <c r="G63" i="3" s="1"/>
  <c r="G62" i="3"/>
  <c r="H62" i="3"/>
  <c r="H63" i="3" s="1"/>
  <c r="I62" i="3"/>
  <c r="D62" i="3"/>
  <c r="D63" i="3" s="1"/>
  <c r="D65" i="3" s="1"/>
  <c r="D60" i="3"/>
  <c r="E60" i="3"/>
  <c r="F60" i="3"/>
  <c r="G60" i="3"/>
  <c r="H60" i="3"/>
  <c r="I60" i="3"/>
  <c r="C60" i="3"/>
  <c r="E58" i="3"/>
  <c r="F59" i="3" s="1"/>
  <c r="F61" i="3" s="1"/>
  <c r="F58" i="3"/>
  <c r="G58" i="3"/>
  <c r="G59" i="3" s="1"/>
  <c r="H58" i="3"/>
  <c r="I58" i="3"/>
  <c r="D58" i="3"/>
  <c r="D59" i="3" s="1"/>
  <c r="D61" i="3" s="1"/>
  <c r="B56" i="3"/>
  <c r="C56" i="3"/>
  <c r="D56" i="3"/>
  <c r="E56" i="3"/>
  <c r="F56" i="3"/>
  <c r="G56" i="3"/>
  <c r="H56" i="3"/>
  <c r="I56" i="3"/>
  <c r="E54" i="3"/>
  <c r="F54" i="3"/>
  <c r="F52" i="3" s="1"/>
  <c r="G54" i="3"/>
  <c r="H54" i="3"/>
  <c r="I54" i="3"/>
  <c r="D54" i="3"/>
  <c r="D55" i="3" s="1"/>
  <c r="C52" i="3"/>
  <c r="C77" i="3"/>
  <c r="B77" i="3"/>
  <c r="B74" i="3"/>
  <c r="C70" i="3"/>
  <c r="B70" i="3"/>
  <c r="C67" i="3"/>
  <c r="B67" i="3"/>
  <c r="B64" i="3"/>
  <c r="C63" i="3"/>
  <c r="C65" i="3" s="1"/>
  <c r="B63" i="3"/>
  <c r="F63" i="3"/>
  <c r="F65" i="3" s="1"/>
  <c r="B60" i="3"/>
  <c r="C59" i="3"/>
  <c r="B59" i="3"/>
  <c r="C55" i="3"/>
  <c r="B55" i="3"/>
  <c r="B57" i="3" s="1"/>
  <c r="B53" i="3"/>
  <c r="C45" i="3"/>
  <c r="D45" i="3"/>
  <c r="E45" i="3"/>
  <c r="E47" i="3" s="1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B38" i="3"/>
  <c r="B40" i="3" s="1"/>
  <c r="C38" i="3"/>
  <c r="D38" i="3"/>
  <c r="E38" i="3"/>
  <c r="E41" i="3" s="1"/>
  <c r="F38" i="3"/>
  <c r="G38" i="3"/>
  <c r="H38" i="3"/>
  <c r="I38" i="3"/>
  <c r="D33" i="3"/>
  <c r="E33" i="3"/>
  <c r="F33" i="3"/>
  <c r="G33" i="3"/>
  <c r="H33" i="3"/>
  <c r="I33" i="3"/>
  <c r="C33" i="3"/>
  <c r="D31" i="3"/>
  <c r="E31" i="3"/>
  <c r="F31" i="3"/>
  <c r="F32" i="3" s="1"/>
  <c r="G31" i="3"/>
  <c r="H31" i="3"/>
  <c r="I31" i="3"/>
  <c r="I32" i="3" s="1"/>
  <c r="D29" i="3"/>
  <c r="E29" i="3"/>
  <c r="F29" i="3"/>
  <c r="G29" i="3"/>
  <c r="H29" i="3"/>
  <c r="I29" i="3"/>
  <c r="C29" i="3"/>
  <c r="E27" i="3"/>
  <c r="E21" i="3" s="1"/>
  <c r="E44" i="3" s="1"/>
  <c r="F27" i="3"/>
  <c r="F28" i="3" s="1"/>
  <c r="F30" i="3" s="1"/>
  <c r="G27" i="3"/>
  <c r="H27" i="3"/>
  <c r="I27" i="3"/>
  <c r="D27" i="3"/>
  <c r="E25" i="3"/>
  <c r="F25" i="3"/>
  <c r="G25" i="3"/>
  <c r="H25" i="3"/>
  <c r="I25" i="3"/>
  <c r="C25" i="3"/>
  <c r="D25" i="3"/>
  <c r="B11" i="3"/>
  <c r="C8" i="3"/>
  <c r="B8" i="3"/>
  <c r="B4" i="3"/>
  <c r="D23" i="3"/>
  <c r="E23" i="3"/>
  <c r="F23" i="3"/>
  <c r="G23" i="3"/>
  <c r="G24" i="3" s="1"/>
  <c r="H23" i="3"/>
  <c r="H24" i="3" s="1"/>
  <c r="I23" i="3"/>
  <c r="B21" i="3"/>
  <c r="C21" i="3"/>
  <c r="C44" i="3" s="1"/>
  <c r="B33" i="3"/>
  <c r="C31" i="3"/>
  <c r="B31" i="3"/>
  <c r="B32" i="3" s="1"/>
  <c r="B29" i="3"/>
  <c r="E28" i="3"/>
  <c r="E30" i="3" s="1"/>
  <c r="C27" i="3"/>
  <c r="B27" i="3"/>
  <c r="B28" i="3" s="1"/>
  <c r="B25" i="3"/>
  <c r="E24" i="3"/>
  <c r="E26" i="3" s="1"/>
  <c r="B24" i="3"/>
  <c r="B22" i="3"/>
  <c r="J182" i="3" l="1"/>
  <c r="G212" i="3"/>
  <c r="B213" i="3"/>
  <c r="G202" i="3"/>
  <c r="C205" i="3"/>
  <c r="F200" i="3"/>
  <c r="K207" i="3"/>
  <c r="B203" i="3"/>
  <c r="B202" i="3"/>
  <c r="C202" i="3"/>
  <c r="F203" i="3"/>
  <c r="K216" i="3"/>
  <c r="F202" i="3"/>
  <c r="D202" i="3"/>
  <c r="H202" i="3"/>
  <c r="B205" i="3"/>
  <c r="F205" i="3"/>
  <c r="E206" i="3"/>
  <c r="I206" i="3"/>
  <c r="K208" i="3"/>
  <c r="B209" i="3"/>
  <c r="F209" i="3"/>
  <c r="B210" i="3"/>
  <c r="F210" i="3"/>
  <c r="J210" i="3"/>
  <c r="D212" i="3"/>
  <c r="H212" i="3"/>
  <c r="E215" i="3"/>
  <c r="I215" i="3"/>
  <c r="B206" i="3"/>
  <c r="F206" i="3"/>
  <c r="C209" i="3"/>
  <c r="G209" i="3"/>
  <c r="E212" i="3"/>
  <c r="I212" i="3"/>
  <c r="B215" i="3"/>
  <c r="F215" i="3"/>
  <c r="F212" i="3"/>
  <c r="C215" i="3"/>
  <c r="G215" i="3"/>
  <c r="F81" i="3"/>
  <c r="F75" i="3"/>
  <c r="I52" i="3"/>
  <c r="I81" i="3" s="1"/>
  <c r="C53" i="3"/>
  <c r="C75" i="3"/>
  <c r="C68" i="3"/>
  <c r="G55" i="3"/>
  <c r="H55" i="3"/>
  <c r="H57" i="3" s="1"/>
  <c r="F68" i="3"/>
  <c r="E86" i="3"/>
  <c r="G101" i="3"/>
  <c r="F115" i="3"/>
  <c r="C178" i="3"/>
  <c r="G171" i="3"/>
  <c r="E174" i="3"/>
  <c r="C175" i="3"/>
  <c r="G197" i="3"/>
  <c r="C191" i="3"/>
  <c r="F41" i="3"/>
  <c r="B109" i="3"/>
  <c r="H168" i="3"/>
  <c r="H172" i="3"/>
  <c r="I175" i="3"/>
  <c r="J175" i="3" s="1"/>
  <c r="D187" i="3"/>
  <c r="D191" i="3"/>
  <c r="B106" i="3"/>
  <c r="F109" i="3"/>
  <c r="E102" i="3"/>
  <c r="E143" i="3"/>
  <c r="G130" i="3"/>
  <c r="G165" i="3"/>
  <c r="B34" i="3"/>
  <c r="I28" i="3"/>
  <c r="F55" i="3"/>
  <c r="H65" i="3"/>
  <c r="F71" i="3"/>
  <c r="F78" i="3"/>
  <c r="C88" i="3"/>
  <c r="B92" i="3"/>
  <c r="B96" i="3"/>
  <c r="I86" i="3"/>
  <c r="G90" i="3"/>
  <c r="G94" i="3"/>
  <c r="G96" i="3" s="1"/>
  <c r="I102" i="3"/>
  <c r="I106" i="3"/>
  <c r="E106" i="3"/>
  <c r="E109" i="3"/>
  <c r="C123" i="3"/>
  <c r="G117" i="3"/>
  <c r="I121" i="3"/>
  <c r="I123" i="3" s="1"/>
  <c r="E125" i="3"/>
  <c r="E127" i="3" s="1"/>
  <c r="E133" i="3"/>
  <c r="D140" i="3"/>
  <c r="F140" i="3"/>
  <c r="B154" i="3"/>
  <c r="B158" i="3"/>
  <c r="C162" i="3"/>
  <c r="F175" i="3"/>
  <c r="F150" i="3"/>
  <c r="I156" i="3"/>
  <c r="H160" i="3"/>
  <c r="D174" i="3"/>
  <c r="E171" i="3"/>
  <c r="G169" i="3"/>
  <c r="B168" i="3"/>
  <c r="F165" i="3"/>
  <c r="G168" i="3"/>
  <c r="D172" i="3"/>
  <c r="G175" i="3"/>
  <c r="C190" i="3"/>
  <c r="G187" i="3"/>
  <c r="F191" i="3"/>
  <c r="H194" i="3"/>
  <c r="D194" i="3"/>
  <c r="G112" i="3"/>
  <c r="I178" i="3"/>
  <c r="J178" i="3" s="1"/>
  <c r="J177" i="3" s="1"/>
  <c r="E197" i="3"/>
  <c r="I68" i="3"/>
  <c r="C37" i="3"/>
  <c r="I59" i="3"/>
  <c r="I61" i="3" s="1"/>
  <c r="I90" i="3"/>
  <c r="I92" i="3" s="1"/>
  <c r="B102" i="3"/>
  <c r="F106" i="3"/>
  <c r="E121" i="3"/>
  <c r="F133" i="3"/>
  <c r="H156" i="3"/>
  <c r="I152" i="3"/>
  <c r="I154" i="3" s="1"/>
  <c r="F156" i="3"/>
  <c r="F158" i="3" s="1"/>
  <c r="C165" i="3"/>
  <c r="B30" i="3"/>
  <c r="E32" i="3"/>
  <c r="E34" i="3" s="1"/>
  <c r="B37" i="3"/>
  <c r="I24" i="3"/>
  <c r="I26" i="3" s="1"/>
  <c r="H32" i="3"/>
  <c r="H34" i="3" s="1"/>
  <c r="B47" i="3"/>
  <c r="C57" i="3"/>
  <c r="I78" i="3"/>
  <c r="C92" i="3"/>
  <c r="C96" i="3"/>
  <c r="H86" i="3"/>
  <c r="H88" i="3" s="1"/>
  <c r="E94" i="3"/>
  <c r="E96" i="3" s="1"/>
  <c r="H102" i="3"/>
  <c r="H106" i="3"/>
  <c r="H108" i="3"/>
  <c r="D109" i="3"/>
  <c r="D99" i="3"/>
  <c r="G115" i="3"/>
  <c r="E137" i="3"/>
  <c r="C146" i="3"/>
  <c r="D150" i="3"/>
  <c r="D162" i="3"/>
  <c r="E154" i="3"/>
  <c r="E162" i="3"/>
  <c r="F160" i="3"/>
  <c r="F162" i="3" s="1"/>
  <c r="D186" i="3"/>
  <c r="H177" i="3"/>
  <c r="I168" i="3"/>
  <c r="E168" i="3"/>
  <c r="C172" i="3"/>
  <c r="F174" i="3"/>
  <c r="E181" i="3"/>
  <c r="B193" i="3"/>
  <c r="B188" i="3"/>
  <c r="F186" i="3"/>
  <c r="F187" i="3"/>
  <c r="I190" i="3"/>
  <c r="E191" i="3"/>
  <c r="I191" i="3"/>
  <c r="G194" i="3"/>
  <c r="C194" i="3"/>
  <c r="F112" i="3"/>
  <c r="H178" i="3"/>
  <c r="D197" i="3"/>
  <c r="D154" i="3"/>
  <c r="D158" i="3"/>
  <c r="B65" i="3"/>
  <c r="B26" i="3"/>
  <c r="C32" i="3"/>
  <c r="C34" i="3" s="1"/>
  <c r="C154" i="3"/>
  <c r="C158" i="3"/>
  <c r="E71" i="3"/>
  <c r="I9" i="3"/>
  <c r="H112" i="3"/>
  <c r="C28" i="3"/>
  <c r="C30" i="3" s="1"/>
  <c r="F39" i="3"/>
  <c r="F77" i="3"/>
  <c r="I71" i="3"/>
  <c r="C99" i="3"/>
  <c r="F102" i="3"/>
  <c r="F130" i="3"/>
  <c r="I181" i="3"/>
  <c r="C168" i="3"/>
  <c r="E187" i="3"/>
  <c r="H148" i="3"/>
  <c r="H150" i="3" s="1"/>
  <c r="H169" i="3"/>
  <c r="F181" i="3"/>
  <c r="H184" i="3"/>
  <c r="H191" i="3"/>
  <c r="H197" i="3"/>
  <c r="G191" i="3"/>
  <c r="I143" i="3"/>
  <c r="E5" i="3"/>
  <c r="D125" i="3"/>
  <c r="D127" i="3" s="1"/>
  <c r="G28" i="3"/>
  <c r="G41" i="3"/>
  <c r="E52" i="3"/>
  <c r="E81" i="3" s="1"/>
  <c r="I63" i="3"/>
  <c r="I65" i="3" s="1"/>
  <c r="H109" i="3"/>
  <c r="B119" i="3"/>
  <c r="E130" i="3"/>
  <c r="G133" i="3"/>
  <c r="D171" i="3"/>
  <c r="B165" i="3"/>
  <c r="G143" i="3"/>
  <c r="D5" i="3"/>
  <c r="D6" i="3" s="1"/>
  <c r="D112" i="3"/>
  <c r="C47" i="3"/>
  <c r="C119" i="3"/>
  <c r="D130" i="3"/>
  <c r="I137" i="3"/>
  <c r="C177" i="3"/>
  <c r="C171" i="3"/>
  <c r="H165" i="3"/>
  <c r="E188" i="3"/>
  <c r="I194" i="3"/>
  <c r="J194" i="3" s="1"/>
  <c r="K194" i="3" s="1"/>
  <c r="F143" i="3"/>
  <c r="C5" i="3"/>
  <c r="D41" i="3"/>
  <c r="I84" i="3"/>
  <c r="B99" i="3"/>
  <c r="B177" i="3"/>
  <c r="B171" i="3"/>
  <c r="F188" i="3"/>
  <c r="D184" i="3"/>
  <c r="I5" i="3"/>
  <c r="J159" i="3"/>
  <c r="C41" i="3"/>
  <c r="D94" i="3"/>
  <c r="D96" i="3" s="1"/>
  <c r="C71" i="3"/>
  <c r="I99" i="3"/>
  <c r="G137" i="3"/>
  <c r="C140" i="3"/>
  <c r="I171" i="3"/>
  <c r="E165" i="3"/>
  <c r="E193" i="3"/>
  <c r="G188" i="3"/>
  <c r="B178" i="3"/>
  <c r="K160" i="3"/>
  <c r="D32" i="3"/>
  <c r="D34" i="3" s="1"/>
  <c r="D28" i="3"/>
  <c r="D30" i="3" s="1"/>
  <c r="B41" i="3"/>
  <c r="H99" i="3"/>
  <c r="C133" i="3"/>
  <c r="C150" i="3"/>
  <c r="G160" i="3"/>
  <c r="G162" i="3" s="1"/>
  <c r="I186" i="3"/>
  <c r="D165" i="3"/>
  <c r="H174" i="3"/>
  <c r="D175" i="3"/>
  <c r="D193" i="3"/>
  <c r="H188" i="3"/>
  <c r="B187" i="3"/>
  <c r="F190" i="3"/>
  <c r="F194" i="3"/>
  <c r="C143" i="3"/>
  <c r="H143" i="3"/>
  <c r="B44" i="3"/>
  <c r="E37" i="3"/>
  <c r="H59" i="3"/>
  <c r="H61" i="3" s="1"/>
  <c r="G57" i="3"/>
  <c r="I75" i="3"/>
  <c r="G99" i="3"/>
  <c r="F121" i="3"/>
  <c r="H130" i="3"/>
  <c r="C130" i="3"/>
  <c r="B184" i="3"/>
  <c r="I187" i="3"/>
  <c r="I112" i="3"/>
  <c r="C40" i="3"/>
  <c r="F12" i="3"/>
  <c r="I21" i="3"/>
  <c r="I40" i="3" s="1"/>
  <c r="G32" i="3"/>
  <c r="I30" i="3"/>
  <c r="B61" i="3"/>
  <c r="F99" i="3"/>
  <c r="I162" i="3"/>
  <c r="C186" i="3"/>
  <c r="F168" i="3"/>
  <c r="G184" i="3"/>
  <c r="H187" i="3"/>
  <c r="B112" i="3"/>
  <c r="I130" i="3"/>
  <c r="C61" i="3"/>
  <c r="F57" i="3"/>
  <c r="B88" i="3"/>
  <c r="C78" i="3"/>
  <c r="E99" i="3"/>
  <c r="H121" i="3"/>
  <c r="H123" i="3" s="1"/>
  <c r="H117" i="3"/>
  <c r="H119" i="3" s="1"/>
  <c r="C137" i="3"/>
  <c r="B162" i="3"/>
  <c r="B186" i="3"/>
  <c r="I172" i="3"/>
  <c r="C193" i="3"/>
  <c r="C184" i="3"/>
  <c r="J196" i="3"/>
  <c r="K197" i="3"/>
  <c r="K196" i="3" s="1"/>
  <c r="F196" i="3"/>
  <c r="F178" i="3"/>
  <c r="K178" i="3"/>
  <c r="L178" i="3" s="1"/>
  <c r="G177" i="3"/>
  <c r="F177" i="3"/>
  <c r="G72" i="3"/>
  <c r="H72" i="3"/>
  <c r="D72" i="3"/>
  <c r="L194" i="3"/>
  <c r="L188" i="3"/>
  <c r="L197" i="3"/>
  <c r="M161" i="3"/>
  <c r="L160" i="3"/>
  <c r="N169" i="3"/>
  <c r="M165" i="3"/>
  <c r="K175" i="3"/>
  <c r="F193" i="3"/>
  <c r="G190" i="3"/>
  <c r="E190" i="3"/>
  <c r="F184" i="3"/>
  <c r="G186" i="3"/>
  <c r="I184" i="3"/>
  <c r="J184" i="3" s="1"/>
  <c r="K184" i="3" s="1"/>
  <c r="L184" i="3" s="1"/>
  <c r="E184" i="3"/>
  <c r="H186" i="3"/>
  <c r="C196" i="3"/>
  <c r="G196" i="3"/>
  <c r="B196" i="3"/>
  <c r="D196" i="3"/>
  <c r="H196" i="3"/>
  <c r="E196" i="3"/>
  <c r="I196" i="3"/>
  <c r="G181" i="3"/>
  <c r="F167" i="3"/>
  <c r="F169" i="3"/>
  <c r="F183" i="3"/>
  <c r="D183" i="3"/>
  <c r="G174" i="3"/>
  <c r="C174" i="3"/>
  <c r="F171" i="3"/>
  <c r="H162" i="3"/>
  <c r="H158" i="3"/>
  <c r="I158" i="3"/>
  <c r="G154" i="3"/>
  <c r="E146" i="3"/>
  <c r="I146" i="3"/>
  <c r="F146" i="3"/>
  <c r="I148" i="3"/>
  <c r="I150" i="3" s="1"/>
  <c r="B164" i="3"/>
  <c r="G146" i="3"/>
  <c r="C167" i="3"/>
  <c r="G167" i="3"/>
  <c r="H152" i="3"/>
  <c r="H154" i="3" s="1"/>
  <c r="D167" i="3"/>
  <c r="H167" i="3"/>
  <c r="E148" i="3"/>
  <c r="E150" i="3" s="1"/>
  <c r="B167" i="3"/>
  <c r="E164" i="3"/>
  <c r="I164" i="3"/>
  <c r="E167" i="3"/>
  <c r="I167" i="3"/>
  <c r="F127" i="3"/>
  <c r="H125" i="3"/>
  <c r="H127" i="3" s="1"/>
  <c r="E123" i="3"/>
  <c r="F123" i="3"/>
  <c r="B123" i="3"/>
  <c r="G119" i="3"/>
  <c r="D136" i="3"/>
  <c r="H136" i="3"/>
  <c r="E136" i="3"/>
  <c r="I136" i="3"/>
  <c r="G139" i="3"/>
  <c r="F136" i="3"/>
  <c r="D139" i="3"/>
  <c r="H139" i="3"/>
  <c r="C136" i="3"/>
  <c r="G136" i="3"/>
  <c r="E139" i="3"/>
  <c r="I139" i="3"/>
  <c r="F132" i="3"/>
  <c r="I117" i="3"/>
  <c r="I119" i="3" s="1"/>
  <c r="G132" i="3"/>
  <c r="D115" i="3"/>
  <c r="H115" i="3"/>
  <c r="D132" i="3"/>
  <c r="H132" i="3"/>
  <c r="E117" i="3"/>
  <c r="E119" i="3" s="1"/>
  <c r="E132" i="3"/>
  <c r="I132" i="3"/>
  <c r="F96" i="3"/>
  <c r="I94" i="3"/>
  <c r="I96" i="3" s="1"/>
  <c r="I88" i="3"/>
  <c r="G92" i="3"/>
  <c r="F92" i="3"/>
  <c r="H90" i="3"/>
  <c r="H92" i="3" s="1"/>
  <c r="E88" i="3"/>
  <c r="B105" i="3"/>
  <c r="F105" i="3"/>
  <c r="B108" i="3"/>
  <c r="F108" i="3"/>
  <c r="C105" i="3"/>
  <c r="G105" i="3"/>
  <c r="C108" i="3"/>
  <c r="G108" i="3"/>
  <c r="D105" i="3"/>
  <c r="H105" i="3"/>
  <c r="D108" i="3"/>
  <c r="E105" i="3"/>
  <c r="I105" i="3"/>
  <c r="E108" i="3"/>
  <c r="I108" i="3"/>
  <c r="G84" i="3"/>
  <c r="B101" i="3"/>
  <c r="F101" i="3"/>
  <c r="F86" i="3"/>
  <c r="F88" i="3" s="1"/>
  <c r="C101" i="3"/>
  <c r="D101" i="3"/>
  <c r="H101" i="3"/>
  <c r="G86" i="3"/>
  <c r="G88" i="3" s="1"/>
  <c r="E101" i="3"/>
  <c r="I101" i="3"/>
  <c r="G65" i="3"/>
  <c r="E63" i="3"/>
  <c r="E65" i="3" s="1"/>
  <c r="G61" i="3"/>
  <c r="E59" i="3"/>
  <c r="E61" i="3" s="1"/>
  <c r="D57" i="3"/>
  <c r="F53" i="3"/>
  <c r="G52" i="3"/>
  <c r="G75" i="3" s="1"/>
  <c r="H74" i="3"/>
  <c r="E74" i="3"/>
  <c r="I74" i="3"/>
  <c r="G77" i="3"/>
  <c r="D74" i="3"/>
  <c r="F74" i="3"/>
  <c r="D77" i="3"/>
  <c r="H77" i="3"/>
  <c r="C74" i="3"/>
  <c r="G74" i="3"/>
  <c r="E77" i="3"/>
  <c r="I77" i="3"/>
  <c r="E55" i="3"/>
  <c r="E57" i="3" s="1"/>
  <c r="I55" i="3"/>
  <c r="I57" i="3" s="1"/>
  <c r="E70" i="3"/>
  <c r="I70" i="3"/>
  <c r="D52" i="3"/>
  <c r="D78" i="3" s="1"/>
  <c r="H52" i="3"/>
  <c r="H71" i="3" s="1"/>
  <c r="F70" i="3"/>
  <c r="G70" i="3"/>
  <c r="D70" i="3"/>
  <c r="H70" i="3"/>
  <c r="B43" i="3"/>
  <c r="F43" i="3"/>
  <c r="B46" i="3"/>
  <c r="F46" i="3"/>
  <c r="C43" i="3"/>
  <c r="G43" i="3"/>
  <c r="C46" i="3"/>
  <c r="G46" i="3"/>
  <c r="D43" i="3"/>
  <c r="H43" i="3"/>
  <c r="D46" i="3"/>
  <c r="H46" i="3"/>
  <c r="E43" i="3"/>
  <c r="I43" i="3"/>
  <c r="E46" i="3"/>
  <c r="I46" i="3"/>
  <c r="C39" i="3"/>
  <c r="G39" i="3"/>
  <c r="D39" i="3"/>
  <c r="H39" i="3"/>
  <c r="B39" i="3"/>
  <c r="E39" i="3"/>
  <c r="I39" i="3"/>
  <c r="G34" i="3"/>
  <c r="F34" i="3"/>
  <c r="I34" i="3"/>
  <c r="F21" i="3"/>
  <c r="F40" i="3" s="1"/>
  <c r="G30" i="3"/>
  <c r="H21" i="3"/>
  <c r="H28" i="3"/>
  <c r="H30" i="3" s="1"/>
  <c r="D21" i="3"/>
  <c r="D47" i="3" s="1"/>
  <c r="H26" i="3"/>
  <c r="G26" i="3"/>
  <c r="B5" i="3"/>
  <c r="B6" i="3" s="1"/>
  <c r="B13" i="3"/>
  <c r="B10" i="3"/>
  <c r="G21" i="3"/>
  <c r="G47" i="3" s="1"/>
  <c r="C24" i="3"/>
  <c r="C26" i="3" s="1"/>
  <c r="D24" i="3"/>
  <c r="D26" i="3" s="1"/>
  <c r="F22" i="3"/>
  <c r="F24" i="3"/>
  <c r="F26" i="3" s="1"/>
  <c r="C22" i="3"/>
  <c r="B12" i="3"/>
  <c r="C9" i="3"/>
  <c r="D9" i="3"/>
  <c r="D12" i="3"/>
  <c r="H12" i="3"/>
  <c r="B9" i="3"/>
  <c r="C12" i="3"/>
  <c r="E9" i="3"/>
  <c r="E12" i="3"/>
  <c r="E6" i="3" l="1"/>
  <c r="L216" i="3"/>
  <c r="I203" i="3"/>
  <c r="J203" i="3" s="1"/>
  <c r="K203" i="3" s="1"/>
  <c r="L203" i="3" s="1"/>
  <c r="M203" i="3" s="1"/>
  <c r="N203" i="3" s="1"/>
  <c r="I202" i="3"/>
  <c r="L207" i="3"/>
  <c r="K210" i="3"/>
  <c r="L208" i="3"/>
  <c r="E203" i="3"/>
  <c r="E202" i="3"/>
  <c r="D71" i="3"/>
  <c r="E78" i="3"/>
  <c r="B183" i="3"/>
  <c r="H9" i="3"/>
  <c r="I47" i="3"/>
  <c r="F164" i="3"/>
  <c r="H5" i="3"/>
  <c r="I6" i="3" s="1"/>
  <c r="G78" i="3"/>
  <c r="F9" i="3"/>
  <c r="G5" i="3"/>
  <c r="I22" i="3"/>
  <c r="H40" i="3"/>
  <c r="I12" i="3"/>
  <c r="D68" i="3"/>
  <c r="H37" i="3"/>
  <c r="G37" i="3"/>
  <c r="H68" i="3"/>
  <c r="K159" i="3"/>
  <c r="L159" i="3" s="1"/>
  <c r="F44" i="3"/>
  <c r="E40" i="3"/>
  <c r="G9" i="3"/>
  <c r="F5" i="3"/>
  <c r="F6" i="3" s="1"/>
  <c r="G44" i="3"/>
  <c r="H78" i="3"/>
  <c r="I44" i="3"/>
  <c r="E68" i="3"/>
  <c r="H44" i="3"/>
  <c r="G22" i="3"/>
  <c r="G40" i="3"/>
  <c r="G50" i="3"/>
  <c r="G12" i="3"/>
  <c r="H81" i="3"/>
  <c r="F37" i="3"/>
  <c r="G53" i="3"/>
  <c r="G71" i="3"/>
  <c r="D44" i="3"/>
  <c r="D37" i="3"/>
  <c r="I37" i="3"/>
  <c r="F47" i="3"/>
  <c r="E75" i="3"/>
  <c r="D22" i="3"/>
  <c r="D40" i="3"/>
  <c r="D53" i="3"/>
  <c r="D75" i="3"/>
  <c r="D81" i="3"/>
  <c r="G68" i="3"/>
  <c r="G81" i="3"/>
  <c r="H47" i="3"/>
  <c r="H75" i="3"/>
  <c r="K177" i="3"/>
  <c r="M194" i="3"/>
  <c r="M197" i="3"/>
  <c r="L196" i="3"/>
  <c r="M188" i="3"/>
  <c r="M184" i="3"/>
  <c r="N161" i="3"/>
  <c r="N160" i="3" s="1"/>
  <c r="M160" i="3"/>
  <c r="N165" i="3"/>
  <c r="L175" i="3"/>
  <c r="M178" i="3"/>
  <c r="L177" i="3"/>
  <c r="E183" i="3"/>
  <c r="I183" i="3"/>
  <c r="D164" i="3"/>
  <c r="G164" i="3"/>
  <c r="C164" i="3"/>
  <c r="C183" i="3"/>
  <c r="G183" i="3"/>
  <c r="H183" i="3"/>
  <c r="H164" i="3"/>
  <c r="H146" i="3"/>
  <c r="I115" i="3"/>
  <c r="E115" i="3"/>
  <c r="H53" i="3"/>
  <c r="I53" i="3"/>
  <c r="E53" i="3"/>
  <c r="E22" i="3"/>
  <c r="B7" i="3"/>
  <c r="C6" i="3"/>
  <c r="H22" i="3"/>
  <c r="L210" i="3" l="1"/>
  <c r="M208" i="3"/>
  <c r="M207" i="3"/>
  <c r="M216" i="3"/>
  <c r="H6" i="3"/>
  <c r="M159" i="3"/>
  <c r="N159" i="3" s="1"/>
  <c r="G6" i="3"/>
  <c r="N188" i="3"/>
  <c r="N194" i="3"/>
  <c r="N197" i="3"/>
  <c r="M196" i="3"/>
  <c r="N184" i="3"/>
  <c r="N178" i="3"/>
  <c r="M177" i="3"/>
  <c r="M175" i="3"/>
  <c r="M210" i="3" l="1"/>
  <c r="N208" i="3"/>
  <c r="N207" i="3"/>
  <c r="N216" i="3"/>
  <c r="N196" i="3"/>
  <c r="N177" i="3"/>
  <c r="N175" i="3"/>
  <c r="N210" i="3" l="1"/>
  <c r="J117" i="3"/>
  <c r="J116" i="3" s="1"/>
  <c r="K118" i="3"/>
  <c r="L118" i="3"/>
  <c r="M118" i="3"/>
  <c r="N118" i="3" s="1"/>
  <c r="K119" i="3"/>
  <c r="L119" i="3" s="1"/>
  <c r="M119" i="3" s="1"/>
  <c r="N119" i="3" s="1"/>
  <c r="J121" i="3"/>
  <c r="K122" i="3"/>
  <c r="K123" i="3"/>
  <c r="L123" i="3" s="1"/>
  <c r="M123" i="3" s="1"/>
  <c r="N123" i="3" s="1"/>
  <c r="J125" i="3"/>
  <c r="J124" i="3" s="1"/>
  <c r="K126" i="3"/>
  <c r="L126" i="3"/>
  <c r="L125" i="3" s="1"/>
  <c r="K127" i="3"/>
  <c r="L127" i="3" s="1"/>
  <c r="M127" i="3" s="1"/>
  <c r="N127" i="3" s="1"/>
  <c r="B134" i="3"/>
  <c r="J140" i="3"/>
  <c r="K140" i="3" s="1"/>
  <c r="L140" i="3" s="1"/>
  <c r="M140" i="3" s="1"/>
  <c r="N140" i="3" s="1"/>
  <c r="E142" i="3"/>
  <c r="I142" i="3"/>
  <c r="J148" i="3"/>
  <c r="K149" i="3"/>
  <c r="L149" i="3"/>
  <c r="K150" i="3"/>
  <c r="L150" i="3" s="1"/>
  <c r="M150" i="3" s="1"/>
  <c r="N150" i="3" s="1"/>
  <c r="J152" i="3"/>
  <c r="J151" i="3" s="1"/>
  <c r="K153" i="3"/>
  <c r="K154" i="3"/>
  <c r="L154" i="3" s="1"/>
  <c r="M154" i="3" s="1"/>
  <c r="N154" i="3" s="1"/>
  <c r="J156" i="3"/>
  <c r="K157" i="3"/>
  <c r="L157" i="3" s="1"/>
  <c r="M157" i="3" s="1"/>
  <c r="K158" i="3"/>
  <c r="L158" i="3"/>
  <c r="M158" i="3" s="1"/>
  <c r="N158" i="3" s="1"/>
  <c r="A82" i="3"/>
  <c r="J86" i="3"/>
  <c r="J85" i="3" s="1"/>
  <c r="K87" i="3"/>
  <c r="L87" i="3" s="1"/>
  <c r="K88" i="3"/>
  <c r="L88" i="3" s="1"/>
  <c r="M88" i="3" s="1"/>
  <c r="N88" i="3" s="1"/>
  <c r="J90" i="3"/>
  <c r="J89" i="3" s="1"/>
  <c r="K91" i="3"/>
  <c r="L91" i="3" s="1"/>
  <c r="K92" i="3"/>
  <c r="L92" i="3" s="1"/>
  <c r="M92" i="3" s="1"/>
  <c r="N92" i="3" s="1"/>
  <c r="J94" i="3"/>
  <c r="J93" i="3" s="1"/>
  <c r="K95" i="3"/>
  <c r="L95" i="3" s="1"/>
  <c r="M95" i="3" s="1"/>
  <c r="N95" i="3" s="1"/>
  <c r="K96" i="3"/>
  <c r="L96" i="3" s="1"/>
  <c r="M96" i="3" s="1"/>
  <c r="N96" i="3" s="1"/>
  <c r="E103" i="3"/>
  <c r="I103" i="3"/>
  <c r="C19" i="3"/>
  <c r="E111" i="3"/>
  <c r="F111" i="3"/>
  <c r="I111" i="3"/>
  <c r="J55" i="3"/>
  <c r="J54" i="3" s="1"/>
  <c r="K56" i="3"/>
  <c r="L56" i="3"/>
  <c r="M56" i="3" s="1"/>
  <c r="N56" i="3" s="1"/>
  <c r="K57" i="3"/>
  <c r="L57" i="3" s="1"/>
  <c r="M57" i="3" s="1"/>
  <c r="N57" i="3" s="1"/>
  <c r="J59" i="3"/>
  <c r="J58" i="3" s="1"/>
  <c r="K60" i="3"/>
  <c r="L60" i="3" s="1"/>
  <c r="K61" i="3"/>
  <c r="L61" i="3" s="1"/>
  <c r="M61" i="3" s="1"/>
  <c r="N61" i="3" s="1"/>
  <c r="J63" i="3"/>
  <c r="J62" i="3" s="1"/>
  <c r="K64" i="3"/>
  <c r="L64" i="3" s="1"/>
  <c r="K65" i="3"/>
  <c r="L65" i="3" s="1"/>
  <c r="M65" i="3" s="1"/>
  <c r="N65" i="3" s="1"/>
  <c r="J78" i="3"/>
  <c r="K78" i="3" s="1"/>
  <c r="L78" i="3" s="1"/>
  <c r="M78" i="3" s="1"/>
  <c r="N78" i="3" s="1"/>
  <c r="B79" i="3"/>
  <c r="B81" i="3" s="1"/>
  <c r="C79" i="3"/>
  <c r="E80" i="3"/>
  <c r="I80" i="3"/>
  <c r="I50" i="3"/>
  <c r="J50" i="3" s="1"/>
  <c r="K50" i="3" s="1"/>
  <c r="K49" i="3" s="1"/>
  <c r="E49" i="3"/>
  <c r="I49" i="3"/>
  <c r="F50" i="3"/>
  <c r="E50" i="3"/>
  <c r="B50" i="3"/>
  <c r="I41" i="3"/>
  <c r="J41" i="3" s="1"/>
  <c r="K34" i="3"/>
  <c r="L34" i="3" s="1"/>
  <c r="K33" i="3"/>
  <c r="L33" i="3" s="1"/>
  <c r="M33" i="3" s="1"/>
  <c r="N33" i="3" s="1"/>
  <c r="J32" i="3"/>
  <c r="J31" i="3" s="1"/>
  <c r="K30" i="3"/>
  <c r="L30" i="3" s="1"/>
  <c r="M30" i="3" s="1"/>
  <c r="N30" i="3" s="1"/>
  <c r="K29" i="3"/>
  <c r="L29" i="3" s="1"/>
  <c r="J28" i="3"/>
  <c r="K26" i="3"/>
  <c r="L26" i="3" s="1"/>
  <c r="M26" i="3" s="1"/>
  <c r="N26" i="3" s="1"/>
  <c r="K25" i="3"/>
  <c r="L25" i="3" s="1"/>
  <c r="M25" i="3" s="1"/>
  <c r="J24" i="3"/>
  <c r="J23" i="3" s="1"/>
  <c r="A20" i="3"/>
  <c r="B19" i="3"/>
  <c r="I18" i="3"/>
  <c r="H18" i="3"/>
  <c r="G18" i="3"/>
  <c r="F18" i="3"/>
  <c r="E18" i="3"/>
  <c r="D18" i="3"/>
  <c r="C18" i="3"/>
  <c r="B18" i="3"/>
  <c r="K24" i="3" l="1"/>
  <c r="K32" i="3"/>
  <c r="K31" i="3" s="1"/>
  <c r="L31" i="3" s="1"/>
  <c r="K55" i="3"/>
  <c r="K54" i="3" s="1"/>
  <c r="K152" i="3"/>
  <c r="L117" i="3"/>
  <c r="L63" i="3"/>
  <c r="M64" i="3"/>
  <c r="N64" i="3" s="1"/>
  <c r="L86" i="3"/>
  <c r="M87" i="3"/>
  <c r="N87" i="3" s="1"/>
  <c r="N86" i="3" s="1"/>
  <c r="N94" i="3"/>
  <c r="L32" i="3"/>
  <c r="L94" i="3"/>
  <c r="K151" i="3"/>
  <c r="M126" i="3"/>
  <c r="M125" i="3" s="1"/>
  <c r="L55" i="3"/>
  <c r="K23" i="3"/>
  <c r="N117" i="3"/>
  <c r="K125" i="3"/>
  <c r="K124" i="3" s="1"/>
  <c r="L124" i="3" s="1"/>
  <c r="K148" i="3"/>
  <c r="K117" i="3"/>
  <c r="C72" i="3"/>
  <c r="C81" i="3"/>
  <c r="M117" i="3"/>
  <c r="K86" i="3"/>
  <c r="K85" i="3" s="1"/>
  <c r="K156" i="3"/>
  <c r="K63" i="3"/>
  <c r="K94" i="3"/>
  <c r="K28" i="3"/>
  <c r="B129" i="3"/>
  <c r="J103" i="3"/>
  <c r="K103" i="3" s="1"/>
  <c r="F36" i="3"/>
  <c r="C4" i="3"/>
  <c r="C10" i="3"/>
  <c r="C7" i="3"/>
  <c r="C13" i="3"/>
  <c r="F49" i="3"/>
  <c r="J143" i="3"/>
  <c r="J47" i="3"/>
  <c r="K47" i="3" s="1"/>
  <c r="L47" i="3" s="1"/>
  <c r="M47" i="3" s="1"/>
  <c r="N47" i="3" s="1"/>
  <c r="J109" i="3"/>
  <c r="K109" i="3" s="1"/>
  <c r="L109" i="3" s="1"/>
  <c r="M109" i="3" s="1"/>
  <c r="N109" i="3" s="1"/>
  <c r="B103" i="3"/>
  <c r="F142" i="3"/>
  <c r="J81" i="3"/>
  <c r="J112" i="3"/>
  <c r="K112" i="3" s="1"/>
  <c r="M149" i="3"/>
  <c r="L148" i="3"/>
  <c r="L156" i="3"/>
  <c r="I134" i="3"/>
  <c r="L122" i="3"/>
  <c r="K121" i="3"/>
  <c r="M156" i="3"/>
  <c r="N157" i="3"/>
  <c r="N156" i="3" s="1"/>
  <c r="J155" i="3"/>
  <c r="E134" i="3"/>
  <c r="K116" i="3"/>
  <c r="G134" i="3"/>
  <c r="G142" i="3"/>
  <c r="H142" i="3"/>
  <c r="C134" i="3"/>
  <c r="C142" i="3"/>
  <c r="D142" i="3"/>
  <c r="L153" i="3"/>
  <c r="F134" i="3"/>
  <c r="H134" i="3"/>
  <c r="D134" i="3"/>
  <c r="J120" i="3"/>
  <c r="K120" i="3" s="1"/>
  <c r="J147" i="3"/>
  <c r="B142" i="3"/>
  <c r="K89" i="3"/>
  <c r="G103" i="3"/>
  <c r="G111" i="3"/>
  <c r="H111" i="3"/>
  <c r="C103" i="3"/>
  <c r="C111" i="3"/>
  <c r="D111" i="3"/>
  <c r="J83" i="3"/>
  <c r="F103" i="3"/>
  <c r="K93" i="3"/>
  <c r="L93" i="3" s="1"/>
  <c r="L90" i="3"/>
  <c r="M91" i="3"/>
  <c r="M86" i="3"/>
  <c r="B111" i="3"/>
  <c r="M94" i="3"/>
  <c r="K90" i="3"/>
  <c r="H103" i="3"/>
  <c r="D103" i="3"/>
  <c r="B80" i="3"/>
  <c r="M55" i="3"/>
  <c r="B72" i="3"/>
  <c r="K59" i="3"/>
  <c r="K58" i="3" s="1"/>
  <c r="N55" i="3"/>
  <c r="J52" i="3"/>
  <c r="K62" i="3"/>
  <c r="L62" i="3" s="1"/>
  <c r="L59" i="3"/>
  <c r="M60" i="3"/>
  <c r="F80" i="3"/>
  <c r="G80" i="3"/>
  <c r="H80" i="3"/>
  <c r="C80" i="3"/>
  <c r="D80" i="3"/>
  <c r="N63" i="3"/>
  <c r="N25" i="3"/>
  <c r="N24" i="3" s="1"/>
  <c r="M24" i="3"/>
  <c r="K41" i="3"/>
  <c r="H41" i="3"/>
  <c r="D49" i="3"/>
  <c r="H49" i="3"/>
  <c r="L50" i="3"/>
  <c r="M29" i="3"/>
  <c r="L28" i="3"/>
  <c r="M34" i="3"/>
  <c r="B49" i="3"/>
  <c r="J49" i="3"/>
  <c r="C50" i="3"/>
  <c r="C49" i="3"/>
  <c r="G49" i="3"/>
  <c r="L24" i="3"/>
  <c r="D50" i="3"/>
  <c r="H50" i="3"/>
  <c r="J27" i="3"/>
  <c r="K27" i="3" s="1"/>
  <c r="M63" i="3" l="1"/>
  <c r="J21" i="3"/>
  <c r="N126" i="3"/>
  <c r="N125" i="3" s="1"/>
  <c r="K155" i="3"/>
  <c r="L155" i="3" s="1"/>
  <c r="M155" i="3" s="1"/>
  <c r="N155" i="3" s="1"/>
  <c r="L23" i="3"/>
  <c r="M23" i="3" s="1"/>
  <c r="N23" i="3" s="1"/>
  <c r="F129" i="3"/>
  <c r="J134" i="3"/>
  <c r="D129" i="3"/>
  <c r="E129" i="3"/>
  <c r="H129" i="3"/>
  <c r="C129" i="3"/>
  <c r="G129" i="3"/>
  <c r="D98" i="3"/>
  <c r="G98" i="3"/>
  <c r="H98" i="3"/>
  <c r="I98" i="3"/>
  <c r="C98" i="3"/>
  <c r="B98" i="3"/>
  <c r="E98" i="3"/>
  <c r="F98" i="3"/>
  <c r="G67" i="3"/>
  <c r="H67" i="3"/>
  <c r="D67" i="3"/>
  <c r="E67" i="3"/>
  <c r="J72" i="3"/>
  <c r="K72" i="3" s="1"/>
  <c r="F16" i="3"/>
  <c r="F67" i="3"/>
  <c r="G36" i="3"/>
  <c r="G15" i="3"/>
  <c r="E36" i="3"/>
  <c r="D36" i="3"/>
  <c r="I36" i="3"/>
  <c r="H36" i="3"/>
  <c r="F7" i="3"/>
  <c r="F13" i="3"/>
  <c r="F10" i="3"/>
  <c r="F19" i="3"/>
  <c r="D4" i="3"/>
  <c r="D7" i="3"/>
  <c r="D13" i="3"/>
  <c r="D10" i="3"/>
  <c r="D19" i="3"/>
  <c r="K111" i="3"/>
  <c r="L112" i="3"/>
  <c r="K81" i="3"/>
  <c r="J80" i="3"/>
  <c r="J111" i="3"/>
  <c r="J142" i="3"/>
  <c r="K143" i="3"/>
  <c r="J114" i="3"/>
  <c r="M124" i="3"/>
  <c r="M148" i="3"/>
  <c r="N149" i="3"/>
  <c r="L152" i="3"/>
  <c r="L151" i="3" s="1"/>
  <c r="M153" i="3"/>
  <c r="K147" i="3"/>
  <c r="L116" i="3"/>
  <c r="K114" i="3"/>
  <c r="L121" i="3"/>
  <c r="L120" i="3" s="1"/>
  <c r="M122" i="3"/>
  <c r="M90" i="3"/>
  <c r="N91" i="3"/>
  <c r="N90" i="3" s="1"/>
  <c r="F4" i="3"/>
  <c r="J84" i="3"/>
  <c r="J110" i="3"/>
  <c r="J100" i="3" s="1"/>
  <c r="J107" i="3"/>
  <c r="J108" i="3" s="1"/>
  <c r="L89" i="3"/>
  <c r="M93" i="3"/>
  <c r="N93" i="3" s="1"/>
  <c r="L103" i="3"/>
  <c r="K83" i="3"/>
  <c r="L85" i="3"/>
  <c r="L58" i="3"/>
  <c r="M62" i="3"/>
  <c r="N62" i="3" s="1"/>
  <c r="L54" i="3"/>
  <c r="K52" i="3"/>
  <c r="M59" i="3"/>
  <c r="N60" i="3"/>
  <c r="N59" i="3" s="1"/>
  <c r="J53" i="3"/>
  <c r="J76" i="3"/>
  <c r="J77" i="3" s="1"/>
  <c r="J79" i="3"/>
  <c r="K21" i="3"/>
  <c r="M28" i="3"/>
  <c r="N29" i="3"/>
  <c r="N28" i="3" s="1"/>
  <c r="N34" i="3"/>
  <c r="N32" i="3" s="1"/>
  <c r="M32" i="3"/>
  <c r="M31" i="3" s="1"/>
  <c r="N31" i="3" s="1"/>
  <c r="J37" i="3"/>
  <c r="K37" i="3" s="1"/>
  <c r="L37" i="3" s="1"/>
  <c r="M37" i="3" s="1"/>
  <c r="N37" i="3" s="1"/>
  <c r="L27" i="3"/>
  <c r="L49" i="3"/>
  <c r="M50" i="3"/>
  <c r="L41" i="3"/>
  <c r="N124" i="3" l="1"/>
  <c r="N148" i="3"/>
  <c r="M89" i="3"/>
  <c r="N89" i="3" s="1"/>
  <c r="K134" i="3"/>
  <c r="L134" i="3" s="1"/>
  <c r="J130" i="3"/>
  <c r="K130" i="3" s="1"/>
  <c r="I129" i="3"/>
  <c r="J69" i="3"/>
  <c r="J70" i="3" s="1"/>
  <c r="I67" i="3"/>
  <c r="G16" i="3"/>
  <c r="C36" i="3"/>
  <c r="C15" i="3"/>
  <c r="C16" i="3"/>
  <c r="B15" i="3"/>
  <c r="B16" i="3"/>
  <c r="B36" i="3"/>
  <c r="H4" i="3"/>
  <c r="H10" i="3"/>
  <c r="H13" i="3"/>
  <c r="H7" i="3"/>
  <c r="H19" i="3"/>
  <c r="D16" i="3"/>
  <c r="D15" i="3"/>
  <c r="J68" i="3"/>
  <c r="K68" i="3" s="1"/>
  <c r="L68" i="3" s="1"/>
  <c r="M68" i="3" s="1"/>
  <c r="N68" i="3" s="1"/>
  <c r="E16" i="3"/>
  <c r="E15" i="3"/>
  <c r="J99" i="3"/>
  <c r="K99" i="3" s="1"/>
  <c r="L99" i="3" s="1"/>
  <c r="M99" i="3" s="1"/>
  <c r="N99" i="3" s="1"/>
  <c r="H16" i="3"/>
  <c r="H15" i="3"/>
  <c r="E4" i="3"/>
  <c r="E10" i="3"/>
  <c r="E7" i="3"/>
  <c r="E13" i="3"/>
  <c r="E19" i="3"/>
  <c r="G4" i="3"/>
  <c r="G7" i="3"/>
  <c r="G10" i="3"/>
  <c r="G13" i="3"/>
  <c r="G19" i="3"/>
  <c r="F15" i="3"/>
  <c r="K80" i="3"/>
  <c r="L81" i="3"/>
  <c r="L111" i="3"/>
  <c r="M112" i="3"/>
  <c r="L143" i="3"/>
  <c r="K142" i="3"/>
  <c r="M116" i="3"/>
  <c r="L114" i="3"/>
  <c r="M121" i="3"/>
  <c r="M120" i="3" s="1"/>
  <c r="N122" i="3"/>
  <c r="N121" i="3" s="1"/>
  <c r="K173" i="3"/>
  <c r="L147" i="3"/>
  <c r="M152" i="3"/>
  <c r="M151" i="3" s="1"/>
  <c r="N153" i="3"/>
  <c r="N152" i="3" s="1"/>
  <c r="J141" i="3"/>
  <c r="J131" i="3" s="1"/>
  <c r="J138" i="3"/>
  <c r="J139" i="3" s="1"/>
  <c r="J115" i="3"/>
  <c r="K138" i="3"/>
  <c r="K115" i="3"/>
  <c r="K141" i="3"/>
  <c r="M85" i="3"/>
  <c r="L83" i="3"/>
  <c r="M103" i="3"/>
  <c r="K107" i="3"/>
  <c r="K108" i="3" s="1"/>
  <c r="K84" i="3"/>
  <c r="K110" i="3"/>
  <c r="K100" i="3" s="1"/>
  <c r="J101" i="3"/>
  <c r="J102" i="3"/>
  <c r="M58" i="3"/>
  <c r="N58" i="3" s="1"/>
  <c r="K76" i="3"/>
  <c r="K77" i="3" s="1"/>
  <c r="K79" i="3"/>
  <c r="K69" i="3" s="1"/>
  <c r="K53" i="3"/>
  <c r="L72" i="3"/>
  <c r="M54" i="3"/>
  <c r="L52" i="3"/>
  <c r="M41" i="3"/>
  <c r="N50" i="3"/>
  <c r="N49" i="3" s="1"/>
  <c r="M49" i="3"/>
  <c r="M27" i="3"/>
  <c r="N27" i="3" s="1"/>
  <c r="J48" i="3"/>
  <c r="J22" i="3"/>
  <c r="J45" i="3"/>
  <c r="K45" i="3"/>
  <c r="K35" i="3"/>
  <c r="K48" i="3"/>
  <c r="K22" i="3"/>
  <c r="L21" i="3"/>
  <c r="L130" i="3" l="1"/>
  <c r="N151" i="3"/>
  <c r="K176" i="3"/>
  <c r="N120" i="3"/>
  <c r="K131" i="3"/>
  <c r="J38" i="3"/>
  <c r="J46" i="3"/>
  <c r="K38" i="3"/>
  <c r="J71" i="3"/>
  <c r="K46" i="3"/>
  <c r="I4" i="3"/>
  <c r="I7" i="3"/>
  <c r="I10" i="3"/>
  <c r="I13" i="3"/>
  <c r="I19" i="3"/>
  <c r="I16" i="3"/>
  <c r="I15" i="3"/>
  <c r="M111" i="3"/>
  <c r="N112" i="3"/>
  <c r="N111" i="3" s="1"/>
  <c r="K139" i="3"/>
  <c r="L80" i="3"/>
  <c r="M81" i="3"/>
  <c r="L142" i="3"/>
  <c r="M143" i="3"/>
  <c r="K133" i="3"/>
  <c r="J132" i="3"/>
  <c r="J133" i="3"/>
  <c r="L173" i="3"/>
  <c r="M147" i="3"/>
  <c r="M134" i="3"/>
  <c r="M114" i="3"/>
  <c r="N116" i="3"/>
  <c r="J129" i="3"/>
  <c r="L115" i="3"/>
  <c r="L141" i="3"/>
  <c r="L131" i="3" s="1"/>
  <c r="L138" i="3"/>
  <c r="L139" i="3" s="1"/>
  <c r="N103" i="3"/>
  <c r="L84" i="3"/>
  <c r="L110" i="3"/>
  <c r="L100" i="3" s="1"/>
  <c r="L107" i="3"/>
  <c r="L108" i="3" s="1"/>
  <c r="K101" i="3"/>
  <c r="K102" i="3"/>
  <c r="M83" i="3"/>
  <c r="N85" i="3"/>
  <c r="N83" i="3" s="1"/>
  <c r="L53" i="3"/>
  <c r="L79" i="3"/>
  <c r="L69" i="3" s="1"/>
  <c r="L76" i="3"/>
  <c r="L77" i="3" s="1"/>
  <c r="K70" i="3"/>
  <c r="K71" i="3"/>
  <c r="M52" i="3"/>
  <c r="N54" i="3"/>
  <c r="N52" i="3" s="1"/>
  <c r="M72" i="3"/>
  <c r="M21" i="3"/>
  <c r="N21" i="3"/>
  <c r="K39" i="3"/>
  <c r="K40" i="3"/>
  <c r="L45" i="3"/>
  <c r="L48" i="3"/>
  <c r="L22" i="3"/>
  <c r="L35" i="3"/>
  <c r="N41" i="3"/>
  <c r="L174" i="3" l="1"/>
  <c r="K166" i="3"/>
  <c r="M130" i="3"/>
  <c r="K67" i="3"/>
  <c r="K132" i="3"/>
  <c r="J40" i="3"/>
  <c r="L176" i="3"/>
  <c r="J39" i="3"/>
  <c r="J67" i="3"/>
  <c r="K168" i="3"/>
  <c r="N114" i="3"/>
  <c r="N138" i="3" s="1"/>
  <c r="L46" i="3"/>
  <c r="L38" i="3"/>
  <c r="L40" i="3" s="1"/>
  <c r="K98" i="3"/>
  <c r="J98" i="3"/>
  <c r="M142" i="3"/>
  <c r="N143" i="3"/>
  <c r="N142" i="3" s="1"/>
  <c r="N81" i="3"/>
  <c r="N80" i="3" s="1"/>
  <c r="M80" i="3"/>
  <c r="N147" i="3"/>
  <c r="N173" i="3" s="1"/>
  <c r="M173" i="3"/>
  <c r="L133" i="3"/>
  <c r="L132" i="3"/>
  <c r="M115" i="3"/>
  <c r="M141" i="3"/>
  <c r="M131" i="3" s="1"/>
  <c r="M138" i="3"/>
  <c r="M139" i="3" s="1"/>
  <c r="N134" i="3"/>
  <c r="K137" i="3"/>
  <c r="L146" i="3"/>
  <c r="L102" i="3"/>
  <c r="L101" i="3"/>
  <c r="N84" i="3"/>
  <c r="N107" i="3"/>
  <c r="N110" i="3"/>
  <c r="N100" i="3" s="1"/>
  <c r="L98" i="3"/>
  <c r="M84" i="3"/>
  <c r="M110" i="3"/>
  <c r="M100" i="3" s="1"/>
  <c r="M107" i="3"/>
  <c r="M108" i="3" s="1"/>
  <c r="N72" i="3"/>
  <c r="N53" i="3"/>
  <c r="N76" i="3"/>
  <c r="L67" i="3"/>
  <c r="L71" i="3"/>
  <c r="L70" i="3"/>
  <c r="M53" i="3"/>
  <c r="M79" i="3"/>
  <c r="M69" i="3" s="1"/>
  <c r="M76" i="3"/>
  <c r="M77" i="3" s="1"/>
  <c r="N35" i="3"/>
  <c r="N22" i="3"/>
  <c r="N45" i="3"/>
  <c r="N48" i="3"/>
  <c r="L36" i="3"/>
  <c r="M48" i="3"/>
  <c r="M22" i="3"/>
  <c r="M35" i="3"/>
  <c r="M45" i="3"/>
  <c r="K44" i="3"/>
  <c r="M174" i="3" l="1"/>
  <c r="N174" i="3"/>
  <c r="L166" i="3"/>
  <c r="N130" i="3"/>
  <c r="M129" i="3"/>
  <c r="M176" i="3"/>
  <c r="K75" i="3"/>
  <c r="N176" i="3"/>
  <c r="L39" i="3"/>
  <c r="N115" i="3"/>
  <c r="L168" i="3"/>
  <c r="L167" i="3"/>
  <c r="N38" i="3"/>
  <c r="M38" i="3"/>
  <c r="M46" i="3"/>
  <c r="N141" i="3"/>
  <c r="N131" i="3" s="1"/>
  <c r="N79" i="3"/>
  <c r="N69" i="3" s="1"/>
  <c r="M132" i="3"/>
  <c r="M133" i="3"/>
  <c r="L137" i="3"/>
  <c r="N139" i="3"/>
  <c r="M146" i="3"/>
  <c r="N146" i="3"/>
  <c r="N129" i="3"/>
  <c r="N101" i="3"/>
  <c r="N102" i="3"/>
  <c r="M98" i="3"/>
  <c r="M101" i="3"/>
  <c r="M102" i="3"/>
  <c r="N108" i="3"/>
  <c r="N98" i="3"/>
  <c r="M70" i="3"/>
  <c r="M71" i="3"/>
  <c r="L75" i="3"/>
  <c r="M67" i="3"/>
  <c r="N67" i="3"/>
  <c r="N77" i="3"/>
  <c r="N40" i="3"/>
  <c r="N46" i="3"/>
  <c r="M36" i="3"/>
  <c r="L44" i="3"/>
  <c r="M40" i="3"/>
  <c r="M39" i="3"/>
  <c r="N36" i="3"/>
  <c r="N166" i="3" l="1"/>
  <c r="M166" i="3"/>
  <c r="N39" i="3"/>
  <c r="N167" i="3"/>
  <c r="M167" i="3"/>
  <c r="M168" i="3"/>
  <c r="N137" i="3"/>
  <c r="M137" i="3"/>
  <c r="N132" i="3"/>
  <c r="N133" i="3"/>
  <c r="N75" i="3"/>
  <c r="M75" i="3"/>
  <c r="N70" i="3"/>
  <c r="N71" i="3"/>
  <c r="N44" i="3"/>
  <c r="M44" i="3"/>
  <c r="N168" i="3" l="1"/>
  <c r="G181" i="1"/>
  <c r="F181" i="1"/>
  <c r="E181" i="1"/>
  <c r="D181" i="1"/>
  <c r="C181" i="1"/>
  <c r="B181" i="1"/>
  <c r="I180" i="1"/>
  <c r="I181" i="1" s="1"/>
  <c r="H180" i="1"/>
  <c r="H181" i="1" s="1"/>
  <c r="B180" i="1"/>
  <c r="I177" i="1"/>
  <c r="H177" i="1"/>
  <c r="I170" i="1"/>
  <c r="H170" i="1"/>
  <c r="G170" i="1"/>
  <c r="F170" i="1"/>
  <c r="E170" i="1"/>
  <c r="D170" i="1"/>
  <c r="C170" i="1"/>
  <c r="B170" i="1"/>
  <c r="I169" i="1"/>
  <c r="H169" i="1"/>
  <c r="G169" i="1"/>
  <c r="F169" i="1"/>
  <c r="E169" i="1"/>
  <c r="D169" i="1"/>
  <c r="C169" i="1"/>
  <c r="B169" i="1"/>
  <c r="I168" i="1"/>
  <c r="H168" i="1"/>
  <c r="G168" i="1"/>
  <c r="F168" i="1"/>
  <c r="E168" i="1"/>
  <c r="D168" i="1"/>
  <c r="C168" i="1"/>
  <c r="B168" i="1"/>
  <c r="H159" i="1"/>
  <c r="G159" i="1"/>
  <c r="F159" i="1"/>
  <c r="E159" i="1"/>
  <c r="D159" i="1"/>
  <c r="C159" i="1"/>
  <c r="B159" i="1"/>
  <c r="I158" i="1"/>
  <c r="I159" i="1" s="1"/>
  <c r="H158" i="1"/>
  <c r="I155" i="1"/>
  <c r="H155" i="1"/>
  <c r="B148" i="1"/>
  <c r="I147" i="1"/>
  <c r="I148" i="1" s="1"/>
  <c r="H147" i="1"/>
  <c r="H148" i="1" s="1"/>
  <c r="G147" i="1"/>
  <c r="G148" i="1" s="1"/>
  <c r="F147" i="1"/>
  <c r="F148" i="1" s="1"/>
  <c r="E147" i="1"/>
  <c r="E148" i="1" s="1"/>
  <c r="D147" i="1"/>
  <c r="D148" i="1" s="1"/>
  <c r="C147" i="1"/>
  <c r="C148" i="1" s="1"/>
  <c r="B147" i="1"/>
  <c r="I144" i="1"/>
  <c r="H144" i="1"/>
  <c r="G144" i="1"/>
  <c r="F144" i="1"/>
  <c r="E144" i="1"/>
  <c r="D144" i="1"/>
  <c r="C144" i="1"/>
  <c r="C137" i="1"/>
  <c r="B137" i="1"/>
  <c r="F136" i="1"/>
  <c r="F137" i="1" s="1"/>
  <c r="E136" i="1"/>
  <c r="E137" i="1" s="1"/>
  <c r="D136" i="1"/>
  <c r="D137" i="1" s="1"/>
  <c r="C136" i="1"/>
  <c r="I129" i="1"/>
  <c r="I136" i="1" s="1"/>
  <c r="I137" i="1" s="1"/>
  <c r="H129" i="1"/>
  <c r="H136" i="1" s="1"/>
  <c r="H137" i="1" s="1"/>
  <c r="G129" i="1"/>
  <c r="G136" i="1" s="1"/>
  <c r="G137" i="1" s="1"/>
  <c r="F129" i="1"/>
  <c r="E129" i="1"/>
  <c r="D129" i="1"/>
  <c r="C129" i="1"/>
  <c r="B129" i="1"/>
  <c r="I124" i="1"/>
  <c r="H124" i="1"/>
  <c r="G124" i="1"/>
  <c r="F124" i="1"/>
  <c r="I120" i="1"/>
  <c r="H120" i="1"/>
  <c r="G120" i="1"/>
  <c r="F120" i="1"/>
  <c r="I116" i="1"/>
  <c r="H116" i="1"/>
  <c r="G116" i="1"/>
  <c r="F116" i="1"/>
  <c r="I112" i="1"/>
  <c r="H112" i="1"/>
  <c r="G112" i="1"/>
  <c r="F112" i="1"/>
  <c r="G102" i="1"/>
  <c r="F102" i="1"/>
  <c r="E102" i="1"/>
  <c r="D102" i="1"/>
  <c r="C102" i="1"/>
  <c r="B102" i="1"/>
  <c r="G99" i="1"/>
  <c r="F99" i="1"/>
  <c r="E99" i="1"/>
  <c r="D99" i="1"/>
  <c r="C99" i="1"/>
  <c r="B99" i="1"/>
  <c r="I97" i="1"/>
  <c r="H97" i="1"/>
  <c r="G97" i="1"/>
  <c r="F97" i="1"/>
  <c r="E97" i="1"/>
  <c r="D97" i="1"/>
  <c r="C97" i="1"/>
  <c r="B97" i="1"/>
  <c r="I86" i="1"/>
  <c r="H86" i="1"/>
  <c r="G86" i="1"/>
  <c r="F86" i="1"/>
  <c r="E86" i="1"/>
  <c r="D86" i="1"/>
  <c r="C86" i="1"/>
  <c r="B86" i="1"/>
  <c r="D77" i="1"/>
  <c r="C77" i="1"/>
  <c r="B77" i="1"/>
  <c r="G65" i="1"/>
  <c r="G77" i="1" s="1"/>
  <c r="F65" i="1"/>
  <c r="F77" i="1" s="1"/>
  <c r="E65" i="1"/>
  <c r="E77" i="1" s="1"/>
  <c r="D65" i="1"/>
  <c r="C65" i="1"/>
  <c r="B65" i="1"/>
  <c r="I60" i="1"/>
  <c r="I61" i="1" s="1"/>
  <c r="H60" i="1"/>
  <c r="H61" i="1" s="1"/>
  <c r="G60" i="1"/>
  <c r="G61" i="1" s="1"/>
  <c r="F60" i="1"/>
  <c r="F61" i="1" s="1"/>
  <c r="E60" i="1"/>
  <c r="E61" i="1" s="1"/>
  <c r="D60" i="1"/>
  <c r="D61" i="1" s="1"/>
  <c r="C60" i="1"/>
  <c r="C61" i="1" s="1"/>
  <c r="B60" i="1"/>
  <c r="B61" i="1" s="1"/>
  <c r="I59" i="1"/>
  <c r="H59" i="1"/>
  <c r="G59" i="1"/>
  <c r="F59" i="1"/>
  <c r="E59" i="1"/>
  <c r="D59" i="1"/>
  <c r="C59" i="1"/>
  <c r="B59" i="1"/>
  <c r="I46" i="1"/>
  <c r="H46" i="1"/>
  <c r="G46" i="1"/>
  <c r="F46" i="1"/>
  <c r="E46" i="1"/>
  <c r="B46" i="1"/>
  <c r="I37" i="1"/>
  <c r="H37" i="1"/>
  <c r="G37" i="1"/>
  <c r="F37" i="1"/>
  <c r="E37" i="1"/>
  <c r="B37" i="1"/>
  <c r="I31" i="1"/>
  <c r="H31" i="1"/>
  <c r="G31" i="1"/>
  <c r="F31" i="1"/>
  <c r="E31" i="1"/>
  <c r="D31" i="1"/>
  <c r="C31" i="1"/>
  <c r="B31" i="1"/>
  <c r="G20" i="1"/>
  <c r="F20" i="1"/>
  <c r="E20" i="1"/>
  <c r="D20" i="1"/>
  <c r="C20" i="1"/>
  <c r="B20" i="1"/>
  <c r="H12" i="1"/>
  <c r="H20" i="1" s="1"/>
  <c r="G12" i="1"/>
  <c r="F12" i="1"/>
  <c r="E12" i="1"/>
  <c r="I10" i="1"/>
  <c r="I12" i="1" s="1"/>
  <c r="H10" i="1"/>
  <c r="I7" i="1"/>
  <c r="H7" i="1"/>
  <c r="I4" i="1"/>
  <c r="H4" i="1"/>
  <c r="I65" i="1" l="1"/>
  <c r="I77" i="1" s="1"/>
  <c r="I99" i="1" s="1"/>
  <c r="I20" i="1"/>
  <c r="H65" i="1"/>
  <c r="H77" i="1" s="1"/>
  <c r="H99" i="1" s="1"/>
  <c r="H101" i="1" s="1"/>
  <c r="H102" i="1" l="1"/>
  <c r="I100" i="1"/>
  <c r="I101" i="1"/>
  <c r="I102" i="1" s="1"/>
  <c r="J1" i="3" l="1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1" i="1" l="1"/>
  <c r="G1" i="1" s="1"/>
  <c r="F1" i="1" s="1"/>
  <c r="E1" i="1" s="1"/>
  <c r="D1" i="1" s="1"/>
  <c r="C1" i="1" s="1"/>
  <c r="B1" i="1" s="1"/>
  <c r="J145" i="3" l="1"/>
  <c r="J173" i="3" s="1"/>
  <c r="J146" i="3" l="1"/>
  <c r="J176" i="3"/>
  <c r="K146" i="3"/>
  <c r="J166" i="3" l="1"/>
  <c r="J167" i="3"/>
  <c r="J168" i="3"/>
  <c r="K167" i="3"/>
  <c r="J180" i="3"/>
  <c r="J195" i="3" l="1"/>
  <c r="K180" i="3"/>
  <c r="L180" i="3" l="1"/>
  <c r="M180" i="3" s="1"/>
  <c r="N180" i="3" s="1"/>
  <c r="J193" i="3"/>
  <c r="K192" i="3"/>
  <c r="K195" i="3"/>
  <c r="J187" i="3"/>
  <c r="J186" i="3"/>
  <c r="L192" i="3" l="1"/>
  <c r="L195" i="3"/>
  <c r="K193" i="3"/>
  <c r="K185" i="3"/>
  <c r="K187" i="3" l="1"/>
  <c r="K186" i="3"/>
  <c r="L185" i="3"/>
  <c r="M192" i="3"/>
  <c r="M195" i="3"/>
  <c r="L193" i="3"/>
  <c r="N192" i="3" l="1"/>
  <c r="N195" i="3"/>
  <c r="M185" i="3"/>
  <c r="L186" i="3"/>
  <c r="L187" i="3"/>
  <c r="M193" i="3"/>
  <c r="M186" i="3" l="1"/>
  <c r="M187" i="3"/>
  <c r="N185" i="3"/>
  <c r="N193" i="3"/>
  <c r="N187" i="3" l="1"/>
  <c r="N186" i="3"/>
  <c r="J174" i="3" l="1"/>
  <c r="K174" i="3"/>
  <c r="J170" i="3" l="1"/>
  <c r="J172" i="3" s="1"/>
  <c r="J163" i="3" l="1"/>
  <c r="J164" i="3" s="1"/>
  <c r="K170" i="3"/>
  <c r="K172" i="3" s="1"/>
  <c r="K163" i="3" l="1"/>
  <c r="K164" i="3" l="1"/>
  <c r="L170" i="3" l="1"/>
  <c r="M170" i="3" l="1"/>
  <c r="L163" i="3"/>
  <c r="L172" i="3"/>
  <c r="L164" i="3" l="1"/>
  <c r="N170" i="3"/>
  <c r="M163" i="3"/>
  <c r="M172" i="3"/>
  <c r="N172" i="3" l="1"/>
  <c r="N163" i="3"/>
  <c r="M164" i="3"/>
  <c r="N164" i="3" l="1"/>
  <c r="J191" i="3" l="1"/>
  <c r="K189" i="3"/>
  <c r="K191" i="3" l="1"/>
  <c r="K11" i="3"/>
  <c r="K182" i="3"/>
  <c r="L189" i="3"/>
  <c r="L191" i="3" l="1"/>
  <c r="L11" i="3"/>
  <c r="L182" i="3"/>
  <c r="M189" i="3"/>
  <c r="J135" i="3"/>
  <c r="M182" i="3" l="1"/>
  <c r="M11" i="3"/>
  <c r="M191" i="3"/>
  <c r="N189" i="3"/>
  <c r="J137" i="3"/>
  <c r="J104" i="3"/>
  <c r="J106" i="3"/>
  <c r="K104" i="3"/>
  <c r="N11" i="3" l="1"/>
  <c r="N182" i="3"/>
  <c r="N191" i="3"/>
  <c r="L104" i="3"/>
  <c r="K106" i="3"/>
  <c r="M104" i="3" l="1"/>
  <c r="L106" i="3"/>
  <c r="L12" i="3" l="1"/>
  <c r="M106" i="3"/>
  <c r="N104" i="3"/>
  <c r="N106" i="3" l="1"/>
  <c r="M12" i="3"/>
  <c r="N12" i="3" l="1"/>
  <c r="J73" i="3"/>
  <c r="J75" i="3" l="1"/>
  <c r="J35" i="3"/>
  <c r="J42" i="3"/>
  <c r="J44" i="3"/>
  <c r="J12" i="3" l="1"/>
  <c r="K12" i="3"/>
  <c r="K36" i="3"/>
  <c r="J36" i="3"/>
  <c r="L129" i="3" l="1"/>
  <c r="K129" i="3"/>
  <c r="J199" i="3" l="1"/>
  <c r="K214" i="3" l="1"/>
  <c r="J204" i="3"/>
  <c r="J17" i="3"/>
  <c r="J3" i="3"/>
  <c r="K199" i="3"/>
  <c r="J18" i="3" l="1"/>
  <c r="J19" i="3"/>
  <c r="J13" i="3"/>
  <c r="J4" i="3"/>
  <c r="L199" i="3"/>
  <c r="K3" i="3"/>
  <c r="J8" i="3"/>
  <c r="J205" i="3"/>
  <c r="J201" i="3"/>
  <c r="K211" i="3"/>
  <c r="J14" i="3"/>
  <c r="L214" i="3"/>
  <c r="K17" i="3"/>
  <c r="K204" i="3"/>
  <c r="M214" i="3" l="1"/>
  <c r="L204" i="3"/>
  <c r="L17" i="3"/>
  <c r="J15" i="3"/>
  <c r="J16" i="3"/>
  <c r="L211" i="3"/>
  <c r="K14" i="3"/>
  <c r="K4" i="3"/>
  <c r="K13" i="3"/>
  <c r="J5" i="3"/>
  <c r="J10" i="3"/>
  <c r="J9" i="3"/>
  <c r="K201" i="3"/>
  <c r="K8" i="3"/>
  <c r="K205" i="3"/>
  <c r="K19" i="3"/>
  <c r="K18" i="3"/>
  <c r="L3" i="3"/>
  <c r="M199" i="3"/>
  <c r="K15" i="3" l="1"/>
  <c r="K16" i="3"/>
  <c r="L13" i="3"/>
  <c r="L4" i="3"/>
  <c r="K5" i="3"/>
  <c r="K10" i="3"/>
  <c r="K9" i="3"/>
  <c r="J6" i="3"/>
  <c r="J7" i="3"/>
  <c r="M211" i="3"/>
  <c r="L14" i="3"/>
  <c r="L201" i="3"/>
  <c r="L8" i="3"/>
  <c r="L205" i="3"/>
  <c r="M3" i="3"/>
  <c r="N199" i="3"/>
  <c r="N3" i="3" s="1"/>
  <c r="L19" i="3"/>
  <c r="L18" i="3"/>
  <c r="M17" i="3"/>
  <c r="N214" i="3"/>
  <c r="M204" i="3"/>
  <c r="N204" i="3" l="1"/>
  <c r="N17" i="3"/>
  <c r="N13" i="3"/>
  <c r="N4" i="3"/>
  <c r="M19" i="3"/>
  <c r="M18" i="3"/>
  <c r="M4" i="3"/>
  <c r="M13" i="3"/>
  <c r="L16" i="3"/>
  <c r="L15" i="3"/>
  <c r="M14" i="3"/>
  <c r="N211" i="3"/>
  <c r="N14" i="3" s="1"/>
  <c r="M8" i="3"/>
  <c r="M201" i="3"/>
  <c r="M205" i="3"/>
  <c r="L9" i="3"/>
  <c r="L10" i="3"/>
  <c r="L5" i="3"/>
  <c r="K7" i="3"/>
  <c r="K6" i="3"/>
  <c r="N16" i="3" l="1"/>
  <c r="N15" i="3"/>
  <c r="M15" i="3"/>
  <c r="M16" i="3"/>
  <c r="L6" i="3"/>
  <c r="L7" i="3"/>
  <c r="N18" i="3"/>
  <c r="N19" i="3"/>
  <c r="M5" i="3"/>
  <c r="M10" i="3"/>
  <c r="M9" i="3"/>
  <c r="N205" i="3"/>
  <c r="N201" i="3"/>
  <c r="N8" i="3"/>
  <c r="N9" i="3" l="1"/>
  <c r="N5" i="3"/>
  <c r="N10" i="3"/>
  <c r="M6" i="3"/>
  <c r="M7" i="3"/>
  <c r="N7" i="3" l="1"/>
  <c r="N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CD4769A1-4BBD-44ED-954E-F424D1C9FBD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223" authorId="0" shapeId="0" xr:uid="{7693C5D5-00C2-496D-AC69-7BEE6EA35A99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<sst xmlns="http://schemas.openxmlformats.org/spreadsheetml/2006/main" count="467" uniqueCount="183">
  <si>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</si>
  <si>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</si>
  <si>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</si>
  <si>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</si>
  <si>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</si>
  <si>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</si>
  <si>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</si>
  <si>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</si>
  <si>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</si>
  <si>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</si>
  <si>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</si>
  <si>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</si>
  <si>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</si>
  <si>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</si>
  <si>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</si>
  <si>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</si>
  <si>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</si>
  <si>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</si>
  <si>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</si>
  <si>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</si>
  <si>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</si>
  <si>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</si>
  <si>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</si>
  <si>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</si>
  <si>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</si>
  <si>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</si>
  <si>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</si>
  <si>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</si>
  <si>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</si>
  <si>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</si>
  <si>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</si>
  <si>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</si>
  <si>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</si>
  <si>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</si>
  <si>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</si>
  <si>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</si>
  <si>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</si>
  <si>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</si>
  <si>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</si>
  <si>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</si>
  <si>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</si>
  <si>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</si>
  <si>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</si>
  <si>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</si>
  <si>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</si>
  <si>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</si>
  <si>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</si>
  <si>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</si>
  <si>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</si>
  <si>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</si>
  <si>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</si>
  <si>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</si>
  <si>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</si>
  <si>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</si>
  <si>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</si>
  <si>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</si>
  <si>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</si>
  <si>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</si>
  <si>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</si>
  <si>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</si>
  <si>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</si>
  <si>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</si>
  <si>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</si>
  <si>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</si>
  <si>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</si>
  <si>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</si>
  <si>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</si>
  <si>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</si>
  <si>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</si>
  <si>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</si>
  <si>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</si>
  <si>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</si>
  <si>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</si>
  <si>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</si>
  <si>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</si>
  <si>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</si>
  <si>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</si>
  <si>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</si>
  <si>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</si>
  <si>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</si>
  <si>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</si>
  <si>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</si>
  <si>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</si>
  <si>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</si>
  <si>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</si>
  <si>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</si>
  <si>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</si>
  <si>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</si>
  <si>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</si>
  <si>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</si>
  <si>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</si>
  <si>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</si>
  <si>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</si>
  <si>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</si>
  <si>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</si>
  <si>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</si>
  <si>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</si>
  <si>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</si>
  <si>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</si>
  <si>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</si>
  <si>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</si>
  <si>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</si>
  <si>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</si>
  <si>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</si>
  <si>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</si>
  <si>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</si>
  <si>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</si>
  <si>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</si>
  <si>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</si>
  <si>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</si>
  <si>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</si>
  <si>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</si>
  <si>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</si>
  <si>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</si>
  <si>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</si>
  <si>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</si>
  <si>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</si>
  <si>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</si>
  <si>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</si>
  <si>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</si>
  <si>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</si>
  <si>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</si>
  <si>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</si>
  <si>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</si>
  <si>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</si>
  <si>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</si>
  <si>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</si>
  <si>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</si>
  <si>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</si>
  <si>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</si>
  <si>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</si>
  <si>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</si>
  <si>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</si>
  <si>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</si>
  <si>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</si>
  <si>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</si>
  <si>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</si>
  <si>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</si>
  <si>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</si>
  <si>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</si>
  <si>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</si>
  <si>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</si>
  <si>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</si>
  <si>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</si>
  <si>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</si>
  <si>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</si>
  <si>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</si>
  <si>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</si>
  <si>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</si>
  <si>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</si>
  <si>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</si>
  <si>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</si>
  <si>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</si>
  <si>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140)</t>
  </si>
  <si>
    <t>196)</t>
  </si>
  <si>
    <t>Deferred Income</t>
  </si>
  <si>
    <t>113)</t>
  </si>
  <si>
    <t>273)</t>
  </si>
  <si>
    <t>117)</t>
  </si>
  <si>
    <t>216)</t>
  </si>
  <si>
    <t>426)</t>
  </si>
  <si>
    <t>621)</t>
  </si>
  <si>
    <t>590)</t>
  </si>
  <si>
    <t>231)</t>
  </si>
  <si>
    <t>144)</t>
  </si>
  <si>
    <t>161)</t>
  </si>
  <si>
    <t>120)</t>
  </si>
  <si>
    <t>889)</t>
  </si>
  <si>
    <t>364)</t>
  </si>
  <si>
    <t>Investment in reverse repurchase agreements</t>
  </si>
  <si>
    <t>Disposal of property, plant and equipment</t>
  </si>
  <si>
    <t>Long-term debt repayment, including current portion</t>
  </si>
  <si>
    <t>—</t>
  </si>
  <si>
    <t>Excess tax benefits from share-based payment arrangements</t>
  </si>
  <si>
    <t>Before 2018 the segmental breakdowns by geographical area were slightly different with no indication of where other income and EBIT is from.</t>
  </si>
  <si>
    <t>2019 was the first year revenues were seperated by product type.</t>
  </si>
  <si>
    <t>2020 was the first year corporate revenues were diveded by product type.</t>
  </si>
  <si>
    <t>2018 was the first year growth excluding currency exchange impact was included</t>
  </si>
  <si>
    <t>Forecast based on growth instead of margin</t>
  </si>
  <si>
    <t>Should be forecasted based on growth (similar to formula in row 147 because there are no sub divisions for this segment)</t>
  </si>
  <si>
    <t>Ensure all the PPE breakdowns in the segments are linked to Historicals sheet, not value pasted</t>
  </si>
  <si>
    <t>NET PROPERTY, PLANT AND EQUIPMENT</t>
  </si>
  <si>
    <t>Net PROPERTY, PLANT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</si>
</sst>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0" fontId="0" fillId="0" borderId="0" xfId="2" applyNumberFormat="1" applyFont="1"/>
    <xf numFmtId="165" fontId="0" fillId="0" borderId="0" xfId="1" applyNumberFormat="1" applyFont="1" applyAlignment="1">
      <alignment horizontal="right" vertical="center"/>
    </xf>
    <xf numFmtId="166" fontId="11" fillId="0" borderId="0" xfId="2" applyNumberFormat="1" applyFont="1" applyFill="1" applyAlignment="1">
      <alignment horizontal="right"/>
    </xf>
    <xf numFmtId="0" fontId="0" fillId="8" borderId="0" xfId="0" applyFill="1"/>
    <xf numFmtId="165" fontId="15" fillId="0" borderId="0" xfId="1" applyNumberFormat="1" applyFont="1" applyAlignment="1">
      <alignment horizontal="left" indent="2"/>
    </xf>
    <xf numFmtId="165" fontId="1" fillId="0" borderId="0" xfId="1" applyNumberFormat="1" applyFont="1" applyAlignment="1">
      <alignment horizontal="left" indent="1"/>
    </xf>
    <xf numFmtId="165" fontId="15" fillId="0" borderId="0" xfId="1" applyNumberFormat="1" applyFont="1" applyAlignment="1">
      <alignment horizontal="left" indent="1"/>
    </xf>
    <xf numFmtId="165" fontId="15" fillId="0" borderId="0" xfId="1" applyNumberFormat="1" applyFont="1" applyFill="1" applyAlignment="1">
      <alignment horizontal="left" indent="1"/>
    </xf>
    <xf numFmtId="165" fontId="2" fillId="8" borderId="0" xfId="1" applyNumberFormat="1" applyFont="1" applyFill="1" applyAlignment="1">
      <alignment horizontal="left" indent="1"/>
    </xf>
    <xf numFmtId="165" fontId="0" fillId="0" borderId="3" xfId="1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0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/>
    </xf>
    <xf numFmtId="165" fontId="2" fillId="0" borderId="2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" fillId="0" borderId="0" xfId="1" applyNumberFormat="1" applyFont="1" applyBorder="1" applyAlignment="1">
      <alignment horizontal="right" vertical="center"/>
    </xf>
    <xf numFmtId="165" fontId="0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0" fontId="0" fillId="0" borderId="0" xfId="0" applyAlignment="1">
      <alignment horizontal="left" wrapText="1" indent="2"/>
    </xf>
    <xf numFmtId="165" fontId="2" fillId="0" borderId="4" xfId="1" applyNumberFormat="1" applyFont="1" applyBorder="1" applyAlignment="1">
      <alignment horizontal="right" vertical="center"/>
    </xf>
    <xf numFmtId="166" fontId="16" fillId="0" borderId="0" xfId="2" applyNumberFormat="1" applyFont="1"/>
    <xf numFmtId="0" fontId="16" fillId="0" borderId="0" xfId="2" applyNumberFormat="1" applyFont="1"/>
    <xf numFmtId="165" fontId="0" fillId="0" borderId="0" xfId="0" applyNumberFormat="1"/>
    <xf numFmtId="165" fontId="2" fillId="0" borderId="0" xfId="1" applyNumberFormat="1" applyFont="1" applyFill="1"/>
    <xf numFmtId="166" fontId="14" fillId="0" borderId="0" xfId="2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9950" y="2474595"/>
          <a:ext cx="6204585" cy="1956435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8150" y="2512695"/>
          <a:ext cx="4038600" cy="3678556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6750" y="1821180"/>
          <a:ext cx="1760220" cy="1148715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4370" y="3034665"/>
          <a:ext cx="1796415" cy="1148715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7195"/>
          <a:ext cx="1943100" cy="1156335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4850" y="5383530"/>
          <a:ext cx="272415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7052" y="5586413"/>
          <a:ext cx="1194435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ego\Downloads\71707908976658_Task%209%20-%20Building%20Operational%20Forecast%20Model.xlsx" TargetMode="External"/><Relationship Id="rId1" Type="http://schemas.openxmlformats.org/officeDocument/2006/relationships/externalLinkPath" Target="file:///C:\Users\diego\Downloads\71707908976658_Task%209%20-%20Building%20Operational%20Forecast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a33a8f250b85449/Documents/Online%20Courses/Mentorship/Task%208%20forecasting.xlsx" TargetMode="External"/><Relationship Id="rId1" Type="http://schemas.openxmlformats.org/officeDocument/2006/relationships/externalLinkPath" Target="Task%208%20forecas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07">
          <cell r="A107" t="str">
            <v>North America</v>
          </cell>
        </row>
        <row r="169">
          <cell r="A169" t="str">
            <v>Greater China</v>
          </cell>
        </row>
        <row r="176">
          <cell r="B176">
            <v>0</v>
          </cell>
          <cell r="C176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7">
          <cell r="B117">
            <v>0</v>
          </cell>
          <cell r="C117">
            <v>0</v>
          </cell>
        </row>
        <row r="118">
          <cell r="B118">
            <v>0</v>
          </cell>
          <cell r="C118">
            <v>0</v>
          </cell>
        </row>
        <row r="188">
          <cell r="B188"/>
        </row>
        <row r="189">
          <cell r="B189"/>
        </row>
        <row r="190">
          <cell r="B190"/>
        </row>
        <row r="193">
          <cell r="B193"/>
        </row>
        <row r="197">
          <cell r="B197"/>
        </row>
        <row r="198">
          <cell r="B198"/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5" x14ac:dyDescent="0.25"/>
  <cols>
    <col min="1" max="1" width="176.140625" style="18" customWidth="1"/>
  </cols>
  <sheetData>
    <row r="1" spans="1:1" ht="23.25" x14ac:dyDescent="0.35">
      <c r="A1" s="17" t="s">
        <v>20</v>
      </c>
    </row>
    <row r="2" spans="1:1" x14ac:dyDescent="0.25">
      <c r="A2" s="34" t="s">
        <v>150</v>
      </c>
    </row>
    <row r="3" spans="1:1" x14ac:dyDescent="0.25">
      <c r="A3" s="19" t="s">
        <v>140</v>
      </c>
    </row>
    <row r="4" spans="1:1" x14ac:dyDescent="0.25">
      <c r="A4" s="19" t="s">
        <v>151</v>
      </c>
    </row>
    <row r="5" spans="1:1" x14ac:dyDescent="0.25">
      <c r="A5" s="34" t="s">
        <v>152</v>
      </c>
    </row>
    <row r="6" spans="1:1" x14ac:dyDescent="0.25">
      <c r="A6" s="18" t="s">
        <v>141</v>
      </c>
    </row>
    <row r="7" spans="1:1" x14ac:dyDescent="0.25">
      <c r="A7" s="34"/>
    </row>
    <row r="8" spans="1:1" x14ac:dyDescent="0.25">
      <c r="A8" s="34"/>
    </row>
    <row r="11" spans="1:1" x14ac:dyDescent="0.25">
      <c r="A11" s="19"/>
    </row>
    <row r="12" spans="1:1" x14ac:dyDescent="0.25">
      <c r="A12" s="19"/>
    </row>
    <row r="13" spans="1:1" x14ac:dyDescent="0.25">
      <c r="A13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5"/>
  <sheetViews>
    <sheetView zoomScale="70" zoomScaleNormal="70" workbookViewId="0">
      <pane ySplit="1" topLeftCell="A105" activePane="bottomLeft" state="frozen"/>
      <selection pane="bottomLeft" activeCell="A183" sqref="A183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</row>
    <row r="2" spans="1:9" x14ac:dyDescent="0.25">
      <c r="A2" t="s">
        <v>27</v>
      </c>
      <c r="B2" s="47">
        <v>30601</v>
      </c>
      <c r="C2" s="47">
        <v>32376</v>
      </c>
      <c r="D2" s="47">
        <v>34350</v>
      </c>
      <c r="E2" s="47">
        <v>36397</v>
      </c>
      <c r="F2" s="47">
        <v>39117</v>
      </c>
      <c r="G2" s="47">
        <v>37403</v>
      </c>
      <c r="H2" s="47">
        <v>44538</v>
      </c>
      <c r="I2" s="47">
        <v>46710</v>
      </c>
    </row>
    <row r="3" spans="1:9" x14ac:dyDescent="0.25">
      <c r="A3" s="21" t="s">
        <v>28</v>
      </c>
      <c r="B3" s="55">
        <v>16534</v>
      </c>
      <c r="C3" s="55">
        <v>17405</v>
      </c>
      <c r="D3" s="55">
        <v>19038</v>
      </c>
      <c r="E3" s="55">
        <v>20441</v>
      </c>
      <c r="F3" s="55">
        <v>21643</v>
      </c>
      <c r="G3" s="55">
        <v>21162</v>
      </c>
      <c r="H3" s="55">
        <v>24576</v>
      </c>
      <c r="I3" s="55">
        <v>25231</v>
      </c>
    </row>
    <row r="4" spans="1:9" s="1" customFormat="1" x14ac:dyDescent="0.25">
      <c r="A4" s="1" t="s">
        <v>4</v>
      </c>
      <c r="B4" s="56">
        <v>14067</v>
      </c>
      <c r="C4" s="56">
        <v>14971</v>
      </c>
      <c r="D4" s="56">
        <v>15312</v>
      </c>
      <c r="E4" s="56">
        <v>15956</v>
      </c>
      <c r="F4" s="56">
        <v>17474</v>
      </c>
      <c r="G4" s="56">
        <v>16241</v>
      </c>
      <c r="H4" s="56">
        <f t="shared" ref="H4" si="1">+H2-H3</f>
        <v>19962</v>
      </c>
      <c r="I4" s="56">
        <f>+I2-I3</f>
        <v>21479</v>
      </c>
    </row>
    <row r="5" spans="1:9" x14ac:dyDescent="0.25">
      <c r="A5" s="10" t="s">
        <v>21</v>
      </c>
      <c r="B5" s="47">
        <v>3213</v>
      </c>
      <c r="C5" s="47">
        <v>3278</v>
      </c>
      <c r="D5" s="47">
        <v>3341</v>
      </c>
      <c r="E5" s="47">
        <v>3577</v>
      </c>
      <c r="F5" s="47">
        <v>3753</v>
      </c>
      <c r="G5" s="47">
        <v>3592</v>
      </c>
      <c r="H5" s="47">
        <v>3114</v>
      </c>
      <c r="I5" s="47">
        <v>3850</v>
      </c>
    </row>
    <row r="6" spans="1:9" x14ac:dyDescent="0.25">
      <c r="A6" s="10" t="s">
        <v>22</v>
      </c>
      <c r="B6" s="47">
        <v>6679</v>
      </c>
      <c r="C6" s="47">
        <v>7191</v>
      </c>
      <c r="D6" s="47">
        <v>7222</v>
      </c>
      <c r="E6" s="47">
        <v>7934</v>
      </c>
      <c r="F6" s="47">
        <v>8949</v>
      </c>
      <c r="G6" s="47">
        <v>9534</v>
      </c>
      <c r="H6" s="47">
        <v>9911</v>
      </c>
      <c r="I6" s="47">
        <v>10954</v>
      </c>
    </row>
    <row r="7" spans="1:9" x14ac:dyDescent="0.25">
      <c r="A7" s="20" t="s">
        <v>23</v>
      </c>
      <c r="B7" s="57">
        <v>9892</v>
      </c>
      <c r="C7" s="57">
        <v>10469</v>
      </c>
      <c r="D7" s="57">
        <v>10563</v>
      </c>
      <c r="E7" s="57">
        <v>11511</v>
      </c>
      <c r="F7" s="57">
        <v>12702</v>
      </c>
      <c r="G7" s="57">
        <v>13126</v>
      </c>
      <c r="H7" s="57">
        <f t="shared" ref="H7" si="2">+H5+H6</f>
        <v>13025</v>
      </c>
      <c r="I7" s="57">
        <f>+I5+I6</f>
        <v>14804</v>
      </c>
    </row>
    <row r="8" spans="1:9" x14ac:dyDescent="0.25">
      <c r="A8" s="2" t="s">
        <v>24</v>
      </c>
      <c r="B8" s="47">
        <v>28</v>
      </c>
      <c r="C8" s="47">
        <v>19</v>
      </c>
      <c r="D8" s="47">
        <v>59</v>
      </c>
      <c r="E8" s="47">
        <v>54</v>
      </c>
      <c r="F8" s="47">
        <v>49</v>
      </c>
      <c r="G8" s="47">
        <v>89</v>
      </c>
      <c r="H8" s="47">
        <v>262</v>
      </c>
      <c r="I8" s="47">
        <v>205</v>
      </c>
    </row>
    <row r="9" spans="1:9" x14ac:dyDescent="0.25">
      <c r="A9" s="2" t="s">
        <v>5</v>
      </c>
      <c r="B9" s="47">
        <v>-58</v>
      </c>
      <c r="C9" s="47" t="s">
        <v>153</v>
      </c>
      <c r="D9" s="47" t="s">
        <v>154</v>
      </c>
      <c r="E9" s="47">
        <v>66</v>
      </c>
      <c r="F9" s="47">
        <v>-78</v>
      </c>
      <c r="G9" s="47">
        <v>139</v>
      </c>
      <c r="H9" s="47">
        <v>14</v>
      </c>
      <c r="I9" s="47">
        <v>-181</v>
      </c>
    </row>
    <row r="10" spans="1:9" x14ac:dyDescent="0.25">
      <c r="A10" s="4" t="s">
        <v>25</v>
      </c>
      <c r="B10" s="58">
        <v>4205</v>
      </c>
      <c r="C10" s="58">
        <v>4623</v>
      </c>
      <c r="D10" s="58">
        <v>4886</v>
      </c>
      <c r="E10" s="58">
        <v>4325</v>
      </c>
      <c r="F10" s="58">
        <v>4801</v>
      </c>
      <c r="G10" s="58">
        <v>2887</v>
      </c>
      <c r="H10" s="58">
        <f t="shared" ref="H10" si="3">+H4-H7-H8-H9</f>
        <v>6661</v>
      </c>
      <c r="I10" s="58">
        <f>+I4-I7-I8-I9</f>
        <v>6651</v>
      </c>
    </row>
    <row r="11" spans="1:9" x14ac:dyDescent="0.25">
      <c r="A11" s="2" t="s">
        <v>26</v>
      </c>
      <c r="B11" s="47">
        <v>932</v>
      </c>
      <c r="C11" s="47">
        <v>863</v>
      </c>
      <c r="D11" s="47">
        <v>646</v>
      </c>
      <c r="E11" s="47">
        <v>2392</v>
      </c>
      <c r="F11" s="47">
        <v>772</v>
      </c>
      <c r="G11" s="47">
        <v>348</v>
      </c>
      <c r="H11" s="47">
        <v>934</v>
      </c>
      <c r="I11" s="47">
        <v>605</v>
      </c>
    </row>
    <row r="12" spans="1:9" ht="15.75" thickBot="1" x14ac:dyDescent="0.3">
      <c r="A12" s="6" t="s">
        <v>29</v>
      </c>
      <c r="B12" s="59">
        <v>3273</v>
      </c>
      <c r="C12" s="59">
        <v>3760</v>
      </c>
      <c r="D12" s="59">
        <v>4240</v>
      </c>
      <c r="E12" s="59">
        <f t="shared" ref="E12:H12" si="4">+E10-E11</f>
        <v>1933</v>
      </c>
      <c r="F12" s="59">
        <f t="shared" si="4"/>
        <v>4029</v>
      </c>
      <c r="G12" s="59">
        <f t="shared" si="4"/>
        <v>2539</v>
      </c>
      <c r="H12" s="59">
        <f t="shared" si="4"/>
        <v>5727</v>
      </c>
      <c r="I12" s="59">
        <f>+I10-I11</f>
        <v>6046</v>
      </c>
    </row>
    <row r="13" spans="1:9" ht="15.75" thickTop="1" x14ac:dyDescent="0.25">
      <c r="A13" s="1" t="s">
        <v>8</v>
      </c>
      <c r="B13" s="60"/>
      <c r="C13" s="60"/>
      <c r="D13" s="60"/>
      <c r="E13" s="60"/>
      <c r="F13" s="60"/>
      <c r="G13" s="60"/>
      <c r="H13" s="60"/>
      <c r="I13" s="60"/>
    </row>
    <row r="14" spans="1:9" x14ac:dyDescent="0.25">
      <c r="A14" s="2" t="s">
        <v>6</v>
      </c>
      <c r="B14" s="60">
        <v>1.9</v>
      </c>
      <c r="C14" s="60">
        <v>2.21</v>
      </c>
      <c r="D14" s="60">
        <v>2.56</v>
      </c>
      <c r="E14" s="60">
        <v>1.19</v>
      </c>
      <c r="F14" s="60">
        <v>2.5499999999999998</v>
      </c>
      <c r="G14" s="60">
        <v>1.63</v>
      </c>
      <c r="H14" s="60">
        <v>3.64</v>
      </c>
      <c r="I14" s="60">
        <v>3.83</v>
      </c>
    </row>
    <row r="15" spans="1:9" x14ac:dyDescent="0.25">
      <c r="A15" s="2" t="s">
        <v>7</v>
      </c>
      <c r="B15" s="60">
        <v>1.85</v>
      </c>
      <c r="C15" s="60">
        <v>2.16</v>
      </c>
      <c r="D15" s="60">
        <v>2.5099999999999998</v>
      </c>
      <c r="E15" s="60">
        <v>1.17</v>
      </c>
      <c r="F15" s="60">
        <v>2.4900000000000002</v>
      </c>
      <c r="G15" s="60">
        <v>1.6</v>
      </c>
      <c r="H15" s="60">
        <v>3.56</v>
      </c>
      <c r="I15" s="60">
        <v>3.75</v>
      </c>
    </row>
    <row r="16" spans="1:9" x14ac:dyDescent="0.25">
      <c r="A16" s="1" t="s">
        <v>9</v>
      </c>
      <c r="B16" s="60"/>
      <c r="C16" s="60"/>
      <c r="D16" s="60"/>
      <c r="E16" s="61"/>
      <c r="F16" s="61"/>
      <c r="G16" s="61"/>
      <c r="H16" s="60"/>
      <c r="I16" s="60"/>
    </row>
    <row r="17" spans="1:9" x14ac:dyDescent="0.25">
      <c r="A17" s="2" t="s">
        <v>6</v>
      </c>
      <c r="B17" s="61">
        <v>1723.5</v>
      </c>
      <c r="C17" s="61">
        <v>1697.9</v>
      </c>
      <c r="D17" s="61">
        <v>1657.8</v>
      </c>
      <c r="E17" s="61">
        <v>1623.8</v>
      </c>
      <c r="F17" s="61">
        <v>1579.7</v>
      </c>
      <c r="G17" s="61">
        <v>1558.8</v>
      </c>
      <c r="H17" s="62">
        <v>1573</v>
      </c>
      <c r="I17" s="62">
        <v>1578.8</v>
      </c>
    </row>
    <row r="18" spans="1:9" x14ac:dyDescent="0.25">
      <c r="A18" s="2" t="s">
        <v>7</v>
      </c>
      <c r="B18" s="61">
        <v>1768.8</v>
      </c>
      <c r="C18" s="61">
        <v>1742.5</v>
      </c>
      <c r="D18" s="61">
        <v>1692</v>
      </c>
      <c r="E18" s="61">
        <v>1659.1</v>
      </c>
      <c r="F18" s="61">
        <v>1618.4</v>
      </c>
      <c r="G18" s="62">
        <v>1591.6</v>
      </c>
      <c r="H18" s="62">
        <v>1609.4</v>
      </c>
      <c r="I18" s="62">
        <v>1610.8</v>
      </c>
    </row>
    <row r="20" spans="1:9" s="11" customFormat="1" x14ac:dyDescent="0.25">
      <c r="A20" s="11" t="s">
        <v>2</v>
      </c>
      <c r="B20" s="12">
        <f t="shared" ref="B20:H20" si="5">+ROUND(((B12/B18)-B15),2)</f>
        <v>0</v>
      </c>
      <c r="C20" s="12">
        <f t="shared" si="5"/>
        <v>0</v>
      </c>
      <c r="D20" s="12">
        <f t="shared" si="5"/>
        <v>0</v>
      </c>
      <c r="E20" s="12">
        <f t="shared" si="5"/>
        <v>0</v>
      </c>
      <c r="F20" s="12">
        <f t="shared" si="5"/>
        <v>0</v>
      </c>
      <c r="G20" s="12">
        <f t="shared" si="5"/>
        <v>0</v>
      </c>
      <c r="H20" s="12">
        <f t="shared" si="5"/>
        <v>0</v>
      </c>
      <c r="I20" s="12">
        <f>+ROUND(((I12/I18)-I15),2)</f>
        <v>0</v>
      </c>
    </row>
    <row r="22" spans="1:9" x14ac:dyDescent="0.25">
      <c r="A22" s="13" t="s">
        <v>0</v>
      </c>
      <c r="B22" s="13"/>
      <c r="C22" s="13"/>
      <c r="D22" s="13"/>
      <c r="E22" s="13"/>
      <c r="F22" s="13"/>
      <c r="G22" s="13"/>
      <c r="H22" s="13"/>
      <c r="I22" s="13"/>
    </row>
    <row r="23" spans="1:9" x14ac:dyDescent="0.25">
      <c r="A23" s="1" t="s">
        <v>30</v>
      </c>
    </row>
    <row r="24" spans="1:9" x14ac:dyDescent="0.25">
      <c r="A24" s="9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0" t="s">
        <v>32</v>
      </c>
      <c r="B25" s="47">
        <v>3852</v>
      </c>
      <c r="C25" s="47">
        <v>3138</v>
      </c>
      <c r="D25" s="47">
        <v>3808</v>
      </c>
      <c r="E25" s="47">
        <v>4249</v>
      </c>
      <c r="F25" s="47">
        <v>4466</v>
      </c>
      <c r="G25" s="47">
        <v>8348</v>
      </c>
      <c r="H25" s="47">
        <v>9889</v>
      </c>
      <c r="I25" s="47">
        <v>8574</v>
      </c>
    </row>
    <row r="26" spans="1:9" x14ac:dyDescent="0.25">
      <c r="A26" s="10" t="s">
        <v>33</v>
      </c>
      <c r="B26" s="47">
        <v>2072</v>
      </c>
      <c r="C26" s="47">
        <v>2319</v>
      </c>
      <c r="D26" s="47">
        <v>2371</v>
      </c>
      <c r="E26" s="47">
        <v>996</v>
      </c>
      <c r="F26" s="47">
        <v>197</v>
      </c>
      <c r="G26" s="47">
        <v>439</v>
      </c>
      <c r="H26" s="47">
        <v>3587</v>
      </c>
      <c r="I26" s="47">
        <v>4423</v>
      </c>
    </row>
    <row r="27" spans="1:9" x14ac:dyDescent="0.25">
      <c r="A27" s="10" t="s">
        <v>34</v>
      </c>
      <c r="B27" s="47">
        <v>3358</v>
      </c>
      <c r="C27" s="47">
        <v>3241</v>
      </c>
      <c r="D27" s="47">
        <v>3677</v>
      </c>
      <c r="E27" s="47">
        <v>3498</v>
      </c>
      <c r="F27" s="47">
        <v>4272</v>
      </c>
      <c r="G27" s="47">
        <v>2749</v>
      </c>
      <c r="H27" s="47">
        <v>4463</v>
      </c>
      <c r="I27" s="47">
        <v>4667</v>
      </c>
    </row>
    <row r="28" spans="1:9" x14ac:dyDescent="0.25">
      <c r="A28" s="10" t="s">
        <v>35</v>
      </c>
      <c r="B28" s="47">
        <v>4337</v>
      </c>
      <c r="C28" s="47">
        <v>4838</v>
      </c>
      <c r="D28" s="47">
        <v>5055</v>
      </c>
      <c r="E28" s="47">
        <v>5261</v>
      </c>
      <c r="F28" s="47">
        <v>5622</v>
      </c>
      <c r="G28" s="47">
        <v>7367</v>
      </c>
      <c r="H28" s="47">
        <v>6854</v>
      </c>
      <c r="I28" s="47">
        <v>8420</v>
      </c>
    </row>
    <row r="29" spans="1:9" x14ac:dyDescent="0.25">
      <c r="A29" s="10" t="s">
        <v>155</v>
      </c>
      <c r="B29" s="47">
        <v>389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</row>
    <row r="30" spans="1:9" x14ac:dyDescent="0.25">
      <c r="A30" s="10" t="s">
        <v>36</v>
      </c>
      <c r="B30" s="47">
        <v>1968</v>
      </c>
      <c r="C30" s="47">
        <v>1489</v>
      </c>
      <c r="D30" s="47">
        <v>1150</v>
      </c>
      <c r="E30" s="47">
        <v>1130</v>
      </c>
      <c r="F30" s="55">
        <v>1968</v>
      </c>
      <c r="G30" s="55">
        <v>1653</v>
      </c>
      <c r="H30" s="47">
        <v>1498</v>
      </c>
      <c r="I30" s="47">
        <v>2129</v>
      </c>
    </row>
    <row r="31" spans="1:9" x14ac:dyDescent="0.25">
      <c r="A31" s="4" t="s">
        <v>10</v>
      </c>
      <c r="B31" s="58">
        <f>+SUM(B25:B30)</f>
        <v>15976</v>
      </c>
      <c r="C31" s="58">
        <f t="shared" ref="C31:I31" si="6">+SUM(C25:C30)</f>
        <v>15025</v>
      </c>
      <c r="D31" s="58">
        <f t="shared" si="6"/>
        <v>16061</v>
      </c>
      <c r="E31" s="58">
        <f>+SUM(E25:E30)</f>
        <v>15134</v>
      </c>
      <c r="F31" s="58">
        <f t="shared" ref="F31:G31" si="7">+SUM(F25:F30)</f>
        <v>16525</v>
      </c>
      <c r="G31" s="58">
        <f t="shared" si="7"/>
        <v>20556</v>
      </c>
      <c r="H31" s="58">
        <f t="shared" si="6"/>
        <v>26291</v>
      </c>
      <c r="I31" s="58">
        <f t="shared" si="6"/>
        <v>28213</v>
      </c>
    </row>
    <row r="32" spans="1:9" x14ac:dyDescent="0.25">
      <c r="A32" s="2" t="s">
        <v>37</v>
      </c>
      <c r="B32" s="47">
        <v>3011</v>
      </c>
      <c r="C32" s="47">
        <v>3520</v>
      </c>
      <c r="D32" s="47">
        <v>3989</v>
      </c>
      <c r="E32" s="47">
        <v>4454</v>
      </c>
      <c r="F32" s="47">
        <v>4744</v>
      </c>
      <c r="G32" s="47">
        <v>4866</v>
      </c>
      <c r="H32" s="47">
        <v>4904</v>
      </c>
      <c r="I32" s="47">
        <v>4791</v>
      </c>
    </row>
    <row r="33" spans="1:9" x14ac:dyDescent="0.25">
      <c r="A33" s="2" t="s">
        <v>38</v>
      </c>
      <c r="B33" s="47">
        <v>0</v>
      </c>
      <c r="C33" s="47">
        <v>281</v>
      </c>
      <c r="D33" s="47">
        <v>283</v>
      </c>
      <c r="E33" s="47">
        <v>0</v>
      </c>
      <c r="F33" s="47">
        <v>0</v>
      </c>
      <c r="G33" s="47">
        <v>3097</v>
      </c>
      <c r="H33" s="47">
        <v>3113</v>
      </c>
      <c r="I33" s="47">
        <v>2926</v>
      </c>
    </row>
    <row r="34" spans="1:9" x14ac:dyDescent="0.25">
      <c r="A34" s="2" t="s">
        <v>39</v>
      </c>
      <c r="B34" s="47">
        <v>281</v>
      </c>
      <c r="C34" s="47">
        <v>281</v>
      </c>
      <c r="D34" s="47">
        <v>283</v>
      </c>
      <c r="E34" s="47">
        <v>285</v>
      </c>
      <c r="F34" s="47">
        <v>283</v>
      </c>
      <c r="G34" s="47">
        <v>274</v>
      </c>
      <c r="H34" s="47">
        <v>269</v>
      </c>
      <c r="I34" s="47">
        <v>286</v>
      </c>
    </row>
    <row r="35" spans="1:9" x14ac:dyDescent="0.25">
      <c r="A35" s="2" t="s">
        <v>40</v>
      </c>
      <c r="B35" s="47">
        <v>131</v>
      </c>
      <c r="C35" s="47">
        <v>131</v>
      </c>
      <c r="D35" s="47">
        <v>139</v>
      </c>
      <c r="E35" s="47">
        <v>154</v>
      </c>
      <c r="F35" s="47">
        <v>154</v>
      </c>
      <c r="G35" s="47">
        <v>223</v>
      </c>
      <c r="H35" s="47">
        <v>242</v>
      </c>
      <c r="I35" s="47">
        <v>284</v>
      </c>
    </row>
    <row r="36" spans="1:9" x14ac:dyDescent="0.25">
      <c r="A36" s="2" t="s">
        <v>41</v>
      </c>
      <c r="B36" s="47">
        <v>2201</v>
      </c>
      <c r="C36" s="47">
        <v>2422</v>
      </c>
      <c r="D36" s="47">
        <v>2787</v>
      </c>
      <c r="E36" s="47">
        <v>2509</v>
      </c>
      <c r="F36" s="47">
        <v>2011</v>
      </c>
      <c r="G36" s="47">
        <v>2326</v>
      </c>
      <c r="H36" s="47">
        <v>2921</v>
      </c>
      <c r="I36" s="47">
        <v>3821</v>
      </c>
    </row>
    <row r="37" spans="1:9" ht="15.75" thickBot="1" x14ac:dyDescent="0.3">
      <c r="A37" s="6" t="s">
        <v>42</v>
      </c>
      <c r="B37" s="59">
        <f t="shared" ref="B37" si="8">+SUM(B31:B36)</f>
        <v>21600</v>
      </c>
      <c r="C37" s="59">
        <v>21379</v>
      </c>
      <c r="D37" s="59">
        <v>23259</v>
      </c>
      <c r="E37" s="59">
        <f>+SUM(E31:E36)</f>
        <v>22536</v>
      </c>
      <c r="F37" s="59">
        <f>+SUM(F31:F36)</f>
        <v>23717</v>
      </c>
      <c r="G37" s="59">
        <f t="shared" ref="G37:H37" si="9">+SUM(G31:G36)</f>
        <v>31342</v>
      </c>
      <c r="H37" s="59">
        <f t="shared" si="9"/>
        <v>37740</v>
      </c>
      <c r="I37" s="59">
        <f>+SUM(I31:I36)</f>
        <v>40321</v>
      </c>
    </row>
    <row r="38" spans="1:9" ht="15.75" thickTop="1" x14ac:dyDescent="0.25">
      <c r="A38" s="1" t="s">
        <v>43</v>
      </c>
      <c r="B38" s="47"/>
      <c r="C38" s="63"/>
      <c r="D38" s="63"/>
      <c r="E38" s="47"/>
      <c r="F38" s="47"/>
      <c r="G38" s="47"/>
      <c r="H38" s="47"/>
      <c r="I38" s="47"/>
    </row>
    <row r="39" spans="1:9" x14ac:dyDescent="0.25">
      <c r="A39" s="2" t="s">
        <v>44</v>
      </c>
      <c r="B39" s="47"/>
      <c r="C39" s="63"/>
      <c r="D39" s="63"/>
      <c r="E39" s="47"/>
      <c r="F39" s="47"/>
      <c r="G39" s="47"/>
      <c r="H39" s="47"/>
      <c r="I39" s="47"/>
    </row>
    <row r="40" spans="1:9" x14ac:dyDescent="0.25">
      <c r="A40" s="10" t="s">
        <v>45</v>
      </c>
      <c r="B40" s="47">
        <v>107</v>
      </c>
      <c r="C40" s="63">
        <v>44</v>
      </c>
      <c r="D40" s="63">
        <v>6</v>
      </c>
      <c r="E40" s="47">
        <v>6</v>
      </c>
      <c r="F40" s="47">
        <v>6</v>
      </c>
      <c r="G40" s="47">
        <v>3</v>
      </c>
      <c r="H40" s="47">
        <v>0</v>
      </c>
      <c r="I40" s="47">
        <v>500</v>
      </c>
    </row>
    <row r="41" spans="1:9" x14ac:dyDescent="0.25">
      <c r="A41" s="10" t="s">
        <v>46</v>
      </c>
      <c r="B41" s="47">
        <v>74</v>
      </c>
      <c r="C41" s="47">
        <v>1</v>
      </c>
      <c r="D41" s="47">
        <v>325</v>
      </c>
      <c r="E41" s="47">
        <v>336</v>
      </c>
      <c r="F41" s="47">
        <v>9</v>
      </c>
      <c r="G41" s="47">
        <v>248</v>
      </c>
      <c r="H41" s="47">
        <v>2</v>
      </c>
      <c r="I41" s="47">
        <v>10</v>
      </c>
    </row>
    <row r="42" spans="1:9" x14ac:dyDescent="0.25">
      <c r="A42" s="10" t="s">
        <v>11</v>
      </c>
      <c r="B42" s="47">
        <v>2131</v>
      </c>
      <c r="C42" s="47">
        <v>2191</v>
      </c>
      <c r="D42" s="47">
        <v>2048</v>
      </c>
      <c r="E42" s="47">
        <v>2279</v>
      </c>
      <c r="F42" s="47">
        <v>2612</v>
      </c>
      <c r="G42" s="47">
        <v>2248</v>
      </c>
      <c r="H42" s="47">
        <v>2836</v>
      </c>
      <c r="I42" s="47">
        <v>3358</v>
      </c>
    </row>
    <row r="43" spans="1:9" x14ac:dyDescent="0.25">
      <c r="A43" s="10" t="s">
        <v>47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47">
        <v>445</v>
      </c>
      <c r="H43" s="47">
        <v>467</v>
      </c>
      <c r="I43" s="47">
        <v>420</v>
      </c>
    </row>
    <row r="44" spans="1:9" x14ac:dyDescent="0.25">
      <c r="A44" s="10" t="s">
        <v>12</v>
      </c>
      <c r="B44" s="47">
        <v>3951</v>
      </c>
      <c r="C44" s="47">
        <v>3037</v>
      </c>
      <c r="D44" s="47">
        <v>3011</v>
      </c>
      <c r="E44" s="47">
        <v>3269</v>
      </c>
      <c r="F44" s="47">
        <v>5010</v>
      </c>
      <c r="G44" s="47">
        <v>5184</v>
      </c>
      <c r="H44" s="47">
        <v>6063</v>
      </c>
      <c r="I44" s="47">
        <v>6220</v>
      </c>
    </row>
    <row r="45" spans="1:9" x14ac:dyDescent="0.25">
      <c r="A45" s="10" t="s">
        <v>48</v>
      </c>
      <c r="B45" s="47">
        <v>71</v>
      </c>
      <c r="C45" s="55">
        <v>85</v>
      </c>
      <c r="D45" s="55">
        <v>84</v>
      </c>
      <c r="E45" s="47">
        <v>150</v>
      </c>
      <c r="F45" s="47">
        <v>229</v>
      </c>
      <c r="G45" s="47">
        <v>156</v>
      </c>
      <c r="H45" s="47">
        <v>306</v>
      </c>
      <c r="I45" s="47">
        <v>222</v>
      </c>
    </row>
    <row r="46" spans="1:9" x14ac:dyDescent="0.25">
      <c r="A46" s="4" t="s">
        <v>13</v>
      </c>
      <c r="B46" s="58">
        <f>+SUM(B40:B45)</f>
        <v>6334</v>
      </c>
      <c r="C46" s="56">
        <v>5358</v>
      </c>
      <c r="D46" s="56">
        <v>5474</v>
      </c>
      <c r="E46" s="58">
        <f t="shared" ref="E46:H46" si="10">+SUM(E40:E45)</f>
        <v>6040</v>
      </c>
      <c r="F46" s="58">
        <f t="shared" si="10"/>
        <v>7866</v>
      </c>
      <c r="G46" s="58">
        <f t="shared" si="10"/>
        <v>8284</v>
      </c>
      <c r="H46" s="58">
        <f t="shared" si="10"/>
        <v>9674</v>
      </c>
      <c r="I46" s="58">
        <f>+SUM(I40:I45)</f>
        <v>10730</v>
      </c>
    </row>
    <row r="47" spans="1:9" x14ac:dyDescent="0.25">
      <c r="A47" s="2" t="s">
        <v>49</v>
      </c>
      <c r="B47" s="47">
        <v>1079</v>
      </c>
      <c r="C47" s="47">
        <v>1993</v>
      </c>
      <c r="D47" s="47">
        <v>3471</v>
      </c>
      <c r="E47" s="47">
        <v>3468</v>
      </c>
      <c r="F47" s="47">
        <v>3464</v>
      </c>
      <c r="G47" s="47">
        <v>9406</v>
      </c>
      <c r="H47" s="47">
        <v>9413</v>
      </c>
      <c r="I47" s="47">
        <v>8920</v>
      </c>
    </row>
    <row r="48" spans="1:9" x14ac:dyDescent="0.25">
      <c r="A48" s="2" t="s">
        <v>50</v>
      </c>
      <c r="B48" s="47">
        <v>0</v>
      </c>
      <c r="C48" s="47">
        <v>0</v>
      </c>
      <c r="D48" s="47">
        <v>0</v>
      </c>
      <c r="E48" s="47"/>
      <c r="F48" s="47">
        <v>0</v>
      </c>
      <c r="G48" s="47">
        <v>2913</v>
      </c>
      <c r="H48" s="47">
        <v>2931</v>
      </c>
      <c r="I48" s="47">
        <v>2777</v>
      </c>
    </row>
    <row r="49" spans="1:9" x14ac:dyDescent="0.25">
      <c r="A49" s="2" t="s">
        <v>51</v>
      </c>
      <c r="B49" s="47">
        <v>1480</v>
      </c>
      <c r="C49" s="47">
        <v>1770</v>
      </c>
      <c r="D49" s="47">
        <v>1907</v>
      </c>
      <c r="E49" s="47">
        <v>3216</v>
      </c>
      <c r="F49" s="47">
        <v>3347</v>
      </c>
      <c r="G49" s="47">
        <v>2684</v>
      </c>
      <c r="H49" s="47">
        <v>2955</v>
      </c>
      <c r="I49" s="47">
        <v>2613</v>
      </c>
    </row>
    <row r="50" spans="1:9" x14ac:dyDescent="0.25">
      <c r="A50" s="2" t="s">
        <v>52</v>
      </c>
      <c r="B50" s="47"/>
      <c r="C50" s="60"/>
      <c r="D50" s="64"/>
      <c r="E50" s="47"/>
      <c r="F50" s="47"/>
      <c r="G50" s="47"/>
      <c r="H50" s="47"/>
      <c r="I50" s="47"/>
    </row>
    <row r="51" spans="1:9" x14ac:dyDescent="0.25">
      <c r="A51" s="10" t="s">
        <v>53</v>
      </c>
      <c r="B51" s="47"/>
      <c r="C51" s="65"/>
      <c r="D51" s="47"/>
      <c r="E51" s="47"/>
      <c r="F51" s="47"/>
      <c r="G51" s="47"/>
      <c r="H51" s="47"/>
      <c r="I51" s="47"/>
    </row>
    <row r="52" spans="1:9" x14ac:dyDescent="0.25">
      <c r="A52" s="2" t="s">
        <v>54</v>
      </c>
      <c r="B52" s="47"/>
      <c r="C52" s="47"/>
      <c r="D52" s="47"/>
      <c r="E52" s="47"/>
      <c r="F52" s="47"/>
      <c r="G52" s="47"/>
      <c r="H52" s="47"/>
      <c r="I52" s="47"/>
    </row>
    <row r="53" spans="1:9" x14ac:dyDescent="0.25">
      <c r="A53" s="10" t="s">
        <v>55</v>
      </c>
      <c r="B53" s="47"/>
      <c r="C53" s="47"/>
      <c r="D53" s="47"/>
      <c r="E53" s="47"/>
      <c r="F53" s="47"/>
      <c r="G53" s="47"/>
      <c r="H53" s="47"/>
      <c r="I53" s="47"/>
    </row>
    <row r="54" spans="1:9" x14ac:dyDescent="0.25">
      <c r="A54" s="16" t="s">
        <v>56</v>
      </c>
      <c r="B54" s="47"/>
      <c r="C54" s="47"/>
      <c r="D54" s="47"/>
      <c r="E54" s="47"/>
      <c r="F54" s="47"/>
      <c r="G54" s="47"/>
      <c r="H54" s="47"/>
      <c r="I54" s="47"/>
    </row>
    <row r="55" spans="1:9" x14ac:dyDescent="0.25">
      <c r="A55" s="16" t="s">
        <v>57</v>
      </c>
      <c r="B55" s="47">
        <v>3</v>
      </c>
      <c r="C55" s="64">
        <v>3</v>
      </c>
      <c r="D55" s="47">
        <v>3</v>
      </c>
      <c r="E55" s="47">
        <v>3</v>
      </c>
      <c r="F55" s="47">
        <v>3</v>
      </c>
      <c r="G55" s="47">
        <v>3</v>
      </c>
      <c r="H55" s="47">
        <v>3</v>
      </c>
      <c r="I55" s="47">
        <v>3</v>
      </c>
    </row>
    <row r="56" spans="1:9" x14ac:dyDescent="0.25">
      <c r="A56" s="16" t="s">
        <v>58</v>
      </c>
      <c r="B56" s="47">
        <v>6773</v>
      </c>
      <c r="C56" s="63">
        <v>7786</v>
      </c>
      <c r="D56" s="47">
        <v>8638</v>
      </c>
      <c r="E56" s="47">
        <v>6384</v>
      </c>
      <c r="F56" s="47">
        <v>7163</v>
      </c>
      <c r="G56" s="47">
        <v>8299</v>
      </c>
      <c r="H56" s="47">
        <v>9965</v>
      </c>
      <c r="I56" s="47">
        <v>11484</v>
      </c>
    </row>
    <row r="57" spans="1:9" x14ac:dyDescent="0.25">
      <c r="A57" s="16" t="s">
        <v>59</v>
      </c>
      <c r="B57" s="47">
        <v>1246</v>
      </c>
      <c r="C57" s="47">
        <v>318</v>
      </c>
      <c r="D57" s="47">
        <v>-213</v>
      </c>
      <c r="E57" s="47">
        <v>-92</v>
      </c>
      <c r="F57" s="47">
        <v>231</v>
      </c>
      <c r="G57" s="47">
        <v>-56</v>
      </c>
      <c r="H57" s="47">
        <v>-380</v>
      </c>
      <c r="I57" s="47">
        <v>318</v>
      </c>
    </row>
    <row r="58" spans="1:9" x14ac:dyDescent="0.25">
      <c r="A58" s="16" t="s">
        <v>60</v>
      </c>
      <c r="B58" s="47">
        <v>4685</v>
      </c>
      <c r="C58" s="47">
        <v>4151</v>
      </c>
      <c r="D58" s="47">
        <v>3979</v>
      </c>
      <c r="E58" s="47">
        <v>3517</v>
      </c>
      <c r="F58" s="47">
        <v>1643</v>
      </c>
      <c r="G58" s="47">
        <v>-191</v>
      </c>
      <c r="H58" s="47">
        <v>3179</v>
      </c>
      <c r="I58" s="47">
        <v>3476</v>
      </c>
    </row>
    <row r="59" spans="1:9" x14ac:dyDescent="0.25">
      <c r="A59" s="4" t="s">
        <v>61</v>
      </c>
      <c r="B59" s="58">
        <f t="shared" ref="B59:C59" si="11">+SUM(B54:B58)</f>
        <v>12707</v>
      </c>
      <c r="C59" s="58">
        <f t="shared" si="11"/>
        <v>12258</v>
      </c>
      <c r="D59" s="58">
        <f>+SUM(D54:D58)</f>
        <v>12407</v>
      </c>
      <c r="E59" s="58">
        <f>+SUM(E54:E58)</f>
        <v>9812</v>
      </c>
      <c r="F59" s="58">
        <f t="shared" ref="F59:H59" si="12">+SUM(F54:F58)</f>
        <v>9040</v>
      </c>
      <c r="G59" s="58">
        <f t="shared" si="12"/>
        <v>8055</v>
      </c>
      <c r="H59" s="58">
        <f t="shared" si="12"/>
        <v>12767</v>
      </c>
      <c r="I59" s="58">
        <f>+SUM(I54:I58)</f>
        <v>15281</v>
      </c>
    </row>
    <row r="60" spans="1:9" s="11" customFormat="1" ht="15.75" thickBot="1" x14ac:dyDescent="0.3">
      <c r="A60" s="6" t="s">
        <v>62</v>
      </c>
      <c r="B60" s="59">
        <f t="shared" ref="B60:C60" si="13">+SUM(B46:B51)+B59</f>
        <v>21600</v>
      </c>
      <c r="C60" s="59">
        <f t="shared" si="13"/>
        <v>21379</v>
      </c>
      <c r="D60" s="59">
        <f>+SUM(D46:D51)+D59</f>
        <v>23259</v>
      </c>
      <c r="E60" s="59">
        <f>+SUM(E46:E51)+E59</f>
        <v>22536</v>
      </c>
      <c r="F60" s="59">
        <f>+SUM(F46:F51)+F59</f>
        <v>23717</v>
      </c>
      <c r="G60" s="59">
        <f t="shared" ref="G60:I60" si="14">+SUM(G46:G51)+G59</f>
        <v>31342</v>
      </c>
      <c r="H60" s="59">
        <f t="shared" si="14"/>
        <v>37740</v>
      </c>
      <c r="I60" s="59">
        <f t="shared" si="14"/>
        <v>40321</v>
      </c>
    </row>
    <row r="61" spans="1:9" ht="15.75" thickTop="1" x14ac:dyDescent="0.25">
      <c r="A61" s="11" t="s">
        <v>3</v>
      </c>
      <c r="B61" s="12">
        <f t="shared" ref="B61:H61" si="15">+B60-B37</f>
        <v>0</v>
      </c>
      <c r="C61" s="12">
        <f t="shared" si="15"/>
        <v>0</v>
      </c>
      <c r="D61" s="12">
        <f t="shared" si="15"/>
        <v>0</v>
      </c>
      <c r="E61" s="12">
        <f t="shared" si="15"/>
        <v>0</v>
      </c>
      <c r="F61" s="12">
        <f t="shared" si="15"/>
        <v>0</v>
      </c>
      <c r="G61" s="12">
        <f t="shared" si="15"/>
        <v>0</v>
      </c>
      <c r="H61" s="12">
        <f t="shared" si="15"/>
        <v>0</v>
      </c>
      <c r="I61" s="12">
        <f>+I60-I37</f>
        <v>0</v>
      </c>
    </row>
    <row r="62" spans="1:9" x14ac:dyDescent="0.25">
      <c r="A62" s="13" t="s">
        <v>1</v>
      </c>
      <c r="B62" s="13"/>
      <c r="C62" s="13"/>
      <c r="D62" s="13"/>
      <c r="E62" s="13"/>
      <c r="F62" s="13"/>
      <c r="G62" s="13"/>
      <c r="H62" s="13"/>
      <c r="I62" s="13"/>
    </row>
    <row r="63" spans="1:9" x14ac:dyDescent="0.25">
      <c r="A63" t="s">
        <v>15</v>
      </c>
    </row>
    <row r="64" spans="1:9" s="1" customFormat="1" x14ac:dyDescent="0.25">
      <c r="A64" s="1" t="s">
        <v>63</v>
      </c>
      <c r="B64"/>
      <c r="C64"/>
      <c r="D64"/>
      <c r="E64"/>
      <c r="F64"/>
      <c r="G64"/>
      <c r="H64"/>
      <c r="I64"/>
    </row>
    <row r="65" spans="1:9" s="1" customFormat="1" x14ac:dyDescent="0.25">
      <c r="A65" s="9" t="s">
        <v>64</v>
      </c>
      <c r="B65" s="56">
        <f>+B12</f>
        <v>3273</v>
      </c>
      <c r="C65" s="56">
        <f t="shared" ref="C65:I65" si="16">+C12</f>
        <v>3760</v>
      </c>
      <c r="D65" s="56">
        <f t="shared" si="16"/>
        <v>4240</v>
      </c>
      <c r="E65" s="56">
        <f t="shared" si="16"/>
        <v>1933</v>
      </c>
      <c r="F65" s="56">
        <f t="shared" si="16"/>
        <v>4029</v>
      </c>
      <c r="G65" s="56">
        <f t="shared" si="16"/>
        <v>2539</v>
      </c>
      <c r="H65" s="56">
        <f t="shared" si="16"/>
        <v>5727</v>
      </c>
      <c r="I65" s="56">
        <f t="shared" si="16"/>
        <v>6046</v>
      </c>
    </row>
    <row r="66" spans="1:9" x14ac:dyDescent="0.25">
      <c r="A66" s="2" t="s">
        <v>65</v>
      </c>
      <c r="B66" s="47"/>
      <c r="C66" s="47"/>
      <c r="D66" s="47"/>
      <c r="E66" s="47"/>
      <c r="F66" s="47"/>
      <c r="G66" s="47"/>
      <c r="H66" s="47"/>
      <c r="I66" s="47"/>
    </row>
    <row r="67" spans="1:9" x14ac:dyDescent="0.25">
      <c r="A67" s="10" t="s">
        <v>66</v>
      </c>
      <c r="B67" s="47">
        <v>606</v>
      </c>
      <c r="C67" s="47">
        <v>649</v>
      </c>
      <c r="D67" s="47">
        <v>706</v>
      </c>
      <c r="E67" s="47">
        <v>747</v>
      </c>
      <c r="F67" s="47">
        <v>705</v>
      </c>
      <c r="G67" s="47">
        <v>721</v>
      </c>
      <c r="H67" s="47">
        <v>744</v>
      </c>
      <c r="I67" s="47">
        <v>717</v>
      </c>
    </row>
    <row r="68" spans="1:9" x14ac:dyDescent="0.25">
      <c r="A68" s="10" t="s">
        <v>67</v>
      </c>
      <c r="B68" s="47" t="s">
        <v>156</v>
      </c>
      <c r="C68" s="47">
        <v>-80</v>
      </c>
      <c r="D68" s="47" t="s">
        <v>157</v>
      </c>
      <c r="E68" s="47">
        <v>647</v>
      </c>
      <c r="F68" s="47">
        <v>34</v>
      </c>
      <c r="G68" s="47">
        <v>-380</v>
      </c>
      <c r="H68" s="47">
        <v>-385</v>
      </c>
      <c r="I68" s="47">
        <v>-650</v>
      </c>
    </row>
    <row r="69" spans="1:9" x14ac:dyDescent="0.25">
      <c r="A69" s="10" t="s">
        <v>68</v>
      </c>
      <c r="B69" s="47">
        <v>191</v>
      </c>
      <c r="C69" s="47">
        <v>236</v>
      </c>
      <c r="D69" s="47">
        <v>215</v>
      </c>
      <c r="E69" s="47">
        <v>218</v>
      </c>
      <c r="F69" s="47">
        <v>325</v>
      </c>
      <c r="G69" s="47">
        <v>429</v>
      </c>
      <c r="H69" s="47">
        <v>611</v>
      </c>
      <c r="I69" s="47">
        <v>638</v>
      </c>
    </row>
    <row r="70" spans="1:9" x14ac:dyDescent="0.25">
      <c r="A70" s="10" t="s">
        <v>69</v>
      </c>
      <c r="B70" s="47">
        <v>43</v>
      </c>
      <c r="C70" s="47">
        <v>13</v>
      </c>
      <c r="D70" s="47">
        <v>10</v>
      </c>
      <c r="E70" s="47">
        <v>27</v>
      </c>
      <c r="F70" s="47">
        <v>15</v>
      </c>
      <c r="G70" s="47">
        <v>398</v>
      </c>
      <c r="H70" s="47">
        <v>53</v>
      </c>
      <c r="I70" s="47">
        <v>123</v>
      </c>
    </row>
    <row r="71" spans="1:9" x14ac:dyDescent="0.25">
      <c r="A71" s="10" t="s">
        <v>70</v>
      </c>
      <c r="B71" s="47">
        <v>424</v>
      </c>
      <c r="C71" s="47">
        <v>98</v>
      </c>
      <c r="D71" s="47" t="s">
        <v>158</v>
      </c>
      <c r="E71" s="47">
        <v>-99</v>
      </c>
      <c r="F71" s="47">
        <v>233</v>
      </c>
      <c r="G71" s="47">
        <v>23</v>
      </c>
      <c r="H71" s="47">
        <v>-138</v>
      </c>
      <c r="I71" s="47">
        <v>-26</v>
      </c>
    </row>
    <row r="72" spans="1:9" x14ac:dyDescent="0.25">
      <c r="A72" s="2" t="s">
        <v>71</v>
      </c>
      <c r="B72" s="47"/>
      <c r="C72" s="47"/>
      <c r="D72" s="47"/>
      <c r="E72" s="47"/>
      <c r="F72" s="47"/>
      <c r="G72" s="47"/>
      <c r="H72" s="47"/>
      <c r="I72" s="47"/>
    </row>
    <row r="73" spans="1:9" x14ac:dyDescent="0.25">
      <c r="A73" s="10" t="s">
        <v>72</v>
      </c>
      <c r="B73" s="47" t="s">
        <v>159</v>
      </c>
      <c r="C73" s="47">
        <v>60</v>
      </c>
      <c r="D73" s="47" t="s">
        <v>160</v>
      </c>
      <c r="E73" s="47">
        <v>187</v>
      </c>
      <c r="F73" s="47">
        <v>-270</v>
      </c>
      <c r="G73" s="47">
        <v>1239</v>
      </c>
      <c r="H73" s="47">
        <v>-1606</v>
      </c>
      <c r="I73" s="47">
        <v>-504</v>
      </c>
    </row>
    <row r="74" spans="1:9" x14ac:dyDescent="0.25">
      <c r="A74" s="10" t="s">
        <v>73</v>
      </c>
      <c r="B74" s="47" t="s">
        <v>161</v>
      </c>
      <c r="C74" s="47" t="s">
        <v>162</v>
      </c>
      <c r="D74" s="47" t="s">
        <v>163</v>
      </c>
      <c r="E74" s="47">
        <v>-255</v>
      </c>
      <c r="F74" s="47">
        <v>-490</v>
      </c>
      <c r="G74" s="47">
        <v>-1854</v>
      </c>
      <c r="H74" s="47">
        <v>507</v>
      </c>
      <c r="I74" s="47">
        <v>-1676</v>
      </c>
    </row>
    <row r="75" spans="1:9" ht="30" x14ac:dyDescent="0.25">
      <c r="A75" s="66" t="s">
        <v>98</v>
      </c>
      <c r="B75" s="47" t="s">
        <v>164</v>
      </c>
      <c r="C75" s="47" t="s">
        <v>165</v>
      </c>
      <c r="D75" s="47" t="s">
        <v>166</v>
      </c>
      <c r="E75" s="47">
        <v>35</v>
      </c>
      <c r="F75" s="47">
        <v>-203</v>
      </c>
      <c r="G75" s="47">
        <v>-654</v>
      </c>
      <c r="H75" s="47">
        <v>-182</v>
      </c>
      <c r="I75" s="47">
        <v>-845</v>
      </c>
    </row>
    <row r="76" spans="1:9" ht="30" x14ac:dyDescent="0.25">
      <c r="A76" s="66" t="s">
        <v>97</v>
      </c>
      <c r="B76" s="47">
        <v>1237</v>
      </c>
      <c r="C76" s="47" t="s">
        <v>167</v>
      </c>
      <c r="D76" s="47" t="s">
        <v>168</v>
      </c>
      <c r="E76" s="47">
        <v>1515</v>
      </c>
      <c r="F76" s="47">
        <v>1525</v>
      </c>
      <c r="G76" s="47">
        <v>24</v>
      </c>
      <c r="H76" s="47">
        <v>1326</v>
      </c>
      <c r="I76" s="47">
        <v>1365</v>
      </c>
    </row>
    <row r="77" spans="1:9" x14ac:dyDescent="0.25">
      <c r="A77" s="22" t="s">
        <v>74</v>
      </c>
      <c r="B77" s="67">
        <f t="shared" ref="B77:H77" si="17">+SUM(B65:B76)</f>
        <v>5774</v>
      </c>
      <c r="C77" s="67">
        <f t="shared" si="17"/>
        <v>4736</v>
      </c>
      <c r="D77" s="67">
        <f t="shared" si="17"/>
        <v>5171</v>
      </c>
      <c r="E77" s="67">
        <f t="shared" si="17"/>
        <v>4955</v>
      </c>
      <c r="F77" s="67">
        <f t="shared" si="17"/>
        <v>5903</v>
      </c>
      <c r="G77" s="67">
        <f t="shared" si="17"/>
        <v>2485</v>
      </c>
      <c r="H77" s="67">
        <f t="shared" si="17"/>
        <v>6657</v>
      </c>
      <c r="I77" s="67">
        <f>+SUM(I65:I76)</f>
        <v>5188</v>
      </c>
    </row>
    <row r="78" spans="1:9" x14ac:dyDescent="0.25">
      <c r="A78" s="1" t="s">
        <v>75</v>
      </c>
      <c r="B78" s="47"/>
      <c r="C78" s="47"/>
      <c r="D78" s="47"/>
      <c r="E78" s="47"/>
      <c r="F78" s="47"/>
      <c r="G78" s="47"/>
      <c r="H78" s="47"/>
      <c r="I78" s="47"/>
    </row>
    <row r="79" spans="1:9" x14ac:dyDescent="0.25">
      <c r="A79" s="2" t="s">
        <v>76</v>
      </c>
      <c r="B79" s="47">
        <v>-4936</v>
      </c>
      <c r="C79" s="47">
        <v>-5367</v>
      </c>
      <c r="D79" s="47">
        <v>-5928</v>
      </c>
      <c r="E79" s="47">
        <v>-4783</v>
      </c>
      <c r="F79" s="47">
        <v>-2937</v>
      </c>
      <c r="G79" s="47">
        <v>-2426</v>
      </c>
      <c r="H79" s="47">
        <v>-9961</v>
      </c>
      <c r="I79" s="47">
        <v>-12913</v>
      </c>
    </row>
    <row r="80" spans="1:9" x14ac:dyDescent="0.25">
      <c r="A80" s="2" t="s">
        <v>77</v>
      </c>
      <c r="B80" s="47">
        <v>3655</v>
      </c>
      <c r="C80" s="47">
        <v>2924</v>
      </c>
      <c r="D80" s="47">
        <v>3623</v>
      </c>
      <c r="E80" s="47">
        <v>3613</v>
      </c>
      <c r="F80" s="47">
        <v>1715</v>
      </c>
      <c r="G80" s="47">
        <v>74</v>
      </c>
      <c r="H80" s="47">
        <v>4236</v>
      </c>
      <c r="I80" s="47">
        <v>8199</v>
      </c>
    </row>
    <row r="81" spans="1:9" x14ac:dyDescent="0.25">
      <c r="A81" s="2" t="s">
        <v>169</v>
      </c>
      <c r="B81" s="47">
        <v>2216</v>
      </c>
      <c r="C81" s="47">
        <v>2386</v>
      </c>
      <c r="D81" s="47">
        <v>2423</v>
      </c>
      <c r="E81" s="47">
        <v>2496</v>
      </c>
      <c r="F81" s="47">
        <v>2072</v>
      </c>
      <c r="G81" s="47">
        <v>2379</v>
      </c>
      <c r="H81" s="47">
        <v>2449</v>
      </c>
      <c r="I81" s="47">
        <v>3967</v>
      </c>
    </row>
    <row r="82" spans="1:9" x14ac:dyDescent="0.25">
      <c r="A82" s="2" t="s">
        <v>78</v>
      </c>
      <c r="B82" s="47">
        <v>-150</v>
      </c>
      <c r="C82" s="47">
        <v>150</v>
      </c>
      <c r="D82" s="47">
        <v>0</v>
      </c>
      <c r="E82" s="47">
        <v>0</v>
      </c>
      <c r="F82" s="47">
        <v>0</v>
      </c>
      <c r="G82" s="47">
        <v>0</v>
      </c>
      <c r="H82" s="47"/>
      <c r="I82" s="47"/>
    </row>
    <row r="83" spans="1:9" x14ac:dyDescent="0.25">
      <c r="A83" s="2" t="s">
        <v>14</v>
      </c>
      <c r="B83" s="47">
        <v>-963</v>
      </c>
      <c r="C83" s="47">
        <v>-1143</v>
      </c>
      <c r="D83" s="47">
        <v>-1105</v>
      </c>
      <c r="E83" s="47">
        <v>-1028</v>
      </c>
      <c r="F83" s="47">
        <v>-1119</v>
      </c>
      <c r="G83" s="47">
        <v>-1086</v>
      </c>
      <c r="H83" s="47">
        <v>-695</v>
      </c>
      <c r="I83" s="47">
        <v>-758</v>
      </c>
    </row>
    <row r="84" spans="1:9" x14ac:dyDescent="0.25">
      <c r="A84" s="2" t="s">
        <v>170</v>
      </c>
      <c r="B84" s="47">
        <v>3</v>
      </c>
      <c r="C84" s="47">
        <v>10</v>
      </c>
      <c r="D84" s="47">
        <v>13</v>
      </c>
      <c r="E84" s="47">
        <v>0</v>
      </c>
      <c r="F84" s="47">
        <v>0</v>
      </c>
      <c r="G84" s="47">
        <v>0</v>
      </c>
      <c r="H84" s="47"/>
      <c r="I84" s="47"/>
    </row>
    <row r="85" spans="1:9" x14ac:dyDescent="0.25">
      <c r="A85" s="2" t="s">
        <v>79</v>
      </c>
      <c r="B85" s="47">
        <v>0</v>
      </c>
      <c r="C85" s="47">
        <v>6</v>
      </c>
      <c r="D85" s="47">
        <v>-34</v>
      </c>
      <c r="E85" s="47">
        <v>-22</v>
      </c>
      <c r="F85" s="47">
        <v>5</v>
      </c>
      <c r="G85" s="47">
        <v>31</v>
      </c>
      <c r="H85" s="47">
        <v>171</v>
      </c>
      <c r="I85" s="47">
        <v>-19</v>
      </c>
    </row>
    <row r="86" spans="1:9" x14ac:dyDescent="0.25">
      <c r="A86" s="23" t="s">
        <v>80</v>
      </c>
      <c r="B86" s="67">
        <f t="shared" ref="B86:C86" si="18">+SUM(B79:B85)</f>
        <v>-175</v>
      </c>
      <c r="C86" s="67">
        <f t="shared" si="18"/>
        <v>-1034</v>
      </c>
      <c r="D86" s="67">
        <f>+SUM(D79:D85)</f>
        <v>-1008</v>
      </c>
      <c r="E86" s="67">
        <f t="shared" ref="E86:G86" si="19">+SUM(E79:E85)</f>
        <v>276</v>
      </c>
      <c r="F86" s="67">
        <f t="shared" si="19"/>
        <v>-264</v>
      </c>
      <c r="G86" s="67">
        <f t="shared" si="19"/>
        <v>-1028</v>
      </c>
      <c r="H86" s="67">
        <f>+SUM(H79:H85)</f>
        <v>-3800</v>
      </c>
      <c r="I86" s="67">
        <f>+SUM(I79:I85)</f>
        <v>-1524</v>
      </c>
    </row>
    <row r="87" spans="1:9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5">
      <c r="A88" s="2" t="s">
        <v>82</v>
      </c>
      <c r="B88" s="47">
        <v>0</v>
      </c>
      <c r="C88" s="47">
        <v>981</v>
      </c>
      <c r="D88" s="47">
        <v>1482</v>
      </c>
      <c r="E88" s="47">
        <v>0</v>
      </c>
      <c r="F88" s="47">
        <v>0</v>
      </c>
      <c r="G88" s="47">
        <v>6134</v>
      </c>
      <c r="H88" s="47">
        <v>0</v>
      </c>
      <c r="I88" s="47">
        <v>0</v>
      </c>
    </row>
    <row r="89" spans="1:9" x14ac:dyDescent="0.25">
      <c r="A89" s="2" t="s">
        <v>171</v>
      </c>
      <c r="B89" s="47">
        <v>-7</v>
      </c>
      <c r="C89" s="47">
        <v>-106</v>
      </c>
      <c r="D89" s="47">
        <v>-44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</row>
    <row r="90" spans="1:9" x14ac:dyDescent="0.25">
      <c r="A90" s="2" t="s">
        <v>83</v>
      </c>
      <c r="B90" s="47">
        <v>-63</v>
      </c>
      <c r="C90" s="47">
        <v>-67</v>
      </c>
      <c r="D90" s="47">
        <v>327</v>
      </c>
      <c r="E90" s="47">
        <v>13</v>
      </c>
      <c r="F90" s="47">
        <v>-325</v>
      </c>
      <c r="G90" s="47">
        <v>49</v>
      </c>
      <c r="H90" s="47">
        <v>-52</v>
      </c>
      <c r="I90" s="47">
        <v>15</v>
      </c>
    </row>
    <row r="91" spans="1:9" x14ac:dyDescent="0.25">
      <c r="A91" s="2" t="s">
        <v>84</v>
      </c>
      <c r="B91" s="47">
        <v>-19</v>
      </c>
      <c r="C91" s="47">
        <v>-7</v>
      </c>
      <c r="D91" s="47">
        <v>-17</v>
      </c>
      <c r="E91" s="47">
        <v>0</v>
      </c>
      <c r="F91" s="47">
        <v>0</v>
      </c>
      <c r="G91" s="47">
        <v>0</v>
      </c>
      <c r="H91" s="47">
        <v>-197</v>
      </c>
      <c r="I91" s="47" t="s">
        <v>172</v>
      </c>
    </row>
    <row r="92" spans="1:9" x14ac:dyDescent="0.25">
      <c r="A92" s="2" t="s">
        <v>85</v>
      </c>
      <c r="B92" s="47">
        <v>514</v>
      </c>
      <c r="C92" s="47">
        <v>507</v>
      </c>
      <c r="D92" s="47">
        <v>489</v>
      </c>
      <c r="E92" s="47">
        <v>733</v>
      </c>
      <c r="F92" s="47">
        <v>700</v>
      </c>
      <c r="G92" s="47">
        <v>885</v>
      </c>
      <c r="H92" s="47">
        <v>1172</v>
      </c>
      <c r="I92" s="47">
        <v>1151</v>
      </c>
    </row>
    <row r="93" spans="1:9" x14ac:dyDescent="0.25">
      <c r="A93" s="2" t="s">
        <v>173</v>
      </c>
      <c r="B93" s="47">
        <v>218</v>
      </c>
      <c r="C93" s="47">
        <v>281</v>
      </c>
      <c r="D93" s="47">
        <v>177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</row>
    <row r="94" spans="1:9" x14ac:dyDescent="0.25">
      <c r="A94" s="2" t="s">
        <v>16</v>
      </c>
      <c r="B94" s="47">
        <v>-2534</v>
      </c>
      <c r="C94" s="47">
        <v>-3238</v>
      </c>
      <c r="D94" s="47">
        <v>-3223</v>
      </c>
      <c r="E94" s="47">
        <v>-4254</v>
      </c>
      <c r="F94" s="47">
        <v>-4286</v>
      </c>
      <c r="G94" s="47">
        <v>-3067</v>
      </c>
      <c r="H94" s="47">
        <v>-608</v>
      </c>
      <c r="I94" s="47">
        <v>-4014</v>
      </c>
    </row>
    <row r="95" spans="1:9" x14ac:dyDescent="0.25">
      <c r="A95" s="2" t="s">
        <v>86</v>
      </c>
      <c r="B95" s="47">
        <v>-899</v>
      </c>
      <c r="C95" s="47">
        <v>-1022</v>
      </c>
      <c r="D95" s="47">
        <v>-1133</v>
      </c>
      <c r="E95" s="47">
        <v>-1243</v>
      </c>
      <c r="F95" s="47">
        <v>-1332</v>
      </c>
      <c r="G95" s="47">
        <v>-1452</v>
      </c>
      <c r="H95" s="47">
        <v>-1638</v>
      </c>
      <c r="I95" s="47">
        <v>-1837</v>
      </c>
    </row>
    <row r="96" spans="1:9" x14ac:dyDescent="0.25">
      <c r="A96" s="2" t="s">
        <v>87</v>
      </c>
      <c r="B96" s="47" t="s">
        <v>172</v>
      </c>
      <c r="C96" s="47" t="s">
        <v>172</v>
      </c>
      <c r="D96" s="47" t="s">
        <v>172</v>
      </c>
      <c r="E96" s="47">
        <v>-84</v>
      </c>
      <c r="F96" s="47">
        <v>-50</v>
      </c>
      <c r="G96" s="47">
        <v>-58</v>
      </c>
      <c r="H96" s="47">
        <v>-136</v>
      </c>
      <c r="I96" s="47">
        <v>-151</v>
      </c>
    </row>
    <row r="97" spans="1:9" s="11" customFormat="1" x14ac:dyDescent="0.25">
      <c r="A97" s="23" t="s">
        <v>88</v>
      </c>
      <c r="B97" s="67">
        <f>+SUM(B88:B96)</f>
        <v>-2790</v>
      </c>
      <c r="C97" s="67">
        <f t="shared" ref="C97:I97" si="20">+SUM(C88:C96)</f>
        <v>-2671</v>
      </c>
      <c r="D97" s="67">
        <f t="shared" si="20"/>
        <v>-1942</v>
      </c>
      <c r="E97" s="67">
        <f t="shared" si="20"/>
        <v>-4835</v>
      </c>
      <c r="F97" s="67">
        <f t="shared" si="20"/>
        <v>-5293</v>
      </c>
      <c r="G97" s="67">
        <f t="shared" si="20"/>
        <v>2491</v>
      </c>
      <c r="H97" s="67">
        <f t="shared" si="20"/>
        <v>-1459</v>
      </c>
      <c r="I97" s="67">
        <f t="shared" si="20"/>
        <v>-4836</v>
      </c>
    </row>
    <row r="98" spans="1:9" x14ac:dyDescent="0.25">
      <c r="A98" s="2" t="s">
        <v>89</v>
      </c>
      <c r="B98" s="47">
        <v>-83</v>
      </c>
      <c r="C98" s="47">
        <v>-105</v>
      </c>
      <c r="D98" s="47">
        <v>-20</v>
      </c>
      <c r="E98" s="47">
        <v>45</v>
      </c>
      <c r="F98" s="47">
        <v>-129</v>
      </c>
      <c r="G98" s="47">
        <v>-66</v>
      </c>
      <c r="H98" s="47">
        <v>143</v>
      </c>
      <c r="I98" s="47">
        <v>-143</v>
      </c>
    </row>
    <row r="99" spans="1:9" x14ac:dyDescent="0.25">
      <c r="A99" s="23" t="s">
        <v>90</v>
      </c>
      <c r="B99" s="67">
        <f t="shared" ref="B99:G99" si="21">+B81+B88+B97+B98</f>
        <v>-657</v>
      </c>
      <c r="C99" s="67">
        <f t="shared" si="21"/>
        <v>591</v>
      </c>
      <c r="D99" s="67">
        <f t="shared" si="21"/>
        <v>1943</v>
      </c>
      <c r="E99" s="67">
        <f t="shared" si="21"/>
        <v>-2294</v>
      </c>
      <c r="F99" s="67">
        <f t="shared" si="21"/>
        <v>-3350</v>
      </c>
      <c r="G99" s="67">
        <f t="shared" si="21"/>
        <v>10938</v>
      </c>
      <c r="H99" s="67">
        <f>+H77+H86+H97+H98</f>
        <v>1541</v>
      </c>
      <c r="I99" s="67">
        <f>+I77+I86+I97+I98</f>
        <v>-1315</v>
      </c>
    </row>
    <row r="100" spans="1:9" x14ac:dyDescent="0.25">
      <c r="A100" t="s">
        <v>91</v>
      </c>
      <c r="B100" s="47">
        <v>2220</v>
      </c>
      <c r="C100" s="47">
        <v>3852</v>
      </c>
      <c r="D100" s="47">
        <v>3138</v>
      </c>
      <c r="E100" s="47">
        <v>3808</v>
      </c>
      <c r="F100" s="47">
        <v>4249</v>
      </c>
      <c r="G100" s="47">
        <v>4466</v>
      </c>
      <c r="H100" s="47">
        <v>8348</v>
      </c>
      <c r="I100" s="47">
        <f>+H101</f>
        <v>9889</v>
      </c>
    </row>
    <row r="101" spans="1:9" ht="15.75" thickBot="1" x14ac:dyDescent="0.3">
      <c r="A101" s="6" t="s">
        <v>92</v>
      </c>
      <c r="B101" s="59">
        <v>3852</v>
      </c>
      <c r="C101" s="59">
        <v>3138</v>
      </c>
      <c r="D101" s="59">
        <v>3808</v>
      </c>
      <c r="E101" s="59">
        <v>4249</v>
      </c>
      <c r="F101" s="59">
        <v>4466</v>
      </c>
      <c r="G101" s="59">
        <v>8348</v>
      </c>
      <c r="H101" s="59">
        <f>+H99+H100</f>
        <v>9889</v>
      </c>
      <c r="I101" s="59">
        <f>+I99+I100</f>
        <v>8574</v>
      </c>
    </row>
    <row r="102" spans="1:9" ht="15.75" thickTop="1" x14ac:dyDescent="0.25">
      <c r="A102" s="11" t="s">
        <v>19</v>
      </c>
      <c r="B102" s="12">
        <f>+B101-B25</f>
        <v>0</v>
      </c>
      <c r="C102" s="12">
        <f t="shared" ref="C102:I102" si="22">+C101-C25</f>
        <v>0</v>
      </c>
      <c r="D102" s="12">
        <f t="shared" si="22"/>
        <v>0</v>
      </c>
      <c r="E102" s="12">
        <f t="shared" si="22"/>
        <v>0</v>
      </c>
      <c r="F102" s="12">
        <f t="shared" si="22"/>
        <v>0</v>
      </c>
      <c r="G102" s="12">
        <f t="shared" si="22"/>
        <v>0</v>
      </c>
      <c r="H102" s="12">
        <f t="shared" si="22"/>
        <v>0</v>
      </c>
      <c r="I102" s="12">
        <f t="shared" si="22"/>
        <v>0</v>
      </c>
    </row>
    <row r="103" spans="1:9" x14ac:dyDescent="0.25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10" t="s">
        <v>94</v>
      </c>
      <c r="B105" s="47">
        <v>53</v>
      </c>
      <c r="C105" s="47">
        <v>70</v>
      </c>
      <c r="D105" s="47">
        <v>98</v>
      </c>
      <c r="E105" s="47">
        <v>125</v>
      </c>
      <c r="F105" s="47">
        <v>153</v>
      </c>
      <c r="G105" s="47">
        <v>140</v>
      </c>
      <c r="H105" s="47">
        <v>293</v>
      </c>
      <c r="I105" s="47">
        <v>290</v>
      </c>
    </row>
    <row r="106" spans="1:9" x14ac:dyDescent="0.25">
      <c r="A106" s="10" t="s">
        <v>18</v>
      </c>
      <c r="B106" s="47">
        <v>1262</v>
      </c>
      <c r="C106" s="47">
        <v>748</v>
      </c>
      <c r="D106" s="47">
        <v>703</v>
      </c>
      <c r="E106" s="47">
        <v>529</v>
      </c>
      <c r="F106" s="47">
        <v>757</v>
      </c>
      <c r="G106" s="47">
        <v>1028</v>
      </c>
      <c r="H106" s="47">
        <v>1177</v>
      </c>
      <c r="I106" s="47">
        <v>1231</v>
      </c>
    </row>
    <row r="107" spans="1:9" x14ac:dyDescent="0.25">
      <c r="A107" s="10" t="s">
        <v>95</v>
      </c>
      <c r="B107" s="47">
        <v>206</v>
      </c>
      <c r="C107" s="47">
        <v>252</v>
      </c>
      <c r="D107" s="47">
        <v>266</v>
      </c>
      <c r="E107" s="47">
        <v>294</v>
      </c>
      <c r="F107" s="47">
        <v>160</v>
      </c>
      <c r="G107" s="47">
        <v>121</v>
      </c>
      <c r="H107" s="47">
        <v>179</v>
      </c>
      <c r="I107" s="47">
        <v>160</v>
      </c>
    </row>
    <row r="108" spans="1:9" x14ac:dyDescent="0.25">
      <c r="A108" s="10" t="s">
        <v>96</v>
      </c>
      <c r="B108" s="47">
        <v>240</v>
      </c>
      <c r="C108" s="47">
        <v>271</v>
      </c>
      <c r="D108" s="47">
        <v>300</v>
      </c>
      <c r="E108" s="47">
        <v>320</v>
      </c>
      <c r="F108" s="47">
        <v>347</v>
      </c>
      <c r="G108" s="47">
        <v>385</v>
      </c>
      <c r="H108" s="47">
        <v>438</v>
      </c>
      <c r="I108" s="47">
        <v>480</v>
      </c>
    </row>
    <row r="110" spans="1:9" x14ac:dyDescent="0.25">
      <c r="A110" s="13" t="s">
        <v>99</v>
      </c>
      <c r="B110" s="13"/>
      <c r="C110" s="13"/>
      <c r="D110" s="13"/>
      <c r="E110" s="13"/>
      <c r="F110" s="13"/>
      <c r="G110" s="13"/>
      <c r="H110" s="13"/>
      <c r="I110" s="13"/>
    </row>
    <row r="111" spans="1:9" x14ac:dyDescent="0.25">
      <c r="A111" s="24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2" t="s">
        <v>100</v>
      </c>
      <c r="B112" s="47">
        <v>13740</v>
      </c>
      <c r="C112" s="47">
        <v>14764</v>
      </c>
      <c r="D112" s="47">
        <v>15216</v>
      </c>
      <c r="E112" s="47">
        <v>14855</v>
      </c>
      <c r="F112" s="47">
        <f t="shared" ref="F112:H112" si="23">+SUM(F113:F115)</f>
        <v>15902</v>
      </c>
      <c r="G112" s="47">
        <f t="shared" si="23"/>
        <v>14484</v>
      </c>
      <c r="H112" s="47">
        <f t="shared" si="23"/>
        <v>17179</v>
      </c>
      <c r="I112" s="47">
        <f>+SUM(I113:I115)</f>
        <v>18353</v>
      </c>
    </row>
    <row r="113" spans="1:9" x14ac:dyDescent="0.25">
      <c r="A113" s="10" t="s">
        <v>113</v>
      </c>
      <c r="B113" s="47">
        <v>0</v>
      </c>
      <c r="C113" s="47">
        <v>0</v>
      </c>
      <c r="D113" s="62">
        <v>9684</v>
      </c>
      <c r="E113" s="62">
        <v>9322</v>
      </c>
      <c r="F113" s="62">
        <v>10045</v>
      </c>
      <c r="G113" s="62">
        <v>9329</v>
      </c>
      <c r="H113" s="62">
        <v>11644</v>
      </c>
      <c r="I113" s="62">
        <v>12228</v>
      </c>
    </row>
    <row r="114" spans="1:9" x14ac:dyDescent="0.25">
      <c r="A114" s="10" t="s">
        <v>114</v>
      </c>
      <c r="B114" s="47">
        <v>0</v>
      </c>
      <c r="C114" s="47">
        <v>0</v>
      </c>
      <c r="D114" s="62">
        <v>4886</v>
      </c>
      <c r="E114" s="62">
        <v>4938</v>
      </c>
      <c r="F114" s="62">
        <v>5260</v>
      </c>
      <c r="G114" s="62">
        <v>4639</v>
      </c>
      <c r="H114" s="62">
        <v>5028</v>
      </c>
      <c r="I114" s="62">
        <v>5492</v>
      </c>
    </row>
    <row r="115" spans="1:9" x14ac:dyDescent="0.25">
      <c r="A115" s="10" t="s">
        <v>115</v>
      </c>
      <c r="B115" s="47">
        <v>0</v>
      </c>
      <c r="C115" s="47">
        <v>0</v>
      </c>
      <c r="D115" s="60">
        <v>646</v>
      </c>
      <c r="E115" s="60">
        <v>595</v>
      </c>
      <c r="F115" s="60">
        <v>597</v>
      </c>
      <c r="G115" s="60">
        <v>516</v>
      </c>
      <c r="H115" s="60">
        <v>507</v>
      </c>
      <c r="I115" s="60">
        <v>633</v>
      </c>
    </row>
    <row r="116" spans="1:9" x14ac:dyDescent="0.25">
      <c r="A116" s="2" t="s">
        <v>101</v>
      </c>
      <c r="B116" s="47">
        <v>0</v>
      </c>
      <c r="C116" s="47">
        <v>7568</v>
      </c>
      <c r="D116" s="47">
        <v>7970</v>
      </c>
      <c r="E116" s="47">
        <v>9242</v>
      </c>
      <c r="F116" s="47">
        <f t="shared" ref="F116:H116" si="24">+SUM(F117:F119)</f>
        <v>9812</v>
      </c>
      <c r="G116" s="47">
        <f t="shared" si="24"/>
        <v>9347</v>
      </c>
      <c r="H116" s="47">
        <f t="shared" si="24"/>
        <v>11456</v>
      </c>
      <c r="I116" s="47">
        <f>+SUM(I117:I119)</f>
        <v>12479</v>
      </c>
    </row>
    <row r="117" spans="1:9" x14ac:dyDescent="0.25">
      <c r="A117" s="10" t="s">
        <v>113</v>
      </c>
      <c r="B117" s="47">
        <v>0</v>
      </c>
      <c r="C117" s="47">
        <v>0</v>
      </c>
      <c r="D117" s="62">
        <v>5192</v>
      </c>
      <c r="E117" s="62">
        <v>5875</v>
      </c>
      <c r="F117" s="62">
        <v>6293</v>
      </c>
      <c r="G117" s="62">
        <v>5892</v>
      </c>
      <c r="H117" s="62">
        <v>6970</v>
      </c>
      <c r="I117" s="62">
        <v>7388</v>
      </c>
    </row>
    <row r="118" spans="1:9" x14ac:dyDescent="0.25">
      <c r="A118" s="10" t="s">
        <v>114</v>
      </c>
      <c r="B118" s="47">
        <v>0</v>
      </c>
      <c r="C118" s="47">
        <v>0</v>
      </c>
      <c r="D118" s="62">
        <v>2395</v>
      </c>
      <c r="E118" s="62">
        <v>2940</v>
      </c>
      <c r="F118" s="62">
        <v>3087</v>
      </c>
      <c r="G118" s="62">
        <v>3053</v>
      </c>
      <c r="H118" s="62">
        <v>3996</v>
      </c>
      <c r="I118" s="62">
        <v>4527</v>
      </c>
    </row>
    <row r="119" spans="1:9" x14ac:dyDescent="0.25">
      <c r="A119" s="10" t="s">
        <v>115</v>
      </c>
      <c r="B119" s="47">
        <v>0</v>
      </c>
      <c r="C119" s="47">
        <v>0</v>
      </c>
      <c r="D119" s="60">
        <v>383</v>
      </c>
      <c r="E119" s="60">
        <v>427</v>
      </c>
      <c r="F119" s="60">
        <v>432</v>
      </c>
      <c r="G119" s="60">
        <v>402</v>
      </c>
      <c r="H119" s="60">
        <v>490</v>
      </c>
      <c r="I119" s="60">
        <v>564</v>
      </c>
    </row>
    <row r="120" spans="1:9" x14ac:dyDescent="0.25">
      <c r="A120" s="2" t="s">
        <v>102</v>
      </c>
      <c r="B120" s="47">
        <v>3067</v>
      </c>
      <c r="C120" s="47">
        <v>3785</v>
      </c>
      <c r="D120" s="47">
        <v>4237</v>
      </c>
      <c r="E120" s="47">
        <v>5134</v>
      </c>
      <c r="F120" s="47">
        <f t="shared" ref="F120:H120" si="25">+SUM(F121:F123)</f>
        <v>6208</v>
      </c>
      <c r="G120" s="47">
        <f t="shared" si="25"/>
        <v>6679</v>
      </c>
      <c r="H120" s="47">
        <f t="shared" si="25"/>
        <v>8290</v>
      </c>
      <c r="I120" s="47">
        <f>+SUM(I121:I123)</f>
        <v>7547</v>
      </c>
    </row>
    <row r="121" spans="1:9" x14ac:dyDescent="0.25">
      <c r="A121" s="10" t="s">
        <v>113</v>
      </c>
      <c r="B121" s="47">
        <v>0</v>
      </c>
      <c r="C121" s="47">
        <v>0</v>
      </c>
      <c r="D121" s="62">
        <v>2920</v>
      </c>
      <c r="E121" s="62">
        <v>3496</v>
      </c>
      <c r="F121" s="62">
        <v>4262</v>
      </c>
      <c r="G121" s="62">
        <v>4635</v>
      </c>
      <c r="H121" s="62">
        <v>5748</v>
      </c>
      <c r="I121" s="62">
        <v>5416</v>
      </c>
    </row>
    <row r="122" spans="1:9" x14ac:dyDescent="0.25">
      <c r="A122" s="10" t="s">
        <v>114</v>
      </c>
      <c r="B122" s="47">
        <v>0</v>
      </c>
      <c r="C122" s="47">
        <v>0</v>
      </c>
      <c r="D122" s="62">
        <v>1188</v>
      </c>
      <c r="E122" s="62">
        <v>1508</v>
      </c>
      <c r="F122" s="62">
        <v>1808</v>
      </c>
      <c r="G122" s="62">
        <v>1896</v>
      </c>
      <c r="H122" s="62">
        <v>2347</v>
      </c>
      <c r="I122" s="62">
        <v>1938</v>
      </c>
    </row>
    <row r="123" spans="1:9" x14ac:dyDescent="0.25">
      <c r="A123" s="10" t="s">
        <v>115</v>
      </c>
      <c r="B123" s="47">
        <v>0</v>
      </c>
      <c r="C123" s="47">
        <v>0</v>
      </c>
      <c r="D123" s="60">
        <v>129</v>
      </c>
      <c r="E123" s="60">
        <v>130</v>
      </c>
      <c r="F123" s="60">
        <v>138</v>
      </c>
      <c r="G123" s="60">
        <v>148</v>
      </c>
      <c r="H123" s="60">
        <v>195</v>
      </c>
      <c r="I123" s="60">
        <v>193</v>
      </c>
    </row>
    <row r="124" spans="1:9" x14ac:dyDescent="0.25">
      <c r="A124" s="2" t="s">
        <v>106</v>
      </c>
      <c r="B124" s="47">
        <v>0</v>
      </c>
      <c r="C124" s="47">
        <v>4317</v>
      </c>
      <c r="D124" s="47">
        <v>4737</v>
      </c>
      <c r="E124" s="47">
        <v>5166</v>
      </c>
      <c r="F124" s="47">
        <f t="shared" ref="F124:H124" si="26">+SUM(F125:F127)</f>
        <v>5254</v>
      </c>
      <c r="G124" s="47">
        <f t="shared" si="26"/>
        <v>5028</v>
      </c>
      <c r="H124" s="47">
        <f t="shared" si="26"/>
        <v>5343</v>
      </c>
      <c r="I124" s="47">
        <f>+SUM(I125:I127)</f>
        <v>5955</v>
      </c>
    </row>
    <row r="125" spans="1:9" x14ac:dyDescent="0.25">
      <c r="A125" s="10" t="s">
        <v>113</v>
      </c>
      <c r="B125" s="47">
        <v>0</v>
      </c>
      <c r="C125" s="47">
        <v>0</v>
      </c>
      <c r="D125" s="62">
        <v>3285</v>
      </c>
      <c r="E125" s="62">
        <v>3575</v>
      </c>
      <c r="F125" s="62">
        <v>3622</v>
      </c>
      <c r="G125" s="62">
        <v>3449</v>
      </c>
      <c r="H125" s="62">
        <v>3659</v>
      </c>
      <c r="I125" s="62">
        <v>4111</v>
      </c>
    </row>
    <row r="126" spans="1:9" x14ac:dyDescent="0.25">
      <c r="A126" s="10" t="s">
        <v>114</v>
      </c>
      <c r="B126" s="47">
        <v>0</v>
      </c>
      <c r="C126" s="47">
        <v>0</v>
      </c>
      <c r="D126" s="62">
        <v>1185</v>
      </c>
      <c r="E126" s="62">
        <v>1347</v>
      </c>
      <c r="F126" s="62">
        <v>1395</v>
      </c>
      <c r="G126" s="62">
        <v>1365</v>
      </c>
      <c r="H126" s="62">
        <v>1494</v>
      </c>
      <c r="I126" s="62">
        <v>1610</v>
      </c>
    </row>
    <row r="127" spans="1:9" x14ac:dyDescent="0.25">
      <c r="A127" s="10" t="s">
        <v>115</v>
      </c>
      <c r="B127" s="47">
        <v>0</v>
      </c>
      <c r="C127" s="47">
        <v>0</v>
      </c>
      <c r="D127" s="60">
        <v>267</v>
      </c>
      <c r="E127" s="60">
        <v>244</v>
      </c>
      <c r="F127" s="60">
        <v>237</v>
      </c>
      <c r="G127" s="60">
        <v>214</v>
      </c>
      <c r="H127" s="60">
        <v>190</v>
      </c>
      <c r="I127" s="60">
        <v>234</v>
      </c>
    </row>
    <row r="128" spans="1:9" x14ac:dyDescent="0.25">
      <c r="A128" s="2" t="s">
        <v>107</v>
      </c>
      <c r="B128" s="47">
        <v>115</v>
      </c>
      <c r="C128" s="47">
        <v>73</v>
      </c>
      <c r="D128" s="47">
        <v>73</v>
      </c>
      <c r="E128" s="47">
        <v>88</v>
      </c>
      <c r="F128" s="47">
        <v>42</v>
      </c>
      <c r="G128" s="47">
        <v>30</v>
      </c>
      <c r="H128" s="47">
        <v>25</v>
      </c>
      <c r="I128" s="47">
        <v>102</v>
      </c>
    </row>
    <row r="129" spans="1:9" x14ac:dyDescent="0.25">
      <c r="A129" s="4" t="s">
        <v>103</v>
      </c>
      <c r="B129" s="5">
        <f t="shared" ref="B129:I129" si="27">+B112+B116+B120+B124+B128</f>
        <v>16922</v>
      </c>
      <c r="C129" s="5">
        <f t="shared" si="27"/>
        <v>30507</v>
      </c>
      <c r="D129" s="5">
        <f t="shared" si="27"/>
        <v>32233</v>
      </c>
      <c r="E129" s="5">
        <f t="shared" si="27"/>
        <v>34485</v>
      </c>
      <c r="F129" s="5">
        <f t="shared" si="27"/>
        <v>37218</v>
      </c>
      <c r="G129" s="5">
        <f t="shared" si="27"/>
        <v>35568</v>
      </c>
      <c r="H129" s="5">
        <f t="shared" si="27"/>
        <v>42293</v>
      </c>
      <c r="I129" s="5">
        <f t="shared" si="27"/>
        <v>44436</v>
      </c>
    </row>
    <row r="130" spans="1:9" x14ac:dyDescent="0.25">
      <c r="A130" s="2" t="s">
        <v>104</v>
      </c>
      <c r="B130" s="47">
        <v>1982</v>
      </c>
      <c r="C130" s="47">
        <v>1955</v>
      </c>
      <c r="D130" s="47">
        <v>2042</v>
      </c>
      <c r="E130" s="47">
        <v>1886</v>
      </c>
      <c r="F130" s="47">
        <v>1906</v>
      </c>
      <c r="G130" s="47">
        <v>1846</v>
      </c>
      <c r="H130" s="47">
        <v>2205</v>
      </c>
      <c r="I130" s="47">
        <v>2346</v>
      </c>
    </row>
    <row r="131" spans="1:9" x14ac:dyDescent="0.25">
      <c r="A131" s="10" t="s">
        <v>113</v>
      </c>
      <c r="B131" s="3"/>
      <c r="C131" s="3"/>
      <c r="D131" s="3"/>
      <c r="E131" s="3">
        <v>1611</v>
      </c>
      <c r="F131" s="3">
        <v>1658</v>
      </c>
      <c r="G131" s="3">
        <v>1642</v>
      </c>
      <c r="H131" s="3">
        <v>1986</v>
      </c>
      <c r="I131" s="3">
        <v>2094</v>
      </c>
    </row>
    <row r="132" spans="1:9" s="11" customFormat="1" x14ac:dyDescent="0.25">
      <c r="A132" s="10" t="s">
        <v>114</v>
      </c>
      <c r="B132" s="3"/>
      <c r="C132" s="3"/>
      <c r="D132" s="3"/>
      <c r="E132" s="3">
        <v>144</v>
      </c>
      <c r="F132" s="3">
        <v>118</v>
      </c>
      <c r="G132" s="3">
        <v>89</v>
      </c>
      <c r="H132" s="3">
        <v>104</v>
      </c>
      <c r="I132" s="3">
        <v>103</v>
      </c>
    </row>
    <row r="133" spans="1:9" x14ac:dyDescent="0.25">
      <c r="A133" s="10" t="s">
        <v>115</v>
      </c>
      <c r="B133" s="3"/>
      <c r="C133" s="3"/>
      <c r="D133" s="3"/>
      <c r="E133" s="3">
        <v>28</v>
      </c>
      <c r="F133" s="3">
        <v>24</v>
      </c>
      <c r="G133" s="3">
        <v>25</v>
      </c>
      <c r="H133" s="3">
        <v>29</v>
      </c>
      <c r="I133" s="3">
        <v>26</v>
      </c>
    </row>
    <row r="134" spans="1:9" x14ac:dyDescent="0.25">
      <c r="A134" s="10" t="s">
        <v>121</v>
      </c>
      <c r="B134" s="3"/>
      <c r="C134" s="3"/>
      <c r="D134" s="3"/>
      <c r="E134" s="3">
        <v>103</v>
      </c>
      <c r="F134" s="3">
        <v>106</v>
      </c>
      <c r="G134" s="3">
        <v>90</v>
      </c>
      <c r="H134" s="3">
        <v>86</v>
      </c>
      <c r="I134" s="3">
        <v>123</v>
      </c>
    </row>
    <row r="135" spans="1:9" x14ac:dyDescent="0.25">
      <c r="A135" s="2" t="s">
        <v>108</v>
      </c>
      <c r="B135" s="47">
        <v>-82</v>
      </c>
      <c r="C135" s="47">
        <v>-86</v>
      </c>
      <c r="D135" s="47">
        <v>75</v>
      </c>
      <c r="E135" s="47">
        <v>26</v>
      </c>
      <c r="F135" s="47">
        <v>-7</v>
      </c>
      <c r="G135" s="47">
        <v>-11</v>
      </c>
      <c r="H135" s="47">
        <v>40</v>
      </c>
      <c r="I135" s="47">
        <v>-72</v>
      </c>
    </row>
    <row r="136" spans="1:9" ht="15.75" thickBot="1" x14ac:dyDescent="0.3">
      <c r="A136" s="6" t="s">
        <v>105</v>
      </c>
      <c r="B136" s="7">
        <v>30601</v>
      </c>
      <c r="C136" s="7">
        <f t="shared" ref="C136:H136" si="28">+C129+C130+C135</f>
        <v>32376</v>
      </c>
      <c r="D136" s="7">
        <f t="shared" si="28"/>
        <v>34350</v>
      </c>
      <c r="E136" s="7">
        <f t="shared" si="28"/>
        <v>36397</v>
      </c>
      <c r="F136" s="7">
        <f t="shared" si="28"/>
        <v>39117</v>
      </c>
      <c r="G136" s="7">
        <f t="shared" si="28"/>
        <v>37403</v>
      </c>
      <c r="H136" s="7">
        <f t="shared" si="28"/>
        <v>44538</v>
      </c>
      <c r="I136" s="7">
        <f>+I129+I130+I135</f>
        <v>46710</v>
      </c>
    </row>
    <row r="137" spans="1:9" ht="15.75" thickTop="1" x14ac:dyDescent="0.25">
      <c r="A137" s="11" t="s">
        <v>111</v>
      </c>
      <c r="B137" s="12">
        <f>+B136-B2</f>
        <v>0</v>
      </c>
      <c r="C137" s="12">
        <f t="shared" ref="C137:I137" si="29">+C136-C2</f>
        <v>0</v>
      </c>
      <c r="D137" s="12">
        <f t="shared" si="29"/>
        <v>0</v>
      </c>
      <c r="E137" s="12">
        <f t="shared" si="29"/>
        <v>0</v>
      </c>
      <c r="F137" s="12">
        <f t="shared" si="29"/>
        <v>0</v>
      </c>
      <c r="G137" s="12">
        <f t="shared" si="29"/>
        <v>0</v>
      </c>
      <c r="H137" s="12">
        <f t="shared" si="29"/>
        <v>0</v>
      </c>
      <c r="I137" s="12">
        <f t="shared" si="29"/>
        <v>0</v>
      </c>
    </row>
    <row r="138" spans="1:9" x14ac:dyDescent="0.25">
      <c r="A138" s="1" t="s">
        <v>110</v>
      </c>
    </row>
    <row r="139" spans="1:9" x14ac:dyDescent="0.25">
      <c r="A139" s="2" t="s">
        <v>100</v>
      </c>
      <c r="B139" s="47">
        <v>3645</v>
      </c>
      <c r="C139" s="47">
        <v>3763</v>
      </c>
      <c r="D139" s="47">
        <v>3875</v>
      </c>
      <c r="E139" s="47">
        <v>3600</v>
      </c>
      <c r="F139" s="47">
        <v>3925</v>
      </c>
      <c r="G139" s="47">
        <v>2899</v>
      </c>
      <c r="H139" s="47">
        <v>5089</v>
      </c>
      <c r="I139" s="47">
        <v>5114</v>
      </c>
    </row>
    <row r="140" spans="1:9" x14ac:dyDescent="0.25">
      <c r="A140" s="2" t="s">
        <v>101</v>
      </c>
      <c r="B140" s="47">
        <v>0</v>
      </c>
      <c r="C140" s="47">
        <v>1787</v>
      </c>
      <c r="D140" s="47">
        <v>1507</v>
      </c>
      <c r="E140" s="47">
        <v>1587</v>
      </c>
      <c r="F140" s="47">
        <v>1995</v>
      </c>
      <c r="G140" s="47">
        <v>1541</v>
      </c>
      <c r="H140" s="47">
        <v>2435</v>
      </c>
      <c r="I140" s="47">
        <v>3293</v>
      </c>
    </row>
    <row r="141" spans="1:9" x14ac:dyDescent="0.25">
      <c r="A141" s="2" t="s">
        <v>102</v>
      </c>
      <c r="B141" s="47">
        <v>993</v>
      </c>
      <c r="C141" s="47">
        <v>1372</v>
      </c>
      <c r="D141" s="47">
        <v>1507</v>
      </c>
      <c r="E141" s="47">
        <v>1807</v>
      </c>
      <c r="F141" s="47">
        <v>2376</v>
      </c>
      <c r="G141" s="47">
        <v>2490</v>
      </c>
      <c r="H141" s="47">
        <v>3243</v>
      </c>
      <c r="I141" s="47">
        <v>2365</v>
      </c>
    </row>
    <row r="142" spans="1:9" x14ac:dyDescent="0.25">
      <c r="A142" s="2" t="s">
        <v>106</v>
      </c>
      <c r="B142" s="47">
        <v>0</v>
      </c>
      <c r="C142" s="47">
        <v>1002</v>
      </c>
      <c r="D142" s="47">
        <v>980</v>
      </c>
      <c r="E142" s="47">
        <v>1189</v>
      </c>
      <c r="F142" s="47">
        <v>1323</v>
      </c>
      <c r="G142" s="47">
        <v>1184</v>
      </c>
      <c r="H142" s="47">
        <v>1530</v>
      </c>
      <c r="I142" s="47">
        <v>1896</v>
      </c>
    </row>
    <row r="143" spans="1:9" s="11" customFormat="1" x14ac:dyDescent="0.25">
      <c r="A143" s="2" t="s">
        <v>107</v>
      </c>
      <c r="B143" s="47">
        <v>-2267</v>
      </c>
      <c r="C143" s="47">
        <v>-2596</v>
      </c>
      <c r="D143" s="47">
        <v>-2677</v>
      </c>
      <c r="E143" s="47">
        <v>-2658</v>
      </c>
      <c r="F143" s="47">
        <v>-3262</v>
      </c>
      <c r="G143" s="47">
        <v>-3468</v>
      </c>
      <c r="H143" s="47">
        <v>-3656</v>
      </c>
      <c r="I143" s="47">
        <v>-4262</v>
      </c>
    </row>
    <row r="144" spans="1:9" x14ac:dyDescent="0.25">
      <c r="A144" s="4" t="s">
        <v>103</v>
      </c>
      <c r="B144" s="5">
        <v>4817</v>
      </c>
      <c r="C144" s="5">
        <f t="shared" ref="C144:I144" si="30">+SUM(C139:C143)</f>
        <v>5328</v>
      </c>
      <c r="D144" s="5">
        <f t="shared" si="30"/>
        <v>5192</v>
      </c>
      <c r="E144" s="5">
        <f t="shared" si="30"/>
        <v>5525</v>
      </c>
      <c r="F144" s="5">
        <f t="shared" si="30"/>
        <v>6357</v>
      </c>
      <c r="G144" s="5">
        <f t="shared" si="30"/>
        <v>4646</v>
      </c>
      <c r="H144" s="5">
        <f t="shared" si="30"/>
        <v>8641</v>
      </c>
      <c r="I144" s="5">
        <f t="shared" si="30"/>
        <v>8406</v>
      </c>
    </row>
    <row r="145" spans="1:9" x14ac:dyDescent="0.25">
      <c r="A145" s="2" t="s">
        <v>104</v>
      </c>
      <c r="B145" s="47">
        <v>517</v>
      </c>
      <c r="C145" s="47">
        <v>487</v>
      </c>
      <c r="D145" s="47">
        <v>477</v>
      </c>
      <c r="E145" s="47">
        <v>310</v>
      </c>
      <c r="F145" s="47">
        <v>303</v>
      </c>
      <c r="G145" s="47">
        <v>297</v>
      </c>
      <c r="H145" s="47">
        <v>543</v>
      </c>
      <c r="I145" s="47">
        <v>669</v>
      </c>
    </row>
    <row r="146" spans="1:9" x14ac:dyDescent="0.25">
      <c r="A146" s="2" t="s">
        <v>108</v>
      </c>
      <c r="B146" s="47">
        <v>-1101</v>
      </c>
      <c r="C146" s="47">
        <v>-1173</v>
      </c>
      <c r="D146" s="47">
        <v>-724</v>
      </c>
      <c r="E146" s="47">
        <v>-1456</v>
      </c>
      <c r="F146" s="47">
        <v>-1810</v>
      </c>
      <c r="G146" s="47">
        <v>-1967</v>
      </c>
      <c r="H146" s="47">
        <v>-2261</v>
      </c>
      <c r="I146" s="47">
        <v>-2219</v>
      </c>
    </row>
    <row r="147" spans="1:9" ht="15.75" thickBot="1" x14ac:dyDescent="0.3">
      <c r="A147" s="6" t="s">
        <v>112</v>
      </c>
      <c r="B147" s="7">
        <f t="shared" ref="B147" si="31">+SUM(B144:B146)</f>
        <v>4233</v>
      </c>
      <c r="C147" s="7">
        <f t="shared" ref="C147:H147" si="32">+SUM(C144:C146)</f>
        <v>4642</v>
      </c>
      <c r="D147" s="7">
        <f t="shared" si="32"/>
        <v>4945</v>
      </c>
      <c r="E147" s="7">
        <f t="shared" si="32"/>
        <v>4379</v>
      </c>
      <c r="F147" s="7">
        <f t="shared" si="32"/>
        <v>4850</v>
      </c>
      <c r="G147" s="7">
        <f t="shared" si="32"/>
        <v>2976</v>
      </c>
      <c r="H147" s="7">
        <f t="shared" si="32"/>
        <v>6923</v>
      </c>
      <c r="I147" s="7">
        <f>+SUM(I144:I146)</f>
        <v>6856</v>
      </c>
    </row>
    <row r="148" spans="1:9" ht="15.75" thickTop="1" x14ac:dyDescent="0.25">
      <c r="A148" s="11" t="s">
        <v>111</v>
      </c>
      <c r="B148" s="12">
        <f>+B147-B10-B8</f>
        <v>0</v>
      </c>
      <c r="C148" s="12">
        <f t="shared" ref="C148:I148" si="33">+C147-C10-C8</f>
        <v>0</v>
      </c>
      <c r="D148" s="12">
        <f t="shared" si="33"/>
        <v>0</v>
      </c>
      <c r="E148" s="12">
        <f t="shared" si="33"/>
        <v>0</v>
      </c>
      <c r="F148" s="12">
        <f t="shared" si="33"/>
        <v>0</v>
      </c>
      <c r="G148" s="12">
        <f t="shared" si="33"/>
        <v>0</v>
      </c>
      <c r="H148" s="12">
        <f t="shared" si="33"/>
        <v>0</v>
      </c>
      <c r="I148" s="12">
        <f t="shared" si="33"/>
        <v>0</v>
      </c>
    </row>
    <row r="149" spans="1:9" x14ac:dyDescent="0.25">
      <c r="A149" s="1" t="s">
        <v>117</v>
      </c>
    </row>
    <row r="150" spans="1:9" x14ac:dyDescent="0.25">
      <c r="A150" s="2" t="s">
        <v>100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25">
      <c r="A151" s="2" t="s">
        <v>101</v>
      </c>
      <c r="B151" s="3"/>
      <c r="C151" s="3"/>
      <c r="D151" s="3"/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25">
      <c r="A152" s="2" t="s">
        <v>102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25">
      <c r="A153" s="2" t="s">
        <v>118</v>
      </c>
      <c r="B153" s="3"/>
      <c r="C153" s="3"/>
      <c r="D153" s="3"/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25">
      <c r="A154" s="2" t="s">
        <v>107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25">
      <c r="A155" s="4" t="s">
        <v>119</v>
      </c>
      <c r="B155" s="5">
        <v>2176</v>
      </c>
      <c r="C155" s="5">
        <v>2458</v>
      </c>
      <c r="D155" s="5">
        <v>2626</v>
      </c>
      <c r="E155" s="5">
        <v>2889</v>
      </c>
      <c r="F155" s="5">
        <v>2971</v>
      </c>
      <c r="G155" s="5">
        <v>2870</v>
      </c>
      <c r="H155" s="5">
        <f t="shared" ref="H155:I155" si="34">+SUM(H150:H154)</f>
        <v>2971</v>
      </c>
      <c r="I155" s="5">
        <f t="shared" si="34"/>
        <v>2925</v>
      </c>
    </row>
    <row r="156" spans="1:9" x14ac:dyDescent="0.25">
      <c r="A156" s="2" t="s">
        <v>104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25">
      <c r="A157" s="2" t="s">
        <v>108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.75" thickBot="1" x14ac:dyDescent="0.3">
      <c r="A158" s="6" t="s">
        <v>120</v>
      </c>
      <c r="B158" s="7">
        <v>3011</v>
      </c>
      <c r="C158" s="7">
        <v>3520</v>
      </c>
      <c r="D158" s="7">
        <v>3989</v>
      </c>
      <c r="E158" s="7">
        <v>4454</v>
      </c>
      <c r="F158" s="7">
        <v>4744</v>
      </c>
      <c r="G158" s="7">
        <v>4866</v>
      </c>
      <c r="H158" s="7">
        <f t="shared" ref="H158" si="35">+SUM(H155:H157)</f>
        <v>4904</v>
      </c>
      <c r="I158" s="7">
        <f>+SUM(I155:I157)</f>
        <v>4791</v>
      </c>
    </row>
    <row r="159" spans="1:9" ht="15.75" thickTop="1" x14ac:dyDescent="0.25">
      <c r="A159" s="11" t="s">
        <v>111</v>
      </c>
      <c r="B159" s="12">
        <f>+B158-B32</f>
        <v>0</v>
      </c>
      <c r="C159" s="12">
        <f t="shared" ref="C159:I159" si="36">+C158-C32</f>
        <v>0</v>
      </c>
      <c r="D159" s="12">
        <f t="shared" si="36"/>
        <v>0</v>
      </c>
      <c r="E159" s="12">
        <f t="shared" si="36"/>
        <v>0</v>
      </c>
      <c r="F159" s="12">
        <f t="shared" si="36"/>
        <v>0</v>
      </c>
      <c r="G159" s="12">
        <f t="shared" si="36"/>
        <v>0</v>
      </c>
      <c r="H159" s="12">
        <f t="shared" si="36"/>
        <v>0</v>
      </c>
      <c r="I159" s="12">
        <f t="shared" si="36"/>
        <v>0</v>
      </c>
    </row>
    <row r="160" spans="1:9" x14ac:dyDescent="0.25">
      <c r="A160" s="1" t="s">
        <v>122</v>
      </c>
    </row>
    <row r="161" spans="1:9" x14ac:dyDescent="0.25">
      <c r="A161" s="2" t="s">
        <v>100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25">
      <c r="A162" s="2" t="s">
        <v>101</v>
      </c>
      <c r="B162" s="3"/>
      <c r="C162" s="3"/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25">
      <c r="A163" s="2" t="s">
        <v>102</v>
      </c>
      <c r="B163" s="3">
        <v>69</v>
      </c>
      <c r="C163" s="3">
        <v>17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25">
      <c r="A164" s="2" t="s">
        <v>118</v>
      </c>
      <c r="B164" s="3"/>
      <c r="C164" s="3"/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25">
      <c r="A165" s="2" t="s">
        <v>107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25">
      <c r="A166" s="4" t="s">
        <v>119</v>
      </c>
      <c r="B166" s="5">
        <v>790</v>
      </c>
      <c r="C166" s="5">
        <v>840</v>
      </c>
      <c r="D166" s="5">
        <v>784</v>
      </c>
      <c r="E166" s="5">
        <v>847</v>
      </c>
      <c r="F166" s="5">
        <v>724</v>
      </c>
      <c r="G166" s="5">
        <v>756</v>
      </c>
      <c r="H166" s="5">
        <v>677</v>
      </c>
      <c r="I166" s="5">
        <v>699</v>
      </c>
    </row>
    <row r="167" spans="1:9" x14ac:dyDescent="0.25">
      <c r="A167" s="2" t="s">
        <v>104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25">
      <c r="A168" s="2" t="s">
        <v>108</v>
      </c>
      <c r="B168" s="3">
        <f>144-40</f>
        <v>104</v>
      </c>
      <c r="C168" s="3">
        <f>312-48</f>
        <v>264</v>
      </c>
      <c r="D168" s="3">
        <f>387-96</f>
        <v>291</v>
      </c>
      <c r="E168" s="3">
        <f>325-166</f>
        <v>159</v>
      </c>
      <c r="F168" s="3">
        <f>333+44</f>
        <v>377</v>
      </c>
      <c r="G168" s="3">
        <f>356-38</f>
        <v>318</v>
      </c>
      <c r="H168" s="3">
        <f>107-96</f>
        <v>11</v>
      </c>
      <c r="I168" s="3">
        <f>103-53</f>
        <v>50</v>
      </c>
    </row>
    <row r="169" spans="1:9" ht="15.75" thickBot="1" x14ac:dyDescent="0.3">
      <c r="A169" s="6" t="s">
        <v>123</v>
      </c>
      <c r="B169" s="7">
        <f>1003-40</f>
        <v>963</v>
      </c>
      <c r="C169" s="7">
        <f>1191-48</f>
        <v>1143</v>
      </c>
      <c r="D169" s="7">
        <f>1201-96</f>
        <v>1105</v>
      </c>
      <c r="E169" s="7">
        <f>1194-166</f>
        <v>1028</v>
      </c>
      <c r="F169" s="7">
        <f>1075+44</f>
        <v>1119</v>
      </c>
      <c r="G169" s="7">
        <f>1124-38</f>
        <v>1086</v>
      </c>
      <c r="H169" s="7">
        <f>791-96</f>
        <v>695</v>
      </c>
      <c r="I169" s="7">
        <f>811-53</f>
        <v>758</v>
      </c>
    </row>
    <row r="170" spans="1:9" ht="15.75" thickTop="1" x14ac:dyDescent="0.25">
      <c r="A170" s="11" t="s">
        <v>111</v>
      </c>
      <c r="B170" s="12">
        <f>+B169+B83</f>
        <v>0</v>
      </c>
      <c r="C170" s="12">
        <f t="shared" ref="C170:I170" si="37">+C169+C83</f>
        <v>0</v>
      </c>
      <c r="D170" s="12">
        <f t="shared" si="37"/>
        <v>0</v>
      </c>
      <c r="E170" s="12">
        <f t="shared" si="37"/>
        <v>0</v>
      </c>
      <c r="F170" s="12">
        <f t="shared" si="37"/>
        <v>0</v>
      </c>
      <c r="G170" s="12">
        <f t="shared" si="37"/>
        <v>0</v>
      </c>
      <c r="H170" s="12">
        <f>+H169+H83</f>
        <v>0</v>
      </c>
      <c r="I170" s="12">
        <f t="shared" si="37"/>
        <v>0</v>
      </c>
    </row>
    <row r="171" spans="1:9" x14ac:dyDescent="0.25">
      <c r="A171" s="1" t="s">
        <v>124</v>
      </c>
    </row>
    <row r="172" spans="1:9" x14ac:dyDescent="0.25">
      <c r="A172" s="2" t="s">
        <v>100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25">
      <c r="A173" s="2" t="s">
        <v>101</v>
      </c>
      <c r="B173" s="3"/>
      <c r="C173" s="3"/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25">
      <c r="A174" s="2" t="s">
        <v>102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25">
      <c r="A175" s="2" t="s">
        <v>106</v>
      </c>
      <c r="B175" s="3"/>
      <c r="C175" s="3"/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25">
      <c r="A176" s="2" t="s">
        <v>107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25">
      <c r="A177" s="4" t="s">
        <v>119</v>
      </c>
      <c r="B177" s="5">
        <v>513</v>
      </c>
      <c r="C177" s="5">
        <v>538</v>
      </c>
      <c r="D177" s="5">
        <v>587</v>
      </c>
      <c r="E177" s="5">
        <v>604</v>
      </c>
      <c r="F177" s="5">
        <v>558</v>
      </c>
      <c r="G177" s="5">
        <v>584</v>
      </c>
      <c r="H177" s="5">
        <f t="shared" ref="H177:I177" si="38">+SUM(H172:H176)</f>
        <v>577</v>
      </c>
      <c r="I177" s="5">
        <f t="shared" si="38"/>
        <v>561</v>
      </c>
    </row>
    <row r="178" spans="1:9" x14ac:dyDescent="0.25">
      <c r="A178" s="2" t="s">
        <v>104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25">
      <c r="A179" s="2" t="s">
        <v>108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.75" thickBot="1" x14ac:dyDescent="0.3">
      <c r="A180" s="6" t="s">
        <v>125</v>
      </c>
      <c r="B180" s="7">
        <f t="shared" ref="B180:H180" si="39">+SUM(B177:B179)</f>
        <v>606</v>
      </c>
      <c r="C180" s="7">
        <v>649</v>
      </c>
      <c r="D180" s="7">
        <v>706</v>
      </c>
      <c r="E180" s="7">
        <v>747</v>
      </c>
      <c r="F180" s="7">
        <v>705</v>
      </c>
      <c r="G180" s="7">
        <v>721</v>
      </c>
      <c r="H180" s="7">
        <f t="shared" si="39"/>
        <v>744</v>
      </c>
      <c r="I180" s="7">
        <f>+SUM(I177:I179)</f>
        <v>717</v>
      </c>
    </row>
    <row r="181" spans="1:9" ht="15.75" thickTop="1" x14ac:dyDescent="0.25">
      <c r="A181" s="11" t="s">
        <v>111</v>
      </c>
      <c r="B181" s="12">
        <f>+B180-B67</f>
        <v>0</v>
      </c>
      <c r="C181" s="12">
        <f t="shared" ref="C181:I181" si="40">+C180-C67</f>
        <v>0</v>
      </c>
      <c r="D181" s="12">
        <f t="shared" si="40"/>
        <v>0</v>
      </c>
      <c r="E181" s="12">
        <f t="shared" si="40"/>
        <v>0</v>
      </c>
      <c r="F181" s="12">
        <f t="shared" si="40"/>
        <v>0</v>
      </c>
      <c r="G181" s="12">
        <f t="shared" si="40"/>
        <v>0</v>
      </c>
      <c r="H181" s="12">
        <f t="shared" si="40"/>
        <v>0</v>
      </c>
      <c r="I181" s="12">
        <f t="shared" si="40"/>
        <v>0</v>
      </c>
    </row>
    <row r="182" spans="1:9" x14ac:dyDescent="0.25">
      <c r="A182" s="13" t="s">
        <v>126</v>
      </c>
      <c r="B182" s="13"/>
      <c r="C182" s="13"/>
      <c r="D182" s="13"/>
      <c r="E182" s="13"/>
      <c r="F182" s="13"/>
      <c r="G182" s="13"/>
      <c r="H182" s="13"/>
      <c r="I182" s="13"/>
    </row>
    <row r="183" spans="1:9" x14ac:dyDescent="0.25">
      <c r="A183" s="24" t="s">
        <v>127</v>
      </c>
    </row>
    <row r="184" spans="1:9" x14ac:dyDescent="0.25">
      <c r="A184" s="29" t="s">
        <v>100</v>
      </c>
      <c r="B184" s="68"/>
      <c r="C184" s="68">
        <v>0.03</v>
      </c>
      <c r="D184" s="68">
        <v>-0.02</v>
      </c>
      <c r="E184" s="68">
        <v>7.0000000000000007E-2</v>
      </c>
      <c r="F184" s="68">
        <v>-0.09</v>
      </c>
      <c r="G184" s="68">
        <v>0.19</v>
      </c>
      <c r="H184" s="68">
        <v>7.0000000000000007E-2</v>
      </c>
      <c r="I184" s="30">
        <v>7.0000000000000007E-2</v>
      </c>
    </row>
    <row r="185" spans="1:9" x14ac:dyDescent="0.25">
      <c r="A185" s="27" t="s">
        <v>113</v>
      </c>
      <c r="B185" s="69"/>
      <c r="C185" s="68">
        <v>0.04</v>
      </c>
      <c r="D185" s="68">
        <v>-0.04</v>
      </c>
      <c r="E185" s="68">
        <v>0.08</v>
      </c>
      <c r="F185" s="68">
        <v>-7.0000000000000007E-2</v>
      </c>
      <c r="G185" s="68">
        <v>0.25</v>
      </c>
      <c r="H185" s="68">
        <v>0.05</v>
      </c>
      <c r="I185" s="26">
        <v>0.05</v>
      </c>
    </row>
    <row r="186" spans="1:9" x14ac:dyDescent="0.25">
      <c r="A186" s="27" t="s">
        <v>114</v>
      </c>
      <c r="B186" s="68"/>
      <c r="C186" s="68">
        <v>0.03</v>
      </c>
      <c r="D186" s="68">
        <v>0.01</v>
      </c>
      <c r="E186" s="68">
        <v>7.0000000000000007E-2</v>
      </c>
      <c r="F186" s="68">
        <v>-0.12</v>
      </c>
      <c r="G186" s="68">
        <v>0.08</v>
      </c>
      <c r="H186" s="68">
        <v>0.09</v>
      </c>
      <c r="I186" s="26">
        <v>0.09</v>
      </c>
    </row>
    <row r="187" spans="1:9" x14ac:dyDescent="0.25">
      <c r="A187" s="27" t="s">
        <v>115</v>
      </c>
      <c r="B187" s="68"/>
      <c r="C187" s="68">
        <v>-0.1</v>
      </c>
      <c r="D187" s="68">
        <v>-0.08</v>
      </c>
      <c r="E187" s="68">
        <v>0</v>
      </c>
      <c r="F187" s="68">
        <v>-0.14000000000000001</v>
      </c>
      <c r="G187" s="68">
        <v>-0.02</v>
      </c>
      <c r="H187" s="68">
        <v>0.25</v>
      </c>
      <c r="I187" s="26">
        <v>0.25</v>
      </c>
    </row>
    <row r="188" spans="1:9" x14ac:dyDescent="0.25">
      <c r="A188" s="29" t="s">
        <v>101</v>
      </c>
      <c r="B188" s="68"/>
      <c r="C188" s="68">
        <v>0.1</v>
      </c>
      <c r="D188" s="68">
        <v>0.09</v>
      </c>
      <c r="E188" s="68">
        <v>0.11</v>
      </c>
      <c r="F188" s="68">
        <v>-0.01</v>
      </c>
      <c r="G188" s="68">
        <v>0.17</v>
      </c>
      <c r="H188" s="68">
        <v>0.09</v>
      </c>
      <c r="I188" s="30">
        <v>0.12</v>
      </c>
    </row>
    <row r="189" spans="1:9" x14ac:dyDescent="0.25">
      <c r="A189" s="27" t="s">
        <v>113</v>
      </c>
      <c r="B189" s="68"/>
      <c r="C189" s="68">
        <v>0.08</v>
      </c>
      <c r="D189" s="68">
        <v>0.06</v>
      </c>
      <c r="E189" s="68">
        <v>0.12</v>
      </c>
      <c r="F189" s="68">
        <v>-0.03</v>
      </c>
      <c r="G189" s="68">
        <v>0.13</v>
      </c>
      <c r="H189" s="68">
        <v>0.06</v>
      </c>
      <c r="I189" s="26">
        <v>0.09</v>
      </c>
    </row>
    <row r="190" spans="1:9" x14ac:dyDescent="0.25">
      <c r="A190" s="27" t="s">
        <v>114</v>
      </c>
      <c r="B190" s="68"/>
      <c r="C190" s="68">
        <v>0.17</v>
      </c>
      <c r="D190" s="68">
        <v>0.16</v>
      </c>
      <c r="E190" s="68">
        <v>0.09</v>
      </c>
      <c r="F190" s="68">
        <v>0.02</v>
      </c>
      <c r="G190" s="68">
        <v>0.25</v>
      </c>
      <c r="H190" s="68">
        <v>0.13</v>
      </c>
      <c r="I190" s="26">
        <v>0.16</v>
      </c>
    </row>
    <row r="191" spans="1:9" x14ac:dyDescent="0.25">
      <c r="A191" s="27" t="s">
        <v>115</v>
      </c>
      <c r="B191" s="68"/>
      <c r="C191" s="68">
        <v>7.0000000000000007E-2</v>
      </c>
      <c r="D191" s="68">
        <v>0.06</v>
      </c>
      <c r="E191" s="68">
        <v>0.05</v>
      </c>
      <c r="F191" s="68">
        <v>-0.03</v>
      </c>
      <c r="G191" s="68">
        <v>0.19</v>
      </c>
      <c r="H191" s="68">
        <v>0.15</v>
      </c>
      <c r="I191" s="26">
        <v>0.17</v>
      </c>
    </row>
    <row r="192" spans="1:9" x14ac:dyDescent="0.25">
      <c r="A192" s="29" t="s">
        <v>102</v>
      </c>
      <c r="B192" s="68"/>
      <c r="C192" s="68">
        <v>0.17</v>
      </c>
      <c r="D192" s="68">
        <v>0.18</v>
      </c>
      <c r="E192" s="68">
        <v>0.24</v>
      </c>
      <c r="F192" s="68">
        <v>0.11</v>
      </c>
      <c r="G192" s="68">
        <v>0.19</v>
      </c>
      <c r="H192" s="68">
        <v>-0.13</v>
      </c>
      <c r="I192" s="30">
        <v>-0.13</v>
      </c>
    </row>
    <row r="193" spans="1:9" x14ac:dyDescent="0.25">
      <c r="A193" s="27" t="s">
        <v>113</v>
      </c>
      <c r="B193" s="68"/>
      <c r="C193" s="68">
        <v>0.18</v>
      </c>
      <c r="D193" s="68">
        <v>0.16</v>
      </c>
      <c r="E193" s="68">
        <v>0.25</v>
      </c>
      <c r="F193" s="68">
        <v>0.12</v>
      </c>
      <c r="G193" s="68">
        <v>0.19</v>
      </c>
      <c r="H193" s="68">
        <v>-0.1</v>
      </c>
      <c r="I193" s="26">
        <v>-0.1</v>
      </c>
    </row>
    <row r="194" spans="1:9" x14ac:dyDescent="0.25">
      <c r="A194" s="27" t="s">
        <v>114</v>
      </c>
      <c r="B194" s="68"/>
      <c r="C194" s="68">
        <v>0.18</v>
      </c>
      <c r="D194" s="68">
        <v>0.23</v>
      </c>
      <c r="E194" s="68">
        <v>0.23</v>
      </c>
      <c r="F194" s="68">
        <v>0.08</v>
      </c>
      <c r="G194" s="68">
        <v>0.19</v>
      </c>
      <c r="H194" s="68">
        <v>-0.21</v>
      </c>
      <c r="I194" s="26">
        <v>-0.21</v>
      </c>
    </row>
    <row r="195" spans="1:9" x14ac:dyDescent="0.25">
      <c r="A195" s="27" t="s">
        <v>115</v>
      </c>
      <c r="B195" s="68"/>
      <c r="C195" s="68">
        <v>0.03</v>
      </c>
      <c r="D195" s="68">
        <v>-0.01</v>
      </c>
      <c r="E195" s="68">
        <v>0.08</v>
      </c>
      <c r="F195" s="68">
        <v>0.11</v>
      </c>
      <c r="G195" s="68">
        <v>0.26</v>
      </c>
      <c r="H195" s="68">
        <v>-0.06</v>
      </c>
      <c r="I195" s="26">
        <v>-0.06</v>
      </c>
    </row>
    <row r="196" spans="1:9" x14ac:dyDescent="0.25">
      <c r="A196" s="29" t="s">
        <v>106</v>
      </c>
      <c r="B196" s="68"/>
      <c r="C196" s="68">
        <v>0.13</v>
      </c>
      <c r="D196" s="68">
        <v>0.1</v>
      </c>
      <c r="E196" s="68">
        <v>0.13</v>
      </c>
      <c r="F196" s="68">
        <v>0.01</v>
      </c>
      <c r="G196" s="68">
        <v>0.08</v>
      </c>
      <c r="H196" s="68">
        <v>0.16</v>
      </c>
      <c r="I196" s="30">
        <v>0.16</v>
      </c>
    </row>
    <row r="197" spans="1:9" x14ac:dyDescent="0.25">
      <c r="A197" s="27" t="s">
        <v>113</v>
      </c>
      <c r="B197" s="68"/>
      <c r="C197" s="68">
        <v>0.16</v>
      </c>
      <c r="D197" s="68">
        <v>0.09</v>
      </c>
      <c r="E197" s="68">
        <v>0.12</v>
      </c>
      <c r="F197" s="68">
        <v>0</v>
      </c>
      <c r="G197" s="68">
        <v>0.08</v>
      </c>
      <c r="H197" s="68">
        <v>0.17</v>
      </c>
      <c r="I197" s="26">
        <v>0.17</v>
      </c>
    </row>
    <row r="198" spans="1:9" x14ac:dyDescent="0.25">
      <c r="A198" s="27" t="s">
        <v>114</v>
      </c>
      <c r="B198" s="68"/>
      <c r="C198" s="68">
        <v>0.09</v>
      </c>
      <c r="D198" s="68">
        <v>0.15</v>
      </c>
      <c r="E198" s="68">
        <v>0.15</v>
      </c>
      <c r="F198" s="68">
        <v>0.03</v>
      </c>
      <c r="G198" s="68">
        <v>0.1</v>
      </c>
      <c r="H198" s="68">
        <v>0.12</v>
      </c>
      <c r="I198" s="26">
        <v>0.12</v>
      </c>
    </row>
    <row r="199" spans="1:9" x14ac:dyDescent="0.25">
      <c r="A199" s="27" t="s">
        <v>115</v>
      </c>
      <c r="B199" s="68"/>
      <c r="C199" s="68">
        <v>-0.01</v>
      </c>
      <c r="D199" s="68">
        <v>-0.08</v>
      </c>
      <c r="E199" s="68">
        <v>0.08</v>
      </c>
      <c r="F199" s="68">
        <v>-0.04</v>
      </c>
      <c r="G199" s="68">
        <v>-0.09</v>
      </c>
      <c r="H199" s="68">
        <v>0.28000000000000003</v>
      </c>
      <c r="I199" s="26">
        <v>0.28000000000000003</v>
      </c>
    </row>
    <row r="200" spans="1:9" x14ac:dyDescent="0.25">
      <c r="A200" s="29" t="s">
        <v>107</v>
      </c>
      <c r="B200" s="68"/>
      <c r="C200" s="68">
        <v>0.02</v>
      </c>
      <c r="D200" s="68">
        <v>0.12</v>
      </c>
      <c r="E200" s="68">
        <v>-0.53</v>
      </c>
      <c r="F200" s="68">
        <v>-0.26</v>
      </c>
      <c r="G200" s="68">
        <v>-0.17</v>
      </c>
      <c r="H200" s="68">
        <v>3.02</v>
      </c>
      <c r="I200" s="30">
        <v>3.02</v>
      </c>
    </row>
    <row r="201" spans="1:9" x14ac:dyDescent="0.25">
      <c r="A201" s="31" t="s">
        <v>103</v>
      </c>
      <c r="B201" s="68"/>
      <c r="C201" s="68">
        <v>0.08</v>
      </c>
      <c r="D201" s="68">
        <v>0.05</v>
      </c>
      <c r="E201" s="68">
        <v>0.11</v>
      </c>
      <c r="F201" s="68">
        <v>-0.02</v>
      </c>
      <c r="G201" s="68">
        <v>0.17</v>
      </c>
      <c r="H201" s="68">
        <v>0.05</v>
      </c>
      <c r="I201" s="33">
        <v>0.06</v>
      </c>
    </row>
    <row r="202" spans="1:9" x14ac:dyDescent="0.25">
      <c r="A202" s="29" t="s">
        <v>104</v>
      </c>
      <c r="B202" s="68"/>
      <c r="C202" s="68">
        <v>0.06</v>
      </c>
      <c r="D202" s="68">
        <v>-0.11</v>
      </c>
      <c r="E202" s="68">
        <v>0.03</v>
      </c>
      <c r="F202" s="68">
        <v>-0.01</v>
      </c>
      <c r="G202" s="68">
        <v>0.16</v>
      </c>
      <c r="H202" s="68">
        <v>0.06</v>
      </c>
      <c r="I202" s="30">
        <v>7.0000000000000007E-2</v>
      </c>
    </row>
    <row r="203" spans="1:9" x14ac:dyDescent="0.25">
      <c r="A203" s="27" t="s">
        <v>113</v>
      </c>
      <c r="B203" s="68"/>
      <c r="C203" s="68"/>
      <c r="D203" s="68"/>
      <c r="E203" s="68">
        <v>0.05</v>
      </c>
      <c r="F203" s="68">
        <v>0.01</v>
      </c>
      <c r="G203" s="68">
        <v>0.17</v>
      </c>
      <c r="H203" s="68">
        <v>-0.03</v>
      </c>
      <c r="I203" s="26">
        <v>0.06</v>
      </c>
    </row>
    <row r="204" spans="1:9" x14ac:dyDescent="0.25">
      <c r="A204" s="27" t="s">
        <v>114</v>
      </c>
      <c r="B204" s="68"/>
      <c r="C204" s="68"/>
      <c r="D204" s="68"/>
      <c r="E204" s="68">
        <v>-0.17</v>
      </c>
      <c r="F204" s="68">
        <v>-0.22</v>
      </c>
      <c r="G204" s="68">
        <v>0.13</v>
      </c>
      <c r="H204" s="68">
        <v>-0.16</v>
      </c>
      <c r="I204" s="26">
        <v>-0.03</v>
      </c>
    </row>
    <row r="205" spans="1:9" x14ac:dyDescent="0.25">
      <c r="A205" s="27" t="s">
        <v>115</v>
      </c>
      <c r="B205" s="68"/>
      <c r="C205" s="68"/>
      <c r="D205" s="68"/>
      <c r="E205" s="68">
        <v>-0.13</v>
      </c>
      <c r="F205" s="68">
        <v>0.08</v>
      </c>
      <c r="G205" s="68">
        <v>0.14000000000000001</v>
      </c>
      <c r="H205" s="68">
        <v>0.42</v>
      </c>
      <c r="I205" s="26">
        <v>-0.16</v>
      </c>
    </row>
    <row r="206" spans="1:9" x14ac:dyDescent="0.25">
      <c r="A206" s="27" t="s">
        <v>121</v>
      </c>
      <c r="B206" s="68"/>
      <c r="C206" s="68"/>
      <c r="D206" s="68"/>
      <c r="E206" s="68">
        <v>0.04</v>
      </c>
      <c r="F206" s="68">
        <v>-0.14000000000000001</v>
      </c>
      <c r="G206" s="68">
        <v>-0.01</v>
      </c>
      <c r="H206" s="68">
        <v>7.0000000000000007E-2</v>
      </c>
      <c r="I206" s="26">
        <v>0.42</v>
      </c>
    </row>
    <row r="207" spans="1:9" x14ac:dyDescent="0.25">
      <c r="A207" s="25" t="s">
        <v>108</v>
      </c>
      <c r="B207" s="68"/>
      <c r="C207" s="68">
        <v>0</v>
      </c>
      <c r="D207" s="68">
        <v>0</v>
      </c>
      <c r="E207" s="68">
        <v>0</v>
      </c>
      <c r="F207" s="68">
        <v>0</v>
      </c>
      <c r="G207" s="68">
        <v>0</v>
      </c>
      <c r="H207" s="68">
        <v>0</v>
      </c>
      <c r="I207" s="26">
        <v>0</v>
      </c>
    </row>
    <row r="208" spans="1:9" ht="15.75" thickBot="1" x14ac:dyDescent="0.3">
      <c r="A208" s="28" t="s">
        <v>105</v>
      </c>
      <c r="B208" s="68"/>
      <c r="C208" s="68">
        <v>0.08</v>
      </c>
      <c r="D208" s="68">
        <v>0.05</v>
      </c>
      <c r="E208" s="68">
        <v>0.11</v>
      </c>
      <c r="F208" s="68">
        <v>-0.02</v>
      </c>
      <c r="G208" s="68">
        <v>0.17</v>
      </c>
      <c r="H208" s="68">
        <v>0.05</v>
      </c>
      <c r="I208" s="32">
        <v>0.06</v>
      </c>
    </row>
    <row r="209" spans="1:10" ht="15.75" thickTop="1" x14ac:dyDescent="0.25"/>
    <row r="210" spans="1:10" x14ac:dyDescent="0.25">
      <c r="A210" t="s">
        <v>174</v>
      </c>
    </row>
    <row r="211" spans="1:10" x14ac:dyDescent="0.25">
      <c r="A211" t="s">
        <v>175</v>
      </c>
    </row>
    <row r="212" spans="1:10" x14ac:dyDescent="0.25">
      <c r="A212" t="s">
        <v>176</v>
      </c>
    </row>
    <row r="213" spans="1:10" x14ac:dyDescent="0.25">
      <c r="A213" t="s">
        <v>177</v>
      </c>
    </row>
    <row r="215" spans="1:10" x14ac:dyDescent="0.25">
      <c r="A215" s="1" t="s">
        <v>181</v>
      </c>
    </row>
    <row r="216" spans="1:10" x14ac:dyDescent="0.25">
      <c r="A216" s="2" t="s">
        <v>100</v>
      </c>
      <c r="B216" s="3">
        <v>632</v>
      </c>
      <c r="C216" s="3">
        <v>742</v>
      </c>
      <c r="D216" s="3">
        <v>819</v>
      </c>
      <c r="E216" s="3">
        <v>848</v>
      </c>
      <c r="F216" s="3">
        <v>814</v>
      </c>
      <c r="G216" s="3">
        <v>645</v>
      </c>
      <c r="H216" s="3">
        <v>617</v>
      </c>
      <c r="I216" s="3">
        <v>639</v>
      </c>
      <c r="J216" s="3"/>
    </row>
    <row r="217" spans="1:10" x14ac:dyDescent="0.25">
      <c r="A217" s="2" t="s">
        <v>101</v>
      </c>
      <c r="B217" s="3"/>
      <c r="C217" s="3"/>
      <c r="D217" s="3">
        <v>709</v>
      </c>
      <c r="E217" s="3">
        <v>849</v>
      </c>
      <c r="F217" s="3">
        <v>929</v>
      </c>
      <c r="G217" s="3">
        <v>885</v>
      </c>
      <c r="H217" s="3">
        <v>982</v>
      </c>
      <c r="I217" s="3">
        <v>920</v>
      </c>
      <c r="J217" s="3"/>
    </row>
    <row r="218" spans="1:10" x14ac:dyDescent="0.25">
      <c r="A218" s="2" t="s">
        <v>102</v>
      </c>
      <c r="B218" s="3">
        <v>254</v>
      </c>
      <c r="C218" s="3">
        <v>234</v>
      </c>
      <c r="D218" s="3">
        <v>225</v>
      </c>
      <c r="E218" s="3">
        <v>256</v>
      </c>
      <c r="F218" s="3">
        <v>237</v>
      </c>
      <c r="G218" s="3">
        <v>214</v>
      </c>
      <c r="H218" s="3">
        <v>288</v>
      </c>
      <c r="I218" s="3">
        <v>303</v>
      </c>
      <c r="J218" s="3"/>
    </row>
    <row r="219" spans="1:10" x14ac:dyDescent="0.25">
      <c r="A219" s="2" t="s">
        <v>118</v>
      </c>
      <c r="B219" s="3"/>
      <c r="C219" s="3"/>
      <c r="D219" s="3">
        <v>340</v>
      </c>
      <c r="E219" s="3">
        <v>339</v>
      </c>
      <c r="F219" s="3">
        <v>326</v>
      </c>
      <c r="G219" s="3">
        <v>296</v>
      </c>
      <c r="H219" s="3">
        <v>304</v>
      </c>
      <c r="I219" s="3">
        <v>274</v>
      </c>
      <c r="J219" s="3"/>
    </row>
    <row r="220" spans="1:10" x14ac:dyDescent="0.25">
      <c r="A220" s="2" t="s">
        <v>107</v>
      </c>
      <c r="B220" s="3">
        <v>484</v>
      </c>
      <c r="C220" s="3">
        <v>511</v>
      </c>
      <c r="D220" s="3">
        <v>533</v>
      </c>
      <c r="E220" s="3">
        <v>597</v>
      </c>
      <c r="F220" s="3">
        <v>665</v>
      </c>
      <c r="G220" s="3">
        <v>830</v>
      </c>
      <c r="H220" s="3">
        <v>780</v>
      </c>
      <c r="I220" s="3">
        <v>789</v>
      </c>
      <c r="J220" s="3"/>
    </row>
    <row r="221" spans="1:10" x14ac:dyDescent="0.25">
      <c r="A221" s="4" t="s">
        <v>119</v>
      </c>
      <c r="B221" s="5">
        <v>2176</v>
      </c>
      <c r="C221" s="5">
        <v>2458</v>
      </c>
      <c r="D221" s="5">
        <v>2626</v>
      </c>
      <c r="E221" s="5">
        <v>2889</v>
      </c>
      <c r="F221" s="5">
        <v>2971</v>
      </c>
      <c r="G221" s="5">
        <v>2870</v>
      </c>
      <c r="H221" s="5">
        <v>2971</v>
      </c>
      <c r="I221" s="5">
        <v>2925</v>
      </c>
      <c r="J221" s="5"/>
    </row>
    <row r="222" spans="1:10" x14ac:dyDescent="0.25">
      <c r="A222" s="2" t="s">
        <v>104</v>
      </c>
      <c r="B222" s="3">
        <v>122</v>
      </c>
      <c r="C222" s="3">
        <v>125</v>
      </c>
      <c r="D222" s="3">
        <v>125</v>
      </c>
      <c r="E222" s="3">
        <v>115</v>
      </c>
      <c r="F222" s="3">
        <v>100</v>
      </c>
      <c r="G222" s="3">
        <v>80</v>
      </c>
      <c r="H222" s="3">
        <v>63</v>
      </c>
      <c r="I222" s="3">
        <v>49</v>
      </c>
      <c r="J222" s="3"/>
    </row>
    <row r="223" spans="1:10" x14ac:dyDescent="0.25">
      <c r="A223" s="2" t="s">
        <v>108</v>
      </c>
      <c r="B223" s="3">
        <v>713</v>
      </c>
      <c r="C223" s="3">
        <v>937</v>
      </c>
      <c r="D223" s="3">
        <v>1238</v>
      </c>
      <c r="E223" s="3">
        <v>1450</v>
      </c>
      <c r="F223" s="3">
        <v>1673</v>
      </c>
      <c r="G223" s="3">
        <v>1916</v>
      </c>
      <c r="H223" s="3">
        <v>1870</v>
      </c>
      <c r="I223" s="3">
        <v>1817</v>
      </c>
      <c r="J223" s="3"/>
    </row>
    <row r="224" spans="1:10" ht="15.75" thickBot="1" x14ac:dyDescent="0.3">
      <c r="A224" s="6" t="s">
        <v>182</v>
      </c>
      <c r="B224" s="7">
        <v>3011</v>
      </c>
      <c r="C224" s="7">
        <v>3520</v>
      </c>
      <c r="D224" s="7">
        <v>3989</v>
      </c>
      <c r="E224" s="7">
        <v>4454</v>
      </c>
      <c r="F224" s="7">
        <v>4744</v>
      </c>
      <c r="G224" s="7">
        <v>4866</v>
      </c>
      <c r="H224" s="7">
        <v>4904</v>
      </c>
      <c r="I224" s="7">
        <v>4791</v>
      </c>
      <c r="J224" s="7"/>
    </row>
    <row r="225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32"/>
  <sheetViews>
    <sheetView tabSelected="1" zoomScale="69" zoomScaleNormal="69" workbookViewId="0">
      <selection activeCell="P186" sqref="P186"/>
    </sheetView>
  </sheetViews>
  <sheetFormatPr defaultRowHeight="15" x14ac:dyDescent="0.25"/>
  <cols>
    <col min="1" max="1" width="48.7109375" customWidth="1"/>
    <col min="2" max="9" width="11.7109375" customWidth="1"/>
    <col min="10" max="10" width="13.5703125" bestFit="1" customWidth="1"/>
    <col min="11" max="14" width="11.7109375" customWidth="1"/>
    <col min="15" max="16" width="33.85546875" customWidth="1"/>
  </cols>
  <sheetData>
    <row r="1" spans="1:16" ht="60" customHeight="1" x14ac:dyDescent="0.25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6" x14ac:dyDescent="0.25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6" x14ac:dyDescent="0.25">
      <c r="A3" s="37" t="s">
        <v>139</v>
      </c>
      <c r="B3" s="8">
        <f>Historicals!B2</f>
        <v>30601</v>
      </c>
      <c r="C3" s="8">
        <f t="shared" ref="C3:I3" si="2">C21+C52+C83+C114+C145+C180+C199</f>
        <v>32376</v>
      </c>
      <c r="D3" s="8">
        <f t="shared" si="2"/>
        <v>34350</v>
      </c>
      <c r="E3" s="8">
        <f t="shared" si="2"/>
        <v>36397</v>
      </c>
      <c r="F3" s="8">
        <f t="shared" si="2"/>
        <v>39117</v>
      </c>
      <c r="G3" s="8">
        <f t="shared" si="2"/>
        <v>37403</v>
      </c>
      <c r="H3" s="8">
        <f t="shared" si="2"/>
        <v>44538</v>
      </c>
      <c r="I3" s="8">
        <f t="shared" si="2"/>
        <v>46710</v>
      </c>
      <c r="J3" s="8">
        <f>J21+J52+J83+J114+J145+J180+J199</f>
        <v>46710</v>
      </c>
      <c r="K3" s="8">
        <f t="shared" ref="K3:N3" si="3">K21+K52+K83+K114+K145+K180+K199</f>
        <v>46710</v>
      </c>
      <c r="L3" s="8">
        <f t="shared" si="3"/>
        <v>46710</v>
      </c>
      <c r="M3" s="8">
        <f t="shared" si="3"/>
        <v>46710</v>
      </c>
      <c r="N3" s="8">
        <f t="shared" si="3"/>
        <v>46710</v>
      </c>
      <c r="P3" t="s">
        <v>144</v>
      </c>
    </row>
    <row r="4" spans="1:16" x14ac:dyDescent="0.25">
      <c r="A4" s="38" t="s">
        <v>129</v>
      </c>
      <c r="B4" s="46" t="e">
        <f t="shared" ref="B4:H4" si="4">B3/A3-1</f>
        <v>#VALUE!</v>
      </c>
      <c r="C4" s="46">
        <f t="shared" si="4"/>
        <v>5.8004640371229765E-2</v>
      </c>
      <c r="D4" s="46">
        <f t="shared" si="4"/>
        <v>6.0971089696071123E-2</v>
      </c>
      <c r="E4" s="46">
        <f t="shared" si="4"/>
        <v>5.95924308588065E-2</v>
      </c>
      <c r="F4" s="46">
        <f t="shared" si="4"/>
        <v>7.4731433909388079E-2</v>
      </c>
      <c r="G4" s="46">
        <f t="shared" si="4"/>
        <v>-4.3817266150267153E-2</v>
      </c>
      <c r="H4" s="46">
        <f t="shared" si="4"/>
        <v>0.19076009945726269</v>
      </c>
      <c r="I4" s="46">
        <f>I3/H3-1</f>
        <v>4.8767344739323759E-2</v>
      </c>
      <c r="J4" s="43">
        <f t="shared" ref="J4:N4" si="5">+IFERROR(J3/I3-1,"nm")</f>
        <v>0</v>
      </c>
      <c r="K4" s="43">
        <f t="shared" si="5"/>
        <v>0</v>
      </c>
      <c r="L4" s="43">
        <f t="shared" si="5"/>
        <v>0</v>
      </c>
      <c r="M4" s="43">
        <f t="shared" si="5"/>
        <v>0</v>
      </c>
      <c r="N4" s="43">
        <f t="shared" si="5"/>
        <v>0</v>
      </c>
    </row>
    <row r="5" spans="1:16" x14ac:dyDescent="0.25">
      <c r="A5" s="37" t="s">
        <v>130</v>
      </c>
      <c r="B5" s="8">
        <f t="shared" ref="B5:H5" si="6">B11-B8</f>
        <v>3627</v>
      </c>
      <c r="C5" s="8">
        <f t="shared" si="6"/>
        <v>3993</v>
      </c>
      <c r="D5" s="8">
        <f t="shared" si="6"/>
        <v>4239</v>
      </c>
      <c r="E5" s="8">
        <f t="shared" si="6"/>
        <v>3632</v>
      </c>
      <c r="F5" s="8">
        <f t="shared" si="6"/>
        <v>4145</v>
      </c>
      <c r="G5" s="8">
        <f t="shared" si="6"/>
        <v>2255</v>
      </c>
      <c r="H5" s="8">
        <f t="shared" si="6"/>
        <v>6179</v>
      </c>
      <c r="I5" s="8">
        <f>I11-I8</f>
        <v>6139</v>
      </c>
      <c r="J5" s="8">
        <f t="shared" ref="J5:N5" si="7">J11-J8</f>
        <v>6139</v>
      </c>
      <c r="K5" s="8">
        <f t="shared" si="7"/>
        <v>6139</v>
      </c>
      <c r="L5" s="8">
        <f t="shared" si="7"/>
        <v>6139</v>
      </c>
      <c r="M5" s="8">
        <f t="shared" si="7"/>
        <v>6139</v>
      </c>
      <c r="N5" s="8">
        <f t="shared" si="7"/>
        <v>6139</v>
      </c>
      <c r="P5" t="s">
        <v>145</v>
      </c>
    </row>
    <row r="6" spans="1:16" x14ac:dyDescent="0.25">
      <c r="A6" s="38" t="s">
        <v>129</v>
      </c>
      <c r="B6" s="46" t="e">
        <f t="shared" ref="B6:H6" si="8">+B5/A5-1</f>
        <v>#VALUE!</v>
      </c>
      <c r="C6" s="46">
        <f t="shared" si="8"/>
        <v>0.10090984284532678</v>
      </c>
      <c r="D6" s="46">
        <f t="shared" si="8"/>
        <v>6.1607813673929313E-2</v>
      </c>
      <c r="E6" s="46">
        <f t="shared" si="8"/>
        <v>-0.14319414956357635</v>
      </c>
      <c r="F6" s="46">
        <f t="shared" si="8"/>
        <v>0.14124449339207046</v>
      </c>
      <c r="G6" s="46">
        <f t="shared" si="8"/>
        <v>-0.45597104945717737</v>
      </c>
      <c r="H6" s="46">
        <f t="shared" si="8"/>
        <v>1.7401330376940134</v>
      </c>
      <c r="I6" s="46">
        <f>+I5/H5-1</f>
        <v>-6.4735394076711472E-3</v>
      </c>
      <c r="J6" s="43">
        <f t="shared" ref="J6:N6" si="9">+IFERROR(J5/I5-1,"nm")</f>
        <v>0</v>
      </c>
      <c r="K6" s="43">
        <f t="shared" si="9"/>
        <v>0</v>
      </c>
      <c r="L6" s="43">
        <f t="shared" si="9"/>
        <v>0</v>
      </c>
      <c r="M6" s="43">
        <f t="shared" si="9"/>
        <v>0</v>
      </c>
      <c r="N6" s="43">
        <f t="shared" si="9"/>
        <v>0</v>
      </c>
    </row>
    <row r="7" spans="1:16" x14ac:dyDescent="0.25">
      <c r="A7" s="38" t="s">
        <v>131</v>
      </c>
      <c r="B7" s="46">
        <f t="shared" ref="B7:H7" si="10">B5/B3</f>
        <v>0.11852553838109865</v>
      </c>
      <c r="C7" s="46">
        <f t="shared" si="10"/>
        <v>0.12333209785025945</v>
      </c>
      <c r="D7" s="46">
        <f t="shared" si="10"/>
        <v>0.1234061135371179</v>
      </c>
      <c r="E7" s="46">
        <f t="shared" si="10"/>
        <v>9.9788444102535928E-2</v>
      </c>
      <c r="F7" s="46">
        <f t="shared" si="10"/>
        <v>0.10596415880563438</v>
      </c>
      <c r="G7" s="46">
        <f t="shared" si="10"/>
        <v>6.0289281608427128E-2</v>
      </c>
      <c r="H7" s="46">
        <f t="shared" si="10"/>
        <v>0.13873546185279986</v>
      </c>
      <c r="I7" s="46">
        <f>I5/I3</f>
        <v>0.13142795975165916</v>
      </c>
      <c r="J7" s="43">
        <f t="shared" ref="J7:N7" si="11">+IFERROR(J5/J$3,"nm")</f>
        <v>0.13142795975165916</v>
      </c>
      <c r="K7" s="43">
        <f t="shared" si="11"/>
        <v>0.13142795975165916</v>
      </c>
      <c r="L7" s="43">
        <f t="shared" si="11"/>
        <v>0.13142795975165916</v>
      </c>
      <c r="M7" s="43">
        <f t="shared" si="11"/>
        <v>0.13142795975165916</v>
      </c>
      <c r="N7" s="43">
        <f t="shared" si="11"/>
        <v>0.13142795975165916</v>
      </c>
    </row>
    <row r="8" spans="1:16" x14ac:dyDescent="0.25">
      <c r="A8" s="37" t="s">
        <v>132</v>
      </c>
      <c r="B8" s="8">
        <f>Historicals!B67</f>
        <v>606</v>
      </c>
      <c r="C8" s="8">
        <f>Historicals!C67</f>
        <v>649</v>
      </c>
      <c r="D8" s="8">
        <f t="shared" ref="D8:I8" si="12">D38+D69+D100+D131+D166+D185+D204</f>
        <v>706</v>
      </c>
      <c r="E8" s="8">
        <f t="shared" si="12"/>
        <v>747</v>
      </c>
      <c r="F8" s="8">
        <f t="shared" si="12"/>
        <v>705</v>
      </c>
      <c r="G8" s="8">
        <f t="shared" si="12"/>
        <v>721</v>
      </c>
      <c r="H8" s="8">
        <f t="shared" si="12"/>
        <v>744</v>
      </c>
      <c r="I8" s="8">
        <f t="shared" si="12"/>
        <v>717</v>
      </c>
      <c r="J8" s="8">
        <f>J38+J69+J100+J131+J166+J185+J204</f>
        <v>717</v>
      </c>
      <c r="K8" s="8">
        <f t="shared" ref="K8:N8" si="13">K38+K69+K100+K131+K166+K185+K204</f>
        <v>717</v>
      </c>
      <c r="L8" s="8">
        <f t="shared" si="13"/>
        <v>717</v>
      </c>
      <c r="M8" s="8">
        <f t="shared" si="13"/>
        <v>717</v>
      </c>
      <c r="N8" s="8">
        <f t="shared" si="13"/>
        <v>717</v>
      </c>
      <c r="P8" t="s">
        <v>146</v>
      </c>
    </row>
    <row r="9" spans="1:16" x14ac:dyDescent="0.25">
      <c r="A9" s="38" t="s">
        <v>129</v>
      </c>
      <c r="B9" s="46" t="e">
        <f t="shared" ref="B9:H9" si="14">+B8/A8-1</f>
        <v>#VALUE!</v>
      </c>
      <c r="C9" s="46">
        <f t="shared" si="14"/>
        <v>7.0957095709570872E-2</v>
      </c>
      <c r="D9" s="46">
        <f t="shared" si="14"/>
        <v>8.7827426810477727E-2</v>
      </c>
      <c r="E9" s="46">
        <f t="shared" si="14"/>
        <v>5.8073654390934815E-2</v>
      </c>
      <c r="F9" s="46">
        <f t="shared" si="14"/>
        <v>-5.6224899598393607E-2</v>
      </c>
      <c r="G9" s="46">
        <f t="shared" si="14"/>
        <v>2.2695035460992941E-2</v>
      </c>
      <c r="H9" s="46">
        <f t="shared" si="14"/>
        <v>3.1900138696255187E-2</v>
      </c>
      <c r="I9" s="46">
        <f>+I8/H8-1</f>
        <v>-3.6290322580645129E-2</v>
      </c>
      <c r="J9" s="43">
        <f t="shared" ref="J9:N9" si="15">+IFERROR(J8/I8-1,"nm")</f>
        <v>0</v>
      </c>
      <c r="K9" s="43">
        <f t="shared" si="15"/>
        <v>0</v>
      </c>
      <c r="L9" s="43">
        <f t="shared" si="15"/>
        <v>0</v>
      </c>
      <c r="M9" s="43">
        <f t="shared" si="15"/>
        <v>0</v>
      </c>
      <c r="N9" s="43">
        <f t="shared" si="15"/>
        <v>0</v>
      </c>
    </row>
    <row r="10" spans="1:16" x14ac:dyDescent="0.25">
      <c r="A10" s="38" t="s">
        <v>133</v>
      </c>
      <c r="B10" s="46">
        <f t="shared" ref="B10:H10" si="16">B8/B3</f>
        <v>1.9803274402797295E-2</v>
      </c>
      <c r="C10" s="46">
        <f t="shared" si="16"/>
        <v>2.0045712873733631E-2</v>
      </c>
      <c r="D10" s="46">
        <f t="shared" si="16"/>
        <v>2.0553129548762736E-2</v>
      </c>
      <c r="E10" s="46">
        <f t="shared" si="16"/>
        <v>2.0523669533203285E-2</v>
      </c>
      <c r="F10" s="46">
        <f t="shared" si="16"/>
        <v>1.8022854513382928E-2</v>
      </c>
      <c r="G10" s="46">
        <f t="shared" si="16"/>
        <v>1.9276528620698875E-2</v>
      </c>
      <c r="H10" s="46">
        <f t="shared" si="16"/>
        <v>1.6704836319547355E-2</v>
      </c>
      <c r="I10" s="46">
        <f>I8/I3</f>
        <v>1.5350032113037893E-2</v>
      </c>
      <c r="J10" s="43">
        <f t="shared" ref="J10:N10" si="17">+IFERROR(J8/J$3,"nm")</f>
        <v>1.5350032113037893E-2</v>
      </c>
      <c r="K10" s="43">
        <f t="shared" si="17"/>
        <v>1.5350032113037893E-2</v>
      </c>
      <c r="L10" s="43">
        <f t="shared" si="17"/>
        <v>1.5350032113037893E-2</v>
      </c>
      <c r="M10" s="43">
        <f t="shared" si="17"/>
        <v>1.5350032113037893E-2</v>
      </c>
      <c r="N10" s="43">
        <f t="shared" si="17"/>
        <v>1.5350032113037893E-2</v>
      </c>
    </row>
    <row r="11" spans="1:16" x14ac:dyDescent="0.25">
      <c r="A11" s="37" t="s">
        <v>134</v>
      </c>
      <c r="B11" s="8">
        <f>Historicals!B147</f>
        <v>4233</v>
      </c>
      <c r="C11" s="8">
        <f t="shared" ref="C11:I11" si="18">C42+C73+C104+C135+C170+C189+C208</f>
        <v>4642</v>
      </c>
      <c r="D11" s="8">
        <f t="shared" si="18"/>
        <v>4945</v>
      </c>
      <c r="E11" s="8">
        <f t="shared" si="18"/>
        <v>4379</v>
      </c>
      <c r="F11" s="8">
        <f t="shared" si="18"/>
        <v>4850</v>
      </c>
      <c r="G11" s="8">
        <f t="shared" si="18"/>
        <v>2976</v>
      </c>
      <c r="H11" s="8">
        <f t="shared" si="18"/>
        <v>6923</v>
      </c>
      <c r="I11" s="8">
        <f t="shared" si="18"/>
        <v>6856</v>
      </c>
      <c r="J11" s="8">
        <f>J42+J73+J104+J135+J170+J189+J208</f>
        <v>6856</v>
      </c>
      <c r="K11" s="8">
        <f t="shared" ref="K11:N11" si="19">K42+K73+K104+K135+K170+K189+K208</f>
        <v>6856</v>
      </c>
      <c r="L11" s="8">
        <f t="shared" si="19"/>
        <v>6856</v>
      </c>
      <c r="M11" s="8">
        <f t="shared" si="19"/>
        <v>6856</v>
      </c>
      <c r="N11" s="8">
        <f t="shared" si="19"/>
        <v>6856</v>
      </c>
      <c r="P11" t="s">
        <v>147</v>
      </c>
    </row>
    <row r="12" spans="1:16" x14ac:dyDescent="0.25">
      <c r="A12" s="38" t="s">
        <v>129</v>
      </c>
      <c r="B12" s="46" t="e">
        <f t="shared" ref="B12:H12" si="20">+B11/A11-1</f>
        <v>#VALUE!</v>
      </c>
      <c r="C12" s="46">
        <f t="shared" si="20"/>
        <v>9.6621781242617555E-2</v>
      </c>
      <c r="D12" s="46">
        <f t="shared" si="20"/>
        <v>6.5273588970271357E-2</v>
      </c>
      <c r="E12" s="46">
        <f t="shared" si="20"/>
        <v>-0.11445904954499497</v>
      </c>
      <c r="F12" s="46">
        <f t="shared" si="20"/>
        <v>0.10755880337976698</v>
      </c>
      <c r="G12" s="46">
        <f t="shared" si="20"/>
        <v>-0.38639175257731961</v>
      </c>
      <c r="H12" s="46">
        <f t="shared" si="20"/>
        <v>1.32627688172043</v>
      </c>
      <c r="I12" s="46">
        <f>+I11/H11-1</f>
        <v>-9.67788530983682E-3</v>
      </c>
      <c r="J12" s="43">
        <f t="shared" ref="J12:N12" si="21">+IFERROR(J11/I11-1,"nm")</f>
        <v>0</v>
      </c>
      <c r="K12" s="43">
        <f t="shared" si="21"/>
        <v>0</v>
      </c>
      <c r="L12" s="43">
        <f t="shared" si="21"/>
        <v>0</v>
      </c>
      <c r="M12" s="43">
        <f t="shared" si="21"/>
        <v>0</v>
      </c>
      <c r="N12" s="43">
        <f t="shared" si="21"/>
        <v>0</v>
      </c>
    </row>
    <row r="13" spans="1:16" x14ac:dyDescent="0.25">
      <c r="A13" s="38" t="s">
        <v>131</v>
      </c>
      <c r="B13" s="46">
        <f t="shared" ref="B13:H13" si="22">B11/B3</f>
        <v>0.13832881278389594</v>
      </c>
      <c r="C13" s="46">
        <f t="shared" si="22"/>
        <v>0.14337781072399308</v>
      </c>
      <c r="D13" s="46">
        <f t="shared" si="22"/>
        <v>0.14395924308588065</v>
      </c>
      <c r="E13" s="46">
        <f t="shared" si="22"/>
        <v>0.12031211363573921</v>
      </c>
      <c r="F13" s="46">
        <f t="shared" si="22"/>
        <v>0.12398701331901731</v>
      </c>
      <c r="G13" s="46">
        <f t="shared" si="22"/>
        <v>7.9565810229126011E-2</v>
      </c>
      <c r="H13" s="46">
        <f t="shared" si="22"/>
        <v>0.1554402981723472</v>
      </c>
      <c r="I13" s="46">
        <f>I11/I3</f>
        <v>0.14677799186469706</v>
      </c>
      <c r="J13" s="43">
        <f t="shared" ref="J13:N13" si="23">+IFERROR(J11/J$3,"nm")</f>
        <v>0.14677799186469706</v>
      </c>
      <c r="K13" s="43">
        <f t="shared" si="23"/>
        <v>0.14677799186469706</v>
      </c>
      <c r="L13" s="43">
        <f t="shared" si="23"/>
        <v>0.14677799186469706</v>
      </c>
      <c r="M13" s="43">
        <f t="shared" si="23"/>
        <v>0.14677799186469706</v>
      </c>
      <c r="N13" s="43">
        <f t="shared" si="23"/>
        <v>0.14677799186469706</v>
      </c>
    </row>
    <row r="14" spans="1:16" x14ac:dyDescent="0.25">
      <c r="A14" s="37" t="s">
        <v>135</v>
      </c>
      <c r="B14" s="44">
        <f>-Historicals!B83+Historicals!B84</f>
        <v>966</v>
      </c>
      <c r="C14" s="44">
        <f>-Historicals!C83+Historicals!C84</f>
        <v>1153</v>
      </c>
      <c r="D14" s="44">
        <f t="shared" ref="D14:I14" si="24">D45+D76+D107+D138+D173+D192+D211</f>
        <v>1105</v>
      </c>
      <c r="E14" s="44">
        <f t="shared" si="24"/>
        <v>1028</v>
      </c>
      <c r="F14" s="44">
        <f t="shared" si="24"/>
        <v>1119</v>
      </c>
      <c r="G14" s="44">
        <f t="shared" si="24"/>
        <v>1086</v>
      </c>
      <c r="H14" s="44">
        <f t="shared" si="24"/>
        <v>695</v>
      </c>
      <c r="I14" s="44">
        <f t="shared" si="24"/>
        <v>758</v>
      </c>
      <c r="J14" s="44">
        <f>J45+J76+J107+J138+J173+J192+J211</f>
        <v>758</v>
      </c>
      <c r="K14" s="44">
        <f t="shared" ref="K14:N14" si="25">K45+K76+K107+K138+K173+K192+K211</f>
        <v>758</v>
      </c>
      <c r="L14" s="44">
        <f t="shared" si="25"/>
        <v>758</v>
      </c>
      <c r="M14" s="44">
        <f t="shared" si="25"/>
        <v>758</v>
      </c>
      <c r="N14" s="44">
        <f t="shared" si="25"/>
        <v>758</v>
      </c>
      <c r="P14" t="s">
        <v>148</v>
      </c>
    </row>
    <row r="15" spans="1:16" x14ac:dyDescent="0.25">
      <c r="A15" s="38" t="s">
        <v>129</v>
      </c>
      <c r="B15" s="46" t="e">
        <f t="shared" ref="B15:H15" si="26">+B14/A14-1</f>
        <v>#VALUE!</v>
      </c>
      <c r="C15" s="46">
        <f t="shared" si="26"/>
        <v>0.19358178053830222</v>
      </c>
      <c r="D15" s="46">
        <f t="shared" si="26"/>
        <v>-4.1630529054640042E-2</v>
      </c>
      <c r="E15" s="46">
        <f t="shared" si="26"/>
        <v>-6.9683257918552011E-2</v>
      </c>
      <c r="F15" s="46">
        <f t="shared" si="26"/>
        <v>8.8521400778210024E-2</v>
      </c>
      <c r="G15" s="46">
        <f t="shared" si="26"/>
        <v>-2.9490616621983934E-2</v>
      </c>
      <c r="H15" s="46">
        <f t="shared" si="26"/>
        <v>-0.36003683241252304</v>
      </c>
      <c r="I15" s="46">
        <f>+I14/H14-1</f>
        <v>9.0647482014388547E-2</v>
      </c>
      <c r="J15" s="43">
        <f t="shared" ref="J15:N15" si="27">+IFERROR(J14/I14-1,"nm")</f>
        <v>0</v>
      </c>
      <c r="K15" s="43">
        <f t="shared" si="27"/>
        <v>0</v>
      </c>
      <c r="L15" s="43">
        <f t="shared" si="27"/>
        <v>0</v>
      </c>
      <c r="M15" s="43">
        <f t="shared" si="27"/>
        <v>0</v>
      </c>
      <c r="N15" s="43">
        <f t="shared" si="27"/>
        <v>0</v>
      </c>
    </row>
    <row r="16" spans="1:16" x14ac:dyDescent="0.25">
      <c r="A16" s="38" t="s">
        <v>133</v>
      </c>
      <c r="B16" s="46">
        <f t="shared" ref="B16:H16" si="28">B14/B3</f>
        <v>3.1567595830201627E-2</v>
      </c>
      <c r="C16" s="46">
        <f t="shared" si="28"/>
        <v>3.5612799604645418E-2</v>
      </c>
      <c r="D16" s="46">
        <f t="shared" si="28"/>
        <v>3.2168850072780204E-2</v>
      </c>
      <c r="E16" s="46">
        <f t="shared" si="28"/>
        <v>2.8244086051048164E-2</v>
      </c>
      <c r="F16" s="46">
        <f t="shared" si="28"/>
        <v>2.8606488227624818E-2</v>
      </c>
      <c r="G16" s="46">
        <f t="shared" si="28"/>
        <v>2.9035104136031869E-2</v>
      </c>
      <c r="H16" s="46">
        <f t="shared" si="28"/>
        <v>1.5604652207104046E-2</v>
      </c>
      <c r="I16" s="46">
        <f>I14/I3</f>
        <v>1.6227788482123744E-2</v>
      </c>
      <c r="J16" s="43">
        <f t="shared" ref="J16:N16" si="29">+IFERROR(J14/J$3,"nm")</f>
        <v>1.6227788482123744E-2</v>
      </c>
      <c r="K16" s="43">
        <f t="shared" si="29"/>
        <v>1.6227788482123744E-2</v>
      </c>
      <c r="L16" s="43">
        <f t="shared" si="29"/>
        <v>1.6227788482123744E-2</v>
      </c>
      <c r="M16" s="43">
        <f t="shared" si="29"/>
        <v>1.6227788482123744E-2</v>
      </c>
      <c r="N16" s="43">
        <f t="shared" si="29"/>
        <v>1.6227788482123744E-2</v>
      </c>
    </row>
    <row r="17" spans="1:16" x14ac:dyDescent="0.25">
      <c r="A17" s="8" t="s">
        <v>143</v>
      </c>
      <c r="B17" s="70">
        <f>Historicals!B224</f>
        <v>3011</v>
      </c>
      <c r="C17" s="70">
        <f>Historicals!C224</f>
        <v>3520</v>
      </c>
      <c r="D17" s="70">
        <f t="shared" ref="D17:I17" si="30">D48+D79+D110+D141+D176+D195+D214</f>
        <v>3989</v>
      </c>
      <c r="E17" s="70">
        <f t="shared" si="30"/>
        <v>4454</v>
      </c>
      <c r="F17" s="70">
        <f t="shared" si="30"/>
        <v>4744</v>
      </c>
      <c r="G17" s="70">
        <f t="shared" si="30"/>
        <v>4866</v>
      </c>
      <c r="H17" s="70">
        <f t="shared" si="30"/>
        <v>4904</v>
      </c>
      <c r="I17" s="70">
        <f t="shared" si="30"/>
        <v>4791</v>
      </c>
      <c r="J17" s="70">
        <f>J48+J79+J110+J141+J176+J195+J214</f>
        <v>4791</v>
      </c>
      <c r="K17" s="70">
        <f t="shared" ref="K17:N17" si="31">K48+K79+K110+K141+K176+K195+K214</f>
        <v>4791</v>
      </c>
      <c r="L17" s="70">
        <f t="shared" si="31"/>
        <v>4791</v>
      </c>
      <c r="M17" s="70">
        <f t="shared" si="31"/>
        <v>4791</v>
      </c>
      <c r="N17" s="70">
        <f t="shared" si="31"/>
        <v>4791</v>
      </c>
      <c r="P17" t="s">
        <v>149</v>
      </c>
    </row>
    <row r="18" spans="1:16" x14ac:dyDescent="0.25">
      <c r="A18" s="38" t="s">
        <v>129</v>
      </c>
      <c r="B18" s="43" t="str">
        <f t="shared" ref="B18:H18" si="32">+IFERROR(B17/A17-1,"nm")</f>
        <v>nm</v>
      </c>
      <c r="C18" s="43">
        <f t="shared" si="32"/>
        <v>0.16904682829624718</v>
      </c>
      <c r="D18" s="43">
        <f t="shared" si="32"/>
        <v>0.13323863636363642</v>
      </c>
      <c r="E18" s="43">
        <f t="shared" si="32"/>
        <v>0.11657056906492858</v>
      </c>
      <c r="F18" s="43">
        <f t="shared" si="32"/>
        <v>6.5110013471037176E-2</v>
      </c>
      <c r="G18" s="43">
        <f t="shared" si="32"/>
        <v>2.5716694772343951E-2</v>
      </c>
      <c r="H18" s="43">
        <f t="shared" si="32"/>
        <v>7.8092889436909285E-3</v>
      </c>
      <c r="I18" s="43">
        <f>+IFERROR(I17/H17-1,"nm")</f>
        <v>-2.3042414355628038E-2</v>
      </c>
      <c r="J18" s="43">
        <f t="shared" ref="J18:N18" si="33">+IFERROR(J17/I17-1,"nm")</f>
        <v>0</v>
      </c>
      <c r="K18" s="43">
        <f t="shared" si="33"/>
        <v>0</v>
      </c>
      <c r="L18" s="43">
        <f t="shared" si="33"/>
        <v>0</v>
      </c>
      <c r="M18" s="43">
        <f t="shared" si="33"/>
        <v>0</v>
      </c>
      <c r="N18" s="43">
        <f t="shared" si="33"/>
        <v>0</v>
      </c>
    </row>
    <row r="19" spans="1:16" x14ac:dyDescent="0.25">
      <c r="A19" s="38" t="s">
        <v>133</v>
      </c>
      <c r="B19" s="43">
        <f>+IFERROR(B17/B$3,"nm")</f>
        <v>9.8395477271984569E-2</v>
      </c>
      <c r="C19" s="43">
        <f t="shared" ref="C19:N19" si="34">+IFERROR(C17/C$3,"nm")</f>
        <v>0.10872251050160613</v>
      </c>
      <c r="D19" s="43">
        <f t="shared" si="34"/>
        <v>0.11612809315866085</v>
      </c>
      <c r="E19" s="43">
        <f t="shared" si="34"/>
        <v>0.12237272302662307</v>
      </c>
      <c r="F19" s="43">
        <f t="shared" si="34"/>
        <v>0.1212771940588491</v>
      </c>
      <c r="G19" s="43">
        <f t="shared" si="34"/>
        <v>0.13009651632222013</v>
      </c>
      <c r="H19" s="43">
        <f t="shared" si="34"/>
        <v>0.11010822219228523</v>
      </c>
      <c r="I19" s="43">
        <f t="shared" si="34"/>
        <v>0.10256904303147078</v>
      </c>
      <c r="J19" s="43">
        <f t="shared" si="34"/>
        <v>0.10256904303147078</v>
      </c>
      <c r="K19" s="43">
        <f t="shared" si="34"/>
        <v>0.10256904303147078</v>
      </c>
      <c r="L19" s="43">
        <f t="shared" si="34"/>
        <v>0.10256904303147078</v>
      </c>
      <c r="M19" s="43">
        <f t="shared" si="34"/>
        <v>0.10256904303147078</v>
      </c>
      <c r="N19" s="43">
        <f t="shared" si="34"/>
        <v>0.10256904303147078</v>
      </c>
    </row>
    <row r="20" spans="1:16" x14ac:dyDescent="0.25">
      <c r="A20" s="39" t="str">
        <f>+[1]Historicals!A107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6" x14ac:dyDescent="0.25">
      <c r="A21" s="8" t="s">
        <v>136</v>
      </c>
      <c r="B21" s="8">
        <f>Historicals!B112</f>
        <v>13740</v>
      </c>
      <c r="C21" s="8">
        <f>Historicals!C112</f>
        <v>14764</v>
      </c>
      <c r="D21" s="8">
        <f>D23+D27+D31</f>
        <v>15216</v>
      </c>
      <c r="E21" s="8">
        <f t="shared" ref="E21:I21" si="35">E23+E27+E31</f>
        <v>14855</v>
      </c>
      <c r="F21" s="8">
        <f t="shared" si="35"/>
        <v>15902</v>
      </c>
      <c r="G21" s="8">
        <f t="shared" si="35"/>
        <v>14484</v>
      </c>
      <c r="H21" s="8">
        <f t="shared" si="35"/>
        <v>17179</v>
      </c>
      <c r="I21" s="8">
        <f t="shared" si="35"/>
        <v>18353</v>
      </c>
      <c r="J21" s="8">
        <f>+SUM(J23+J27+J31)</f>
        <v>18353</v>
      </c>
      <c r="K21" s="8">
        <f t="shared" ref="K21:N21" si="36">+SUM(K23+K27+K31)</f>
        <v>18353</v>
      </c>
      <c r="L21" s="8">
        <f t="shared" si="36"/>
        <v>18353</v>
      </c>
      <c r="M21" s="8">
        <f t="shared" si="36"/>
        <v>18353</v>
      </c>
      <c r="N21" s="8">
        <f t="shared" si="36"/>
        <v>18353</v>
      </c>
    </row>
    <row r="22" spans="1:16" x14ac:dyDescent="0.25">
      <c r="A22" s="40" t="s">
        <v>129</v>
      </c>
      <c r="B22" s="43" t="str">
        <f t="shared" ref="B22:H22" si="37">+IFERROR(B21/A21-1,"nm")</f>
        <v>nm</v>
      </c>
      <c r="C22" s="43">
        <f t="shared" si="37"/>
        <v>7.4526928675400228E-2</v>
      </c>
      <c r="D22" s="43">
        <f t="shared" si="37"/>
        <v>3.0615009482525046E-2</v>
      </c>
      <c r="E22" s="43">
        <f t="shared" si="37"/>
        <v>-2.372502628811779E-2</v>
      </c>
      <c r="F22" s="43">
        <f t="shared" si="37"/>
        <v>7.0481319421070276E-2</v>
      </c>
      <c r="G22" s="43">
        <f t="shared" si="37"/>
        <v>-8.9171173437303519E-2</v>
      </c>
      <c r="H22" s="43">
        <f t="shared" si="37"/>
        <v>0.18606738470035911</v>
      </c>
      <c r="I22" s="43">
        <f>+IFERROR(I21/H21-1,"nm")</f>
        <v>6.8339251411607238E-2</v>
      </c>
      <c r="J22" s="43">
        <f t="shared" ref="J22:N22" si="38">+IFERROR(J21/I21-1,"nm")</f>
        <v>0</v>
      </c>
      <c r="K22" s="43">
        <f t="shared" si="38"/>
        <v>0</v>
      </c>
      <c r="L22" s="43">
        <f t="shared" si="38"/>
        <v>0</v>
      </c>
      <c r="M22" s="43">
        <f t="shared" si="38"/>
        <v>0</v>
      </c>
      <c r="N22" s="43">
        <f t="shared" si="38"/>
        <v>0</v>
      </c>
    </row>
    <row r="23" spans="1:16" x14ac:dyDescent="0.25">
      <c r="A23" s="41" t="s">
        <v>113</v>
      </c>
      <c r="B23" s="3"/>
      <c r="C23" s="3"/>
      <c r="D23" s="3">
        <f>Historicals!D113</f>
        <v>9684</v>
      </c>
      <c r="E23" s="3">
        <f>Historicals!E113</f>
        <v>9322</v>
      </c>
      <c r="F23" s="3">
        <f>Historicals!F113</f>
        <v>10045</v>
      </c>
      <c r="G23" s="3">
        <f>Historicals!G113</f>
        <v>9329</v>
      </c>
      <c r="H23" s="3">
        <f>Historicals!H113</f>
        <v>11644</v>
      </c>
      <c r="I23" s="3">
        <f>Historicals!I113</f>
        <v>12228</v>
      </c>
      <c r="J23" s="3">
        <f>+I23*(1+J24)</f>
        <v>12228</v>
      </c>
      <c r="K23" s="3">
        <f t="shared" ref="K23:N23" si="39">+J23*(1+K24)</f>
        <v>12228</v>
      </c>
      <c r="L23" s="3">
        <f t="shared" si="39"/>
        <v>12228</v>
      </c>
      <c r="M23" s="3">
        <f t="shared" si="39"/>
        <v>12228</v>
      </c>
      <c r="N23" s="3">
        <f t="shared" si="39"/>
        <v>12228</v>
      </c>
    </row>
    <row r="24" spans="1:16" x14ac:dyDescent="0.25">
      <c r="A24" s="40" t="s">
        <v>129</v>
      </c>
      <c r="B24" s="43" t="str">
        <f t="shared" ref="B24:H24" si="40">+IFERROR(B23/A23-1,"nm")</f>
        <v>nm</v>
      </c>
      <c r="C24" s="43" t="str">
        <f t="shared" si="40"/>
        <v>nm</v>
      </c>
      <c r="D24" s="43" t="str">
        <f t="shared" si="40"/>
        <v>nm</v>
      </c>
      <c r="E24" s="43">
        <f t="shared" si="40"/>
        <v>-3.7381247418422192E-2</v>
      </c>
      <c r="F24" s="43">
        <f t="shared" si="40"/>
        <v>7.755846384895948E-2</v>
      </c>
      <c r="G24" s="43">
        <f t="shared" si="40"/>
        <v>-7.1279243404678949E-2</v>
      </c>
      <c r="H24" s="43">
        <f t="shared" si="40"/>
        <v>0.24815092721620746</v>
      </c>
      <c r="I24" s="43">
        <f>+IFERROR(I23/H23-1,"nm")</f>
        <v>5.0154586052902683E-2</v>
      </c>
      <c r="J24" s="43">
        <f>+J25+J26</f>
        <v>0</v>
      </c>
      <c r="K24" s="43">
        <f t="shared" ref="K24:N24" si="41">+K25+K26</f>
        <v>0</v>
      </c>
      <c r="L24" s="43">
        <f t="shared" si="41"/>
        <v>0</v>
      </c>
      <c r="M24" s="43">
        <f t="shared" si="41"/>
        <v>0</v>
      </c>
      <c r="N24" s="43">
        <f t="shared" si="41"/>
        <v>0</v>
      </c>
    </row>
    <row r="25" spans="1:16" x14ac:dyDescent="0.25">
      <c r="A25" s="40" t="s">
        <v>137</v>
      </c>
      <c r="B25" s="43">
        <f>+[2]Historicals!B188</f>
        <v>0</v>
      </c>
      <c r="C25" s="43">
        <f>Historicals!C185</f>
        <v>0.04</v>
      </c>
      <c r="D25" s="43">
        <f>Historicals!D185</f>
        <v>-0.04</v>
      </c>
      <c r="E25" s="43">
        <f>Historicals!E185</f>
        <v>0.08</v>
      </c>
      <c r="F25" s="43">
        <f>Historicals!F185</f>
        <v>-7.0000000000000007E-2</v>
      </c>
      <c r="G25" s="43">
        <f>Historicals!G185</f>
        <v>0.25</v>
      </c>
      <c r="H25" s="43">
        <f>Historicals!H185</f>
        <v>0.05</v>
      </c>
      <c r="I25" s="43">
        <f>Historicals!I185</f>
        <v>0.05</v>
      </c>
      <c r="J25" s="45">
        <v>0</v>
      </c>
      <c r="K25" s="45">
        <f t="shared" ref="K25:N26" si="42">+J25</f>
        <v>0</v>
      </c>
      <c r="L25" s="45">
        <f t="shared" si="42"/>
        <v>0</v>
      </c>
      <c r="M25" s="45">
        <f t="shared" si="42"/>
        <v>0</v>
      </c>
      <c r="N25" s="45">
        <f t="shared" si="42"/>
        <v>0</v>
      </c>
    </row>
    <row r="26" spans="1:16" x14ac:dyDescent="0.25">
      <c r="A26" s="40" t="s">
        <v>138</v>
      </c>
      <c r="B26" s="43" t="str">
        <f t="shared" ref="B26:H26" si="43">+IFERROR(B24-B25,"nm")</f>
        <v>nm</v>
      </c>
      <c r="C26" s="43" t="str">
        <f t="shared" si="43"/>
        <v>nm</v>
      </c>
      <c r="D26" s="43" t="str">
        <f t="shared" si="43"/>
        <v>nm</v>
      </c>
      <c r="E26" s="43">
        <f t="shared" si="43"/>
        <v>-0.11738124741842219</v>
      </c>
      <c r="F26" s="43">
        <f t="shared" si="43"/>
        <v>0.14755846384895949</v>
      </c>
      <c r="G26" s="43">
        <f t="shared" si="43"/>
        <v>-0.32127924340467895</v>
      </c>
      <c r="H26" s="43">
        <f t="shared" si="43"/>
        <v>0.19815092721620747</v>
      </c>
      <c r="I26" s="43">
        <f>+IFERROR(I24-I25,"nm")</f>
        <v>1.5458605290268046E-4</v>
      </c>
      <c r="J26" s="45">
        <v>0</v>
      </c>
      <c r="K26" s="45">
        <f t="shared" si="42"/>
        <v>0</v>
      </c>
      <c r="L26" s="45">
        <f t="shared" si="42"/>
        <v>0</v>
      </c>
      <c r="M26" s="45">
        <f t="shared" si="42"/>
        <v>0</v>
      </c>
      <c r="N26" s="45">
        <f t="shared" si="42"/>
        <v>0</v>
      </c>
    </row>
    <row r="27" spans="1:16" x14ac:dyDescent="0.25">
      <c r="A27" s="41" t="s">
        <v>114</v>
      </c>
      <c r="B27" s="3">
        <f>+[2]Historicals!B117</f>
        <v>0</v>
      </c>
      <c r="C27" s="3">
        <f>+[2]Historicals!C117</f>
        <v>0</v>
      </c>
      <c r="D27" s="3">
        <f>Historicals!D114</f>
        <v>4886</v>
      </c>
      <c r="E27" s="3">
        <f>Historicals!E114</f>
        <v>4938</v>
      </c>
      <c r="F27" s="3">
        <f>Historicals!F114</f>
        <v>5260</v>
      </c>
      <c r="G27" s="3">
        <f>Historicals!G114</f>
        <v>4639</v>
      </c>
      <c r="H27" s="3">
        <f>Historicals!H114</f>
        <v>5028</v>
      </c>
      <c r="I27" s="3">
        <f>Historicals!I114</f>
        <v>5492</v>
      </c>
      <c r="J27" s="3">
        <f>+I27*(1+J28)</f>
        <v>5492</v>
      </c>
      <c r="K27" s="3">
        <f t="shared" ref="K27:N27" si="44">+J27*(1+K28)</f>
        <v>5492</v>
      </c>
      <c r="L27" s="3">
        <f t="shared" si="44"/>
        <v>5492</v>
      </c>
      <c r="M27" s="3">
        <f t="shared" si="44"/>
        <v>5492</v>
      </c>
      <c r="N27" s="3">
        <f t="shared" si="44"/>
        <v>5492</v>
      </c>
    </row>
    <row r="28" spans="1:16" x14ac:dyDescent="0.25">
      <c r="A28" s="40" t="s">
        <v>129</v>
      </c>
      <c r="B28" s="43" t="str">
        <f t="shared" ref="B28:H28" si="45">+IFERROR(B27/A27-1,"nm")</f>
        <v>nm</v>
      </c>
      <c r="C28" s="43" t="str">
        <f t="shared" si="45"/>
        <v>nm</v>
      </c>
      <c r="D28" s="43" t="str">
        <f t="shared" si="45"/>
        <v>nm</v>
      </c>
      <c r="E28" s="43">
        <f t="shared" si="45"/>
        <v>1.0642652476463343E-2</v>
      </c>
      <c r="F28" s="43">
        <f t="shared" si="45"/>
        <v>6.5208586472256025E-2</v>
      </c>
      <c r="G28" s="43">
        <f t="shared" si="45"/>
        <v>-0.11806083650190113</v>
      </c>
      <c r="H28" s="43">
        <f t="shared" si="45"/>
        <v>8.3854278939426541E-2</v>
      </c>
      <c r="I28" s="43">
        <f>+IFERROR(I27/H27-1,"nm")</f>
        <v>9.2283214001591007E-2</v>
      </c>
      <c r="J28" s="43">
        <f>+J29+J30</f>
        <v>0</v>
      </c>
      <c r="K28" s="43">
        <f t="shared" ref="K28:N28" si="46">+K29+K30</f>
        <v>0</v>
      </c>
      <c r="L28" s="43">
        <f t="shared" si="46"/>
        <v>0</v>
      </c>
      <c r="M28" s="43">
        <f t="shared" si="46"/>
        <v>0</v>
      </c>
      <c r="N28" s="43">
        <f t="shared" si="46"/>
        <v>0</v>
      </c>
    </row>
    <row r="29" spans="1:16" x14ac:dyDescent="0.25">
      <c r="A29" s="40" t="s">
        <v>137</v>
      </c>
      <c r="B29" s="43">
        <f>+[2]Historicals!B189</f>
        <v>0</v>
      </c>
      <c r="C29" s="43">
        <f>Historicals!C186</f>
        <v>0.03</v>
      </c>
      <c r="D29" s="43">
        <f>Historicals!D186</f>
        <v>0.01</v>
      </c>
      <c r="E29" s="43">
        <f>Historicals!E186</f>
        <v>7.0000000000000007E-2</v>
      </c>
      <c r="F29" s="43">
        <f>Historicals!F186</f>
        <v>-0.12</v>
      </c>
      <c r="G29" s="43">
        <f>Historicals!G186</f>
        <v>0.08</v>
      </c>
      <c r="H29" s="43">
        <f>Historicals!H186</f>
        <v>0.09</v>
      </c>
      <c r="I29" s="43">
        <f>Historicals!I186</f>
        <v>0.09</v>
      </c>
      <c r="J29" s="45">
        <v>0</v>
      </c>
      <c r="K29" s="45">
        <f t="shared" ref="K29:N30" si="47">+J29</f>
        <v>0</v>
      </c>
      <c r="L29" s="45">
        <f t="shared" si="47"/>
        <v>0</v>
      </c>
      <c r="M29" s="45">
        <f t="shared" si="47"/>
        <v>0</v>
      </c>
      <c r="N29" s="45">
        <f t="shared" si="47"/>
        <v>0</v>
      </c>
    </row>
    <row r="30" spans="1:16" x14ac:dyDescent="0.25">
      <c r="A30" s="40" t="s">
        <v>138</v>
      </c>
      <c r="B30" s="43" t="str">
        <f t="shared" ref="B30:H30" si="48">+IFERROR(B28-B29,"nm")</f>
        <v>nm</v>
      </c>
      <c r="C30" s="43" t="str">
        <f t="shared" si="48"/>
        <v>nm</v>
      </c>
      <c r="D30" s="43" t="str">
        <f t="shared" si="48"/>
        <v>nm</v>
      </c>
      <c r="E30" s="43">
        <f t="shared" si="48"/>
        <v>-5.9357347523536663E-2</v>
      </c>
      <c r="F30" s="43">
        <f t="shared" si="48"/>
        <v>0.18520858647225602</v>
      </c>
      <c r="G30" s="43">
        <f t="shared" si="48"/>
        <v>-0.19806083650190115</v>
      </c>
      <c r="H30" s="43">
        <f t="shared" si="48"/>
        <v>-6.1457210605734558E-3</v>
      </c>
      <c r="I30" s="43">
        <f>+IFERROR(I28-I29,"nm")</f>
        <v>2.2832140015910107E-3</v>
      </c>
      <c r="J30" s="45">
        <v>0</v>
      </c>
      <c r="K30" s="45">
        <f t="shared" si="47"/>
        <v>0</v>
      </c>
      <c r="L30" s="45">
        <f t="shared" si="47"/>
        <v>0</v>
      </c>
      <c r="M30" s="45">
        <f t="shared" si="47"/>
        <v>0</v>
      </c>
      <c r="N30" s="45">
        <f t="shared" si="47"/>
        <v>0</v>
      </c>
    </row>
    <row r="31" spans="1:16" x14ac:dyDescent="0.25">
      <c r="A31" s="41" t="s">
        <v>115</v>
      </c>
      <c r="B31" s="3">
        <f>+[2]Historicals!B118</f>
        <v>0</v>
      </c>
      <c r="C31" s="3">
        <f>+[2]Historicals!C118</f>
        <v>0</v>
      </c>
      <c r="D31" s="3">
        <f>Historicals!D115</f>
        <v>646</v>
      </c>
      <c r="E31" s="3">
        <f>Historicals!E115</f>
        <v>595</v>
      </c>
      <c r="F31" s="3">
        <f>Historicals!F115</f>
        <v>597</v>
      </c>
      <c r="G31" s="3">
        <f>Historicals!G115</f>
        <v>516</v>
      </c>
      <c r="H31" s="3">
        <f>Historicals!H115</f>
        <v>507</v>
      </c>
      <c r="I31" s="3">
        <f>Historicals!I115</f>
        <v>633</v>
      </c>
      <c r="J31" s="3">
        <f>+I31*(1+J32)</f>
        <v>633</v>
      </c>
      <c r="K31" s="3">
        <f t="shared" ref="K31:N31" si="49">+J31*(1+K32)</f>
        <v>633</v>
      </c>
      <c r="L31" s="3">
        <f t="shared" si="49"/>
        <v>633</v>
      </c>
      <c r="M31" s="3">
        <f t="shared" si="49"/>
        <v>633</v>
      </c>
      <c r="N31" s="3">
        <f t="shared" si="49"/>
        <v>633</v>
      </c>
    </row>
    <row r="32" spans="1:16" x14ac:dyDescent="0.25">
      <c r="A32" s="40" t="s">
        <v>129</v>
      </c>
      <c r="B32" s="43" t="str">
        <f t="shared" ref="B32:H32" si="50">+IFERROR(B31/A31-1,"nm")</f>
        <v>nm</v>
      </c>
      <c r="C32" s="43" t="str">
        <f t="shared" si="50"/>
        <v>nm</v>
      </c>
      <c r="D32" s="43" t="str">
        <f t="shared" si="50"/>
        <v>nm</v>
      </c>
      <c r="E32" s="43">
        <f t="shared" si="50"/>
        <v>-7.8947368421052655E-2</v>
      </c>
      <c r="F32" s="43">
        <f t="shared" si="50"/>
        <v>3.3613445378151141E-3</v>
      </c>
      <c r="G32" s="43">
        <f t="shared" si="50"/>
        <v>-0.13567839195979903</v>
      </c>
      <c r="H32" s="43">
        <f t="shared" si="50"/>
        <v>-1.744186046511631E-2</v>
      </c>
      <c r="I32" s="43">
        <f>+IFERROR(I31/H31-1,"nm")</f>
        <v>0.24852071005917153</v>
      </c>
      <c r="J32" s="43">
        <f>+J33+J34</f>
        <v>0</v>
      </c>
      <c r="K32" s="43">
        <f t="shared" ref="K32:N32" si="51">+K33+K34</f>
        <v>0</v>
      </c>
      <c r="L32" s="43">
        <f t="shared" si="51"/>
        <v>0</v>
      </c>
      <c r="M32" s="43">
        <f t="shared" si="51"/>
        <v>0</v>
      </c>
      <c r="N32" s="43">
        <f t="shared" si="51"/>
        <v>0</v>
      </c>
    </row>
    <row r="33" spans="1:14" x14ac:dyDescent="0.25">
      <c r="A33" s="40" t="s">
        <v>137</v>
      </c>
      <c r="B33" s="43">
        <f>+[2]Historicals!B190</f>
        <v>0</v>
      </c>
      <c r="C33" s="43">
        <f>Historicals!C187</f>
        <v>-0.1</v>
      </c>
      <c r="D33" s="43">
        <f>Historicals!D187</f>
        <v>-0.08</v>
      </c>
      <c r="E33" s="43">
        <f>Historicals!E187</f>
        <v>0</v>
      </c>
      <c r="F33" s="43">
        <f>Historicals!F187</f>
        <v>-0.14000000000000001</v>
      </c>
      <c r="G33" s="43">
        <f>Historicals!G187</f>
        <v>-0.02</v>
      </c>
      <c r="H33" s="43">
        <f>Historicals!H187</f>
        <v>0.25</v>
      </c>
      <c r="I33" s="43">
        <f>Historicals!I187</f>
        <v>0.25</v>
      </c>
      <c r="J33" s="45">
        <v>0</v>
      </c>
      <c r="K33" s="45">
        <f t="shared" ref="K33:N34" si="52">+J33</f>
        <v>0</v>
      </c>
      <c r="L33" s="45">
        <f t="shared" si="52"/>
        <v>0</v>
      </c>
      <c r="M33" s="45">
        <f t="shared" si="52"/>
        <v>0</v>
      </c>
      <c r="N33" s="45">
        <f t="shared" si="52"/>
        <v>0</v>
      </c>
    </row>
    <row r="34" spans="1:14" x14ac:dyDescent="0.25">
      <c r="A34" s="40" t="s">
        <v>138</v>
      </c>
      <c r="B34" s="43" t="str">
        <f t="shared" ref="B34:H34" si="53">+IFERROR(B32-B33,"nm")</f>
        <v>nm</v>
      </c>
      <c r="C34" s="43" t="str">
        <f t="shared" si="53"/>
        <v>nm</v>
      </c>
      <c r="D34" s="43" t="str">
        <f t="shared" si="53"/>
        <v>nm</v>
      </c>
      <c r="E34" s="43">
        <f t="shared" si="53"/>
        <v>-7.8947368421052655E-2</v>
      </c>
      <c r="F34" s="43">
        <f t="shared" si="53"/>
        <v>0.14336134453781513</v>
      </c>
      <c r="G34" s="43">
        <f t="shared" si="53"/>
        <v>-0.11567839195979902</v>
      </c>
      <c r="H34" s="43">
        <f t="shared" si="53"/>
        <v>-0.26744186046511631</v>
      </c>
      <c r="I34" s="43">
        <f>+IFERROR(I32-I33,"nm")</f>
        <v>-1.4792899408284654E-3</v>
      </c>
      <c r="J34" s="45">
        <v>0</v>
      </c>
      <c r="K34" s="45">
        <f t="shared" si="52"/>
        <v>0</v>
      </c>
      <c r="L34" s="45">
        <f t="shared" si="52"/>
        <v>0</v>
      </c>
      <c r="M34" s="45">
        <f t="shared" si="52"/>
        <v>0</v>
      </c>
      <c r="N34" s="45">
        <f t="shared" si="52"/>
        <v>0</v>
      </c>
    </row>
    <row r="35" spans="1:14" x14ac:dyDescent="0.25">
      <c r="A35" s="8" t="s">
        <v>130</v>
      </c>
      <c r="B35" s="44">
        <f t="shared" ref="B35:I35" si="54">+B42+B38</f>
        <v>3766</v>
      </c>
      <c r="C35" s="44">
        <f t="shared" si="54"/>
        <v>3896</v>
      </c>
      <c r="D35" s="44">
        <f t="shared" si="54"/>
        <v>4015</v>
      </c>
      <c r="E35" s="44">
        <f t="shared" si="54"/>
        <v>3760</v>
      </c>
      <c r="F35" s="44">
        <f t="shared" si="54"/>
        <v>4074</v>
      </c>
      <c r="G35" s="44">
        <f t="shared" si="54"/>
        <v>3047</v>
      </c>
      <c r="H35" s="44">
        <f t="shared" si="54"/>
        <v>5219</v>
      </c>
      <c r="I35" s="44">
        <f t="shared" si="54"/>
        <v>5238</v>
      </c>
      <c r="J35" s="44">
        <f>+J42+J38</f>
        <v>5238</v>
      </c>
      <c r="K35" s="44">
        <f t="shared" ref="K35:N35" si="55">+K21*K37</f>
        <v>5238</v>
      </c>
      <c r="L35" s="44">
        <f t="shared" si="55"/>
        <v>5238</v>
      </c>
      <c r="M35" s="44">
        <f t="shared" si="55"/>
        <v>5238</v>
      </c>
      <c r="N35" s="44">
        <f t="shared" si="55"/>
        <v>5238</v>
      </c>
    </row>
    <row r="36" spans="1:14" x14ac:dyDescent="0.25">
      <c r="A36" s="42" t="s">
        <v>129</v>
      </c>
      <c r="B36" s="43" t="str">
        <f t="shared" ref="B36:H36" si="56">+IFERROR(B35/A35-1,"nm")</f>
        <v>nm</v>
      </c>
      <c r="C36" s="43">
        <f t="shared" si="56"/>
        <v>3.4519383961763239E-2</v>
      </c>
      <c r="D36" s="43">
        <f t="shared" si="56"/>
        <v>3.0544147843942548E-2</v>
      </c>
      <c r="E36" s="43">
        <f t="shared" si="56"/>
        <v>-6.3511830635118338E-2</v>
      </c>
      <c r="F36" s="43">
        <f t="shared" si="56"/>
        <v>8.3510638297872308E-2</v>
      </c>
      <c r="G36" s="43">
        <f t="shared" si="56"/>
        <v>-0.25208640157093765</v>
      </c>
      <c r="H36" s="43">
        <f t="shared" si="56"/>
        <v>0.71283229405973092</v>
      </c>
      <c r="I36" s="43">
        <f>+IFERROR(I35/H35-1,"nm")</f>
        <v>3.6405441655489312E-3</v>
      </c>
      <c r="J36" s="43">
        <f t="shared" ref="J36:N36" si="57">+IFERROR(J35/I35-1,"nm")</f>
        <v>0</v>
      </c>
      <c r="K36" s="43">
        <f t="shared" si="57"/>
        <v>0</v>
      </c>
      <c r="L36" s="43">
        <f t="shared" si="57"/>
        <v>0</v>
      </c>
      <c r="M36" s="43">
        <f t="shared" si="57"/>
        <v>0</v>
      </c>
      <c r="N36" s="43">
        <f t="shared" si="57"/>
        <v>0</v>
      </c>
    </row>
    <row r="37" spans="1:14" x14ac:dyDescent="0.25">
      <c r="A37" s="42" t="s">
        <v>131</v>
      </c>
      <c r="B37" s="43">
        <f>+IFERROR(B35/B$21,"nm")</f>
        <v>0.27409024745269289</v>
      </c>
      <c r="C37" s="43">
        <f t="shared" ref="C37:I37" si="58">+IFERROR(C35/C$21,"nm")</f>
        <v>0.26388512598211866</v>
      </c>
      <c r="D37" s="43">
        <f t="shared" si="58"/>
        <v>0.26386698212407994</v>
      </c>
      <c r="E37" s="43">
        <f t="shared" si="58"/>
        <v>0.25311342982160889</v>
      </c>
      <c r="F37" s="43">
        <f t="shared" si="58"/>
        <v>0.25619418941013711</v>
      </c>
      <c r="G37" s="43">
        <f t="shared" si="58"/>
        <v>0.2103700635183651</v>
      </c>
      <c r="H37" s="43">
        <f t="shared" si="58"/>
        <v>0.30380115256999823</v>
      </c>
      <c r="I37" s="43">
        <f t="shared" si="58"/>
        <v>0.28540293140086087</v>
      </c>
      <c r="J37" s="45">
        <f>+I37</f>
        <v>0.28540293140086087</v>
      </c>
      <c r="K37" s="45">
        <f t="shared" ref="K37:N37" si="59">+J37</f>
        <v>0.28540293140086087</v>
      </c>
      <c r="L37" s="45">
        <f t="shared" si="59"/>
        <v>0.28540293140086087</v>
      </c>
      <c r="M37" s="45">
        <f t="shared" si="59"/>
        <v>0.28540293140086087</v>
      </c>
      <c r="N37" s="45">
        <f t="shared" si="59"/>
        <v>0.28540293140086087</v>
      </c>
    </row>
    <row r="38" spans="1:14" x14ac:dyDescent="0.25">
      <c r="A38" s="8" t="s">
        <v>132</v>
      </c>
      <c r="B38" s="8">
        <f>Historicals!B172</f>
        <v>121</v>
      </c>
      <c r="C38" s="8">
        <f>Historicals!C172</f>
        <v>133</v>
      </c>
      <c r="D38" s="8">
        <f>Historicals!D172</f>
        <v>140</v>
      </c>
      <c r="E38" s="8">
        <f>Historicals!E172</f>
        <v>160</v>
      </c>
      <c r="F38" s="8">
        <f>Historicals!F172</f>
        <v>149</v>
      </c>
      <c r="G38" s="8">
        <f>Historicals!G172</f>
        <v>148</v>
      </c>
      <c r="H38" s="8">
        <f>Historicals!H172</f>
        <v>130</v>
      </c>
      <c r="I38" s="8">
        <f>Historicals!I172</f>
        <v>124</v>
      </c>
      <c r="J38" s="44">
        <f>+J41*J48</f>
        <v>124.00000000000001</v>
      </c>
      <c r="K38" s="44">
        <f t="shared" ref="K38:N38" si="60">+K41*K48</f>
        <v>124.00000000000001</v>
      </c>
      <c r="L38" s="44">
        <f t="shared" si="60"/>
        <v>124.00000000000001</v>
      </c>
      <c r="M38" s="44">
        <f t="shared" si="60"/>
        <v>124.00000000000001</v>
      </c>
      <c r="N38" s="44">
        <f t="shared" si="60"/>
        <v>124.00000000000001</v>
      </c>
    </row>
    <row r="39" spans="1:14" x14ac:dyDescent="0.25">
      <c r="A39" s="42" t="s">
        <v>129</v>
      </c>
      <c r="B39" s="43" t="str">
        <f t="shared" ref="B39:H39" si="61">+IFERROR(B38/A38-1,"nm")</f>
        <v>nm</v>
      </c>
      <c r="C39" s="43">
        <f t="shared" si="61"/>
        <v>9.9173553719008156E-2</v>
      </c>
      <c r="D39" s="43">
        <f t="shared" si="61"/>
        <v>5.2631578947368363E-2</v>
      </c>
      <c r="E39" s="43">
        <f t="shared" si="61"/>
        <v>0.14285714285714279</v>
      </c>
      <c r="F39" s="43">
        <f t="shared" si="61"/>
        <v>-6.8749999999999978E-2</v>
      </c>
      <c r="G39" s="43">
        <f t="shared" si="61"/>
        <v>-6.7114093959731447E-3</v>
      </c>
      <c r="H39" s="43">
        <f t="shared" si="61"/>
        <v>-0.1216216216216216</v>
      </c>
      <c r="I39" s="43">
        <f>+IFERROR(I38/H38-1,"nm")</f>
        <v>-4.6153846153846101E-2</v>
      </c>
      <c r="J39" s="43">
        <f t="shared" ref="J39:N39" si="62">+IFERROR(J38/I38-1,"nm")</f>
        <v>2.2204460492503131E-16</v>
      </c>
      <c r="K39" s="43">
        <f t="shared" si="62"/>
        <v>0</v>
      </c>
      <c r="L39" s="43">
        <f t="shared" si="62"/>
        <v>0</v>
      </c>
      <c r="M39" s="43">
        <f t="shared" si="62"/>
        <v>0</v>
      </c>
      <c r="N39" s="43">
        <f t="shared" si="62"/>
        <v>0</v>
      </c>
    </row>
    <row r="40" spans="1:14" x14ac:dyDescent="0.25">
      <c r="A40" s="42" t="s">
        <v>133</v>
      </c>
      <c r="B40" s="43">
        <f>+IFERROR(B38/B$21,"nm")</f>
        <v>8.8064046579330417E-3</v>
      </c>
      <c r="C40" s="43">
        <f t="shared" ref="C40:I40" si="63">+IFERROR(C38/C$3,"nm")</f>
        <v>4.1079812206572773E-3</v>
      </c>
      <c r="D40" s="43">
        <f t="shared" si="63"/>
        <v>4.0756914119359534E-3</v>
      </c>
      <c r="E40" s="43">
        <f t="shared" si="63"/>
        <v>4.3959667005522432E-3</v>
      </c>
      <c r="F40" s="43">
        <f t="shared" si="63"/>
        <v>3.8090855638213566E-3</v>
      </c>
      <c r="G40" s="43">
        <f t="shared" si="63"/>
        <v>3.9569018527925567E-3</v>
      </c>
      <c r="H40" s="43">
        <f t="shared" si="63"/>
        <v>2.918855808523059E-3</v>
      </c>
      <c r="I40" s="43">
        <f t="shared" si="63"/>
        <v>2.6546777991864699E-3</v>
      </c>
      <c r="J40" s="43">
        <f t="shared" ref="J40:N40" si="64">+IFERROR(J38/J$21,"nm")</f>
        <v>6.7563886013185864E-3</v>
      </c>
      <c r="K40" s="43">
        <f t="shared" si="64"/>
        <v>6.7563886013185864E-3</v>
      </c>
      <c r="L40" s="43">
        <f t="shared" si="64"/>
        <v>6.7563886013185864E-3</v>
      </c>
      <c r="M40" s="43">
        <f t="shared" si="64"/>
        <v>6.7563886013185864E-3</v>
      </c>
      <c r="N40" s="43">
        <f t="shared" si="64"/>
        <v>6.7563886013185864E-3</v>
      </c>
    </row>
    <row r="41" spans="1:14" x14ac:dyDescent="0.25">
      <c r="A41" s="42" t="s">
        <v>142</v>
      </c>
      <c r="B41" s="43">
        <f t="shared" ref="B41:H41" si="65">+IFERROR(B38/B48,"nm")</f>
        <v>0.19145569620253164</v>
      </c>
      <c r="C41" s="43">
        <f t="shared" si="65"/>
        <v>0.17924528301886791</v>
      </c>
      <c r="D41" s="43">
        <f t="shared" si="65"/>
        <v>0.17094017094017094</v>
      </c>
      <c r="E41" s="43">
        <f t="shared" si="65"/>
        <v>0.18867924528301888</v>
      </c>
      <c r="F41" s="43">
        <f t="shared" si="65"/>
        <v>0.18304668304668303</v>
      </c>
      <c r="G41" s="43">
        <f t="shared" si="65"/>
        <v>0.22945736434108527</v>
      </c>
      <c r="H41" s="43">
        <f t="shared" si="65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66">+J41</f>
        <v>0.19405320813771518</v>
      </c>
      <c r="L41" s="45">
        <f t="shared" si="66"/>
        <v>0.19405320813771518</v>
      </c>
      <c r="M41" s="45">
        <f t="shared" si="66"/>
        <v>0.19405320813771518</v>
      </c>
      <c r="N41" s="45">
        <f t="shared" si="66"/>
        <v>0.19405320813771518</v>
      </c>
    </row>
    <row r="42" spans="1:14" x14ac:dyDescent="0.25">
      <c r="A42" s="8" t="s">
        <v>134</v>
      </c>
      <c r="B42" s="8">
        <f>Historicals!B139</f>
        <v>3645</v>
      </c>
      <c r="C42" s="8">
        <f>Historicals!C139</f>
        <v>3763</v>
      </c>
      <c r="D42" s="8">
        <f>Historicals!D139</f>
        <v>3875</v>
      </c>
      <c r="E42" s="8">
        <f>Historicals!E139</f>
        <v>3600</v>
      </c>
      <c r="F42" s="8">
        <f>Historicals!F139</f>
        <v>3925</v>
      </c>
      <c r="G42" s="8">
        <f>Historicals!G139</f>
        <v>2899</v>
      </c>
      <c r="H42" s="8">
        <f>Historicals!H139</f>
        <v>5089</v>
      </c>
      <c r="I42" s="8">
        <f>Historicals!I139</f>
        <v>5114</v>
      </c>
      <c r="J42" s="8">
        <f>I42*(1+J43)</f>
        <v>5114</v>
      </c>
      <c r="K42" s="8">
        <f t="shared" ref="K42:N42" si="67">J42*(1+K43)</f>
        <v>5114</v>
      </c>
      <c r="L42" s="8">
        <f t="shared" si="67"/>
        <v>5114</v>
      </c>
      <c r="M42" s="8">
        <f t="shared" si="67"/>
        <v>5114</v>
      </c>
      <c r="N42" s="8">
        <f t="shared" si="67"/>
        <v>5114</v>
      </c>
    </row>
    <row r="43" spans="1:14" x14ac:dyDescent="0.25">
      <c r="A43" s="42" t="s">
        <v>129</v>
      </c>
      <c r="B43" s="43" t="str">
        <f t="shared" ref="B43:H43" si="68">+IFERROR(B42/A42-1,"nm")</f>
        <v>nm</v>
      </c>
      <c r="C43" s="43">
        <f t="shared" si="68"/>
        <v>3.2373113854595292E-2</v>
      </c>
      <c r="D43" s="43">
        <f t="shared" si="68"/>
        <v>2.9763486579856391E-2</v>
      </c>
      <c r="E43" s="43">
        <f t="shared" si="68"/>
        <v>-7.096774193548383E-2</v>
      </c>
      <c r="F43" s="43">
        <f t="shared" si="68"/>
        <v>9.0277777777777679E-2</v>
      </c>
      <c r="G43" s="43">
        <f t="shared" si="68"/>
        <v>-0.26140127388535028</v>
      </c>
      <c r="H43" s="43">
        <f t="shared" si="68"/>
        <v>0.75543290789927564</v>
      </c>
      <c r="I43" s="43">
        <f>+IFERROR(I42/H42-1,"nm")</f>
        <v>4.9125564943997002E-3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</row>
    <row r="44" spans="1:14" x14ac:dyDescent="0.25">
      <c r="A44" s="42" t="s">
        <v>131</v>
      </c>
      <c r="B44" s="43">
        <f t="shared" ref="B44:H44" si="69">+IFERROR(B42/B$21,"nm")</f>
        <v>0.26528384279475981</v>
      </c>
      <c r="C44" s="43">
        <f t="shared" si="69"/>
        <v>0.25487672717420751</v>
      </c>
      <c r="D44" s="43">
        <f t="shared" si="69"/>
        <v>0.25466614090431128</v>
      </c>
      <c r="E44" s="43">
        <f t="shared" si="69"/>
        <v>0.24234264557388085</v>
      </c>
      <c r="F44" s="43">
        <f t="shared" si="69"/>
        <v>0.2468242988303358</v>
      </c>
      <c r="G44" s="43">
        <f t="shared" si="69"/>
        <v>0.20015189174261253</v>
      </c>
      <c r="H44" s="43">
        <f t="shared" si="69"/>
        <v>0.29623377379358518</v>
      </c>
      <c r="I44" s="43">
        <f>+IFERROR(I42/I$21,"nm")</f>
        <v>0.27864654279954232</v>
      </c>
      <c r="J44" s="43">
        <f t="shared" ref="J44:N44" si="70">+IFERROR(J42/J$21,"nm")</f>
        <v>0.27864654279954232</v>
      </c>
      <c r="K44" s="43">
        <f t="shared" si="70"/>
        <v>0.27864654279954232</v>
      </c>
      <c r="L44" s="43">
        <f t="shared" si="70"/>
        <v>0.27864654279954232</v>
      </c>
      <c r="M44" s="43">
        <f t="shared" si="70"/>
        <v>0.27864654279954232</v>
      </c>
      <c r="N44" s="43">
        <f t="shared" si="70"/>
        <v>0.27864654279954232</v>
      </c>
    </row>
    <row r="45" spans="1:14" x14ac:dyDescent="0.25">
      <c r="A45" s="8" t="s">
        <v>135</v>
      </c>
      <c r="B45" s="8">
        <f>Historicals!B161</f>
        <v>208</v>
      </c>
      <c r="C45" s="8">
        <f>Historicals!C161</f>
        <v>242</v>
      </c>
      <c r="D45" s="8">
        <f>Historicals!D161</f>
        <v>223</v>
      </c>
      <c r="E45" s="8">
        <f>Historicals!E161</f>
        <v>196</v>
      </c>
      <c r="F45" s="8">
        <f>Historicals!F161</f>
        <v>117</v>
      </c>
      <c r="G45" s="8">
        <f>Historicals!G161</f>
        <v>110</v>
      </c>
      <c r="H45" s="8">
        <f>Historicals!H161</f>
        <v>98</v>
      </c>
      <c r="I45" s="8">
        <f>Historicals!I161</f>
        <v>146</v>
      </c>
      <c r="J45" s="44">
        <f>+J21*J47</f>
        <v>146</v>
      </c>
      <c r="K45" s="44">
        <f t="shared" ref="K45:N45" si="71">+K21*K47</f>
        <v>146</v>
      </c>
      <c r="L45" s="44">
        <f t="shared" si="71"/>
        <v>146</v>
      </c>
      <c r="M45" s="44">
        <f t="shared" si="71"/>
        <v>146</v>
      </c>
      <c r="N45" s="44">
        <f t="shared" si="71"/>
        <v>146</v>
      </c>
    </row>
    <row r="46" spans="1:14" x14ac:dyDescent="0.25">
      <c r="A46" s="42" t="s">
        <v>129</v>
      </c>
      <c r="B46" s="43" t="str">
        <f t="shared" ref="B46:H46" si="72">+IFERROR(B45/A45-1,"nm")</f>
        <v>nm</v>
      </c>
      <c r="C46" s="43">
        <f t="shared" si="72"/>
        <v>0.16346153846153855</v>
      </c>
      <c r="D46" s="43">
        <f t="shared" si="72"/>
        <v>-7.8512396694214837E-2</v>
      </c>
      <c r="E46" s="43">
        <f t="shared" si="72"/>
        <v>-0.12107623318385652</v>
      </c>
      <c r="F46" s="43">
        <f t="shared" si="72"/>
        <v>-0.40306122448979587</v>
      </c>
      <c r="G46" s="43">
        <f t="shared" si="72"/>
        <v>-5.9829059829059839E-2</v>
      </c>
      <c r="H46" s="43">
        <f t="shared" si="72"/>
        <v>-0.10909090909090913</v>
      </c>
      <c r="I46" s="43">
        <f>+IFERROR(I45/H45-1,"nm")</f>
        <v>0.48979591836734704</v>
      </c>
      <c r="J46" s="43">
        <f t="shared" ref="J46:N46" si="73">+IFERROR(J45/I45-1,"nm")</f>
        <v>0</v>
      </c>
      <c r="K46" s="43">
        <f t="shared" si="73"/>
        <v>0</v>
      </c>
      <c r="L46" s="43">
        <f t="shared" si="73"/>
        <v>0</v>
      </c>
      <c r="M46" s="43">
        <f t="shared" si="73"/>
        <v>0</v>
      </c>
      <c r="N46" s="43">
        <f t="shared" si="73"/>
        <v>0</v>
      </c>
    </row>
    <row r="47" spans="1:14" x14ac:dyDescent="0.25">
      <c r="A47" s="42" t="s">
        <v>133</v>
      </c>
      <c r="B47" s="43">
        <f>+IFERROR(B45/B$21,"nm")</f>
        <v>1.5138282387190683E-2</v>
      </c>
      <c r="C47" s="43">
        <f t="shared" ref="C47:I47" si="74">+IFERROR(C45/C$21,"nm")</f>
        <v>1.6391221891086428E-2</v>
      </c>
      <c r="D47" s="43">
        <f t="shared" si="74"/>
        <v>1.4655625657202945E-2</v>
      </c>
      <c r="E47" s="43">
        <f t="shared" si="74"/>
        <v>1.3194210703466847E-2</v>
      </c>
      <c r="F47" s="43">
        <f t="shared" si="74"/>
        <v>7.3575650861526856E-3</v>
      </c>
      <c r="G47" s="43">
        <f t="shared" si="74"/>
        <v>7.5945871306268989E-3</v>
      </c>
      <c r="H47" s="43">
        <f t="shared" si="74"/>
        <v>5.7046393852960009E-3</v>
      </c>
      <c r="I47" s="43">
        <f t="shared" si="74"/>
        <v>7.9551027080041418E-3</v>
      </c>
      <c r="J47" s="45">
        <f>+I47</f>
        <v>7.9551027080041418E-3</v>
      </c>
      <c r="K47" s="45">
        <f t="shared" ref="K47:N47" si="75">+J47</f>
        <v>7.9551027080041418E-3</v>
      </c>
      <c r="L47" s="45">
        <f t="shared" si="75"/>
        <v>7.9551027080041418E-3</v>
      </c>
      <c r="M47" s="45">
        <f t="shared" si="75"/>
        <v>7.9551027080041418E-3</v>
      </c>
      <c r="N47" s="45">
        <f t="shared" si="75"/>
        <v>7.9551027080041418E-3</v>
      </c>
    </row>
    <row r="48" spans="1:14" x14ac:dyDescent="0.25">
      <c r="A48" s="8" t="s">
        <v>143</v>
      </c>
      <c r="B48" s="8">
        <f>Historicals!B216</f>
        <v>632</v>
      </c>
      <c r="C48" s="8">
        <f>Historicals!C216</f>
        <v>742</v>
      </c>
      <c r="D48" s="8">
        <f>Historicals!D216</f>
        <v>819</v>
      </c>
      <c r="E48" s="8">
        <f>Historicals!E216</f>
        <v>848</v>
      </c>
      <c r="F48" s="8">
        <f>Historicals!F216</f>
        <v>814</v>
      </c>
      <c r="G48" s="8">
        <f>Historicals!G216</f>
        <v>645</v>
      </c>
      <c r="H48" s="8">
        <f>Historicals!H216</f>
        <v>617</v>
      </c>
      <c r="I48" s="8">
        <f>Historicals!I216</f>
        <v>639</v>
      </c>
      <c r="J48" s="44">
        <f>+J21*J50</f>
        <v>639.00000000000011</v>
      </c>
      <c r="K48" s="44">
        <f t="shared" ref="K48:N48" si="76">+K21*K50</f>
        <v>639.00000000000011</v>
      </c>
      <c r="L48" s="44">
        <f t="shared" si="76"/>
        <v>639.00000000000011</v>
      </c>
      <c r="M48" s="44">
        <f t="shared" si="76"/>
        <v>639.00000000000011</v>
      </c>
      <c r="N48" s="44">
        <f t="shared" si="76"/>
        <v>639.00000000000011</v>
      </c>
    </row>
    <row r="49" spans="1:14" x14ac:dyDescent="0.25">
      <c r="A49" s="42" t="s">
        <v>129</v>
      </c>
      <c r="B49" s="43" t="str">
        <f t="shared" ref="B49:H49" si="77">+IFERROR(B48/A48-1,"nm")</f>
        <v>nm</v>
      </c>
      <c r="C49" s="43">
        <f t="shared" si="77"/>
        <v>0.17405063291139244</v>
      </c>
      <c r="D49" s="43">
        <f t="shared" si="77"/>
        <v>0.10377358490566047</v>
      </c>
      <c r="E49" s="43">
        <f t="shared" si="77"/>
        <v>3.5409035409035505E-2</v>
      </c>
      <c r="F49" s="43">
        <f t="shared" si="77"/>
        <v>-4.0094339622641528E-2</v>
      </c>
      <c r="G49" s="43">
        <f t="shared" si="77"/>
        <v>-0.20761670761670759</v>
      </c>
      <c r="H49" s="43">
        <f t="shared" si="77"/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:N49" si="78">+K50+K51</f>
        <v>3.4817196098730456E-2</v>
      </c>
      <c r="L49" s="43">
        <f t="shared" si="78"/>
        <v>3.4817196098730456E-2</v>
      </c>
      <c r="M49" s="43">
        <f t="shared" si="78"/>
        <v>3.4817196098730456E-2</v>
      </c>
      <c r="N49" s="43">
        <f t="shared" si="78"/>
        <v>3.4817196098730456E-2</v>
      </c>
    </row>
    <row r="50" spans="1:14" x14ac:dyDescent="0.25">
      <c r="A50" s="42" t="s">
        <v>133</v>
      </c>
      <c r="B50" s="43">
        <f t="shared" ref="B50:H50" si="79">+IFERROR(B48/B$21,"nm")</f>
        <v>4.599708879184862E-2</v>
      </c>
      <c r="C50" s="43">
        <f t="shared" si="79"/>
        <v>5.0257382823083174E-2</v>
      </c>
      <c r="D50" s="43">
        <f t="shared" si="79"/>
        <v>5.3824921135646686E-2</v>
      </c>
      <c r="E50" s="43">
        <f t="shared" si="79"/>
        <v>5.7085156512958597E-2</v>
      </c>
      <c r="F50" s="43">
        <f t="shared" si="79"/>
        <v>5.1188529744686205E-2</v>
      </c>
      <c r="G50" s="43">
        <f>+IFERROR(G48/G$21,"nm")</f>
        <v>4.4531897265948632E-2</v>
      </c>
      <c r="H50" s="43">
        <f t="shared" si="79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80">+J50</f>
        <v>3.4817196098730456E-2</v>
      </c>
      <c r="L50" s="45">
        <f t="shared" si="80"/>
        <v>3.4817196098730456E-2</v>
      </c>
      <c r="M50" s="45">
        <f t="shared" si="80"/>
        <v>3.4817196098730456E-2</v>
      </c>
      <c r="N50" s="45">
        <f t="shared" si="80"/>
        <v>3.4817196098730456E-2</v>
      </c>
    </row>
    <row r="51" spans="1:14" x14ac:dyDescent="0.25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25">
      <c r="A52" s="8" t="s">
        <v>136</v>
      </c>
      <c r="B52" s="8"/>
      <c r="C52" s="47">
        <f>Historicals!C116</f>
        <v>7568</v>
      </c>
      <c r="D52" s="47">
        <f>D54+D58+D62</f>
        <v>7970</v>
      </c>
      <c r="E52" s="47">
        <f t="shared" ref="E52:H52" si="81">E54+E58+E62</f>
        <v>9242</v>
      </c>
      <c r="F52" s="47">
        <f t="shared" si="81"/>
        <v>9812</v>
      </c>
      <c r="G52" s="47">
        <f t="shared" si="81"/>
        <v>9347</v>
      </c>
      <c r="H52" s="47">
        <f t="shared" si="81"/>
        <v>11456</v>
      </c>
      <c r="I52" s="47">
        <f>I54+I58+I62</f>
        <v>12479</v>
      </c>
      <c r="J52" s="8">
        <f>+SUM(J54+J58+J62)</f>
        <v>12479</v>
      </c>
      <c r="K52" s="8">
        <f t="shared" ref="K52:N52" si="82">+SUM(K54+K58+K62)</f>
        <v>12479</v>
      </c>
      <c r="L52" s="8">
        <f t="shared" si="82"/>
        <v>12479</v>
      </c>
      <c r="M52" s="8">
        <f t="shared" si="82"/>
        <v>12479</v>
      </c>
      <c r="N52" s="8">
        <f t="shared" si="82"/>
        <v>12479</v>
      </c>
    </row>
    <row r="53" spans="1:14" x14ac:dyDescent="0.25">
      <c r="A53" s="50" t="s">
        <v>129</v>
      </c>
      <c r="B53" s="43" t="str">
        <f t="shared" ref="B53:H53" si="83">+IFERROR(B52/A52-1,"nm")</f>
        <v>nm</v>
      </c>
      <c r="C53" s="43" t="str">
        <f t="shared" si="83"/>
        <v>nm</v>
      </c>
      <c r="D53" s="43">
        <f t="shared" si="83"/>
        <v>5.3118393234672379E-2</v>
      </c>
      <c r="E53" s="43">
        <f t="shared" si="83"/>
        <v>0.15959849435382689</v>
      </c>
      <c r="F53" s="43">
        <f t="shared" si="83"/>
        <v>6.1674962129409261E-2</v>
      </c>
      <c r="G53" s="43">
        <f t="shared" si="83"/>
        <v>-4.7390949857317621E-2</v>
      </c>
      <c r="H53" s="43">
        <f t="shared" si="83"/>
        <v>0.22563389322777372</v>
      </c>
      <c r="I53" s="43">
        <f>+IFERROR(I52/H52-1,"nm")</f>
        <v>8.9298184357541999E-2</v>
      </c>
      <c r="J53" s="43">
        <f t="shared" ref="J53" si="84">+IFERROR(J52/I52-1,"nm")</f>
        <v>0</v>
      </c>
      <c r="K53" s="43">
        <f t="shared" ref="K53" si="85">+IFERROR(K52/J52-1,"nm")</f>
        <v>0</v>
      </c>
      <c r="L53" s="43">
        <f t="shared" ref="L53" si="86">+IFERROR(L52/K52-1,"nm")</f>
        <v>0</v>
      </c>
      <c r="M53" s="43">
        <f t="shared" ref="M53" si="87">+IFERROR(M52/L52-1,"nm")</f>
        <v>0</v>
      </c>
      <c r="N53" s="43">
        <f t="shared" ref="N53" si="88">+IFERROR(N52/M52-1,"nm")</f>
        <v>0</v>
      </c>
    </row>
    <row r="54" spans="1:14" x14ac:dyDescent="0.25">
      <c r="A54" s="51" t="s">
        <v>113</v>
      </c>
      <c r="B54" s="3"/>
      <c r="C54" s="3"/>
      <c r="D54" s="3">
        <f>Historicals!D117</f>
        <v>5192</v>
      </c>
      <c r="E54" s="3">
        <f>Historicals!E117</f>
        <v>5875</v>
      </c>
      <c r="F54" s="3">
        <f>Historicals!F117</f>
        <v>6293</v>
      </c>
      <c r="G54" s="3">
        <f>Historicals!G117</f>
        <v>5892</v>
      </c>
      <c r="H54" s="3">
        <f>Historicals!H117</f>
        <v>6970</v>
      </c>
      <c r="I54" s="3">
        <f>Historicals!I117</f>
        <v>7388</v>
      </c>
      <c r="J54" s="3">
        <f>+I54*(1+J55)</f>
        <v>7388</v>
      </c>
      <c r="K54" s="3">
        <f t="shared" ref="K54" si="89">+J54*(1+K55)</f>
        <v>7388</v>
      </c>
      <c r="L54" s="3">
        <f t="shared" ref="L54" si="90">+K54*(1+L55)</f>
        <v>7388</v>
      </c>
      <c r="M54" s="3">
        <f t="shared" ref="M54" si="91">+L54*(1+M55)</f>
        <v>7388</v>
      </c>
      <c r="N54" s="3">
        <f t="shared" ref="N54" si="92">+M54*(1+N55)</f>
        <v>7388</v>
      </c>
    </row>
    <row r="55" spans="1:14" x14ac:dyDescent="0.25">
      <c r="A55" s="50" t="s">
        <v>129</v>
      </c>
      <c r="B55" s="43" t="str">
        <f t="shared" ref="B55:H55" si="93">+IFERROR(B54/A54-1,"nm")</f>
        <v>nm</v>
      </c>
      <c r="C55" s="43" t="str">
        <f t="shared" si="93"/>
        <v>nm</v>
      </c>
      <c r="D55" s="43" t="str">
        <f t="shared" si="93"/>
        <v>nm</v>
      </c>
      <c r="E55" s="43">
        <f t="shared" si="93"/>
        <v>0.1315485362095532</v>
      </c>
      <c r="F55" s="43">
        <f t="shared" si="93"/>
        <v>7.1148936170212673E-2</v>
      </c>
      <c r="G55" s="43">
        <f t="shared" si="93"/>
        <v>-6.3721595423486432E-2</v>
      </c>
      <c r="H55" s="43">
        <f t="shared" si="93"/>
        <v>0.18295994568907004</v>
      </c>
      <c r="I55" s="43">
        <f>+IFERROR(I54/H54-1,"nm")</f>
        <v>5.9971305595408975E-2</v>
      </c>
      <c r="J55" s="43">
        <f>+J56+J57</f>
        <v>0</v>
      </c>
      <c r="K55" s="43">
        <f t="shared" ref="K55:N55" si="94">+K56+K57</f>
        <v>0</v>
      </c>
      <c r="L55" s="43">
        <f t="shared" si="94"/>
        <v>0</v>
      </c>
      <c r="M55" s="43">
        <f t="shared" si="94"/>
        <v>0</v>
      </c>
      <c r="N55" s="43">
        <f t="shared" si="94"/>
        <v>0</v>
      </c>
    </row>
    <row r="56" spans="1:14" x14ac:dyDescent="0.25">
      <c r="A56" s="50" t="s">
        <v>137</v>
      </c>
      <c r="B56" s="43">
        <f>Historicals!B189</f>
        <v>0</v>
      </c>
      <c r="C56" s="43">
        <f>Historicals!C189</f>
        <v>0.08</v>
      </c>
      <c r="D56" s="43">
        <f>Historicals!D189</f>
        <v>0.06</v>
      </c>
      <c r="E56" s="43">
        <f>Historicals!E189</f>
        <v>0.12</v>
      </c>
      <c r="F56" s="43">
        <f>Historicals!F189</f>
        <v>-0.03</v>
      </c>
      <c r="G56" s="43">
        <f>Historicals!G189</f>
        <v>0.13</v>
      </c>
      <c r="H56" s="43">
        <f>Historicals!H189</f>
        <v>0.06</v>
      </c>
      <c r="I56" s="43">
        <f>Historicals!I189</f>
        <v>0.09</v>
      </c>
      <c r="J56" s="45">
        <v>0</v>
      </c>
      <c r="K56" s="45">
        <f t="shared" ref="K56:K57" si="95">+J56</f>
        <v>0</v>
      </c>
      <c r="L56" s="45">
        <f t="shared" ref="L56:L57" si="96">+K56</f>
        <v>0</v>
      </c>
      <c r="M56" s="45">
        <f t="shared" ref="M56:M57" si="97">+L56</f>
        <v>0</v>
      </c>
      <c r="N56" s="45">
        <f t="shared" ref="N56:N57" si="98">+M56</f>
        <v>0</v>
      </c>
    </row>
    <row r="57" spans="1:14" x14ac:dyDescent="0.25">
      <c r="A57" s="50" t="s">
        <v>138</v>
      </c>
      <c r="B57" s="43" t="str">
        <f>+IFERROR(B55-B56,"nm")</f>
        <v>nm</v>
      </c>
      <c r="C57" s="43" t="str">
        <f t="shared" ref="C57:H57" si="99">+IFERROR(C55-C56,"nm")</f>
        <v>nm</v>
      </c>
      <c r="D57" s="43" t="str">
        <f t="shared" si="99"/>
        <v>nm</v>
      </c>
      <c r="E57" s="43">
        <f t="shared" si="99"/>
        <v>1.1548536209553206E-2</v>
      </c>
      <c r="F57" s="43">
        <f t="shared" si="99"/>
        <v>0.10114893617021267</v>
      </c>
      <c r="G57" s="43">
        <f t="shared" si="99"/>
        <v>-0.19372159542348644</v>
      </c>
      <c r="H57" s="43">
        <f t="shared" si="99"/>
        <v>0.12295994568907004</v>
      </c>
      <c r="I57" s="43">
        <f>+IFERROR(I55-I56,"nm")</f>
        <v>-3.0028694404591022E-2</v>
      </c>
      <c r="J57" s="45">
        <v>0</v>
      </c>
      <c r="K57" s="45">
        <f t="shared" si="95"/>
        <v>0</v>
      </c>
      <c r="L57" s="45">
        <f t="shared" si="96"/>
        <v>0</v>
      </c>
      <c r="M57" s="45">
        <f t="shared" si="97"/>
        <v>0</v>
      </c>
      <c r="N57" s="45">
        <f t="shared" si="98"/>
        <v>0</v>
      </c>
    </row>
    <row r="58" spans="1:14" x14ac:dyDescent="0.25">
      <c r="A58" s="51" t="s">
        <v>114</v>
      </c>
      <c r="B58" s="3"/>
      <c r="C58" s="3"/>
      <c r="D58" s="3">
        <f>Historicals!D118</f>
        <v>2395</v>
      </c>
      <c r="E58" s="3">
        <f>Historicals!E118</f>
        <v>2940</v>
      </c>
      <c r="F58" s="3">
        <f>Historicals!F118</f>
        <v>3087</v>
      </c>
      <c r="G58" s="3">
        <f>Historicals!G118</f>
        <v>3053</v>
      </c>
      <c r="H58" s="3">
        <f>Historicals!H118</f>
        <v>3996</v>
      </c>
      <c r="I58" s="3">
        <f>Historicals!I118</f>
        <v>4527</v>
      </c>
      <c r="J58" s="3">
        <f>+I58*(1+J59)</f>
        <v>4527</v>
      </c>
      <c r="K58" s="3">
        <f t="shared" ref="K58" si="100">+J58*(1+K59)</f>
        <v>4527</v>
      </c>
      <c r="L58" s="3">
        <f t="shared" ref="L58" si="101">+K58*(1+L59)</f>
        <v>4527</v>
      </c>
      <c r="M58" s="3">
        <f t="shared" ref="M58" si="102">+L58*(1+M59)</f>
        <v>4527</v>
      </c>
      <c r="N58" s="3">
        <f t="shared" ref="N58" si="103">+M58*(1+N59)</f>
        <v>4527</v>
      </c>
    </row>
    <row r="59" spans="1:14" x14ac:dyDescent="0.25">
      <c r="A59" s="50" t="s">
        <v>129</v>
      </c>
      <c r="B59" s="43" t="str">
        <f t="shared" ref="B59:H59" si="104">+IFERROR(B58/A58-1,"nm")</f>
        <v>nm</v>
      </c>
      <c r="C59" s="43" t="str">
        <f t="shared" si="104"/>
        <v>nm</v>
      </c>
      <c r="D59" s="43" t="str">
        <f t="shared" si="104"/>
        <v>nm</v>
      </c>
      <c r="E59" s="43">
        <f t="shared" si="104"/>
        <v>0.22755741127348639</v>
      </c>
      <c r="F59" s="43">
        <f t="shared" si="104"/>
        <v>5.0000000000000044E-2</v>
      </c>
      <c r="G59" s="43">
        <f t="shared" si="104"/>
        <v>-1.1013929381276322E-2</v>
      </c>
      <c r="H59" s="43">
        <f t="shared" si="104"/>
        <v>0.30887651490337364</v>
      </c>
      <c r="I59" s="43">
        <f>+IFERROR(I58/H58-1,"nm")</f>
        <v>0.13288288288288297</v>
      </c>
      <c r="J59" s="43">
        <f>+J60+J61</f>
        <v>0</v>
      </c>
      <c r="K59" s="43">
        <f t="shared" ref="K59:N59" si="105">+K60+K61</f>
        <v>0</v>
      </c>
      <c r="L59" s="43">
        <f t="shared" si="105"/>
        <v>0</v>
      </c>
      <c r="M59" s="43">
        <f t="shared" si="105"/>
        <v>0</v>
      </c>
      <c r="N59" s="43">
        <f t="shared" si="105"/>
        <v>0</v>
      </c>
    </row>
    <row r="60" spans="1:14" x14ac:dyDescent="0.25">
      <c r="A60" s="50" t="s">
        <v>137</v>
      </c>
      <c r="B60" s="43">
        <f>+[2]Historicals!B197</f>
        <v>0</v>
      </c>
      <c r="C60" s="43">
        <f>Historicals!C190</f>
        <v>0.17</v>
      </c>
      <c r="D60" s="43">
        <f>Historicals!D190</f>
        <v>0.16</v>
      </c>
      <c r="E60" s="43">
        <f>Historicals!E190</f>
        <v>0.09</v>
      </c>
      <c r="F60" s="43">
        <f>Historicals!F190</f>
        <v>0.02</v>
      </c>
      <c r="G60" s="43">
        <f>Historicals!G190</f>
        <v>0.25</v>
      </c>
      <c r="H60" s="43">
        <f>Historicals!H190</f>
        <v>0.13</v>
      </c>
      <c r="I60" s="43">
        <f>Historicals!I190</f>
        <v>0.16</v>
      </c>
      <c r="J60" s="45">
        <v>0</v>
      </c>
      <c r="K60" s="45">
        <f t="shared" ref="K60:K61" si="106">+J60</f>
        <v>0</v>
      </c>
      <c r="L60" s="45">
        <f t="shared" ref="L60:L61" si="107">+K60</f>
        <v>0</v>
      </c>
      <c r="M60" s="45">
        <f t="shared" ref="M60:M61" si="108">+L60</f>
        <v>0</v>
      </c>
      <c r="N60" s="45">
        <f t="shared" ref="N60:N61" si="109">+M60</f>
        <v>0</v>
      </c>
    </row>
    <row r="61" spans="1:14" x14ac:dyDescent="0.25">
      <c r="A61" s="50" t="s">
        <v>138</v>
      </c>
      <c r="B61" s="43" t="str">
        <f t="shared" ref="B61:H61" si="110">+IFERROR(B59-B60,"nm")</f>
        <v>nm</v>
      </c>
      <c r="C61" s="43" t="str">
        <f t="shared" si="110"/>
        <v>nm</v>
      </c>
      <c r="D61" s="43" t="str">
        <f t="shared" si="110"/>
        <v>nm</v>
      </c>
      <c r="E61" s="43">
        <f t="shared" si="110"/>
        <v>0.13755741127348639</v>
      </c>
      <c r="F61" s="43">
        <f t="shared" si="110"/>
        <v>3.0000000000000044E-2</v>
      </c>
      <c r="G61" s="43">
        <f t="shared" si="110"/>
        <v>-0.26101392938127632</v>
      </c>
      <c r="H61" s="43">
        <f t="shared" si="110"/>
        <v>0.17887651490337364</v>
      </c>
      <c r="I61" s="43">
        <f>+IFERROR(I59-I60,"nm")</f>
        <v>-2.7117117117117034E-2</v>
      </c>
      <c r="J61" s="45">
        <v>0</v>
      </c>
      <c r="K61" s="45">
        <f t="shared" si="106"/>
        <v>0</v>
      </c>
      <c r="L61" s="45">
        <f t="shared" si="107"/>
        <v>0</v>
      </c>
      <c r="M61" s="45">
        <f t="shared" si="108"/>
        <v>0</v>
      </c>
      <c r="N61" s="45">
        <f t="shared" si="109"/>
        <v>0</v>
      </c>
    </row>
    <row r="62" spans="1:14" x14ac:dyDescent="0.25">
      <c r="A62" s="51" t="s">
        <v>115</v>
      </c>
      <c r="B62" s="3"/>
      <c r="C62" s="3"/>
      <c r="D62" s="3">
        <f>Historicals!D119</f>
        <v>383</v>
      </c>
      <c r="E62" s="3">
        <f>Historicals!E119</f>
        <v>427</v>
      </c>
      <c r="F62" s="3">
        <f>Historicals!F119</f>
        <v>432</v>
      </c>
      <c r="G62" s="3">
        <f>Historicals!G119</f>
        <v>402</v>
      </c>
      <c r="H62" s="3">
        <f>Historicals!H119</f>
        <v>490</v>
      </c>
      <c r="I62" s="3">
        <f>Historicals!I119</f>
        <v>564</v>
      </c>
      <c r="J62" s="3">
        <f>+I62*(1+J63)</f>
        <v>564</v>
      </c>
      <c r="K62" s="3">
        <f t="shared" ref="K62" si="111">+J62*(1+K63)</f>
        <v>564</v>
      </c>
      <c r="L62" s="3">
        <f t="shared" ref="L62" si="112">+K62*(1+L63)</f>
        <v>564</v>
      </c>
      <c r="M62" s="3">
        <f t="shared" ref="M62" si="113">+L62*(1+M63)</f>
        <v>564</v>
      </c>
      <c r="N62" s="3">
        <f t="shared" ref="N62" si="114">+M62*(1+N63)</f>
        <v>564</v>
      </c>
    </row>
    <row r="63" spans="1:14" x14ac:dyDescent="0.25">
      <c r="A63" s="50" t="s">
        <v>129</v>
      </c>
      <c r="B63" s="43" t="str">
        <f t="shared" ref="B63:H63" si="115">+IFERROR(B62/A62-1,"nm")</f>
        <v>nm</v>
      </c>
      <c r="C63" s="43" t="str">
        <f t="shared" si="115"/>
        <v>nm</v>
      </c>
      <c r="D63" s="43" t="str">
        <f t="shared" si="115"/>
        <v>nm</v>
      </c>
      <c r="E63" s="43">
        <f t="shared" si="115"/>
        <v>0.11488250652741505</v>
      </c>
      <c r="F63" s="43">
        <f t="shared" si="115"/>
        <v>1.1709601873536313E-2</v>
      </c>
      <c r="G63" s="43">
        <f t="shared" si="115"/>
        <v>-6.944444444444442E-2</v>
      </c>
      <c r="H63" s="43">
        <f t="shared" si="115"/>
        <v>0.21890547263681581</v>
      </c>
      <c r="I63" s="43">
        <f>+IFERROR(I62/H62-1,"nm")</f>
        <v>0.15102040816326534</v>
      </c>
      <c r="J63" s="43">
        <f>+J64+J65</f>
        <v>0</v>
      </c>
      <c r="K63" s="43">
        <f t="shared" ref="K63:N63" si="116">+K64+K65</f>
        <v>0</v>
      </c>
      <c r="L63" s="43">
        <f t="shared" si="116"/>
        <v>0</v>
      </c>
      <c r="M63" s="43">
        <f t="shared" si="116"/>
        <v>0</v>
      </c>
      <c r="N63" s="43">
        <f t="shared" si="116"/>
        <v>0</v>
      </c>
    </row>
    <row r="64" spans="1:14" x14ac:dyDescent="0.25">
      <c r="A64" s="50" t="s">
        <v>137</v>
      </c>
      <c r="B64" s="43">
        <f>+[2]Historicals!B198</f>
        <v>0</v>
      </c>
      <c r="C64" s="43">
        <f>Historicals!C191</f>
        <v>7.0000000000000007E-2</v>
      </c>
      <c r="D64" s="43">
        <f>Historicals!D191</f>
        <v>0.06</v>
      </c>
      <c r="E64" s="43">
        <f>Historicals!E191</f>
        <v>0.05</v>
      </c>
      <c r="F64" s="43">
        <f>Historicals!F191</f>
        <v>-0.03</v>
      </c>
      <c r="G64" s="43">
        <f>Historicals!G191</f>
        <v>0.19</v>
      </c>
      <c r="H64" s="43">
        <f>Historicals!H191</f>
        <v>0.15</v>
      </c>
      <c r="I64" s="43">
        <f>Historicals!I191</f>
        <v>0.17</v>
      </c>
      <c r="J64" s="45">
        <v>0</v>
      </c>
      <c r="K64" s="45">
        <f t="shared" ref="K64:K65" si="117">+J64</f>
        <v>0</v>
      </c>
      <c r="L64" s="45">
        <f t="shared" ref="L64:L65" si="118">+K64</f>
        <v>0</v>
      </c>
      <c r="M64" s="45">
        <f t="shared" ref="M64:M65" si="119">+L64</f>
        <v>0</v>
      </c>
      <c r="N64" s="45">
        <f t="shared" ref="N64:N65" si="120">+M64</f>
        <v>0</v>
      </c>
    </row>
    <row r="65" spans="1:16" x14ac:dyDescent="0.25">
      <c r="A65" s="50" t="s">
        <v>138</v>
      </c>
      <c r="B65" s="43" t="str">
        <f t="shared" ref="B65:H65" si="121">+IFERROR(B63-B64,"nm")</f>
        <v>nm</v>
      </c>
      <c r="C65" s="43" t="str">
        <f t="shared" si="121"/>
        <v>nm</v>
      </c>
      <c r="D65" s="43" t="str">
        <f t="shared" si="121"/>
        <v>nm</v>
      </c>
      <c r="E65" s="43">
        <f t="shared" si="121"/>
        <v>6.4882506527415049E-2</v>
      </c>
      <c r="F65" s="43">
        <f t="shared" si="121"/>
        <v>4.1709601873536312E-2</v>
      </c>
      <c r="G65" s="43">
        <f t="shared" si="121"/>
        <v>-0.25944444444444442</v>
      </c>
      <c r="H65" s="43">
        <f t="shared" si="121"/>
        <v>6.8905472636815818E-2</v>
      </c>
      <c r="I65" s="43">
        <f>+IFERROR(I63-I64,"nm")</f>
        <v>-1.8979591836734672E-2</v>
      </c>
      <c r="J65" s="45">
        <v>0</v>
      </c>
      <c r="K65" s="45">
        <f t="shared" si="117"/>
        <v>0</v>
      </c>
      <c r="L65" s="45">
        <f t="shared" si="118"/>
        <v>0</v>
      </c>
      <c r="M65" s="45">
        <f t="shared" si="119"/>
        <v>0</v>
      </c>
      <c r="N65" s="45">
        <f t="shared" si="120"/>
        <v>0</v>
      </c>
    </row>
    <row r="66" spans="1:16" x14ac:dyDescent="0.25">
      <c r="A66" s="8" t="s">
        <v>130</v>
      </c>
      <c r="B66" s="44"/>
      <c r="C66" s="44"/>
      <c r="D66" s="44">
        <f t="shared" ref="D66:I66" si="122">+D73+D69</f>
        <v>1613</v>
      </c>
      <c r="E66" s="44">
        <f t="shared" si="122"/>
        <v>1703</v>
      </c>
      <c r="F66" s="44">
        <f t="shared" si="122"/>
        <v>2106</v>
      </c>
      <c r="G66" s="44">
        <f t="shared" si="122"/>
        <v>1673</v>
      </c>
      <c r="H66" s="44">
        <f t="shared" si="122"/>
        <v>2571</v>
      </c>
      <c r="I66" s="44">
        <f t="shared" si="122"/>
        <v>3427</v>
      </c>
      <c r="J66" s="44">
        <f>+J73+J69</f>
        <v>3427</v>
      </c>
      <c r="K66" s="44">
        <f t="shared" ref="K66:N66" si="123">+K73+K69</f>
        <v>3427</v>
      </c>
      <c r="L66" s="44">
        <f t="shared" si="123"/>
        <v>3427</v>
      </c>
      <c r="M66" s="44">
        <f t="shared" si="123"/>
        <v>3427</v>
      </c>
      <c r="N66" s="44">
        <f t="shared" si="123"/>
        <v>3427</v>
      </c>
    </row>
    <row r="67" spans="1:16" x14ac:dyDescent="0.25">
      <c r="A67" s="52" t="s">
        <v>129</v>
      </c>
      <c r="B67" s="43" t="str">
        <f t="shared" ref="B67:H67" si="124">+IFERROR(B66/A66-1,"nm")</f>
        <v>nm</v>
      </c>
      <c r="C67" s="43" t="str">
        <f t="shared" si="124"/>
        <v>nm</v>
      </c>
      <c r="D67" s="43" t="str">
        <f t="shared" si="124"/>
        <v>nm</v>
      </c>
      <c r="E67" s="43">
        <f t="shared" si="124"/>
        <v>5.5796652200867936E-2</v>
      </c>
      <c r="F67" s="43">
        <f t="shared" si="124"/>
        <v>0.23664122137404586</v>
      </c>
      <c r="G67" s="43">
        <f t="shared" si="124"/>
        <v>-0.20560303893637222</v>
      </c>
      <c r="H67" s="43">
        <f t="shared" si="124"/>
        <v>0.53676031081888831</v>
      </c>
      <c r="I67" s="43">
        <f>+IFERROR(I66/H66-1,"nm")</f>
        <v>0.33294437961882539</v>
      </c>
      <c r="J67" s="43">
        <f t="shared" ref="J67" si="125">+IFERROR(J66/I66-1,"nm")</f>
        <v>0</v>
      </c>
      <c r="K67" s="43">
        <f t="shared" ref="K67" si="126">+IFERROR(K66/J66-1,"nm")</f>
        <v>0</v>
      </c>
      <c r="L67" s="43">
        <f t="shared" ref="L67" si="127">+IFERROR(L66/K66-1,"nm")</f>
        <v>0</v>
      </c>
      <c r="M67" s="43">
        <f t="shared" ref="M67" si="128">+IFERROR(M66/L66-1,"nm")</f>
        <v>0</v>
      </c>
      <c r="N67" s="43">
        <f t="shared" ref="N67" si="129">+IFERROR(N66/M66-1,"nm")</f>
        <v>0</v>
      </c>
    </row>
    <row r="68" spans="1:16" x14ac:dyDescent="0.25">
      <c r="A68" s="52" t="s">
        <v>131</v>
      </c>
      <c r="B68" s="43" t="str">
        <f>+IFERROR(B66/B$52,"nm")</f>
        <v>nm</v>
      </c>
      <c r="C68" s="43">
        <f t="shared" ref="C68:I68" si="130">+IFERROR(C66/C$52,"nm")</f>
        <v>0</v>
      </c>
      <c r="D68" s="43">
        <f t="shared" si="130"/>
        <v>0.20238393977415309</v>
      </c>
      <c r="E68" s="43">
        <f t="shared" si="130"/>
        <v>0.18426747457260334</v>
      </c>
      <c r="F68" s="43">
        <f t="shared" si="130"/>
        <v>0.21463514064410924</v>
      </c>
      <c r="G68" s="43">
        <f t="shared" si="130"/>
        <v>0.17898791055953783</v>
      </c>
      <c r="H68" s="43">
        <f t="shared" si="130"/>
        <v>0.22442388268156424</v>
      </c>
      <c r="I68" s="43">
        <f t="shared" si="130"/>
        <v>0.27462136389133746</v>
      </c>
      <c r="J68" s="45">
        <f>+I68</f>
        <v>0.27462136389133746</v>
      </c>
      <c r="K68" s="45">
        <f t="shared" ref="K68" si="131">+J68</f>
        <v>0.27462136389133746</v>
      </c>
      <c r="L68" s="45">
        <f t="shared" ref="L68" si="132">+K68</f>
        <v>0.27462136389133746</v>
      </c>
      <c r="M68" s="45">
        <f t="shared" ref="M68" si="133">+L68</f>
        <v>0.27462136389133746</v>
      </c>
      <c r="N68" s="45">
        <f t="shared" ref="N68" si="134">+M68</f>
        <v>0.27462136389133746</v>
      </c>
    </row>
    <row r="69" spans="1:16" x14ac:dyDescent="0.25">
      <c r="A69" s="8" t="s">
        <v>132</v>
      </c>
      <c r="B69" s="8"/>
      <c r="C69" s="8"/>
      <c r="D69" s="8">
        <f>Historicals!D173</f>
        <v>106</v>
      </c>
      <c r="E69" s="8">
        <f>Historicals!E173</f>
        <v>116</v>
      </c>
      <c r="F69" s="8">
        <f>Historicals!F173</f>
        <v>111</v>
      </c>
      <c r="G69" s="8">
        <f>Historicals!G173</f>
        <v>132</v>
      </c>
      <c r="H69" s="8">
        <f>Historicals!H173</f>
        <v>136</v>
      </c>
      <c r="I69" s="8">
        <f>Historicals!I173</f>
        <v>134</v>
      </c>
      <c r="J69" s="44">
        <f>+J72*J79</f>
        <v>134</v>
      </c>
      <c r="K69" s="44">
        <f t="shared" ref="K69:N69" si="135">+K72*K79</f>
        <v>134</v>
      </c>
      <c r="L69" s="44">
        <f t="shared" si="135"/>
        <v>134</v>
      </c>
      <c r="M69" s="44">
        <f t="shared" si="135"/>
        <v>134</v>
      </c>
      <c r="N69" s="44">
        <f t="shared" si="135"/>
        <v>134</v>
      </c>
    </row>
    <row r="70" spans="1:16" x14ac:dyDescent="0.25">
      <c r="A70" s="52" t="s">
        <v>129</v>
      </c>
      <c r="B70" s="43" t="str">
        <f t="shared" ref="B70:H70" si="136">+IFERROR(B69/A69-1,"nm")</f>
        <v>nm</v>
      </c>
      <c r="C70" s="43" t="str">
        <f t="shared" si="136"/>
        <v>nm</v>
      </c>
      <c r="D70" s="43" t="str">
        <f t="shared" si="136"/>
        <v>nm</v>
      </c>
      <c r="E70" s="43">
        <f t="shared" si="136"/>
        <v>9.4339622641509413E-2</v>
      </c>
      <c r="F70" s="43">
        <f t="shared" si="136"/>
        <v>-4.31034482758621E-2</v>
      </c>
      <c r="G70" s="43">
        <f t="shared" si="136"/>
        <v>0.18918918918918926</v>
      </c>
      <c r="H70" s="43">
        <f t="shared" si="136"/>
        <v>3.0303030303030276E-2</v>
      </c>
      <c r="I70" s="43">
        <f>+IFERROR(I69/H69-1,"nm")</f>
        <v>-1.4705882352941124E-2</v>
      </c>
      <c r="J70" s="43">
        <f t="shared" ref="J70" si="137">+IFERROR(J69/I69-1,"nm")</f>
        <v>0</v>
      </c>
      <c r="K70" s="43">
        <f t="shared" ref="K70" si="138">+IFERROR(K69/J69-1,"nm")</f>
        <v>0</v>
      </c>
      <c r="L70" s="43">
        <f t="shared" ref="L70" si="139">+IFERROR(L69/K69-1,"nm")</f>
        <v>0</v>
      </c>
      <c r="M70" s="43">
        <f t="shared" ref="M70" si="140">+IFERROR(M69/L69-1,"nm")</f>
        <v>0</v>
      </c>
      <c r="N70" s="43">
        <f t="shared" ref="N70" si="141">+IFERROR(N69/M69-1,"nm")</f>
        <v>0</v>
      </c>
    </row>
    <row r="71" spans="1:16" x14ac:dyDescent="0.25">
      <c r="A71" s="52" t="s">
        <v>133</v>
      </c>
      <c r="B71" s="43" t="str">
        <f>+IFERROR(B69/B$52,"nm")</f>
        <v>nm</v>
      </c>
      <c r="C71" s="43">
        <f t="shared" ref="C71:I71" si="142">+IFERROR(C69/C$52,"nm")</f>
        <v>0</v>
      </c>
      <c r="D71" s="43">
        <f t="shared" si="142"/>
        <v>1.3299874529485571E-2</v>
      </c>
      <c r="E71" s="43">
        <f t="shared" si="142"/>
        <v>1.2551395801774508E-2</v>
      </c>
      <c r="F71" s="43">
        <f t="shared" si="142"/>
        <v>1.1312678353037097E-2</v>
      </c>
      <c r="G71" s="43">
        <f t="shared" si="142"/>
        <v>1.4122178239007167E-2</v>
      </c>
      <c r="H71" s="43">
        <f t="shared" si="142"/>
        <v>1.1871508379888268E-2</v>
      </c>
      <c r="I71" s="43">
        <f t="shared" si="142"/>
        <v>1.0738039907043834E-2</v>
      </c>
      <c r="J71" s="43">
        <f t="shared" ref="J71:N71" si="143">+IFERROR(J69/J$21,"nm")</f>
        <v>7.3012586498120199E-3</v>
      </c>
      <c r="K71" s="43">
        <f t="shared" si="143"/>
        <v>7.3012586498120199E-3</v>
      </c>
      <c r="L71" s="43">
        <f t="shared" si="143"/>
        <v>7.3012586498120199E-3</v>
      </c>
      <c r="M71" s="43">
        <f t="shared" si="143"/>
        <v>7.3012586498120199E-3</v>
      </c>
      <c r="N71" s="43">
        <f t="shared" si="143"/>
        <v>7.3012586498120199E-3</v>
      </c>
    </row>
    <row r="72" spans="1:16" x14ac:dyDescent="0.25">
      <c r="A72" s="42" t="s">
        <v>142</v>
      </c>
      <c r="B72" s="43" t="str">
        <f t="shared" ref="B72" si="144">+IFERROR(B69/B79,"nm")</f>
        <v>nm</v>
      </c>
      <c r="C72" s="43" t="str">
        <f>+IFERROR(C69/C79,"nm")</f>
        <v>nm</v>
      </c>
      <c r="D72" s="43">
        <f t="shared" ref="D72:I72" si="145">+IFERROR(D69/D79,"nm")</f>
        <v>0.14950634696755993</v>
      </c>
      <c r="E72" s="43">
        <f t="shared" si="145"/>
        <v>0.13663133097762073</v>
      </c>
      <c r="F72" s="43">
        <f t="shared" si="145"/>
        <v>0.11948331539289558</v>
      </c>
      <c r="G72" s="43">
        <f t="shared" si="145"/>
        <v>0.14915254237288136</v>
      </c>
      <c r="H72" s="43">
        <f t="shared" si="145"/>
        <v>0.1384928716904277</v>
      </c>
      <c r="I72" s="43">
        <f t="shared" si="145"/>
        <v>0.14565217391304347</v>
      </c>
      <c r="J72" s="45">
        <f>+I72</f>
        <v>0.14565217391304347</v>
      </c>
      <c r="K72" s="45">
        <f t="shared" ref="K72" si="146">+J72</f>
        <v>0.14565217391304347</v>
      </c>
      <c r="L72" s="45">
        <f t="shared" ref="L72" si="147">+K72</f>
        <v>0.14565217391304347</v>
      </c>
      <c r="M72" s="45">
        <f t="shared" ref="M72" si="148">+L72</f>
        <v>0.14565217391304347</v>
      </c>
      <c r="N72" s="45">
        <f t="shared" ref="N72" si="149">+M72</f>
        <v>0.14565217391304347</v>
      </c>
    </row>
    <row r="73" spans="1:16" x14ac:dyDescent="0.25">
      <c r="A73" s="8" t="s">
        <v>134</v>
      </c>
      <c r="B73" s="8"/>
      <c r="C73" s="8">
        <f>Historicals!C140</f>
        <v>1787</v>
      </c>
      <c r="D73" s="8">
        <f>Historicals!D140</f>
        <v>1507</v>
      </c>
      <c r="E73" s="8">
        <f>Historicals!E140</f>
        <v>1587</v>
      </c>
      <c r="F73" s="8">
        <f>Historicals!F140</f>
        <v>1995</v>
      </c>
      <c r="G73" s="8">
        <f>Historicals!G140</f>
        <v>1541</v>
      </c>
      <c r="H73" s="8">
        <f>Historicals!H140</f>
        <v>2435</v>
      </c>
      <c r="I73" s="8">
        <f>Historicals!I140</f>
        <v>3293</v>
      </c>
      <c r="J73" s="8">
        <f>I73*(1+J74)</f>
        <v>3293</v>
      </c>
      <c r="K73" s="8">
        <f t="shared" ref="K73:N73" si="150">J73*(1+K74)</f>
        <v>3293</v>
      </c>
      <c r="L73" s="8">
        <f t="shared" si="150"/>
        <v>3293</v>
      </c>
      <c r="M73" s="8">
        <f t="shared" si="150"/>
        <v>3293</v>
      </c>
      <c r="N73" s="8">
        <f t="shared" si="150"/>
        <v>3293</v>
      </c>
    </row>
    <row r="74" spans="1:16" x14ac:dyDescent="0.25">
      <c r="A74" s="52" t="s">
        <v>129</v>
      </c>
      <c r="B74" s="43" t="str">
        <f t="shared" ref="B74:H74" si="151">+IFERROR(B73/A73-1,"nm")</f>
        <v>nm</v>
      </c>
      <c r="C74" s="43" t="str">
        <f t="shared" si="151"/>
        <v>nm</v>
      </c>
      <c r="D74" s="43">
        <f t="shared" si="151"/>
        <v>-0.15668718522663683</v>
      </c>
      <c r="E74" s="43">
        <f t="shared" si="151"/>
        <v>5.3085600530855981E-2</v>
      </c>
      <c r="F74" s="43">
        <f t="shared" si="151"/>
        <v>0.25708884688090738</v>
      </c>
      <c r="G74" s="43">
        <f t="shared" si="151"/>
        <v>-0.22756892230576442</v>
      </c>
      <c r="H74" s="43">
        <f t="shared" si="151"/>
        <v>0.58014276443867629</v>
      </c>
      <c r="I74" s="43">
        <f>+IFERROR(I73/H73-1,"nm")</f>
        <v>0.3523613963039014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</row>
    <row r="75" spans="1:16" x14ac:dyDescent="0.25">
      <c r="A75" s="52" t="s">
        <v>131</v>
      </c>
      <c r="B75" s="43" t="str">
        <f>+IFERROR(B73/B$52,"nm")</f>
        <v>nm</v>
      </c>
      <c r="C75" s="43">
        <f t="shared" ref="C75:I75" si="152">+IFERROR(C73/C$52,"nm")</f>
        <v>0.23612579281183932</v>
      </c>
      <c r="D75" s="43">
        <f t="shared" si="152"/>
        <v>0.1890840652446675</v>
      </c>
      <c r="E75" s="43">
        <f t="shared" si="152"/>
        <v>0.17171607877082881</v>
      </c>
      <c r="F75" s="43">
        <f t="shared" si="152"/>
        <v>0.20332246229107215</v>
      </c>
      <c r="G75" s="43">
        <f t="shared" si="152"/>
        <v>0.16486573232053064</v>
      </c>
      <c r="H75" s="43">
        <f t="shared" si="152"/>
        <v>0.21255237430167598</v>
      </c>
      <c r="I75" s="43">
        <f t="shared" si="152"/>
        <v>0.26388332398429359</v>
      </c>
      <c r="J75" s="43">
        <f t="shared" ref="J75:N75" si="153">+IFERROR(J73/J$21,"nm")</f>
        <v>0.17942570696888793</v>
      </c>
      <c r="K75" s="43">
        <f t="shared" si="153"/>
        <v>0.17942570696888793</v>
      </c>
      <c r="L75" s="43">
        <f t="shared" si="153"/>
        <v>0.17942570696888793</v>
      </c>
      <c r="M75" s="43">
        <f t="shared" si="153"/>
        <v>0.17942570696888793</v>
      </c>
      <c r="N75" s="43">
        <f t="shared" si="153"/>
        <v>0.17942570696888793</v>
      </c>
    </row>
    <row r="76" spans="1:16" x14ac:dyDescent="0.25">
      <c r="A76" s="8" t="s">
        <v>135</v>
      </c>
      <c r="B76" s="8"/>
      <c r="C76" s="8"/>
      <c r="D76" s="8">
        <f>Historicals!D162</f>
        <v>173</v>
      </c>
      <c r="E76" s="8">
        <f>Historicals!E162</f>
        <v>240</v>
      </c>
      <c r="F76" s="8">
        <f>Historicals!F162</f>
        <v>233</v>
      </c>
      <c r="G76" s="8">
        <f>Historicals!G162</f>
        <v>139</v>
      </c>
      <c r="H76" s="8">
        <f>Historicals!H162</f>
        <v>153</v>
      </c>
      <c r="I76" s="8">
        <f>Historicals!I162</f>
        <v>197</v>
      </c>
      <c r="J76" s="44">
        <f>+J52*J78</f>
        <v>196.99999999999997</v>
      </c>
      <c r="K76" s="44">
        <f t="shared" ref="K76:N76" si="154">+K52*K78</f>
        <v>196.99999999999997</v>
      </c>
      <c r="L76" s="44">
        <f t="shared" si="154"/>
        <v>196.99999999999997</v>
      </c>
      <c r="M76" s="44">
        <f t="shared" si="154"/>
        <v>196.99999999999997</v>
      </c>
      <c r="N76" s="44">
        <f t="shared" si="154"/>
        <v>196.99999999999997</v>
      </c>
    </row>
    <row r="77" spans="1:16" x14ac:dyDescent="0.25">
      <c r="A77" s="52" t="s">
        <v>129</v>
      </c>
      <c r="B77" s="43" t="str">
        <f t="shared" ref="B77:H77" si="155">+IFERROR(B76/A76-1,"nm")</f>
        <v>nm</v>
      </c>
      <c r="C77" s="43" t="str">
        <f t="shared" si="155"/>
        <v>nm</v>
      </c>
      <c r="D77" s="43" t="str">
        <f t="shared" si="155"/>
        <v>nm</v>
      </c>
      <c r="E77" s="43">
        <f t="shared" si="155"/>
        <v>0.38728323699421963</v>
      </c>
      <c r="F77" s="43">
        <f t="shared" si="155"/>
        <v>-2.9166666666666674E-2</v>
      </c>
      <c r="G77" s="43">
        <f t="shared" si="155"/>
        <v>-0.40343347639484983</v>
      </c>
      <c r="H77" s="43">
        <f t="shared" si="155"/>
        <v>0.10071942446043169</v>
      </c>
      <c r="I77" s="43">
        <f>+IFERROR(I76/H76-1,"nm")</f>
        <v>0.28758169934640532</v>
      </c>
      <c r="J77" s="43">
        <f t="shared" ref="J77" si="156">+IFERROR(J76/I76-1,"nm")</f>
        <v>-1.1102230246251565E-16</v>
      </c>
      <c r="K77" s="43">
        <f t="shared" ref="K77" si="157">+IFERROR(K76/J76-1,"nm")</f>
        <v>0</v>
      </c>
      <c r="L77" s="43">
        <f t="shared" ref="L77" si="158">+IFERROR(L76/K76-1,"nm")</f>
        <v>0</v>
      </c>
      <c r="M77" s="43">
        <f t="shared" ref="M77" si="159">+IFERROR(M76/L76-1,"nm")</f>
        <v>0</v>
      </c>
      <c r="N77" s="43">
        <f t="shared" ref="N77" si="160">+IFERROR(N76/M76-1,"nm")</f>
        <v>0</v>
      </c>
    </row>
    <row r="78" spans="1:16" x14ac:dyDescent="0.25">
      <c r="A78" s="53" t="s">
        <v>133</v>
      </c>
      <c r="B78" s="48" t="str">
        <f>+IFERROR(B76/B$52,"nm")</f>
        <v>nm</v>
      </c>
      <c r="C78" s="48">
        <f t="shared" ref="C78:I78" si="161">+IFERROR(C76/C$52,"nm")</f>
        <v>0</v>
      </c>
      <c r="D78" s="48">
        <f t="shared" si="161"/>
        <v>2.1706398996235884E-2</v>
      </c>
      <c r="E78" s="48">
        <f t="shared" si="161"/>
        <v>2.5968405107119671E-2</v>
      </c>
      <c r="F78" s="48">
        <f t="shared" si="161"/>
        <v>2.3746432939258051E-2</v>
      </c>
      <c r="G78" s="48">
        <f t="shared" si="161"/>
        <v>1.4871081630469669E-2</v>
      </c>
      <c r="H78" s="48">
        <f t="shared" si="161"/>
        <v>1.3355446927374302E-2</v>
      </c>
      <c r="I78" s="48">
        <f t="shared" si="161"/>
        <v>1.5786521355877874E-2</v>
      </c>
      <c r="J78" s="45">
        <f>+I78</f>
        <v>1.5786521355877874E-2</v>
      </c>
      <c r="K78" s="45">
        <f t="shared" ref="K78" si="162">+J78</f>
        <v>1.5786521355877874E-2</v>
      </c>
      <c r="L78" s="45">
        <f t="shared" ref="L78" si="163">+K78</f>
        <v>1.5786521355877874E-2</v>
      </c>
      <c r="M78" s="45">
        <f t="shared" ref="M78" si="164">+L78</f>
        <v>1.5786521355877874E-2</v>
      </c>
      <c r="N78" s="45">
        <f t="shared" ref="N78" si="165">+M78</f>
        <v>1.5786521355877874E-2</v>
      </c>
    </row>
    <row r="79" spans="1:16" x14ac:dyDescent="0.25">
      <c r="A79" s="8" t="s">
        <v>143</v>
      </c>
      <c r="B79" s="71">
        <f>+[1]Historicals!B176</f>
        <v>0</v>
      </c>
      <c r="C79" s="71">
        <f>+[1]Historicals!C176</f>
        <v>0</v>
      </c>
      <c r="D79" s="3">
        <f>Historicals!D217</f>
        <v>709</v>
      </c>
      <c r="E79" s="3">
        <f>Historicals!E217</f>
        <v>849</v>
      </c>
      <c r="F79" s="3">
        <f>Historicals!F217</f>
        <v>929</v>
      </c>
      <c r="G79" s="3">
        <f>Historicals!G217</f>
        <v>885</v>
      </c>
      <c r="H79" s="3">
        <f>Historicals!H217</f>
        <v>982</v>
      </c>
      <c r="I79" s="3">
        <f>Historicals!I217</f>
        <v>920</v>
      </c>
      <c r="J79" s="44">
        <f>+J52*J81</f>
        <v>920.00000000000011</v>
      </c>
      <c r="K79" s="44">
        <f t="shared" ref="K79:N79" si="166">+K52*K81</f>
        <v>920.00000000000011</v>
      </c>
      <c r="L79" s="44">
        <f t="shared" si="166"/>
        <v>920.00000000000011</v>
      </c>
      <c r="M79" s="44">
        <f t="shared" si="166"/>
        <v>920.00000000000011</v>
      </c>
      <c r="N79" s="44">
        <f t="shared" si="166"/>
        <v>920.00000000000011</v>
      </c>
      <c r="P79" t="s">
        <v>180</v>
      </c>
    </row>
    <row r="80" spans="1:16" x14ac:dyDescent="0.25">
      <c r="A80" s="42" t="s">
        <v>129</v>
      </c>
      <c r="B80" s="43" t="str">
        <f t="shared" ref="B80" si="167">+IFERROR(B79/A79-1,"nm")</f>
        <v>nm</v>
      </c>
      <c r="C80" s="43" t="str">
        <f t="shared" ref="C80" si="168">+IFERROR(C79/B79-1,"nm")</f>
        <v>nm</v>
      </c>
      <c r="D80" s="43" t="str">
        <f t="shared" ref="D80" si="169">+IFERROR(D79/C79-1,"nm")</f>
        <v>nm</v>
      </c>
      <c r="E80" s="43">
        <f t="shared" ref="E80" si="170">+IFERROR(E79/D79-1,"nm")</f>
        <v>0.19746121297602248</v>
      </c>
      <c r="F80" s="43">
        <f t="shared" ref="F80" si="171">+IFERROR(F79/E79-1,"nm")</f>
        <v>9.4228504122497059E-2</v>
      </c>
      <c r="G80" s="43">
        <f t="shared" ref="G80" si="172">+IFERROR(G79/F79-1,"nm")</f>
        <v>-4.7362755651237931E-2</v>
      </c>
      <c r="H80" s="43">
        <f t="shared" ref="H80" si="173">+IFERROR(H79/G79-1,"nm")</f>
        <v>0.1096045197740112</v>
      </c>
      <c r="I80" s="43">
        <f>+IFERROR(I79/H79-1,"nm")</f>
        <v>-6.313645621181263E-2</v>
      </c>
      <c r="J80" s="43">
        <f>+J81+J82</f>
        <v>7.37238560782114E-2</v>
      </c>
      <c r="K80" s="43">
        <f t="shared" ref="K80:N80" si="174">+K81+K82</f>
        <v>7.37238560782114E-2</v>
      </c>
      <c r="L80" s="43">
        <f t="shared" si="174"/>
        <v>7.37238560782114E-2</v>
      </c>
      <c r="M80" s="43">
        <f t="shared" si="174"/>
        <v>7.37238560782114E-2</v>
      </c>
      <c r="N80" s="43">
        <f t="shared" si="174"/>
        <v>7.37238560782114E-2</v>
      </c>
    </row>
    <row r="81" spans="1:14" x14ac:dyDescent="0.25">
      <c r="A81" s="42" t="s">
        <v>133</v>
      </c>
      <c r="B81" s="43" t="str">
        <f>+IFERROR(B79/B$52,"nm")</f>
        <v>nm</v>
      </c>
      <c r="C81" s="43">
        <f t="shared" ref="C81:I81" si="175">+IFERROR(C79/C$52,"nm")</f>
        <v>0</v>
      </c>
      <c r="D81" s="43">
        <f t="shared" si="175"/>
        <v>8.8958594730238399E-2</v>
      </c>
      <c r="E81" s="43">
        <f t="shared" si="175"/>
        <v>9.1863233066435832E-2</v>
      </c>
      <c r="F81" s="43">
        <f t="shared" si="175"/>
        <v>9.4679983693436609E-2</v>
      </c>
      <c r="G81" s="43">
        <f t="shared" si="175"/>
        <v>9.4682785920616241E-2</v>
      </c>
      <c r="H81" s="43">
        <f t="shared" si="175"/>
        <v>8.5719273743016758E-2</v>
      </c>
      <c r="I81" s="43">
        <f t="shared" si="175"/>
        <v>7.37238560782114E-2</v>
      </c>
      <c r="J81" s="45">
        <f>+I81</f>
        <v>7.37238560782114E-2</v>
      </c>
      <c r="K81" s="45">
        <f t="shared" ref="K81" si="176">+J81</f>
        <v>7.37238560782114E-2</v>
      </c>
      <c r="L81" s="45">
        <f t="shared" ref="L81" si="177">+K81</f>
        <v>7.37238560782114E-2</v>
      </c>
      <c r="M81" s="45">
        <f t="shared" ref="M81" si="178">+L81</f>
        <v>7.37238560782114E-2</v>
      </c>
      <c r="N81" s="45">
        <f t="shared" ref="N81" si="179">+M81</f>
        <v>7.37238560782114E-2</v>
      </c>
    </row>
    <row r="82" spans="1:14" x14ac:dyDescent="0.25">
      <c r="A82" s="39" t="str">
        <f>+[1]Historicals!A169</f>
        <v>Greater China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25">
      <c r="A83" s="8" t="s">
        <v>136</v>
      </c>
      <c r="B83" s="8">
        <f>Historicals!B120</f>
        <v>3067</v>
      </c>
      <c r="C83" s="8">
        <f>Historicals!C120</f>
        <v>3785</v>
      </c>
      <c r="D83" s="8">
        <f>Historicals!D120</f>
        <v>4237</v>
      </c>
      <c r="E83" s="8">
        <f>Historicals!E120</f>
        <v>5134</v>
      </c>
      <c r="F83" s="8">
        <f>Historicals!F120</f>
        <v>6208</v>
      </c>
      <c r="G83" s="8">
        <f>Historicals!G120</f>
        <v>6679</v>
      </c>
      <c r="H83" s="8">
        <f>Historicals!H120</f>
        <v>8290</v>
      </c>
      <c r="I83" s="8">
        <f>Historicals!I120</f>
        <v>7547</v>
      </c>
      <c r="J83" s="8">
        <f>+SUM(J85+J89+J93)</f>
        <v>7547</v>
      </c>
      <c r="K83" s="8">
        <f t="shared" ref="K83:N83" si="180">+SUM(K85+K89+K93)</f>
        <v>7547</v>
      </c>
      <c r="L83" s="8">
        <f t="shared" si="180"/>
        <v>7547</v>
      </c>
      <c r="M83" s="8">
        <f t="shared" si="180"/>
        <v>7547</v>
      </c>
      <c r="N83" s="8">
        <f t="shared" si="180"/>
        <v>7547</v>
      </c>
    </row>
    <row r="84" spans="1:14" x14ac:dyDescent="0.25">
      <c r="A84" s="50" t="s">
        <v>129</v>
      </c>
      <c r="B84" s="43" t="str">
        <f t="shared" ref="B84:H84" si="181">+IFERROR(B83/A83-1,"nm")</f>
        <v>nm</v>
      </c>
      <c r="C84" s="43">
        <f t="shared" si="181"/>
        <v>0.23410498858819695</v>
      </c>
      <c r="D84" s="43">
        <f t="shared" si="181"/>
        <v>0.11941875825627468</v>
      </c>
      <c r="E84" s="43">
        <f t="shared" si="181"/>
        <v>0.21170639603493036</v>
      </c>
      <c r="F84" s="43">
        <f t="shared" si="181"/>
        <v>0.20919361121932223</v>
      </c>
      <c r="G84" s="43">
        <f t="shared" si="181"/>
        <v>7.5869845360824639E-2</v>
      </c>
      <c r="H84" s="43">
        <f t="shared" si="181"/>
        <v>0.24120377301991325</v>
      </c>
      <c r="I84" s="43">
        <f>+IFERROR(I83/H83-1,"nm")</f>
        <v>-8.9626055488540413E-2</v>
      </c>
      <c r="J84" s="43">
        <f t="shared" ref="J84" si="182">+IFERROR(J83/I83-1,"nm")</f>
        <v>0</v>
      </c>
      <c r="K84" s="43">
        <f t="shared" ref="K84" si="183">+IFERROR(K83/J83-1,"nm")</f>
        <v>0</v>
      </c>
      <c r="L84" s="43">
        <f t="shared" ref="L84" si="184">+IFERROR(L83/K83-1,"nm")</f>
        <v>0</v>
      </c>
      <c r="M84" s="43">
        <f t="shared" ref="M84" si="185">+IFERROR(M83/L83-1,"nm")</f>
        <v>0</v>
      </c>
      <c r="N84" s="43">
        <f t="shared" ref="N84" si="186">+IFERROR(N83/M83-1,"nm")</f>
        <v>0</v>
      </c>
    </row>
    <row r="85" spans="1:14" x14ac:dyDescent="0.25">
      <c r="A85" s="51" t="s">
        <v>113</v>
      </c>
      <c r="B85" s="3"/>
      <c r="C85" s="3"/>
      <c r="D85" s="3">
        <f>Historicals!D121</f>
        <v>2920</v>
      </c>
      <c r="E85" s="3">
        <f>Historicals!E121</f>
        <v>3496</v>
      </c>
      <c r="F85" s="3">
        <f>Historicals!F121</f>
        <v>4262</v>
      </c>
      <c r="G85" s="3">
        <f>Historicals!G121</f>
        <v>4635</v>
      </c>
      <c r="H85" s="3">
        <f>Historicals!H121</f>
        <v>5748</v>
      </c>
      <c r="I85" s="3">
        <f>Historicals!I121</f>
        <v>5416</v>
      </c>
      <c r="J85" s="3">
        <f>+I85*(1+J86)</f>
        <v>5416</v>
      </c>
      <c r="K85" s="3">
        <f t="shared" ref="K85" si="187">+J85*(1+K86)</f>
        <v>5416</v>
      </c>
      <c r="L85" s="3">
        <f t="shared" ref="L85" si="188">+K85*(1+L86)</f>
        <v>5416</v>
      </c>
      <c r="M85" s="3">
        <f t="shared" ref="M85" si="189">+L85*(1+M86)</f>
        <v>5416</v>
      </c>
      <c r="N85" s="3">
        <f t="shared" ref="N85" si="190">+M85*(1+N86)</f>
        <v>5416</v>
      </c>
    </row>
    <row r="86" spans="1:14" x14ac:dyDescent="0.25">
      <c r="A86" s="50" t="s">
        <v>129</v>
      </c>
      <c r="B86" s="43" t="str">
        <f t="shared" ref="B86:H86" si="191">+IFERROR(B85/A85-1,"nm")</f>
        <v>nm</v>
      </c>
      <c r="C86" s="43" t="str">
        <f t="shared" si="191"/>
        <v>nm</v>
      </c>
      <c r="D86" s="43" t="str">
        <f t="shared" si="191"/>
        <v>nm</v>
      </c>
      <c r="E86" s="43">
        <f t="shared" si="191"/>
        <v>0.19726027397260282</v>
      </c>
      <c r="F86" s="43">
        <f t="shared" si="191"/>
        <v>0.21910755148741412</v>
      </c>
      <c r="G86" s="43">
        <f t="shared" si="191"/>
        <v>8.7517597372125833E-2</v>
      </c>
      <c r="H86" s="43">
        <f t="shared" si="191"/>
        <v>0.24012944983818763</v>
      </c>
      <c r="I86" s="43">
        <f>+IFERROR(I85/H85-1,"nm")</f>
        <v>-5.7759220598469052E-2</v>
      </c>
      <c r="J86" s="43">
        <f>+J87+J88</f>
        <v>0</v>
      </c>
      <c r="K86" s="43">
        <f t="shared" ref="K86:N86" si="192">+K87+K88</f>
        <v>0</v>
      </c>
      <c r="L86" s="43">
        <f t="shared" si="192"/>
        <v>0</v>
      </c>
      <c r="M86" s="43">
        <f t="shared" si="192"/>
        <v>0</v>
      </c>
      <c r="N86" s="43">
        <f t="shared" si="192"/>
        <v>0</v>
      </c>
    </row>
    <row r="87" spans="1:14" x14ac:dyDescent="0.25">
      <c r="A87" s="50" t="s">
        <v>137</v>
      </c>
      <c r="B87" s="43">
        <f>+[2]Historicals!B193</f>
        <v>0</v>
      </c>
      <c r="C87" s="43">
        <f>Historicals!C193</f>
        <v>0.18</v>
      </c>
      <c r="D87" s="43">
        <f>Historicals!D193</f>
        <v>0.16</v>
      </c>
      <c r="E87" s="43">
        <f>Historicals!E193</f>
        <v>0.25</v>
      </c>
      <c r="F87" s="43">
        <f>Historicals!F193</f>
        <v>0.12</v>
      </c>
      <c r="G87" s="43">
        <f>Historicals!G193</f>
        <v>0.19</v>
      </c>
      <c r="H87" s="43">
        <f>Historicals!H193</f>
        <v>-0.1</v>
      </c>
      <c r="I87" s="43">
        <f>Historicals!I193</f>
        <v>-0.1</v>
      </c>
      <c r="J87" s="45">
        <v>0</v>
      </c>
      <c r="K87" s="45">
        <f t="shared" ref="K87:K88" si="193">+J87</f>
        <v>0</v>
      </c>
      <c r="L87" s="45">
        <f t="shared" ref="L87:L88" si="194">+K87</f>
        <v>0</v>
      </c>
      <c r="M87" s="45">
        <f t="shared" ref="M87:M88" si="195">+L87</f>
        <v>0</v>
      </c>
      <c r="N87" s="45">
        <f t="shared" ref="N87:N88" si="196">+M87</f>
        <v>0</v>
      </c>
    </row>
    <row r="88" spans="1:14" x14ac:dyDescent="0.25">
      <c r="A88" s="50" t="s">
        <v>138</v>
      </c>
      <c r="B88" s="43" t="str">
        <f t="shared" ref="B88:H88" si="197">+IFERROR(B86-B87,"nm")</f>
        <v>nm</v>
      </c>
      <c r="C88" s="43" t="str">
        <f t="shared" si="197"/>
        <v>nm</v>
      </c>
      <c r="D88" s="43" t="str">
        <f t="shared" si="197"/>
        <v>nm</v>
      </c>
      <c r="E88" s="43">
        <f t="shared" si="197"/>
        <v>-5.2739726027397182E-2</v>
      </c>
      <c r="F88" s="43">
        <f t="shared" si="197"/>
        <v>9.9107551487414125E-2</v>
      </c>
      <c r="G88" s="43">
        <f t="shared" si="197"/>
        <v>-0.10248240262787417</v>
      </c>
      <c r="H88" s="43">
        <f t="shared" si="197"/>
        <v>0.3401294498381876</v>
      </c>
      <c r="I88" s="43">
        <f>+IFERROR(I86-I87,"nm")</f>
        <v>4.2240779401530953E-2</v>
      </c>
      <c r="J88" s="45">
        <v>0</v>
      </c>
      <c r="K88" s="45">
        <f t="shared" si="193"/>
        <v>0</v>
      </c>
      <c r="L88" s="45">
        <f t="shared" si="194"/>
        <v>0</v>
      </c>
      <c r="M88" s="45">
        <f t="shared" si="195"/>
        <v>0</v>
      </c>
      <c r="N88" s="45">
        <f t="shared" si="196"/>
        <v>0</v>
      </c>
    </row>
    <row r="89" spans="1:14" x14ac:dyDescent="0.25">
      <c r="A89" s="51" t="s">
        <v>114</v>
      </c>
      <c r="B89" s="3"/>
      <c r="C89" s="3"/>
      <c r="D89" s="3">
        <f>Historicals!D122</f>
        <v>1188</v>
      </c>
      <c r="E89" s="3">
        <f>Historicals!E122</f>
        <v>1508</v>
      </c>
      <c r="F89" s="3">
        <f>Historicals!F122</f>
        <v>1808</v>
      </c>
      <c r="G89" s="3">
        <f>Historicals!G122</f>
        <v>1896</v>
      </c>
      <c r="H89" s="3">
        <f>Historicals!H122</f>
        <v>2347</v>
      </c>
      <c r="I89" s="3">
        <f>Historicals!I122</f>
        <v>1938</v>
      </c>
      <c r="J89" s="3">
        <f>+I89*(1+J90)</f>
        <v>1938</v>
      </c>
      <c r="K89" s="3">
        <f t="shared" ref="K89" si="198">+J89*(1+K90)</f>
        <v>1938</v>
      </c>
      <c r="L89" s="3">
        <f t="shared" ref="L89" si="199">+K89*(1+L90)</f>
        <v>1938</v>
      </c>
      <c r="M89" s="3">
        <f t="shared" ref="M89" si="200">+L89*(1+M90)</f>
        <v>1938</v>
      </c>
      <c r="N89" s="3">
        <f t="shared" ref="N89" si="201">+M89*(1+N90)</f>
        <v>1938</v>
      </c>
    </row>
    <row r="90" spans="1:14" x14ac:dyDescent="0.25">
      <c r="A90" s="50" t="s">
        <v>129</v>
      </c>
      <c r="B90" s="43" t="str">
        <f t="shared" ref="B90:H90" si="202">+IFERROR(B89/A89-1,"nm")</f>
        <v>nm</v>
      </c>
      <c r="C90" s="43" t="str">
        <f t="shared" si="202"/>
        <v>nm</v>
      </c>
      <c r="D90" s="43" t="str">
        <f t="shared" si="202"/>
        <v>nm</v>
      </c>
      <c r="E90" s="43">
        <f t="shared" si="202"/>
        <v>0.26936026936026947</v>
      </c>
      <c r="F90" s="43">
        <f t="shared" si="202"/>
        <v>0.19893899204244025</v>
      </c>
      <c r="G90" s="43">
        <f t="shared" si="202"/>
        <v>4.8672566371681381E-2</v>
      </c>
      <c r="H90" s="43">
        <f t="shared" si="202"/>
        <v>0.2378691983122363</v>
      </c>
      <c r="I90" s="43">
        <f>+IFERROR(I89/H89-1,"nm")</f>
        <v>-0.17426501917341286</v>
      </c>
      <c r="J90" s="43">
        <f>+J91+J92</f>
        <v>0</v>
      </c>
      <c r="K90" s="43">
        <f t="shared" ref="K90:N90" si="203">+K91+K92</f>
        <v>0</v>
      </c>
      <c r="L90" s="43">
        <f t="shared" si="203"/>
        <v>0</v>
      </c>
      <c r="M90" s="43">
        <f t="shared" si="203"/>
        <v>0</v>
      </c>
      <c r="N90" s="43">
        <f t="shared" si="203"/>
        <v>0</v>
      </c>
    </row>
    <row r="91" spans="1:14" x14ac:dyDescent="0.25">
      <c r="A91" s="50" t="s">
        <v>137</v>
      </c>
      <c r="B91" s="43">
        <f>+[2]Historicals!B251</f>
        <v>0</v>
      </c>
      <c r="C91" s="43">
        <f>Historicals!C194</f>
        <v>0.18</v>
      </c>
      <c r="D91" s="43">
        <f>Historicals!D194</f>
        <v>0.23</v>
      </c>
      <c r="E91" s="43">
        <f>Historicals!E194</f>
        <v>0.23</v>
      </c>
      <c r="F91" s="43">
        <f>Historicals!F194</f>
        <v>0.08</v>
      </c>
      <c r="G91" s="43">
        <f>Historicals!G194</f>
        <v>0.19</v>
      </c>
      <c r="H91" s="43">
        <f>Historicals!H194</f>
        <v>-0.21</v>
      </c>
      <c r="I91" s="43">
        <f>Historicals!I194</f>
        <v>-0.21</v>
      </c>
      <c r="J91" s="45">
        <v>0</v>
      </c>
      <c r="K91" s="45">
        <f t="shared" ref="K91:K92" si="204">+J91</f>
        <v>0</v>
      </c>
      <c r="L91" s="45">
        <f t="shared" ref="L91:L92" si="205">+K91</f>
        <v>0</v>
      </c>
      <c r="M91" s="45">
        <f t="shared" ref="M91:M92" si="206">+L91</f>
        <v>0</v>
      </c>
      <c r="N91" s="45">
        <f t="shared" ref="N91:N92" si="207">+M91</f>
        <v>0</v>
      </c>
    </row>
    <row r="92" spans="1:14" x14ac:dyDescent="0.25">
      <c r="A92" s="50" t="s">
        <v>138</v>
      </c>
      <c r="B92" s="43" t="str">
        <f t="shared" ref="B92:H92" si="208">+IFERROR(B90-B91,"nm")</f>
        <v>nm</v>
      </c>
      <c r="C92" s="43" t="str">
        <f t="shared" si="208"/>
        <v>nm</v>
      </c>
      <c r="D92" s="43" t="str">
        <f t="shared" si="208"/>
        <v>nm</v>
      </c>
      <c r="E92" s="43">
        <f t="shared" si="208"/>
        <v>3.9360269360269456E-2</v>
      </c>
      <c r="F92" s="43">
        <f t="shared" si="208"/>
        <v>0.11893899204244025</v>
      </c>
      <c r="G92" s="43">
        <f t="shared" si="208"/>
        <v>-0.14132743362831862</v>
      </c>
      <c r="H92" s="43">
        <f t="shared" si="208"/>
        <v>0.44786919831223626</v>
      </c>
      <c r="I92" s="43">
        <f>+IFERROR(I90-I91,"nm")</f>
        <v>3.5734980826587132E-2</v>
      </c>
      <c r="J92" s="45">
        <v>0</v>
      </c>
      <c r="K92" s="45">
        <f t="shared" si="204"/>
        <v>0</v>
      </c>
      <c r="L92" s="45">
        <f t="shared" si="205"/>
        <v>0</v>
      </c>
      <c r="M92" s="45">
        <f t="shared" si="206"/>
        <v>0</v>
      </c>
      <c r="N92" s="45">
        <f t="shared" si="207"/>
        <v>0</v>
      </c>
    </row>
    <row r="93" spans="1:14" x14ac:dyDescent="0.25">
      <c r="A93" s="51" t="s">
        <v>115</v>
      </c>
      <c r="B93" s="3"/>
      <c r="C93" s="3"/>
      <c r="D93" s="3">
        <f>Historicals!D123</f>
        <v>129</v>
      </c>
      <c r="E93" s="3">
        <f>Historicals!E123</f>
        <v>130</v>
      </c>
      <c r="F93" s="3">
        <f>Historicals!F123</f>
        <v>138</v>
      </c>
      <c r="G93" s="3">
        <f>Historicals!G123</f>
        <v>148</v>
      </c>
      <c r="H93" s="3">
        <f>Historicals!H123</f>
        <v>195</v>
      </c>
      <c r="I93" s="3">
        <f>Historicals!I123</f>
        <v>193</v>
      </c>
      <c r="J93" s="3">
        <f>+I93*(1+J94)</f>
        <v>193</v>
      </c>
      <c r="K93" s="3">
        <f t="shared" ref="K93" si="209">+J93*(1+K94)</f>
        <v>193</v>
      </c>
      <c r="L93" s="3">
        <f t="shared" ref="L93" si="210">+K93*(1+L94)</f>
        <v>193</v>
      </c>
      <c r="M93" s="3">
        <f t="shared" ref="M93" si="211">+L93*(1+M94)</f>
        <v>193</v>
      </c>
      <c r="N93" s="3">
        <f t="shared" ref="N93" si="212">+M93*(1+N94)</f>
        <v>193</v>
      </c>
    </row>
    <row r="94" spans="1:14" x14ac:dyDescent="0.25">
      <c r="A94" s="50" t="s">
        <v>129</v>
      </c>
      <c r="B94" s="43" t="str">
        <f t="shared" ref="B94:H94" si="213">+IFERROR(B93/A93-1,"nm")</f>
        <v>nm</v>
      </c>
      <c r="C94" s="43" t="str">
        <f t="shared" si="213"/>
        <v>nm</v>
      </c>
      <c r="D94" s="43" t="str">
        <f t="shared" si="213"/>
        <v>nm</v>
      </c>
      <c r="E94" s="43">
        <f t="shared" si="213"/>
        <v>7.7519379844961378E-3</v>
      </c>
      <c r="F94" s="43">
        <f t="shared" si="213"/>
        <v>6.1538461538461542E-2</v>
      </c>
      <c r="G94" s="43">
        <f t="shared" si="213"/>
        <v>7.2463768115942129E-2</v>
      </c>
      <c r="H94" s="43">
        <f t="shared" si="213"/>
        <v>0.31756756756756754</v>
      </c>
      <c r="I94" s="43">
        <f>+IFERROR(I93/H93-1,"nm")</f>
        <v>-1.025641025641022E-2</v>
      </c>
      <c r="J94" s="43">
        <f>+J95+J96</f>
        <v>0</v>
      </c>
      <c r="K94" s="43">
        <f t="shared" ref="K94:N94" si="214">+K95+K96</f>
        <v>0</v>
      </c>
      <c r="L94" s="43">
        <f t="shared" si="214"/>
        <v>0</v>
      </c>
      <c r="M94" s="43">
        <f t="shared" si="214"/>
        <v>0</v>
      </c>
      <c r="N94" s="43">
        <f t="shared" si="214"/>
        <v>0</v>
      </c>
    </row>
    <row r="95" spans="1:14" x14ac:dyDescent="0.25">
      <c r="A95" s="50" t="s">
        <v>137</v>
      </c>
      <c r="B95" s="43">
        <f>Historicals!B195</f>
        <v>0</v>
      </c>
      <c r="C95" s="43">
        <f>Historicals!C195</f>
        <v>0.03</v>
      </c>
      <c r="D95" s="43">
        <f>Historicals!D195</f>
        <v>-0.01</v>
      </c>
      <c r="E95" s="43">
        <f>Historicals!E195</f>
        <v>0.08</v>
      </c>
      <c r="F95" s="43">
        <f>Historicals!F195</f>
        <v>0.11</v>
      </c>
      <c r="G95" s="43">
        <f>Historicals!G195</f>
        <v>0.26</v>
      </c>
      <c r="H95" s="43">
        <f>Historicals!H195</f>
        <v>-0.06</v>
      </c>
      <c r="I95" s="43">
        <f>Historicals!I195</f>
        <v>-0.06</v>
      </c>
      <c r="J95" s="45">
        <v>0</v>
      </c>
      <c r="K95" s="45">
        <f t="shared" ref="K95:K96" si="215">+J95</f>
        <v>0</v>
      </c>
      <c r="L95" s="45">
        <f t="shared" ref="L95:L96" si="216">+K95</f>
        <v>0</v>
      </c>
      <c r="M95" s="45">
        <f t="shared" ref="M95:M96" si="217">+L95</f>
        <v>0</v>
      </c>
      <c r="N95" s="45">
        <f t="shared" ref="N95:N96" si="218">+M95</f>
        <v>0</v>
      </c>
    </row>
    <row r="96" spans="1:14" x14ac:dyDescent="0.25">
      <c r="A96" s="50" t="s">
        <v>138</v>
      </c>
      <c r="B96" s="43" t="str">
        <f t="shared" ref="B96:H96" si="219">+IFERROR(B94-B95,"nm")</f>
        <v>nm</v>
      </c>
      <c r="C96" s="43" t="str">
        <f t="shared" si="219"/>
        <v>nm</v>
      </c>
      <c r="D96" s="43" t="str">
        <f t="shared" si="219"/>
        <v>nm</v>
      </c>
      <c r="E96" s="43">
        <f t="shared" si="219"/>
        <v>-7.2248062015503864E-2</v>
      </c>
      <c r="F96" s="43">
        <f t="shared" si="219"/>
        <v>-4.8461538461538459E-2</v>
      </c>
      <c r="G96" s="43">
        <f t="shared" si="219"/>
        <v>-0.18753623188405788</v>
      </c>
      <c r="H96" s="43">
        <f t="shared" si="219"/>
        <v>0.37756756756756754</v>
      </c>
      <c r="I96" s="43">
        <f>+IFERROR(I94-I95,"nm")</f>
        <v>4.9743589743589778E-2</v>
      </c>
      <c r="J96" s="45">
        <v>0</v>
      </c>
      <c r="K96" s="45">
        <f t="shared" si="215"/>
        <v>0</v>
      </c>
      <c r="L96" s="45">
        <f t="shared" si="216"/>
        <v>0</v>
      </c>
      <c r="M96" s="45">
        <f t="shared" si="217"/>
        <v>0</v>
      </c>
      <c r="N96" s="45">
        <f t="shared" si="218"/>
        <v>0</v>
      </c>
    </row>
    <row r="97" spans="1:14" x14ac:dyDescent="0.25">
      <c r="A97" s="8" t="s">
        <v>130</v>
      </c>
      <c r="B97" s="44">
        <f t="shared" ref="B97:I97" si="220">+B104+B100</f>
        <v>1039</v>
      </c>
      <c r="C97" s="44">
        <f t="shared" si="220"/>
        <v>1420</v>
      </c>
      <c r="D97" s="44">
        <f t="shared" si="220"/>
        <v>1561</v>
      </c>
      <c r="E97" s="44">
        <f t="shared" si="220"/>
        <v>1863</v>
      </c>
      <c r="F97" s="44">
        <f t="shared" si="220"/>
        <v>2426</v>
      </c>
      <c r="G97" s="44">
        <f t="shared" si="220"/>
        <v>2534</v>
      </c>
      <c r="H97" s="44">
        <f t="shared" si="220"/>
        <v>3289</v>
      </c>
      <c r="I97" s="44">
        <f t="shared" si="220"/>
        <v>2406</v>
      </c>
      <c r="J97" s="44">
        <f>+J104+J100</f>
        <v>2406</v>
      </c>
      <c r="K97" s="44">
        <f t="shared" ref="K97:N97" si="221">+K104+K100</f>
        <v>2406</v>
      </c>
      <c r="L97" s="44">
        <f t="shared" si="221"/>
        <v>2406</v>
      </c>
      <c r="M97" s="44">
        <f t="shared" si="221"/>
        <v>2406</v>
      </c>
      <c r="N97" s="44">
        <f t="shared" si="221"/>
        <v>2406</v>
      </c>
    </row>
    <row r="98" spans="1:14" x14ac:dyDescent="0.25">
      <c r="A98" s="52" t="s">
        <v>129</v>
      </c>
      <c r="B98" s="43" t="str">
        <f t="shared" ref="B98:H98" si="222">+IFERROR(B97/A97-1,"nm")</f>
        <v>nm</v>
      </c>
      <c r="C98" s="43">
        <f t="shared" si="222"/>
        <v>0.36669874879692022</v>
      </c>
      <c r="D98" s="43">
        <f t="shared" si="222"/>
        <v>9.9295774647887303E-2</v>
      </c>
      <c r="E98" s="43">
        <f t="shared" si="222"/>
        <v>0.19346572709801402</v>
      </c>
      <c r="F98" s="43">
        <f t="shared" si="222"/>
        <v>0.3022007514761138</v>
      </c>
      <c r="G98" s="43">
        <f t="shared" si="222"/>
        <v>4.4517724649629109E-2</v>
      </c>
      <c r="H98" s="43">
        <f t="shared" si="222"/>
        <v>0.29794790844514596</v>
      </c>
      <c r="I98" s="43">
        <f>+IFERROR(I97/H97-1,"nm")</f>
        <v>-0.26847065977500761</v>
      </c>
      <c r="J98" s="43">
        <f t="shared" ref="J98" si="223">+IFERROR(J97/I97-1,"nm")</f>
        <v>0</v>
      </c>
      <c r="K98" s="43">
        <f t="shared" ref="K98" si="224">+IFERROR(K97/J97-1,"nm")</f>
        <v>0</v>
      </c>
      <c r="L98" s="43">
        <f t="shared" ref="L98" si="225">+IFERROR(L97/K97-1,"nm")</f>
        <v>0</v>
      </c>
      <c r="M98" s="43">
        <f t="shared" ref="M98" si="226">+IFERROR(M97/L97-1,"nm")</f>
        <v>0</v>
      </c>
      <c r="N98" s="43">
        <f t="shared" ref="N98" si="227">+IFERROR(N97/M97-1,"nm")</f>
        <v>0</v>
      </c>
    </row>
    <row r="99" spans="1:14" x14ac:dyDescent="0.25">
      <c r="A99" s="52" t="s">
        <v>131</v>
      </c>
      <c r="B99" s="43">
        <f>+IFERROR(B97/B$83,"nm")</f>
        <v>0.33876752526899251</v>
      </c>
      <c r="C99" s="43">
        <f t="shared" ref="C99:I99" si="228">+IFERROR(C97/C$83,"nm")</f>
        <v>0.37516512549537651</v>
      </c>
      <c r="D99" s="43">
        <f t="shared" si="228"/>
        <v>0.36842105263157893</v>
      </c>
      <c r="E99" s="43">
        <f t="shared" si="228"/>
        <v>0.36287495130502534</v>
      </c>
      <c r="F99" s="43">
        <f t="shared" si="228"/>
        <v>0.3907860824742268</v>
      </c>
      <c r="G99" s="43">
        <f t="shared" si="228"/>
        <v>0.37939811349004343</v>
      </c>
      <c r="H99" s="43">
        <f t="shared" si="228"/>
        <v>0.39674306393244874</v>
      </c>
      <c r="I99" s="43">
        <f t="shared" si="228"/>
        <v>0.31880217304889358</v>
      </c>
      <c r="J99" s="45">
        <f>+I99</f>
        <v>0.31880217304889358</v>
      </c>
      <c r="K99" s="45">
        <f t="shared" ref="K99" si="229">+J99</f>
        <v>0.31880217304889358</v>
      </c>
      <c r="L99" s="45">
        <f t="shared" ref="L99" si="230">+K99</f>
        <v>0.31880217304889358</v>
      </c>
      <c r="M99" s="45">
        <f t="shared" ref="M99" si="231">+L99</f>
        <v>0.31880217304889358</v>
      </c>
      <c r="N99" s="45">
        <f t="shared" ref="N99" si="232">+M99</f>
        <v>0.31880217304889358</v>
      </c>
    </row>
    <row r="100" spans="1:14" x14ac:dyDescent="0.25">
      <c r="A100" s="8" t="s">
        <v>132</v>
      </c>
      <c r="B100" s="8">
        <f>Historicals!B174</f>
        <v>46</v>
      </c>
      <c r="C100" s="8">
        <f>Historicals!C174</f>
        <v>48</v>
      </c>
      <c r="D100" s="8">
        <f>Historicals!D174</f>
        <v>54</v>
      </c>
      <c r="E100" s="8">
        <f>Historicals!E174</f>
        <v>56</v>
      </c>
      <c r="F100" s="8">
        <f>Historicals!F174</f>
        <v>50</v>
      </c>
      <c r="G100" s="8">
        <f>Historicals!G174</f>
        <v>44</v>
      </c>
      <c r="H100" s="8">
        <f>Historicals!H174</f>
        <v>46</v>
      </c>
      <c r="I100" s="8">
        <f>Historicals!I174</f>
        <v>41</v>
      </c>
      <c r="J100" s="44">
        <f>+J103*J110</f>
        <v>41</v>
      </c>
      <c r="K100" s="44">
        <f t="shared" ref="K100:N100" si="233">+K103*K110</f>
        <v>41</v>
      </c>
      <c r="L100" s="44">
        <f t="shared" si="233"/>
        <v>41</v>
      </c>
      <c r="M100" s="44">
        <f t="shared" si="233"/>
        <v>41</v>
      </c>
      <c r="N100" s="44">
        <f t="shared" si="233"/>
        <v>41</v>
      </c>
    </row>
    <row r="101" spans="1:14" x14ac:dyDescent="0.25">
      <c r="A101" s="52" t="s">
        <v>129</v>
      </c>
      <c r="B101" s="43" t="str">
        <f t="shared" ref="B101:H101" si="234">+IFERROR(B100/A100-1,"nm")</f>
        <v>nm</v>
      </c>
      <c r="C101" s="43">
        <f t="shared" si="234"/>
        <v>4.3478260869565188E-2</v>
      </c>
      <c r="D101" s="43">
        <f t="shared" si="234"/>
        <v>0.125</v>
      </c>
      <c r="E101" s="43">
        <f t="shared" si="234"/>
        <v>3.7037037037036979E-2</v>
      </c>
      <c r="F101" s="43">
        <f t="shared" si="234"/>
        <v>-0.1071428571428571</v>
      </c>
      <c r="G101" s="43">
        <f t="shared" si="234"/>
        <v>-0.12</v>
      </c>
      <c r="H101" s="43">
        <f t="shared" si="234"/>
        <v>4.5454545454545414E-2</v>
      </c>
      <c r="I101" s="43">
        <f>+IFERROR(I100/H100-1,"nm")</f>
        <v>-0.10869565217391308</v>
      </c>
      <c r="J101" s="43">
        <f t="shared" ref="J101" si="235">+IFERROR(J100/I100-1,"nm")</f>
        <v>0</v>
      </c>
      <c r="K101" s="43">
        <f t="shared" ref="K101" si="236">+IFERROR(K100/J100-1,"nm")</f>
        <v>0</v>
      </c>
      <c r="L101" s="43">
        <f t="shared" ref="L101" si="237">+IFERROR(L100/K100-1,"nm")</f>
        <v>0</v>
      </c>
      <c r="M101" s="43">
        <f t="shared" ref="M101" si="238">+IFERROR(M100/L100-1,"nm")</f>
        <v>0</v>
      </c>
      <c r="N101" s="43">
        <f t="shared" ref="N101" si="239">+IFERROR(N100/M100-1,"nm")</f>
        <v>0</v>
      </c>
    </row>
    <row r="102" spans="1:14" x14ac:dyDescent="0.25">
      <c r="A102" s="52" t="s">
        <v>133</v>
      </c>
      <c r="B102" s="43">
        <f>+IFERROR(B100/B$83,"nm")</f>
        <v>1.4998369742419302E-2</v>
      </c>
      <c r="C102" s="43">
        <f t="shared" ref="C102:I102" si="240">+IFERROR(C100/C$83,"nm")</f>
        <v>1.2681638044914135E-2</v>
      </c>
      <c r="D102" s="43">
        <f t="shared" si="240"/>
        <v>1.2744866650932263E-2</v>
      </c>
      <c r="E102" s="43">
        <f t="shared" si="240"/>
        <v>1.090767432800935E-2</v>
      </c>
      <c r="F102" s="43">
        <f t="shared" si="240"/>
        <v>8.0541237113402053E-3</v>
      </c>
      <c r="G102" s="43">
        <f t="shared" si="240"/>
        <v>6.5878125467884411E-3</v>
      </c>
      <c r="H102" s="43">
        <f t="shared" si="240"/>
        <v>5.5488540410132689E-3</v>
      </c>
      <c r="I102" s="43">
        <f t="shared" si="240"/>
        <v>5.4326222340002651E-3</v>
      </c>
      <c r="J102" s="43">
        <f t="shared" ref="J102:N102" si="241">+IFERROR(J100/J$21,"nm")</f>
        <v>2.2339671988230807E-3</v>
      </c>
      <c r="K102" s="43">
        <f t="shared" si="241"/>
        <v>2.2339671988230807E-3</v>
      </c>
      <c r="L102" s="43">
        <f t="shared" si="241"/>
        <v>2.2339671988230807E-3</v>
      </c>
      <c r="M102" s="43">
        <f t="shared" si="241"/>
        <v>2.2339671988230807E-3</v>
      </c>
      <c r="N102" s="43">
        <f t="shared" si="241"/>
        <v>2.2339671988230807E-3</v>
      </c>
    </row>
    <row r="103" spans="1:14" x14ac:dyDescent="0.25">
      <c r="A103" s="42" t="s">
        <v>142</v>
      </c>
      <c r="B103" s="43">
        <f t="shared" ref="B103:H103" si="242">+IFERROR(B100/B110,"nm")</f>
        <v>0.18110236220472442</v>
      </c>
      <c r="C103" s="43">
        <f t="shared" si="242"/>
        <v>0.20512820512820512</v>
      </c>
      <c r="D103" s="43">
        <f t="shared" si="242"/>
        <v>0.24</v>
      </c>
      <c r="E103" s="43">
        <f t="shared" si="242"/>
        <v>0.21875</v>
      </c>
      <c r="F103" s="43">
        <f t="shared" si="242"/>
        <v>0.2109704641350211</v>
      </c>
      <c r="G103" s="43">
        <f t="shared" si="242"/>
        <v>0.20560747663551401</v>
      </c>
      <c r="H103" s="43">
        <f t="shared" si="242"/>
        <v>0.15972222222222221</v>
      </c>
      <c r="I103" s="43">
        <f>+IFERROR(I100/I110,"nm")</f>
        <v>0.13531353135313531</v>
      </c>
      <c r="J103" s="45">
        <f>+I103</f>
        <v>0.13531353135313531</v>
      </c>
      <c r="K103" s="45">
        <f t="shared" ref="K103" si="243">+J103</f>
        <v>0.13531353135313531</v>
      </c>
      <c r="L103" s="45">
        <f t="shared" ref="L103" si="244">+K103</f>
        <v>0.13531353135313531</v>
      </c>
      <c r="M103" s="45">
        <f t="shared" ref="M103" si="245">+L103</f>
        <v>0.13531353135313531</v>
      </c>
      <c r="N103" s="45">
        <f t="shared" ref="N103" si="246">+M103</f>
        <v>0.13531353135313531</v>
      </c>
    </row>
    <row r="104" spans="1:14" x14ac:dyDescent="0.25">
      <c r="A104" s="8" t="s">
        <v>134</v>
      </c>
      <c r="B104" s="8">
        <f>Historicals!B141</f>
        <v>993</v>
      </c>
      <c r="C104" s="8">
        <f>Historicals!C141</f>
        <v>1372</v>
      </c>
      <c r="D104" s="8">
        <f>Historicals!D141</f>
        <v>1507</v>
      </c>
      <c r="E104" s="8">
        <f>Historicals!E141</f>
        <v>1807</v>
      </c>
      <c r="F104" s="8">
        <f>Historicals!F141</f>
        <v>2376</v>
      </c>
      <c r="G104" s="8">
        <f>Historicals!G141</f>
        <v>2490</v>
      </c>
      <c r="H104" s="8">
        <f>Historicals!H141</f>
        <v>3243</v>
      </c>
      <c r="I104" s="8">
        <f>Historicals!I141</f>
        <v>2365</v>
      </c>
      <c r="J104" s="8">
        <f>I104*(1+J105)</f>
        <v>2365</v>
      </c>
      <c r="K104" s="8">
        <f t="shared" ref="K104:N104" si="247">J104*(1+K105)</f>
        <v>2365</v>
      </c>
      <c r="L104" s="8">
        <f t="shared" si="247"/>
        <v>2365</v>
      </c>
      <c r="M104" s="8">
        <f t="shared" si="247"/>
        <v>2365</v>
      </c>
      <c r="N104" s="8">
        <f t="shared" si="247"/>
        <v>2365</v>
      </c>
    </row>
    <row r="105" spans="1:14" x14ac:dyDescent="0.25">
      <c r="A105" s="52" t="s">
        <v>129</v>
      </c>
      <c r="B105" s="43" t="str">
        <f t="shared" ref="B105:H105" si="248">+IFERROR(B104/A104-1,"nm")</f>
        <v>nm</v>
      </c>
      <c r="C105" s="43">
        <f t="shared" si="248"/>
        <v>0.38167170191339372</v>
      </c>
      <c r="D105" s="43">
        <f t="shared" si="248"/>
        <v>9.8396501457725938E-2</v>
      </c>
      <c r="E105" s="43">
        <f t="shared" si="248"/>
        <v>0.19907100199071004</v>
      </c>
      <c r="F105" s="43">
        <f t="shared" si="248"/>
        <v>0.31488655229662421</v>
      </c>
      <c r="G105" s="43">
        <f t="shared" si="248"/>
        <v>4.7979797979798011E-2</v>
      </c>
      <c r="H105" s="43">
        <f t="shared" si="248"/>
        <v>0.30240963855421676</v>
      </c>
      <c r="I105" s="43">
        <f>+IFERROR(I104/H104-1,"nm")</f>
        <v>-0.27073697193956214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</row>
    <row r="106" spans="1:14" x14ac:dyDescent="0.25">
      <c r="A106" s="52" t="s">
        <v>131</v>
      </c>
      <c r="B106" s="43">
        <f>+IFERROR(B104/B$83,"nm")</f>
        <v>0.3237691555265732</v>
      </c>
      <c r="C106" s="43">
        <f t="shared" ref="C106:I106" si="249">+IFERROR(C104/C$83,"nm")</f>
        <v>0.36248348745046233</v>
      </c>
      <c r="D106" s="43">
        <f t="shared" si="249"/>
        <v>0.35567618598064671</v>
      </c>
      <c r="E106" s="43">
        <f t="shared" si="249"/>
        <v>0.35196727697701596</v>
      </c>
      <c r="F106" s="43">
        <f t="shared" si="249"/>
        <v>0.38273195876288657</v>
      </c>
      <c r="G106" s="43">
        <f t="shared" si="249"/>
        <v>0.37281030094325496</v>
      </c>
      <c r="H106" s="43">
        <f t="shared" si="249"/>
        <v>0.39119420989143544</v>
      </c>
      <c r="I106" s="43">
        <f t="shared" si="249"/>
        <v>0.31336955081489332</v>
      </c>
      <c r="J106" s="43">
        <f t="shared" ref="J106:N106" si="250">+IFERROR(J104/J$21,"nm")</f>
        <v>0.12886176646869721</v>
      </c>
      <c r="K106" s="43">
        <f t="shared" si="250"/>
        <v>0.12886176646869721</v>
      </c>
      <c r="L106" s="43">
        <f t="shared" si="250"/>
        <v>0.12886176646869721</v>
      </c>
      <c r="M106" s="43">
        <f t="shared" si="250"/>
        <v>0.12886176646869721</v>
      </c>
      <c r="N106" s="43">
        <f t="shared" si="250"/>
        <v>0.12886176646869721</v>
      </c>
    </row>
    <row r="107" spans="1:14" x14ac:dyDescent="0.25">
      <c r="A107" s="8" t="s">
        <v>135</v>
      </c>
      <c r="B107" s="8">
        <f>Historicals!B163</f>
        <v>69</v>
      </c>
      <c r="C107" s="8">
        <f>Historicals!C163</f>
        <v>17</v>
      </c>
      <c r="D107" s="8">
        <f>Historicals!D163</f>
        <v>51</v>
      </c>
      <c r="E107" s="8">
        <f>Historicals!E163</f>
        <v>76</v>
      </c>
      <c r="F107" s="8">
        <f>Historicals!F163</f>
        <v>49</v>
      </c>
      <c r="G107" s="8">
        <f>Historicals!G163</f>
        <v>28</v>
      </c>
      <c r="H107" s="8">
        <f>Historicals!H163</f>
        <v>94</v>
      </c>
      <c r="I107" s="8">
        <f>Historicals!I163</f>
        <v>78</v>
      </c>
      <c r="J107" s="44">
        <f>+J83*J109</f>
        <v>78</v>
      </c>
      <c r="K107" s="44">
        <f t="shared" ref="K107:N107" si="251">+K83*K109</f>
        <v>78</v>
      </c>
      <c r="L107" s="44">
        <f t="shared" si="251"/>
        <v>78</v>
      </c>
      <c r="M107" s="44">
        <f t="shared" si="251"/>
        <v>78</v>
      </c>
      <c r="N107" s="44">
        <f t="shared" si="251"/>
        <v>78</v>
      </c>
    </row>
    <row r="108" spans="1:14" x14ac:dyDescent="0.25">
      <c r="A108" s="52" t="s">
        <v>129</v>
      </c>
      <c r="B108" s="43" t="str">
        <f t="shared" ref="B108:H108" si="252">+IFERROR(B107/A107-1,"nm")</f>
        <v>nm</v>
      </c>
      <c r="C108" s="43">
        <f t="shared" si="252"/>
        <v>-0.75362318840579712</v>
      </c>
      <c r="D108" s="43">
        <f t="shared" si="252"/>
        <v>2</v>
      </c>
      <c r="E108" s="43">
        <f t="shared" si="252"/>
        <v>0.49019607843137258</v>
      </c>
      <c r="F108" s="43">
        <f t="shared" si="252"/>
        <v>-0.35526315789473684</v>
      </c>
      <c r="G108" s="43">
        <f t="shared" si="252"/>
        <v>-0.4285714285714286</v>
      </c>
      <c r="H108" s="43">
        <f t="shared" si="252"/>
        <v>2.3571428571428572</v>
      </c>
      <c r="I108" s="43">
        <f>+IFERROR(I107/H107-1,"nm")</f>
        <v>-0.17021276595744683</v>
      </c>
      <c r="J108" s="43">
        <f t="shared" ref="J108" si="253">+IFERROR(J107/I107-1,"nm")</f>
        <v>0</v>
      </c>
      <c r="K108" s="43">
        <f t="shared" ref="K108" si="254">+IFERROR(K107/J107-1,"nm")</f>
        <v>0</v>
      </c>
      <c r="L108" s="43">
        <f t="shared" ref="L108" si="255">+IFERROR(L107/K107-1,"nm")</f>
        <v>0</v>
      </c>
      <c r="M108" s="43">
        <f t="shared" ref="M108" si="256">+IFERROR(M107/L107-1,"nm")</f>
        <v>0</v>
      </c>
      <c r="N108" s="43">
        <f t="shared" ref="N108" si="257">+IFERROR(N107/M107-1,"nm")</f>
        <v>0</v>
      </c>
    </row>
    <row r="109" spans="1:14" x14ac:dyDescent="0.25">
      <c r="A109" s="52" t="s">
        <v>133</v>
      </c>
      <c r="B109" s="43">
        <f>+IFERROR(B107/B$83,"nm")</f>
        <v>2.2497554613628953E-2</v>
      </c>
      <c r="C109" s="43">
        <f t="shared" ref="C109:I109" si="258">+IFERROR(C107/C$83,"nm")</f>
        <v>4.4914134742404226E-3</v>
      </c>
      <c r="D109" s="43">
        <f t="shared" si="258"/>
        <v>1.2036818503658248E-2</v>
      </c>
      <c r="E109" s="43">
        <f t="shared" si="258"/>
        <v>1.4803272302298403E-2</v>
      </c>
      <c r="F109" s="43">
        <f t="shared" si="258"/>
        <v>7.8930412371134018E-3</v>
      </c>
      <c r="G109" s="43">
        <f t="shared" si="258"/>
        <v>4.1922443479562805E-3</v>
      </c>
      <c r="H109" s="43">
        <f t="shared" si="258"/>
        <v>1.1338962605548853E-2</v>
      </c>
      <c r="I109" s="43">
        <f t="shared" si="258"/>
        <v>1.0335232542732211E-2</v>
      </c>
      <c r="J109" s="45">
        <f>+I109</f>
        <v>1.0335232542732211E-2</v>
      </c>
      <c r="K109" s="45">
        <f t="shared" ref="K109" si="259">+J109</f>
        <v>1.0335232542732211E-2</v>
      </c>
      <c r="L109" s="45">
        <f t="shared" ref="L109" si="260">+K109</f>
        <v>1.0335232542732211E-2</v>
      </c>
      <c r="M109" s="45">
        <f t="shared" ref="M109" si="261">+L109</f>
        <v>1.0335232542732211E-2</v>
      </c>
      <c r="N109" s="45">
        <f t="shared" ref="N109" si="262">+M109</f>
        <v>1.0335232542732211E-2</v>
      </c>
    </row>
    <row r="110" spans="1:14" x14ac:dyDescent="0.25">
      <c r="A110" s="8" t="s">
        <v>143</v>
      </c>
      <c r="B110" s="8">
        <f>Historicals!B218</f>
        <v>254</v>
      </c>
      <c r="C110" s="8">
        <f>Historicals!C218</f>
        <v>234</v>
      </c>
      <c r="D110" s="8">
        <f>Historicals!D218</f>
        <v>225</v>
      </c>
      <c r="E110" s="8">
        <f>Historicals!E218</f>
        <v>256</v>
      </c>
      <c r="F110" s="8">
        <f>Historicals!F218</f>
        <v>237</v>
      </c>
      <c r="G110" s="8">
        <f>Historicals!G218</f>
        <v>214</v>
      </c>
      <c r="H110" s="8">
        <f>Historicals!H218</f>
        <v>288</v>
      </c>
      <c r="I110" s="8">
        <f>Historicals!I218</f>
        <v>303</v>
      </c>
      <c r="J110" s="44">
        <f>+J83*J112</f>
        <v>303</v>
      </c>
      <c r="K110" s="44">
        <f t="shared" ref="K110:N110" si="263">+K83*K112</f>
        <v>303</v>
      </c>
      <c r="L110" s="44">
        <f t="shared" si="263"/>
        <v>303</v>
      </c>
      <c r="M110" s="44">
        <f t="shared" si="263"/>
        <v>303</v>
      </c>
      <c r="N110" s="44">
        <f t="shared" si="263"/>
        <v>303</v>
      </c>
    </row>
    <row r="111" spans="1:14" x14ac:dyDescent="0.25">
      <c r="A111" s="42" t="s">
        <v>129</v>
      </c>
      <c r="B111" s="43" t="str">
        <f t="shared" ref="B111" si="264">+IFERROR(B110/A110-1,"nm")</f>
        <v>nm</v>
      </c>
      <c r="C111" s="43">
        <f t="shared" ref="C111" si="265">+IFERROR(C110/B110-1,"nm")</f>
        <v>-7.8740157480314932E-2</v>
      </c>
      <c r="D111" s="43">
        <f t="shared" ref="D111" si="266">+IFERROR(D110/C110-1,"nm")</f>
        <v>-3.8461538461538436E-2</v>
      </c>
      <c r="E111" s="43">
        <f t="shared" ref="E111" si="267">+IFERROR(E110/D110-1,"nm")</f>
        <v>0.13777777777777778</v>
      </c>
      <c r="F111" s="43">
        <f t="shared" ref="F111" si="268">+IFERROR(F110/E110-1,"nm")</f>
        <v>-7.421875E-2</v>
      </c>
      <c r="G111" s="43">
        <f t="shared" ref="G111" si="269">+IFERROR(G110/F110-1,"nm")</f>
        <v>-9.7046413502109741E-2</v>
      </c>
      <c r="H111" s="43">
        <f t="shared" ref="H111" si="270">+IFERROR(H110/G110-1,"nm")</f>
        <v>0.34579439252336441</v>
      </c>
      <c r="I111" s="43">
        <f>+IFERROR(I110/H110-1,"nm")</f>
        <v>5.2083333333333259E-2</v>
      </c>
      <c r="J111" s="43">
        <f>+J112+J113</f>
        <v>4.0148403339075128E-2</v>
      </c>
      <c r="K111" s="43">
        <f t="shared" ref="K111:N111" si="271">+K112+K113</f>
        <v>4.0148403339075128E-2</v>
      </c>
      <c r="L111" s="43">
        <f t="shared" si="271"/>
        <v>4.0148403339075128E-2</v>
      </c>
      <c r="M111" s="43">
        <f t="shared" si="271"/>
        <v>4.0148403339075128E-2</v>
      </c>
      <c r="N111" s="43">
        <f t="shared" si="271"/>
        <v>4.0148403339075128E-2</v>
      </c>
    </row>
    <row r="112" spans="1:14" x14ac:dyDescent="0.25">
      <c r="A112" s="42" t="s">
        <v>133</v>
      </c>
      <c r="B112" s="43">
        <f>+IFERROR(B110/B$83,"nm")</f>
        <v>8.2817085099445714E-2</v>
      </c>
      <c r="C112" s="43">
        <f t="shared" ref="C112:I112" si="272">+IFERROR(C110/C$83,"nm")</f>
        <v>6.1822985468956405E-2</v>
      </c>
      <c r="D112" s="43">
        <f t="shared" si="272"/>
        <v>5.31036110455511E-2</v>
      </c>
      <c r="E112" s="43">
        <f t="shared" si="272"/>
        <v>4.9863654070899883E-2</v>
      </c>
      <c r="F112" s="43">
        <f t="shared" si="272"/>
        <v>3.817654639175258E-2</v>
      </c>
      <c r="G112" s="43">
        <f t="shared" si="272"/>
        <v>3.2040724659380147E-2</v>
      </c>
      <c r="H112" s="43">
        <f t="shared" si="272"/>
        <v>3.4740651387213509E-2</v>
      </c>
      <c r="I112" s="43">
        <f t="shared" si="272"/>
        <v>4.0148403339075128E-2</v>
      </c>
      <c r="J112" s="45">
        <f>+I112</f>
        <v>4.0148403339075128E-2</v>
      </c>
      <c r="K112" s="45">
        <f t="shared" ref="K112" si="273">+J112</f>
        <v>4.0148403339075128E-2</v>
      </c>
      <c r="L112" s="45">
        <f t="shared" ref="L112" si="274">+K112</f>
        <v>4.0148403339075128E-2</v>
      </c>
      <c r="M112" s="45">
        <f t="shared" ref="M112" si="275">+L112</f>
        <v>4.0148403339075128E-2</v>
      </c>
      <c r="N112" s="45">
        <f t="shared" ref="N112" si="276">+M112</f>
        <v>4.0148403339075128E-2</v>
      </c>
    </row>
    <row r="113" spans="1:14" x14ac:dyDescent="0.25">
      <c r="A113" s="39" t="s">
        <v>106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25">
      <c r="A114" s="8" t="s">
        <v>136</v>
      </c>
      <c r="B114" s="8"/>
      <c r="C114" s="8">
        <f>Historicals!C124</f>
        <v>4317</v>
      </c>
      <c r="D114" s="8">
        <f>Historicals!D124</f>
        <v>4737</v>
      </c>
      <c r="E114" s="8">
        <f>Historicals!E124</f>
        <v>5166</v>
      </c>
      <c r="F114" s="8">
        <f>Historicals!F124</f>
        <v>5254</v>
      </c>
      <c r="G114" s="8">
        <f>Historicals!G124</f>
        <v>5028</v>
      </c>
      <c r="H114" s="8">
        <f>Historicals!H124</f>
        <v>5343</v>
      </c>
      <c r="I114" s="8">
        <f>Historicals!I124</f>
        <v>5955</v>
      </c>
      <c r="J114" s="8">
        <f>+SUM(J116+J120+J124)</f>
        <v>5955</v>
      </c>
      <c r="K114" s="8">
        <f t="shared" ref="K114:N114" si="277">+SUM(K116+K120+K124)</f>
        <v>5955</v>
      </c>
      <c r="L114" s="8">
        <f t="shared" si="277"/>
        <v>5955</v>
      </c>
      <c r="M114" s="8">
        <f t="shared" si="277"/>
        <v>5955</v>
      </c>
      <c r="N114" s="8">
        <f t="shared" si="277"/>
        <v>5955</v>
      </c>
    </row>
    <row r="115" spans="1:14" x14ac:dyDescent="0.25">
      <c r="A115" s="50" t="s">
        <v>129</v>
      </c>
      <c r="B115" s="43" t="str">
        <f t="shared" ref="B115:H115" si="278">+IFERROR(B114/A114-1,"nm")</f>
        <v>nm</v>
      </c>
      <c r="C115" s="43" t="str">
        <f t="shared" si="278"/>
        <v>nm</v>
      </c>
      <c r="D115" s="43">
        <f t="shared" si="278"/>
        <v>9.7289784572619942E-2</v>
      </c>
      <c r="E115" s="43">
        <f t="shared" si="278"/>
        <v>9.0563647878403986E-2</v>
      </c>
      <c r="F115" s="43">
        <f t="shared" si="278"/>
        <v>1.7034456058846237E-2</v>
      </c>
      <c r="G115" s="43">
        <f t="shared" si="278"/>
        <v>-4.3014845831747195E-2</v>
      </c>
      <c r="H115" s="43">
        <f t="shared" si="278"/>
        <v>6.2649164677804237E-2</v>
      </c>
      <c r="I115" s="43">
        <f>+IFERROR(I114/H114-1,"nm")</f>
        <v>0.11454239191465465</v>
      </c>
      <c r="J115" s="43">
        <f t="shared" ref="J115" si="279">+IFERROR(J114/I114-1,"nm")</f>
        <v>0</v>
      </c>
      <c r="K115" s="43">
        <f t="shared" ref="K115" si="280">+IFERROR(K114/J114-1,"nm")</f>
        <v>0</v>
      </c>
      <c r="L115" s="43">
        <f t="shared" ref="L115" si="281">+IFERROR(L114/K114-1,"nm")</f>
        <v>0</v>
      </c>
      <c r="M115" s="43">
        <f t="shared" ref="M115" si="282">+IFERROR(M114/L114-1,"nm")</f>
        <v>0</v>
      </c>
      <c r="N115" s="43">
        <f t="shared" ref="N115" si="283">+IFERROR(N114/M114-1,"nm")</f>
        <v>0</v>
      </c>
    </row>
    <row r="116" spans="1:14" x14ac:dyDescent="0.25">
      <c r="A116" s="51" t="s">
        <v>113</v>
      </c>
      <c r="B116" s="3"/>
      <c r="C116" s="3"/>
      <c r="D116" s="3">
        <f>Historicals!D125</f>
        <v>3285</v>
      </c>
      <c r="E116" s="3">
        <f>Historicals!E125</f>
        <v>3575</v>
      </c>
      <c r="F116" s="3">
        <f>Historicals!F125</f>
        <v>3622</v>
      </c>
      <c r="G116" s="3">
        <f>Historicals!G125</f>
        <v>3449</v>
      </c>
      <c r="H116" s="3">
        <f>Historicals!H125</f>
        <v>3659</v>
      </c>
      <c r="I116" s="3">
        <f>Historicals!I125</f>
        <v>4111</v>
      </c>
      <c r="J116" s="3">
        <f>+I116*(1+J117)</f>
        <v>4111</v>
      </c>
      <c r="K116" s="3">
        <f t="shared" ref="K116" si="284">+J116*(1+K117)</f>
        <v>4111</v>
      </c>
      <c r="L116" s="3">
        <f t="shared" ref="L116" si="285">+K116*(1+L117)</f>
        <v>4111</v>
      </c>
      <c r="M116" s="3">
        <f t="shared" ref="M116" si="286">+L116*(1+M117)</f>
        <v>4111</v>
      </c>
      <c r="N116" s="3">
        <f t="shared" ref="N116" si="287">+M116*(1+N117)</f>
        <v>4111</v>
      </c>
    </row>
    <row r="117" spans="1:14" x14ac:dyDescent="0.25">
      <c r="A117" s="50" t="s">
        <v>129</v>
      </c>
      <c r="B117" s="43" t="str">
        <f t="shared" ref="B117:H117" si="288">+IFERROR(B116/A116-1,"nm")</f>
        <v>nm</v>
      </c>
      <c r="C117" s="43" t="str">
        <f t="shared" si="288"/>
        <v>nm</v>
      </c>
      <c r="D117" s="43" t="str">
        <f t="shared" si="288"/>
        <v>nm</v>
      </c>
      <c r="E117" s="43">
        <f t="shared" si="288"/>
        <v>8.8280060882800715E-2</v>
      </c>
      <c r="F117" s="43">
        <f t="shared" si="288"/>
        <v>1.3146853146853044E-2</v>
      </c>
      <c r="G117" s="43">
        <f t="shared" si="288"/>
        <v>-4.7763666482606326E-2</v>
      </c>
      <c r="H117" s="43">
        <f t="shared" si="288"/>
        <v>6.0887213685126174E-2</v>
      </c>
      <c r="I117" s="43">
        <f>+IFERROR(I116/H116-1,"nm")</f>
        <v>0.12353101940420874</v>
      </c>
      <c r="J117" s="43">
        <f>+J118+J119</f>
        <v>0</v>
      </c>
      <c r="K117" s="43">
        <f t="shared" ref="K117:N117" si="289">+K118+K119</f>
        <v>0</v>
      </c>
      <c r="L117" s="43">
        <f t="shared" si="289"/>
        <v>0</v>
      </c>
      <c r="M117" s="43">
        <f t="shared" si="289"/>
        <v>0</v>
      </c>
      <c r="N117" s="43">
        <f t="shared" si="289"/>
        <v>0</v>
      </c>
    </row>
    <row r="118" spans="1:14" x14ac:dyDescent="0.25">
      <c r="A118" s="50" t="s">
        <v>137</v>
      </c>
      <c r="B118" s="43">
        <f>+[2]Historicals!B212</f>
        <v>0</v>
      </c>
      <c r="C118" s="43">
        <f>Historicals!C197</f>
        <v>0.16</v>
      </c>
      <c r="D118" s="43">
        <f>Historicals!D197</f>
        <v>0.09</v>
      </c>
      <c r="E118" s="43">
        <f>Historicals!E197</f>
        <v>0.12</v>
      </c>
      <c r="F118" s="43">
        <f>Historicals!F197</f>
        <v>0</v>
      </c>
      <c r="G118" s="43">
        <f>Historicals!G197</f>
        <v>0.08</v>
      </c>
      <c r="H118" s="43">
        <f>Historicals!H197</f>
        <v>0.17</v>
      </c>
      <c r="I118" s="43">
        <f>Historicals!I197</f>
        <v>0.17</v>
      </c>
      <c r="J118" s="45">
        <v>0</v>
      </c>
      <c r="K118" s="45">
        <f t="shared" ref="K118:K119" si="290">+J118</f>
        <v>0</v>
      </c>
      <c r="L118" s="45">
        <f t="shared" ref="L118:L119" si="291">+K118</f>
        <v>0</v>
      </c>
      <c r="M118" s="45">
        <f t="shared" ref="M118:M119" si="292">+L118</f>
        <v>0</v>
      </c>
      <c r="N118" s="45">
        <f t="shared" ref="N118:N119" si="293">+M118</f>
        <v>0</v>
      </c>
    </row>
    <row r="119" spans="1:14" x14ac:dyDescent="0.25">
      <c r="A119" s="50" t="s">
        <v>138</v>
      </c>
      <c r="B119" s="43" t="str">
        <f t="shared" ref="B119:H119" si="294">+IFERROR(B117-B118,"nm")</f>
        <v>nm</v>
      </c>
      <c r="C119" s="43" t="str">
        <f t="shared" si="294"/>
        <v>nm</v>
      </c>
      <c r="D119" s="43" t="str">
        <f t="shared" si="294"/>
        <v>nm</v>
      </c>
      <c r="E119" s="43">
        <f t="shared" si="294"/>
        <v>-3.1719939117199281E-2</v>
      </c>
      <c r="F119" s="43">
        <f t="shared" si="294"/>
        <v>1.3146853146853044E-2</v>
      </c>
      <c r="G119" s="43">
        <f t="shared" si="294"/>
        <v>-0.12776366648260634</v>
      </c>
      <c r="H119" s="43">
        <f t="shared" si="294"/>
        <v>-0.10911278631487384</v>
      </c>
      <c r="I119" s="43">
        <f>+IFERROR(I117-I118,"nm")</f>
        <v>-4.646898059579127E-2</v>
      </c>
      <c r="J119" s="45">
        <v>0</v>
      </c>
      <c r="K119" s="45">
        <f t="shared" si="290"/>
        <v>0</v>
      </c>
      <c r="L119" s="45">
        <f t="shared" si="291"/>
        <v>0</v>
      </c>
      <c r="M119" s="45">
        <f t="shared" si="292"/>
        <v>0</v>
      </c>
      <c r="N119" s="45">
        <f t="shared" si="293"/>
        <v>0</v>
      </c>
    </row>
    <row r="120" spans="1:14" x14ac:dyDescent="0.25">
      <c r="A120" s="51" t="s">
        <v>114</v>
      </c>
      <c r="B120" s="3"/>
      <c r="C120" s="3"/>
      <c r="D120" s="3">
        <f>Historicals!D126</f>
        <v>1185</v>
      </c>
      <c r="E120" s="3">
        <f>Historicals!E126</f>
        <v>1347</v>
      </c>
      <c r="F120" s="3">
        <f>Historicals!F126</f>
        <v>1395</v>
      </c>
      <c r="G120" s="3">
        <f>Historicals!G126</f>
        <v>1365</v>
      </c>
      <c r="H120" s="3">
        <f>Historicals!H126</f>
        <v>1494</v>
      </c>
      <c r="I120" s="3">
        <f>Historicals!I126</f>
        <v>1610</v>
      </c>
      <c r="J120" s="3">
        <f>+I120*(1+J121)</f>
        <v>1610</v>
      </c>
      <c r="K120" s="3">
        <f t="shared" ref="K120" si="295">+J120*(1+K121)</f>
        <v>1610</v>
      </c>
      <c r="L120" s="3">
        <f t="shared" ref="L120" si="296">+K120*(1+L121)</f>
        <v>1610</v>
      </c>
      <c r="M120" s="3">
        <f t="shared" ref="M120" si="297">+L120*(1+M121)</f>
        <v>1610</v>
      </c>
      <c r="N120" s="3">
        <f t="shared" ref="N120" si="298">+M120*(1+N121)</f>
        <v>1610</v>
      </c>
    </row>
    <row r="121" spans="1:14" x14ac:dyDescent="0.25">
      <c r="A121" s="50" t="s">
        <v>129</v>
      </c>
      <c r="B121" s="43" t="str">
        <f t="shared" ref="B121:H121" si="299">+IFERROR(B120/A120-1,"nm")</f>
        <v>nm</v>
      </c>
      <c r="C121" s="43" t="str">
        <f t="shared" si="299"/>
        <v>nm</v>
      </c>
      <c r="D121" s="43" t="str">
        <f t="shared" si="299"/>
        <v>nm</v>
      </c>
      <c r="E121" s="43">
        <f t="shared" si="299"/>
        <v>0.13670886075949373</v>
      </c>
      <c r="F121" s="43">
        <f t="shared" si="299"/>
        <v>3.563474387527843E-2</v>
      </c>
      <c r="G121" s="43">
        <f t="shared" si="299"/>
        <v>-2.1505376344086002E-2</v>
      </c>
      <c r="H121" s="43">
        <f t="shared" si="299"/>
        <v>9.4505494505494614E-2</v>
      </c>
      <c r="I121" s="43">
        <f>+IFERROR(I120/H120-1,"nm")</f>
        <v>7.7643908969210251E-2</v>
      </c>
      <c r="J121" s="43">
        <f>+J122+J123</f>
        <v>0</v>
      </c>
      <c r="K121" s="43">
        <f t="shared" ref="K121:N121" si="300">+K122+K123</f>
        <v>0</v>
      </c>
      <c r="L121" s="43">
        <f t="shared" si="300"/>
        <v>0</v>
      </c>
      <c r="M121" s="43">
        <f t="shared" si="300"/>
        <v>0</v>
      </c>
      <c r="N121" s="43">
        <f t="shared" si="300"/>
        <v>0</v>
      </c>
    </row>
    <row r="122" spans="1:14" x14ac:dyDescent="0.25">
      <c r="A122" s="50" t="s">
        <v>137</v>
      </c>
      <c r="B122" s="43">
        <f>Historicals!B198</f>
        <v>0</v>
      </c>
      <c r="C122" s="43">
        <f>Historicals!C198</f>
        <v>0.09</v>
      </c>
      <c r="D122" s="43">
        <f>Historicals!D198</f>
        <v>0.15</v>
      </c>
      <c r="E122" s="43">
        <f>Historicals!E198</f>
        <v>0.15</v>
      </c>
      <c r="F122" s="43">
        <f>Historicals!F198</f>
        <v>0.03</v>
      </c>
      <c r="G122" s="43">
        <f>Historicals!G198</f>
        <v>0.1</v>
      </c>
      <c r="H122" s="43">
        <f>Historicals!H198</f>
        <v>0.12</v>
      </c>
      <c r="I122" s="43">
        <f>Historicals!I198</f>
        <v>0.12</v>
      </c>
      <c r="J122" s="45">
        <v>0</v>
      </c>
      <c r="K122" s="45">
        <f t="shared" ref="K122:K123" si="301">+J122</f>
        <v>0</v>
      </c>
      <c r="L122" s="45">
        <f t="shared" ref="L122:L123" si="302">+K122</f>
        <v>0</v>
      </c>
      <c r="M122" s="45">
        <f t="shared" ref="M122:M123" si="303">+L122</f>
        <v>0</v>
      </c>
      <c r="N122" s="45">
        <f t="shared" ref="N122:N123" si="304">+M122</f>
        <v>0</v>
      </c>
    </row>
    <row r="123" spans="1:14" x14ac:dyDescent="0.25">
      <c r="A123" s="50" t="s">
        <v>138</v>
      </c>
      <c r="B123" s="43" t="str">
        <f t="shared" ref="B123:H123" si="305">+IFERROR(B121-B122,"nm")</f>
        <v>nm</v>
      </c>
      <c r="C123" s="43" t="str">
        <f t="shared" si="305"/>
        <v>nm</v>
      </c>
      <c r="D123" s="43" t="str">
        <f t="shared" si="305"/>
        <v>nm</v>
      </c>
      <c r="E123" s="43">
        <f t="shared" si="305"/>
        <v>-1.3291139240506261E-2</v>
      </c>
      <c r="F123" s="43">
        <f t="shared" si="305"/>
        <v>5.6347438752784307E-3</v>
      </c>
      <c r="G123" s="43">
        <f t="shared" si="305"/>
        <v>-0.12150537634408601</v>
      </c>
      <c r="H123" s="43">
        <f t="shared" si="305"/>
        <v>-2.5494505494505382E-2</v>
      </c>
      <c r="I123" s="43">
        <f>+IFERROR(I121-I122,"nm")</f>
        <v>-4.2356091030789744E-2</v>
      </c>
      <c r="J123" s="45">
        <v>0</v>
      </c>
      <c r="K123" s="45">
        <f t="shared" si="301"/>
        <v>0</v>
      </c>
      <c r="L123" s="45">
        <f t="shared" si="302"/>
        <v>0</v>
      </c>
      <c r="M123" s="45">
        <f t="shared" si="303"/>
        <v>0</v>
      </c>
      <c r="N123" s="45">
        <f t="shared" si="304"/>
        <v>0</v>
      </c>
    </row>
    <row r="124" spans="1:14" x14ac:dyDescent="0.25">
      <c r="A124" s="51" t="s">
        <v>115</v>
      </c>
      <c r="B124" s="3"/>
      <c r="C124" s="3"/>
      <c r="D124" s="3">
        <f>Historicals!D127</f>
        <v>267</v>
      </c>
      <c r="E124" s="3">
        <f>Historicals!E127</f>
        <v>244</v>
      </c>
      <c r="F124" s="3">
        <f>Historicals!F127</f>
        <v>237</v>
      </c>
      <c r="G124" s="3">
        <f>Historicals!G127</f>
        <v>214</v>
      </c>
      <c r="H124" s="3">
        <f>Historicals!H127</f>
        <v>190</v>
      </c>
      <c r="I124" s="3">
        <f>Historicals!I127</f>
        <v>234</v>
      </c>
      <c r="J124" s="3">
        <f>+I124*(1+J125)</f>
        <v>234</v>
      </c>
      <c r="K124" s="3">
        <f t="shared" ref="K124" si="306">+J124*(1+K125)</f>
        <v>234</v>
      </c>
      <c r="L124" s="3">
        <f t="shared" ref="L124" si="307">+K124*(1+L125)</f>
        <v>234</v>
      </c>
      <c r="M124" s="3">
        <f t="shared" ref="M124" si="308">+L124*(1+M125)</f>
        <v>234</v>
      </c>
      <c r="N124" s="3">
        <f t="shared" ref="N124" si="309">+M124*(1+N125)</f>
        <v>234</v>
      </c>
    </row>
    <row r="125" spans="1:14" x14ac:dyDescent="0.25">
      <c r="A125" s="50" t="s">
        <v>129</v>
      </c>
      <c r="B125" s="43" t="str">
        <f t="shared" ref="B125:H125" si="310">+IFERROR(B124/A124-1,"nm")</f>
        <v>nm</v>
      </c>
      <c r="C125" s="43" t="str">
        <f t="shared" si="310"/>
        <v>nm</v>
      </c>
      <c r="D125" s="43" t="str">
        <f t="shared" si="310"/>
        <v>nm</v>
      </c>
      <c r="E125" s="43">
        <f t="shared" si="310"/>
        <v>-8.6142322097378266E-2</v>
      </c>
      <c r="F125" s="43">
        <f t="shared" si="310"/>
        <v>-2.8688524590163911E-2</v>
      </c>
      <c r="G125" s="43">
        <f t="shared" si="310"/>
        <v>-9.7046413502109741E-2</v>
      </c>
      <c r="H125" s="43">
        <f t="shared" si="310"/>
        <v>-0.11214953271028039</v>
      </c>
      <c r="I125" s="43">
        <f>+IFERROR(I124/H124-1,"nm")</f>
        <v>0.23157894736842111</v>
      </c>
      <c r="J125" s="43">
        <f>+J126+J127</f>
        <v>0</v>
      </c>
      <c r="K125" s="43">
        <f t="shared" ref="K125:N125" si="311">+K126+K127</f>
        <v>0</v>
      </c>
      <c r="L125" s="43">
        <f t="shared" si="311"/>
        <v>0</v>
      </c>
      <c r="M125" s="43">
        <f t="shared" si="311"/>
        <v>0</v>
      </c>
      <c r="N125" s="43">
        <f t="shared" si="311"/>
        <v>0</v>
      </c>
    </row>
    <row r="126" spans="1:14" x14ac:dyDescent="0.25">
      <c r="A126" s="50" t="s">
        <v>137</v>
      </c>
      <c r="B126" s="43">
        <f>Historicals!B199</f>
        <v>0</v>
      </c>
      <c r="C126" s="43">
        <f>Historicals!C199</f>
        <v>-0.01</v>
      </c>
      <c r="D126" s="43">
        <f>Historicals!D199</f>
        <v>-0.08</v>
      </c>
      <c r="E126" s="43">
        <f>Historicals!E199</f>
        <v>0.08</v>
      </c>
      <c r="F126" s="43">
        <f>Historicals!F199</f>
        <v>-0.04</v>
      </c>
      <c r="G126" s="43">
        <f>Historicals!G199</f>
        <v>-0.09</v>
      </c>
      <c r="H126" s="43">
        <f>Historicals!H199</f>
        <v>0.28000000000000003</v>
      </c>
      <c r="I126" s="43">
        <f>Historicals!I199</f>
        <v>0.28000000000000003</v>
      </c>
      <c r="J126" s="45">
        <v>0</v>
      </c>
      <c r="K126" s="45">
        <f t="shared" ref="K126:K127" si="312">+J126</f>
        <v>0</v>
      </c>
      <c r="L126" s="45">
        <f t="shared" ref="L126:L127" si="313">+K126</f>
        <v>0</v>
      </c>
      <c r="M126" s="45">
        <f t="shared" ref="M126:M127" si="314">+L126</f>
        <v>0</v>
      </c>
      <c r="N126" s="45">
        <f t="shared" ref="N126:N127" si="315">+M126</f>
        <v>0</v>
      </c>
    </row>
    <row r="127" spans="1:14" x14ac:dyDescent="0.25">
      <c r="A127" s="50" t="s">
        <v>138</v>
      </c>
      <c r="B127" s="43" t="str">
        <f t="shared" ref="B127:H127" si="316">+IFERROR(B125-B126,"nm")</f>
        <v>nm</v>
      </c>
      <c r="C127" s="43" t="str">
        <f t="shared" si="316"/>
        <v>nm</v>
      </c>
      <c r="D127" s="43" t="str">
        <f t="shared" si="316"/>
        <v>nm</v>
      </c>
      <c r="E127" s="43">
        <f t="shared" si="316"/>
        <v>-0.16614232209737828</v>
      </c>
      <c r="F127" s="43">
        <f t="shared" si="316"/>
        <v>1.131147540983609E-2</v>
      </c>
      <c r="G127" s="43">
        <f t="shared" si="316"/>
        <v>-7.046413502109744E-3</v>
      </c>
      <c r="H127" s="43">
        <f t="shared" si="316"/>
        <v>-0.39214953271028041</v>
      </c>
      <c r="I127" s="43">
        <f>+IFERROR(I125-I126,"nm")</f>
        <v>-4.842105263157892E-2</v>
      </c>
      <c r="J127" s="45">
        <v>0</v>
      </c>
      <c r="K127" s="45">
        <f t="shared" si="312"/>
        <v>0</v>
      </c>
      <c r="L127" s="45">
        <f t="shared" si="313"/>
        <v>0</v>
      </c>
      <c r="M127" s="45">
        <f t="shared" si="314"/>
        <v>0</v>
      </c>
      <c r="N127" s="45">
        <f t="shared" si="315"/>
        <v>0</v>
      </c>
    </row>
    <row r="128" spans="1:14" x14ac:dyDescent="0.25">
      <c r="A128" s="8" t="s">
        <v>130</v>
      </c>
      <c r="B128" s="44">
        <f>+B135-B131</f>
        <v>0</v>
      </c>
      <c r="C128" s="44">
        <f t="shared" ref="C128:I128" si="317">+C135+C131</f>
        <v>1002</v>
      </c>
      <c r="D128" s="44">
        <f t="shared" si="317"/>
        <v>1034</v>
      </c>
      <c r="E128" s="44">
        <f t="shared" si="317"/>
        <v>1244</v>
      </c>
      <c r="F128" s="44">
        <f t="shared" si="317"/>
        <v>1376</v>
      </c>
      <c r="G128" s="44">
        <f t="shared" si="317"/>
        <v>1230</v>
      </c>
      <c r="H128" s="44">
        <f t="shared" si="317"/>
        <v>1573</v>
      </c>
      <c r="I128" s="44">
        <f t="shared" si="317"/>
        <v>1938</v>
      </c>
      <c r="J128" s="44">
        <f>+J135+J131</f>
        <v>1938</v>
      </c>
      <c r="K128" s="44">
        <f t="shared" ref="K128:N128" si="318">+K135+K131</f>
        <v>1938</v>
      </c>
      <c r="L128" s="44">
        <f t="shared" si="318"/>
        <v>1938</v>
      </c>
      <c r="M128" s="44">
        <f t="shared" si="318"/>
        <v>1938</v>
      </c>
      <c r="N128" s="44">
        <f t="shared" si="318"/>
        <v>1938</v>
      </c>
    </row>
    <row r="129" spans="1:14" x14ac:dyDescent="0.25">
      <c r="A129" s="52" t="s">
        <v>129</v>
      </c>
      <c r="B129" s="43" t="str">
        <f t="shared" ref="B129:H129" si="319">+IFERROR(B128/A128-1,"nm")</f>
        <v>nm</v>
      </c>
      <c r="C129" s="43" t="str">
        <f t="shared" si="319"/>
        <v>nm</v>
      </c>
      <c r="D129" s="43">
        <f t="shared" si="319"/>
        <v>3.1936127744510934E-2</v>
      </c>
      <c r="E129" s="43">
        <f t="shared" si="319"/>
        <v>0.20309477756286265</v>
      </c>
      <c r="F129" s="43">
        <f t="shared" si="319"/>
        <v>0.10610932475884249</v>
      </c>
      <c r="G129" s="43">
        <f t="shared" si="319"/>
        <v>-0.10610465116279066</v>
      </c>
      <c r="H129" s="43">
        <f t="shared" si="319"/>
        <v>0.27886178861788613</v>
      </c>
      <c r="I129" s="43">
        <f>+IFERROR(I128/H128-1,"nm")</f>
        <v>0.23204068658614108</v>
      </c>
      <c r="J129" s="43">
        <f t="shared" ref="J129" si="320">+IFERROR(J128/I128-1,"nm")</f>
        <v>0</v>
      </c>
      <c r="K129" s="43">
        <f t="shared" ref="K129" si="321">+IFERROR(K128/J128-1,"nm")</f>
        <v>0</v>
      </c>
      <c r="L129" s="43">
        <f t="shared" ref="L129" si="322">+IFERROR(L128/K128-1,"nm")</f>
        <v>0</v>
      </c>
      <c r="M129" s="43">
        <f t="shared" ref="M129" si="323">+IFERROR(M128/L128-1,"nm")</f>
        <v>0</v>
      </c>
      <c r="N129" s="43">
        <f t="shared" ref="N129" si="324">+IFERROR(N128/M128-1,"nm")</f>
        <v>0</v>
      </c>
    </row>
    <row r="130" spans="1:14" x14ac:dyDescent="0.25">
      <c r="A130" s="52" t="s">
        <v>131</v>
      </c>
      <c r="B130" s="43" t="str">
        <f>+IFERROR(B128/B$114,"nm")</f>
        <v>nm</v>
      </c>
      <c r="C130" s="43">
        <f t="shared" ref="C130:I130" si="325">+IFERROR(C128/C$114,"nm")</f>
        <v>0.23210562890896455</v>
      </c>
      <c r="D130" s="43">
        <f t="shared" si="325"/>
        <v>0.21828161283512773</v>
      </c>
      <c r="E130" s="43">
        <f t="shared" si="325"/>
        <v>0.2408052651955091</v>
      </c>
      <c r="F130" s="43">
        <f t="shared" si="325"/>
        <v>0.26189569851541683</v>
      </c>
      <c r="G130" s="43">
        <f t="shared" si="325"/>
        <v>0.24463007159904535</v>
      </c>
      <c r="H130" s="43">
        <f t="shared" si="325"/>
        <v>0.2944038929440389</v>
      </c>
      <c r="I130" s="43">
        <f t="shared" si="325"/>
        <v>0.32544080604534004</v>
      </c>
      <c r="J130" s="45">
        <f>+I130</f>
        <v>0.32544080604534004</v>
      </c>
      <c r="K130" s="45">
        <f t="shared" ref="K130" si="326">+J130</f>
        <v>0.32544080604534004</v>
      </c>
      <c r="L130" s="45">
        <f t="shared" ref="L130" si="327">+K130</f>
        <v>0.32544080604534004</v>
      </c>
      <c r="M130" s="45">
        <f t="shared" ref="M130" si="328">+L130</f>
        <v>0.32544080604534004</v>
      </c>
      <c r="N130" s="45">
        <f t="shared" ref="N130" si="329">+M130</f>
        <v>0.32544080604534004</v>
      </c>
    </row>
    <row r="131" spans="1:14" x14ac:dyDescent="0.25">
      <c r="A131" s="8" t="s">
        <v>132</v>
      </c>
      <c r="B131" s="8"/>
      <c r="C131" s="8"/>
      <c r="D131" s="8">
        <f>Historicals!D175</f>
        <v>54</v>
      </c>
      <c r="E131" s="8">
        <f>Historicals!E175</f>
        <v>55</v>
      </c>
      <c r="F131" s="8">
        <f>Historicals!F175</f>
        <v>53</v>
      </c>
      <c r="G131" s="8">
        <f>Historicals!G175</f>
        <v>46</v>
      </c>
      <c r="H131" s="8">
        <f>Historicals!H175</f>
        <v>43</v>
      </c>
      <c r="I131" s="8">
        <f>Historicals!I175</f>
        <v>42</v>
      </c>
      <c r="J131" s="44">
        <f>+J134*J141</f>
        <v>42</v>
      </c>
      <c r="K131" s="44">
        <f t="shared" ref="K131:N131" si="330">+K134*K141</f>
        <v>42</v>
      </c>
      <c r="L131" s="44">
        <f t="shared" si="330"/>
        <v>42</v>
      </c>
      <c r="M131" s="44">
        <f t="shared" si="330"/>
        <v>42</v>
      </c>
      <c r="N131" s="44">
        <f t="shared" si="330"/>
        <v>42</v>
      </c>
    </row>
    <row r="132" spans="1:14" x14ac:dyDescent="0.25">
      <c r="A132" s="52" t="s">
        <v>129</v>
      </c>
      <c r="B132" s="43" t="str">
        <f t="shared" ref="B132:H132" si="331">+IFERROR(B131/A131-1,"nm")</f>
        <v>nm</v>
      </c>
      <c r="C132" s="43" t="str">
        <f t="shared" si="331"/>
        <v>nm</v>
      </c>
      <c r="D132" s="43" t="str">
        <f t="shared" si="331"/>
        <v>nm</v>
      </c>
      <c r="E132" s="43">
        <f t="shared" si="331"/>
        <v>1.8518518518518601E-2</v>
      </c>
      <c r="F132" s="43">
        <f t="shared" si="331"/>
        <v>-3.6363636363636376E-2</v>
      </c>
      <c r="G132" s="43">
        <f t="shared" si="331"/>
        <v>-0.13207547169811318</v>
      </c>
      <c r="H132" s="43">
        <f t="shared" si="331"/>
        <v>-6.5217391304347783E-2</v>
      </c>
      <c r="I132" s="43">
        <f>+IFERROR(I131/H131-1,"nm")</f>
        <v>-2.3255813953488413E-2</v>
      </c>
      <c r="J132" s="43">
        <f t="shared" ref="J132" si="332">+IFERROR(J131/I131-1,"nm")</f>
        <v>0</v>
      </c>
      <c r="K132" s="43">
        <f t="shared" ref="K132" si="333">+IFERROR(K131/J131-1,"nm")</f>
        <v>0</v>
      </c>
      <c r="L132" s="43">
        <f t="shared" ref="L132" si="334">+IFERROR(L131/K131-1,"nm")</f>
        <v>0</v>
      </c>
      <c r="M132" s="43">
        <f t="shared" ref="M132" si="335">+IFERROR(M131/L131-1,"nm")</f>
        <v>0</v>
      </c>
      <c r="N132" s="43">
        <f t="shared" ref="N132" si="336">+IFERROR(N131/M131-1,"nm")</f>
        <v>0</v>
      </c>
    </row>
    <row r="133" spans="1:14" x14ac:dyDescent="0.25">
      <c r="A133" s="52" t="s">
        <v>133</v>
      </c>
      <c r="B133" s="43" t="str">
        <f>+IFERROR(B131/B$114,"nm")</f>
        <v>nm</v>
      </c>
      <c r="C133" s="43">
        <f t="shared" ref="C133:I133" si="337">+IFERROR(C131/C$114,"nm")</f>
        <v>0</v>
      </c>
      <c r="D133" s="43">
        <f t="shared" si="337"/>
        <v>1.1399620012666244E-2</v>
      </c>
      <c r="E133" s="43">
        <f t="shared" si="337"/>
        <v>1.064653503677894E-2</v>
      </c>
      <c r="F133" s="43">
        <f t="shared" si="337"/>
        <v>1.0087552341073468E-2</v>
      </c>
      <c r="G133" s="43">
        <f t="shared" si="337"/>
        <v>9.148766905330152E-3</v>
      </c>
      <c r="H133" s="43">
        <f t="shared" si="337"/>
        <v>8.0479131574022079E-3</v>
      </c>
      <c r="I133" s="43">
        <f t="shared" si="337"/>
        <v>7.0528967254408059E-3</v>
      </c>
      <c r="J133" s="43">
        <f t="shared" ref="J133:N133" si="338">+IFERROR(J131/J$21,"nm")</f>
        <v>2.2884542036724241E-3</v>
      </c>
      <c r="K133" s="43">
        <f t="shared" si="338"/>
        <v>2.2884542036724241E-3</v>
      </c>
      <c r="L133" s="43">
        <f t="shared" si="338"/>
        <v>2.2884542036724241E-3</v>
      </c>
      <c r="M133" s="43">
        <f t="shared" si="338"/>
        <v>2.2884542036724241E-3</v>
      </c>
      <c r="N133" s="43">
        <f t="shared" si="338"/>
        <v>2.2884542036724241E-3</v>
      </c>
    </row>
    <row r="134" spans="1:14" x14ac:dyDescent="0.25">
      <c r="A134" s="42" t="s">
        <v>142</v>
      </c>
      <c r="B134" s="43" t="str">
        <f t="shared" ref="B134:H134" si="339">+IFERROR(B131/B141,"nm")</f>
        <v>nm</v>
      </c>
      <c r="C134" s="43" t="str">
        <f t="shared" si="339"/>
        <v>nm</v>
      </c>
      <c r="D134" s="43">
        <f t="shared" si="339"/>
        <v>0.1588235294117647</v>
      </c>
      <c r="E134" s="43">
        <f t="shared" si="339"/>
        <v>0.16224188790560473</v>
      </c>
      <c r="F134" s="43">
        <f t="shared" si="339"/>
        <v>0.16257668711656442</v>
      </c>
      <c r="G134" s="43">
        <f t="shared" si="339"/>
        <v>0.1554054054054054</v>
      </c>
      <c r="H134" s="43">
        <f t="shared" si="339"/>
        <v>0.14144736842105263</v>
      </c>
      <c r="I134" s="43">
        <f>+IFERROR(I131/I141,"nm")</f>
        <v>0.15328467153284672</v>
      </c>
      <c r="J134" s="45">
        <f>+I134</f>
        <v>0.15328467153284672</v>
      </c>
      <c r="K134" s="45">
        <f t="shared" ref="K134" si="340">+J134</f>
        <v>0.15328467153284672</v>
      </c>
      <c r="L134" s="45">
        <f t="shared" ref="L134" si="341">+K134</f>
        <v>0.15328467153284672</v>
      </c>
      <c r="M134" s="45">
        <f t="shared" ref="M134" si="342">+L134</f>
        <v>0.15328467153284672</v>
      </c>
      <c r="N134" s="45">
        <f t="shared" ref="N134" si="343">+M134</f>
        <v>0.15328467153284672</v>
      </c>
    </row>
    <row r="135" spans="1:14" x14ac:dyDescent="0.25">
      <c r="A135" s="8" t="s">
        <v>134</v>
      </c>
      <c r="B135" s="8"/>
      <c r="C135" s="8">
        <f>Historicals!C142</f>
        <v>1002</v>
      </c>
      <c r="D135" s="8">
        <f>Historicals!D142</f>
        <v>980</v>
      </c>
      <c r="E135" s="8">
        <f>Historicals!E142</f>
        <v>1189</v>
      </c>
      <c r="F135" s="8">
        <f>Historicals!F142</f>
        <v>1323</v>
      </c>
      <c r="G135" s="8">
        <f>Historicals!G142</f>
        <v>1184</v>
      </c>
      <c r="H135" s="8">
        <f>Historicals!H142</f>
        <v>1530</v>
      </c>
      <c r="I135" s="8">
        <f>Historicals!I142</f>
        <v>1896</v>
      </c>
      <c r="J135" s="8">
        <f>I135*(1+J136)</f>
        <v>1896</v>
      </c>
      <c r="K135" s="8">
        <f t="shared" ref="K135:N135" si="344">J135*(1+K136)</f>
        <v>1896</v>
      </c>
      <c r="L135" s="8">
        <f t="shared" si="344"/>
        <v>1896</v>
      </c>
      <c r="M135" s="8">
        <f t="shared" si="344"/>
        <v>1896</v>
      </c>
      <c r="N135" s="8">
        <f t="shared" si="344"/>
        <v>1896</v>
      </c>
    </row>
    <row r="136" spans="1:14" x14ac:dyDescent="0.25">
      <c r="A136" s="52" t="s">
        <v>129</v>
      </c>
      <c r="B136" s="43" t="str">
        <f t="shared" ref="B136:H136" si="345">+IFERROR(B135/A135-1,"nm")</f>
        <v>nm</v>
      </c>
      <c r="C136" s="43" t="str">
        <f t="shared" si="345"/>
        <v>nm</v>
      </c>
      <c r="D136" s="43">
        <f t="shared" si="345"/>
        <v>-2.1956087824351322E-2</v>
      </c>
      <c r="E136" s="43">
        <f t="shared" si="345"/>
        <v>0.21326530612244898</v>
      </c>
      <c r="F136" s="43">
        <f t="shared" si="345"/>
        <v>0.11269974768713209</v>
      </c>
      <c r="G136" s="43">
        <f t="shared" si="345"/>
        <v>-0.1050642479213908</v>
      </c>
      <c r="H136" s="43">
        <f t="shared" si="345"/>
        <v>0.29222972972972983</v>
      </c>
      <c r="I136" s="43">
        <f>+IFERROR(I135/H135-1,"nm")</f>
        <v>0.23921568627450984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</row>
    <row r="137" spans="1:14" x14ac:dyDescent="0.25">
      <c r="A137" s="52" t="s">
        <v>131</v>
      </c>
      <c r="B137" s="43" t="str">
        <f>+IFERROR(B135/B$114,"nm")</f>
        <v>nm</v>
      </c>
      <c r="C137" s="43">
        <f t="shared" ref="C137:I137" si="346">+IFERROR(C135/C$114,"nm")</f>
        <v>0.23210562890896455</v>
      </c>
      <c r="D137" s="43">
        <f t="shared" si="346"/>
        <v>0.20688199282246147</v>
      </c>
      <c r="E137" s="43">
        <f t="shared" si="346"/>
        <v>0.23015873015873015</v>
      </c>
      <c r="F137" s="43">
        <f t="shared" si="346"/>
        <v>0.25180814617434338</v>
      </c>
      <c r="G137" s="43">
        <f t="shared" si="346"/>
        <v>0.2354813046937152</v>
      </c>
      <c r="H137" s="43">
        <f t="shared" si="346"/>
        <v>0.28635597978663674</v>
      </c>
      <c r="I137" s="43">
        <f t="shared" si="346"/>
        <v>0.31838790931989924</v>
      </c>
      <c r="J137" s="43">
        <f t="shared" ref="J137:N137" si="347">+IFERROR(J135/J$21,"nm")</f>
        <v>0.10330736119435514</v>
      </c>
      <c r="K137" s="43">
        <f t="shared" si="347"/>
        <v>0.10330736119435514</v>
      </c>
      <c r="L137" s="43">
        <f t="shared" si="347"/>
        <v>0.10330736119435514</v>
      </c>
      <c r="M137" s="43">
        <f t="shared" si="347"/>
        <v>0.10330736119435514</v>
      </c>
      <c r="N137" s="43">
        <f t="shared" si="347"/>
        <v>0.10330736119435514</v>
      </c>
    </row>
    <row r="138" spans="1:14" x14ac:dyDescent="0.25">
      <c r="A138" s="8" t="s">
        <v>135</v>
      </c>
      <c r="B138" s="8"/>
      <c r="C138" s="8"/>
      <c r="D138" s="8">
        <f>Historicals!D164</f>
        <v>59</v>
      </c>
      <c r="E138" s="8">
        <f>Historicals!E164</f>
        <v>49</v>
      </c>
      <c r="F138" s="8">
        <f>Historicals!F164</f>
        <v>47</v>
      </c>
      <c r="G138" s="8">
        <f>Historicals!G164</f>
        <v>41</v>
      </c>
      <c r="H138" s="8">
        <f>Historicals!H164</f>
        <v>54</v>
      </c>
      <c r="I138" s="8">
        <f>Historicals!I164</f>
        <v>56</v>
      </c>
      <c r="J138" s="44">
        <f>+J114*J140</f>
        <v>56</v>
      </c>
      <c r="K138" s="44">
        <f t="shared" ref="K138:N138" si="348">+K114*K140</f>
        <v>56</v>
      </c>
      <c r="L138" s="44">
        <f t="shared" si="348"/>
        <v>56</v>
      </c>
      <c r="M138" s="44">
        <f t="shared" si="348"/>
        <v>56</v>
      </c>
      <c r="N138" s="44">
        <f t="shared" si="348"/>
        <v>56</v>
      </c>
    </row>
    <row r="139" spans="1:14" x14ac:dyDescent="0.25">
      <c r="A139" s="52" t="s">
        <v>129</v>
      </c>
      <c r="B139" s="43" t="str">
        <f t="shared" ref="B139:H139" si="349">+IFERROR(B138/A138-1,"nm")</f>
        <v>nm</v>
      </c>
      <c r="C139" s="43" t="str">
        <f t="shared" si="349"/>
        <v>nm</v>
      </c>
      <c r="D139" s="43" t="str">
        <f t="shared" si="349"/>
        <v>nm</v>
      </c>
      <c r="E139" s="43">
        <f t="shared" si="349"/>
        <v>-0.16949152542372881</v>
      </c>
      <c r="F139" s="43">
        <f t="shared" si="349"/>
        <v>-4.081632653061229E-2</v>
      </c>
      <c r="G139" s="43">
        <f t="shared" si="349"/>
        <v>-0.12765957446808507</v>
      </c>
      <c r="H139" s="43">
        <f t="shared" si="349"/>
        <v>0.31707317073170738</v>
      </c>
      <c r="I139" s="43">
        <f>+IFERROR(I138/H138-1,"nm")</f>
        <v>3.7037037037036979E-2</v>
      </c>
      <c r="J139" s="43">
        <f t="shared" ref="J139" si="350">+IFERROR(J138/I138-1,"nm")</f>
        <v>0</v>
      </c>
      <c r="K139" s="43">
        <f t="shared" ref="K139" si="351">+IFERROR(K138/J138-1,"nm")</f>
        <v>0</v>
      </c>
      <c r="L139" s="43">
        <f t="shared" ref="L139" si="352">+IFERROR(L138/K138-1,"nm")</f>
        <v>0</v>
      </c>
      <c r="M139" s="43">
        <f t="shared" ref="M139" si="353">+IFERROR(M138/L138-1,"nm")</f>
        <v>0</v>
      </c>
      <c r="N139" s="43">
        <f t="shared" ref="N139" si="354">+IFERROR(N138/M138-1,"nm")</f>
        <v>0</v>
      </c>
    </row>
    <row r="140" spans="1:14" x14ac:dyDescent="0.25">
      <c r="A140" s="52" t="s">
        <v>133</v>
      </c>
      <c r="B140" s="43" t="str">
        <f>+IFERROR(B138/B$114,"nm")</f>
        <v>nm</v>
      </c>
      <c r="C140" s="43">
        <f>+IFERROR(C138/C$114,"nm")</f>
        <v>0</v>
      </c>
      <c r="D140" s="43">
        <f t="shared" ref="D140:I140" si="355">+IFERROR(D138/D$114,"nm")</f>
        <v>1.2455140384209416E-2</v>
      </c>
      <c r="E140" s="43">
        <f t="shared" si="355"/>
        <v>9.485094850948509E-3</v>
      </c>
      <c r="F140" s="43">
        <f t="shared" si="355"/>
        <v>8.9455652835934533E-3</v>
      </c>
      <c r="G140" s="43">
        <f t="shared" si="355"/>
        <v>8.1543357199681775E-3</v>
      </c>
      <c r="H140" s="43">
        <f t="shared" si="355"/>
        <v>1.0106681639528355E-2</v>
      </c>
      <c r="I140" s="43">
        <f t="shared" si="355"/>
        <v>9.4038623005877411E-3</v>
      </c>
      <c r="J140" s="45">
        <f>+I140</f>
        <v>9.4038623005877411E-3</v>
      </c>
      <c r="K140" s="45">
        <f t="shared" ref="K140" si="356">+J140</f>
        <v>9.4038623005877411E-3</v>
      </c>
      <c r="L140" s="45">
        <f t="shared" ref="L140" si="357">+K140</f>
        <v>9.4038623005877411E-3</v>
      </c>
      <c r="M140" s="45">
        <f t="shared" ref="M140" si="358">+L140</f>
        <v>9.4038623005877411E-3</v>
      </c>
      <c r="N140" s="45">
        <f t="shared" ref="N140" si="359">+M140</f>
        <v>9.4038623005877411E-3</v>
      </c>
    </row>
    <row r="141" spans="1:14" x14ac:dyDescent="0.25">
      <c r="A141" s="8" t="s">
        <v>143</v>
      </c>
      <c r="B141" s="8"/>
      <c r="C141" s="8"/>
      <c r="D141" s="8">
        <f>Historicals!D219</f>
        <v>340</v>
      </c>
      <c r="E141" s="8">
        <f>Historicals!E219</f>
        <v>339</v>
      </c>
      <c r="F141" s="8">
        <f>Historicals!F219</f>
        <v>326</v>
      </c>
      <c r="G141" s="8">
        <f>Historicals!G219</f>
        <v>296</v>
      </c>
      <c r="H141" s="8">
        <f>Historicals!H219</f>
        <v>304</v>
      </c>
      <c r="I141" s="8">
        <f>Historicals!I219</f>
        <v>274</v>
      </c>
      <c r="J141" s="44">
        <f>+J114*J143</f>
        <v>274</v>
      </c>
      <c r="K141" s="44">
        <f t="shared" ref="K141:N141" si="360">+K114*K143</f>
        <v>274</v>
      </c>
      <c r="L141" s="44">
        <f t="shared" si="360"/>
        <v>274</v>
      </c>
      <c r="M141" s="44">
        <f t="shared" si="360"/>
        <v>274</v>
      </c>
      <c r="N141" s="44">
        <f t="shared" si="360"/>
        <v>274</v>
      </c>
    </row>
    <row r="142" spans="1:14" x14ac:dyDescent="0.25">
      <c r="A142" s="42" t="s">
        <v>129</v>
      </c>
      <c r="B142" s="43" t="str">
        <f t="shared" ref="B142" si="361">+IFERROR(B141/A141-1,"nm")</f>
        <v>nm</v>
      </c>
      <c r="C142" s="43" t="str">
        <f t="shared" ref="C142" si="362">+IFERROR(C141/B141-1,"nm")</f>
        <v>nm</v>
      </c>
      <c r="D142" s="43" t="str">
        <f t="shared" ref="D142" si="363">+IFERROR(D141/C141-1,"nm")</f>
        <v>nm</v>
      </c>
      <c r="E142" s="43">
        <f t="shared" ref="E142" si="364">+IFERROR(E141/D141-1,"nm")</f>
        <v>-2.9411764705882248E-3</v>
      </c>
      <c r="F142" s="43">
        <f t="shared" ref="F142" si="365">+IFERROR(F141/E141-1,"nm")</f>
        <v>-3.8348082595870192E-2</v>
      </c>
      <c r="G142" s="43">
        <f t="shared" ref="G142" si="366">+IFERROR(G141/F141-1,"nm")</f>
        <v>-9.2024539877300637E-2</v>
      </c>
      <c r="H142" s="43">
        <f t="shared" ref="H142" si="367">+IFERROR(H141/G141-1,"nm")</f>
        <v>2.7027027027026973E-2</v>
      </c>
      <c r="I142" s="43">
        <f>+IFERROR(I141/H141-1,"nm")</f>
        <v>-9.8684210526315819E-2</v>
      </c>
      <c r="J142" s="43">
        <f>+J143+J144</f>
        <v>4.6011754827875735E-2</v>
      </c>
      <c r="K142" s="43">
        <f t="shared" ref="K142:N142" si="368">+K143+K144</f>
        <v>4.6011754827875735E-2</v>
      </c>
      <c r="L142" s="43">
        <f t="shared" si="368"/>
        <v>4.6011754827875735E-2</v>
      </c>
      <c r="M142" s="43">
        <f t="shared" si="368"/>
        <v>4.6011754827875735E-2</v>
      </c>
      <c r="N142" s="43">
        <f t="shared" si="368"/>
        <v>4.6011754827875735E-2</v>
      </c>
    </row>
    <row r="143" spans="1:14" x14ac:dyDescent="0.25">
      <c r="A143" s="42" t="s">
        <v>133</v>
      </c>
      <c r="B143" s="43" t="str">
        <f>+IFERROR(B141/B$114,"nm")</f>
        <v>nm</v>
      </c>
      <c r="C143" s="43">
        <f t="shared" ref="C143:I143" si="369">+IFERROR(C141/C$114,"nm")</f>
        <v>0</v>
      </c>
      <c r="D143" s="43">
        <f t="shared" si="369"/>
        <v>7.1775385264935612E-2</v>
      </c>
      <c r="E143" s="43">
        <f t="shared" si="369"/>
        <v>6.5621370499419282E-2</v>
      </c>
      <c r="F143" s="43">
        <f t="shared" si="369"/>
        <v>6.2047963456414161E-2</v>
      </c>
      <c r="G143" s="43">
        <f t="shared" si="369"/>
        <v>5.88703261734288E-2</v>
      </c>
      <c r="H143" s="43">
        <f t="shared" si="369"/>
        <v>5.6896874415122589E-2</v>
      </c>
      <c r="I143" s="43">
        <f t="shared" si="369"/>
        <v>4.6011754827875735E-2</v>
      </c>
      <c r="J143" s="45">
        <f>+I143</f>
        <v>4.6011754827875735E-2</v>
      </c>
      <c r="K143" s="45">
        <f t="shared" ref="K143" si="370">+J143</f>
        <v>4.6011754827875735E-2</v>
      </c>
      <c r="L143" s="45">
        <f t="shared" ref="L143" si="371">+K143</f>
        <v>4.6011754827875735E-2</v>
      </c>
      <c r="M143" s="45">
        <f t="shared" ref="M143" si="372">+L143</f>
        <v>4.6011754827875735E-2</v>
      </c>
      <c r="N143" s="45">
        <f t="shared" ref="N143" si="373">+M143</f>
        <v>4.6011754827875735E-2</v>
      </c>
    </row>
    <row r="144" spans="1:14" x14ac:dyDescent="0.25">
      <c r="A144" s="39" t="s">
        <v>104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25">
      <c r="A145" s="8" t="s">
        <v>136</v>
      </c>
      <c r="B145" s="8">
        <f>Historicals!B130</f>
        <v>1982</v>
      </c>
      <c r="C145" s="8">
        <f>Historicals!C130</f>
        <v>1955</v>
      </c>
      <c r="D145" s="8">
        <f>Historicals!D130</f>
        <v>2042</v>
      </c>
      <c r="E145" s="8">
        <f>Historicals!E130</f>
        <v>1886</v>
      </c>
      <c r="F145" s="8">
        <f>Historicals!F130</f>
        <v>1906</v>
      </c>
      <c r="G145" s="8">
        <f>Historicals!G130</f>
        <v>1846</v>
      </c>
      <c r="H145" s="8">
        <f>Historicals!H130</f>
        <v>2205</v>
      </c>
      <c r="I145" s="8">
        <f>Historicals!I130</f>
        <v>2346</v>
      </c>
      <c r="J145" s="8">
        <f>(J147+J151+J155)+J159</f>
        <v>2346</v>
      </c>
      <c r="K145" s="8">
        <f t="shared" ref="K145:N145" si="374">(K147+K151+K155)+K159</f>
        <v>2346</v>
      </c>
      <c r="L145" s="8">
        <f t="shared" si="374"/>
        <v>2346</v>
      </c>
      <c r="M145" s="8">
        <f t="shared" si="374"/>
        <v>2346</v>
      </c>
      <c r="N145" s="8">
        <f t="shared" si="374"/>
        <v>2346</v>
      </c>
    </row>
    <row r="146" spans="1:14" x14ac:dyDescent="0.25">
      <c r="A146" s="50" t="s">
        <v>129</v>
      </c>
      <c r="B146" s="43" t="str">
        <f t="shared" ref="B146:H146" si="375">+IFERROR(B145/A145-1,"nm")</f>
        <v>nm</v>
      </c>
      <c r="C146" s="43">
        <f t="shared" si="375"/>
        <v>-1.3622603430877955E-2</v>
      </c>
      <c r="D146" s="43">
        <f t="shared" si="375"/>
        <v>4.4501278772378416E-2</v>
      </c>
      <c r="E146" s="43">
        <f t="shared" si="375"/>
        <v>-7.6395690499510338E-2</v>
      </c>
      <c r="F146" s="43">
        <f t="shared" si="375"/>
        <v>1.0604453870625585E-2</v>
      </c>
      <c r="G146" s="43">
        <f t="shared" si="375"/>
        <v>-3.147953830010497E-2</v>
      </c>
      <c r="H146" s="43">
        <f t="shared" si="375"/>
        <v>0.19447453954496208</v>
      </c>
      <c r="I146" s="43">
        <f>+IFERROR(I145/H145-1,"nm")</f>
        <v>6.3945578231292544E-2</v>
      </c>
      <c r="J146" s="43">
        <f t="shared" ref="J146" si="376">+IFERROR(J145/I145-1,"nm")</f>
        <v>0</v>
      </c>
      <c r="K146" s="43">
        <f t="shared" ref="K146" si="377">+IFERROR(K145/J145-1,"nm")</f>
        <v>0</v>
      </c>
      <c r="L146" s="43">
        <f t="shared" ref="L146" si="378">+IFERROR(L145/K145-1,"nm")</f>
        <v>0</v>
      </c>
      <c r="M146" s="43">
        <f t="shared" ref="M146" si="379">+IFERROR(M145/L145-1,"nm")</f>
        <v>0</v>
      </c>
      <c r="N146" s="43">
        <f t="shared" ref="N146" si="380">+IFERROR(N145/M145-1,"nm")</f>
        <v>0</v>
      </c>
    </row>
    <row r="147" spans="1:14" x14ac:dyDescent="0.25">
      <c r="A147" s="51" t="s">
        <v>113</v>
      </c>
      <c r="B147" s="3"/>
      <c r="C147" s="3"/>
      <c r="D147" s="3"/>
      <c r="E147" s="3">
        <f>Historicals!E131</f>
        <v>1611</v>
      </c>
      <c r="F147" s="3">
        <f>Historicals!F131</f>
        <v>1658</v>
      </c>
      <c r="G147" s="3">
        <f>Historicals!G131</f>
        <v>1642</v>
      </c>
      <c r="H147" s="3">
        <f>Historicals!H131</f>
        <v>1986</v>
      </c>
      <c r="I147" s="3">
        <f>Historicals!I131</f>
        <v>2094</v>
      </c>
      <c r="J147" s="3">
        <f>+I147*(1+J148)</f>
        <v>2094</v>
      </c>
      <c r="K147" s="3">
        <f t="shared" ref="K147" si="381">+J147*(1+K148)</f>
        <v>2094</v>
      </c>
      <c r="L147" s="3">
        <f t="shared" ref="L147" si="382">+K147*(1+L148)</f>
        <v>2094</v>
      </c>
      <c r="M147" s="3">
        <f t="shared" ref="M147" si="383">+L147*(1+M148)</f>
        <v>2094</v>
      </c>
      <c r="N147" s="3">
        <f t="shared" ref="N147" si="384">+M147*(1+N148)</f>
        <v>2094</v>
      </c>
    </row>
    <row r="148" spans="1:14" x14ac:dyDescent="0.25">
      <c r="A148" s="50" t="s">
        <v>129</v>
      </c>
      <c r="B148" s="43" t="str">
        <f t="shared" ref="B148:H148" si="385">+IFERROR(B147/A147-1,"nm")</f>
        <v>nm</v>
      </c>
      <c r="C148" s="43" t="str">
        <f t="shared" si="385"/>
        <v>nm</v>
      </c>
      <c r="D148" s="43" t="str">
        <f t="shared" si="385"/>
        <v>nm</v>
      </c>
      <c r="E148" s="43" t="str">
        <f t="shared" si="385"/>
        <v>nm</v>
      </c>
      <c r="F148" s="43">
        <f t="shared" si="385"/>
        <v>2.9174425822470429E-2</v>
      </c>
      <c r="G148" s="43">
        <f t="shared" si="385"/>
        <v>-9.6501809408926498E-3</v>
      </c>
      <c r="H148" s="43">
        <f t="shared" si="385"/>
        <v>0.2095006090133984</v>
      </c>
      <c r="I148" s="43">
        <f>+IFERROR(I147/H147-1,"nm")</f>
        <v>5.4380664652567967E-2</v>
      </c>
      <c r="J148" s="43">
        <f>+J149+J150</f>
        <v>0</v>
      </c>
      <c r="K148" s="43">
        <f t="shared" ref="K148:N148" si="386">+K149+K150</f>
        <v>0</v>
      </c>
      <c r="L148" s="43">
        <f t="shared" si="386"/>
        <v>0</v>
      </c>
      <c r="M148" s="43">
        <f t="shared" si="386"/>
        <v>0</v>
      </c>
      <c r="N148" s="43">
        <f t="shared" si="386"/>
        <v>0</v>
      </c>
    </row>
    <row r="149" spans="1:14" x14ac:dyDescent="0.25">
      <c r="A149" s="50" t="s">
        <v>137</v>
      </c>
      <c r="B149" s="43">
        <f>Historicals!B203</f>
        <v>0</v>
      </c>
      <c r="C149" s="43">
        <f>Historicals!C203</f>
        <v>0</v>
      </c>
      <c r="D149" s="43">
        <f>Historicals!D203</f>
        <v>0</v>
      </c>
      <c r="E149" s="43">
        <f>Historicals!E203</f>
        <v>0.05</v>
      </c>
      <c r="F149" s="43">
        <f>Historicals!F203</f>
        <v>0.01</v>
      </c>
      <c r="G149" s="43">
        <f>Historicals!G203</f>
        <v>0.17</v>
      </c>
      <c r="H149" s="43">
        <f>Historicals!H203</f>
        <v>-0.03</v>
      </c>
      <c r="I149" s="43">
        <f>Historicals!I203</f>
        <v>0.06</v>
      </c>
      <c r="J149" s="45">
        <v>0</v>
      </c>
      <c r="K149" s="45">
        <f t="shared" ref="K149:K150" si="387">+J149</f>
        <v>0</v>
      </c>
      <c r="L149" s="45">
        <f t="shared" ref="L149:L150" si="388">+K149</f>
        <v>0</v>
      </c>
      <c r="M149" s="45">
        <f t="shared" ref="M149:M150" si="389">+L149</f>
        <v>0</v>
      </c>
      <c r="N149" s="45">
        <f t="shared" ref="N149:N150" si="390">+M149</f>
        <v>0</v>
      </c>
    </row>
    <row r="150" spans="1:14" x14ac:dyDescent="0.25">
      <c r="A150" s="50" t="s">
        <v>138</v>
      </c>
      <c r="B150" s="43" t="str">
        <f t="shared" ref="B150:H150" si="391">+IFERROR(B148-B149,"nm")</f>
        <v>nm</v>
      </c>
      <c r="C150" s="43" t="str">
        <f t="shared" si="391"/>
        <v>nm</v>
      </c>
      <c r="D150" s="43" t="str">
        <f t="shared" si="391"/>
        <v>nm</v>
      </c>
      <c r="E150" s="43" t="str">
        <f t="shared" si="391"/>
        <v>nm</v>
      </c>
      <c r="F150" s="43">
        <f t="shared" si="391"/>
        <v>1.9174425822470427E-2</v>
      </c>
      <c r="G150" s="43">
        <f t="shared" si="391"/>
        <v>-0.17965018094089266</v>
      </c>
      <c r="H150" s="43">
        <f t="shared" si="391"/>
        <v>0.2395006090133984</v>
      </c>
      <c r="I150" s="43">
        <f>+IFERROR(I148-I149,"nm")</f>
        <v>-5.6193353474320307E-3</v>
      </c>
      <c r="J150" s="45">
        <v>0</v>
      </c>
      <c r="K150" s="45">
        <f t="shared" si="387"/>
        <v>0</v>
      </c>
      <c r="L150" s="45">
        <f t="shared" si="388"/>
        <v>0</v>
      </c>
      <c r="M150" s="45">
        <f t="shared" si="389"/>
        <v>0</v>
      </c>
      <c r="N150" s="45">
        <f t="shared" si="390"/>
        <v>0</v>
      </c>
    </row>
    <row r="151" spans="1:14" x14ac:dyDescent="0.25">
      <c r="A151" s="51" t="s">
        <v>114</v>
      </c>
      <c r="B151" s="3"/>
      <c r="C151" s="3"/>
      <c r="D151" s="3"/>
      <c r="E151" s="3">
        <f>Historicals!E132</f>
        <v>144</v>
      </c>
      <c r="F151" s="3">
        <f>Historicals!F132</f>
        <v>118</v>
      </c>
      <c r="G151" s="3">
        <f>Historicals!G132</f>
        <v>89</v>
      </c>
      <c r="H151" s="3">
        <f>Historicals!H132</f>
        <v>104</v>
      </c>
      <c r="I151" s="3">
        <f>Historicals!I132</f>
        <v>103</v>
      </c>
      <c r="J151" s="3">
        <f>+I151*(1+J152)</f>
        <v>103</v>
      </c>
      <c r="K151" s="3">
        <f t="shared" ref="K151" si="392">+J151*(1+K152)</f>
        <v>103</v>
      </c>
      <c r="L151" s="3">
        <f t="shared" ref="L151" si="393">+K151*(1+L152)</f>
        <v>103</v>
      </c>
      <c r="M151" s="3">
        <f t="shared" ref="M151" si="394">+L151*(1+M152)</f>
        <v>103</v>
      </c>
      <c r="N151" s="3">
        <f t="shared" ref="N151" si="395">+M151*(1+N152)</f>
        <v>103</v>
      </c>
    </row>
    <row r="152" spans="1:14" x14ac:dyDescent="0.25">
      <c r="A152" s="50" t="s">
        <v>129</v>
      </c>
      <c r="B152" s="43" t="str">
        <f t="shared" ref="B152:H152" si="396">+IFERROR(B151/A151-1,"nm")</f>
        <v>nm</v>
      </c>
      <c r="C152" s="43" t="str">
        <f t="shared" si="396"/>
        <v>nm</v>
      </c>
      <c r="D152" s="43" t="str">
        <f t="shared" si="396"/>
        <v>nm</v>
      </c>
      <c r="E152" s="43" t="str">
        <f t="shared" si="396"/>
        <v>nm</v>
      </c>
      <c r="F152" s="43">
        <f t="shared" si="396"/>
        <v>-0.18055555555555558</v>
      </c>
      <c r="G152" s="43">
        <f t="shared" si="396"/>
        <v>-0.24576271186440679</v>
      </c>
      <c r="H152" s="43">
        <f t="shared" si="396"/>
        <v>0.1685393258426966</v>
      </c>
      <c r="I152" s="43">
        <f>+IFERROR(I151/H151-1,"nm")</f>
        <v>-9.6153846153845812E-3</v>
      </c>
      <c r="J152" s="43">
        <f>+J153+J154</f>
        <v>0</v>
      </c>
      <c r="K152" s="43">
        <f t="shared" ref="K152:N152" si="397">+K153+K154</f>
        <v>0</v>
      </c>
      <c r="L152" s="43">
        <f t="shared" si="397"/>
        <v>0</v>
      </c>
      <c r="M152" s="43">
        <f t="shared" si="397"/>
        <v>0</v>
      </c>
      <c r="N152" s="43">
        <f t="shared" si="397"/>
        <v>0</v>
      </c>
    </row>
    <row r="153" spans="1:14" x14ac:dyDescent="0.25">
      <c r="A153" s="50" t="s">
        <v>137</v>
      </c>
      <c r="B153" s="43">
        <f>+[2]Historicals!B244</f>
        <v>0</v>
      </c>
      <c r="C153" s="43">
        <f>+[2]Historicals!C244</f>
        <v>0</v>
      </c>
      <c r="D153" s="43">
        <f>+[2]Historicals!D244</f>
        <v>0</v>
      </c>
      <c r="E153" s="43">
        <f>Historicals!E204</f>
        <v>-0.17</v>
      </c>
      <c r="F153" s="43">
        <f>Historicals!F204</f>
        <v>-0.22</v>
      </c>
      <c r="G153" s="43">
        <f>Historicals!G204</f>
        <v>0.13</v>
      </c>
      <c r="H153" s="43">
        <f>Historicals!H204</f>
        <v>-0.16</v>
      </c>
      <c r="I153" s="43">
        <f>Historicals!I204</f>
        <v>-0.03</v>
      </c>
      <c r="J153" s="45">
        <v>0</v>
      </c>
      <c r="K153" s="45">
        <f t="shared" ref="K153:K154" si="398">+J153</f>
        <v>0</v>
      </c>
      <c r="L153" s="45">
        <f t="shared" ref="L153:L154" si="399">+K153</f>
        <v>0</v>
      </c>
      <c r="M153" s="45">
        <f t="shared" ref="M153:M154" si="400">+L153</f>
        <v>0</v>
      </c>
      <c r="N153" s="45">
        <f t="shared" ref="N153:N154" si="401">+M153</f>
        <v>0</v>
      </c>
    </row>
    <row r="154" spans="1:14" x14ac:dyDescent="0.25">
      <c r="A154" s="50" t="s">
        <v>138</v>
      </c>
      <c r="B154" s="43" t="str">
        <f t="shared" ref="B154:H154" si="402">+IFERROR(B152-B153,"nm")</f>
        <v>nm</v>
      </c>
      <c r="C154" s="43" t="str">
        <f t="shared" si="402"/>
        <v>nm</v>
      </c>
      <c r="D154" s="43" t="str">
        <f t="shared" si="402"/>
        <v>nm</v>
      </c>
      <c r="E154" s="43" t="str">
        <f t="shared" si="402"/>
        <v>nm</v>
      </c>
      <c r="F154" s="43">
        <f t="shared" si="402"/>
        <v>3.9444444444444421E-2</v>
      </c>
      <c r="G154" s="43">
        <f t="shared" si="402"/>
        <v>-0.3757627118644068</v>
      </c>
      <c r="H154" s="43">
        <f t="shared" si="402"/>
        <v>0.32853932584269663</v>
      </c>
      <c r="I154" s="43">
        <f>+IFERROR(I152-I153,"nm")</f>
        <v>2.0384615384615418E-2</v>
      </c>
      <c r="J154" s="45">
        <v>0</v>
      </c>
      <c r="K154" s="45">
        <f t="shared" si="398"/>
        <v>0</v>
      </c>
      <c r="L154" s="45">
        <f t="shared" si="399"/>
        <v>0</v>
      </c>
      <c r="M154" s="45">
        <f t="shared" si="400"/>
        <v>0</v>
      </c>
      <c r="N154" s="45">
        <f t="shared" si="401"/>
        <v>0</v>
      </c>
    </row>
    <row r="155" spans="1:14" x14ac:dyDescent="0.25">
      <c r="A155" s="51" t="s">
        <v>115</v>
      </c>
      <c r="B155" s="3"/>
      <c r="C155" s="3"/>
      <c r="D155" s="3"/>
      <c r="E155" s="3">
        <f>Historicals!E133</f>
        <v>28</v>
      </c>
      <c r="F155" s="3">
        <f>Historicals!F133</f>
        <v>24</v>
      </c>
      <c r="G155" s="3">
        <f>Historicals!G133</f>
        <v>25</v>
      </c>
      <c r="H155" s="3">
        <f>Historicals!H133</f>
        <v>29</v>
      </c>
      <c r="I155" s="3">
        <f>Historicals!I133</f>
        <v>26</v>
      </c>
      <c r="J155" s="3">
        <f>+I155*(1+J156)</f>
        <v>26</v>
      </c>
      <c r="K155" s="3">
        <f t="shared" ref="K155" si="403">+J155*(1+K156)</f>
        <v>26</v>
      </c>
      <c r="L155" s="3">
        <f t="shared" ref="L155" si="404">+K155*(1+L156)</f>
        <v>26</v>
      </c>
      <c r="M155" s="3">
        <f t="shared" ref="M155" si="405">+L155*(1+M156)</f>
        <v>26</v>
      </c>
      <c r="N155" s="3">
        <f t="shared" ref="N155" si="406">+M155*(1+N156)</f>
        <v>26</v>
      </c>
    </row>
    <row r="156" spans="1:14" x14ac:dyDescent="0.25">
      <c r="A156" s="50" t="s">
        <v>129</v>
      </c>
      <c r="B156" s="43" t="str">
        <f t="shared" ref="B156:H156" si="407">+IFERROR(B155/A155-1,"nm")</f>
        <v>nm</v>
      </c>
      <c r="C156" s="43" t="str">
        <f t="shared" si="407"/>
        <v>nm</v>
      </c>
      <c r="D156" s="43" t="str">
        <f t="shared" si="407"/>
        <v>nm</v>
      </c>
      <c r="E156" s="43" t="str">
        <f t="shared" si="407"/>
        <v>nm</v>
      </c>
      <c r="F156" s="43">
        <f t="shared" si="407"/>
        <v>-0.1428571428571429</v>
      </c>
      <c r="G156" s="43">
        <f t="shared" si="407"/>
        <v>4.1666666666666741E-2</v>
      </c>
      <c r="H156" s="43">
        <f t="shared" si="407"/>
        <v>0.15999999999999992</v>
      </c>
      <c r="I156" s="43">
        <f>+IFERROR(I155/H155-1,"nm")</f>
        <v>-0.10344827586206895</v>
      </c>
      <c r="J156" s="43">
        <f>+J157+J158</f>
        <v>0</v>
      </c>
      <c r="K156" s="43">
        <f t="shared" ref="K156:N156" si="408">+K157+K158</f>
        <v>0</v>
      </c>
      <c r="L156" s="43">
        <f t="shared" si="408"/>
        <v>0</v>
      </c>
      <c r="M156" s="43">
        <f t="shared" si="408"/>
        <v>0</v>
      </c>
      <c r="N156" s="43">
        <f t="shared" si="408"/>
        <v>0</v>
      </c>
    </row>
    <row r="157" spans="1:14" x14ac:dyDescent="0.25">
      <c r="A157" s="50" t="s">
        <v>137</v>
      </c>
      <c r="B157" s="43">
        <f>+[2]Historicals!B245</f>
        <v>0</v>
      </c>
      <c r="C157" s="43">
        <f>+[2]Historicals!C245</f>
        <v>0</v>
      </c>
      <c r="D157" s="43">
        <f>+[2]Historicals!D245</f>
        <v>0</v>
      </c>
      <c r="E157" s="43">
        <f>Historicals!E205</f>
        <v>-0.13</v>
      </c>
      <c r="F157" s="43">
        <f>Historicals!F205</f>
        <v>0.08</v>
      </c>
      <c r="G157" s="43">
        <f>Historicals!G205</f>
        <v>0.14000000000000001</v>
      </c>
      <c r="H157" s="43">
        <f>Historicals!H205</f>
        <v>0.42</v>
      </c>
      <c r="I157" s="43">
        <f>Historicals!I205</f>
        <v>-0.16</v>
      </c>
      <c r="J157" s="45">
        <v>0</v>
      </c>
      <c r="K157" s="45">
        <f t="shared" ref="K157:K158" si="409">+J157</f>
        <v>0</v>
      </c>
      <c r="L157" s="45">
        <f t="shared" ref="L157:L158" si="410">+K157</f>
        <v>0</v>
      </c>
      <c r="M157" s="45">
        <f t="shared" ref="M157:M158" si="411">+L157</f>
        <v>0</v>
      </c>
      <c r="N157" s="45">
        <f t="shared" ref="N157:N158" si="412">+M157</f>
        <v>0</v>
      </c>
    </row>
    <row r="158" spans="1:14" x14ac:dyDescent="0.25">
      <c r="A158" s="50" t="s">
        <v>138</v>
      </c>
      <c r="B158" s="43" t="str">
        <f t="shared" ref="B158:H158" si="413">+IFERROR(B156-B157,"nm")</f>
        <v>nm</v>
      </c>
      <c r="C158" s="43" t="str">
        <f t="shared" si="413"/>
        <v>nm</v>
      </c>
      <c r="D158" s="43" t="str">
        <f t="shared" si="413"/>
        <v>nm</v>
      </c>
      <c r="E158" s="43" t="str">
        <f t="shared" si="413"/>
        <v>nm</v>
      </c>
      <c r="F158" s="43">
        <f t="shared" si="413"/>
        <v>-0.22285714285714292</v>
      </c>
      <c r="G158" s="43">
        <f t="shared" si="413"/>
        <v>-9.8333333333333273E-2</v>
      </c>
      <c r="H158" s="43">
        <f t="shared" si="413"/>
        <v>-0.26000000000000006</v>
      </c>
      <c r="I158" s="43">
        <f>+IFERROR(I156-I157,"nm")</f>
        <v>5.6551724137931053E-2</v>
      </c>
      <c r="J158" s="45">
        <v>0</v>
      </c>
      <c r="K158" s="45">
        <f t="shared" si="409"/>
        <v>0</v>
      </c>
      <c r="L158" s="45">
        <f t="shared" si="410"/>
        <v>0</v>
      </c>
      <c r="M158" s="45">
        <f t="shared" si="411"/>
        <v>0</v>
      </c>
      <c r="N158" s="45">
        <f t="shared" si="412"/>
        <v>0</v>
      </c>
    </row>
    <row r="159" spans="1:14" x14ac:dyDescent="0.25">
      <c r="A159" s="51" t="s">
        <v>121</v>
      </c>
      <c r="B159" s="3"/>
      <c r="C159" s="3"/>
      <c r="D159" s="3"/>
      <c r="E159" s="3">
        <f>Historicals!E134</f>
        <v>103</v>
      </c>
      <c r="F159" s="3">
        <f>Historicals!F134</f>
        <v>106</v>
      </c>
      <c r="G159" s="3">
        <f>Historicals!G134</f>
        <v>90</v>
      </c>
      <c r="H159" s="3">
        <f>Historicals!H134</f>
        <v>86</v>
      </c>
      <c r="I159" s="3">
        <f>Historicals!I134</f>
        <v>123</v>
      </c>
      <c r="J159" s="3">
        <f>+I159*(1+J160)</f>
        <v>123</v>
      </c>
      <c r="K159" s="3">
        <f t="shared" ref="K159" si="414">+J159*(1+K160)</f>
        <v>123</v>
      </c>
      <c r="L159" s="3">
        <f t="shared" ref="L159" si="415">+K159*(1+L160)</f>
        <v>123</v>
      </c>
      <c r="M159" s="3">
        <f t="shared" ref="M159" si="416">+L159*(1+M160)</f>
        <v>123</v>
      </c>
      <c r="N159" s="3">
        <f t="shared" ref="N159" si="417">+M159*(1+N160)</f>
        <v>123</v>
      </c>
    </row>
    <row r="160" spans="1:14" x14ac:dyDescent="0.25">
      <c r="A160" s="50" t="s">
        <v>129</v>
      </c>
      <c r="B160" s="43" t="str">
        <f t="shared" ref="B160:H160" si="418">+IFERROR(B159/A159-1,"nm")</f>
        <v>nm</v>
      </c>
      <c r="C160" s="43" t="str">
        <f t="shared" si="418"/>
        <v>nm</v>
      </c>
      <c r="D160" s="43" t="str">
        <f t="shared" si="418"/>
        <v>nm</v>
      </c>
      <c r="E160" s="43" t="str">
        <f t="shared" si="418"/>
        <v>nm</v>
      </c>
      <c r="F160" s="43">
        <f t="shared" si="418"/>
        <v>2.9126213592232997E-2</v>
      </c>
      <c r="G160" s="43">
        <f t="shared" si="418"/>
        <v>-0.15094339622641506</v>
      </c>
      <c r="H160" s="43">
        <f t="shared" si="418"/>
        <v>-4.4444444444444398E-2</v>
      </c>
      <c r="I160" s="43">
        <f>+IFERROR(I159/H159-1,"nm")</f>
        <v>0.43023255813953498</v>
      </c>
      <c r="J160" s="43">
        <f>+J161+J162</f>
        <v>0</v>
      </c>
      <c r="K160" s="43">
        <f t="shared" ref="K160:N160" si="419">+K161+K162</f>
        <v>0</v>
      </c>
      <c r="L160" s="43">
        <f t="shared" si="419"/>
        <v>0</v>
      </c>
      <c r="M160" s="43">
        <f t="shared" si="419"/>
        <v>0</v>
      </c>
      <c r="N160" s="43">
        <f t="shared" si="419"/>
        <v>0</v>
      </c>
    </row>
    <row r="161" spans="1:14" x14ac:dyDescent="0.25">
      <c r="A161" s="50" t="s">
        <v>137</v>
      </c>
      <c r="B161" s="43">
        <f>+[2]Historicals!B249</f>
        <v>0</v>
      </c>
      <c r="C161" s="43">
        <f>+[2]Historicals!C249</f>
        <v>0</v>
      </c>
      <c r="D161" s="43">
        <f>Historicals!D206</f>
        <v>0</v>
      </c>
      <c r="E161" s="43">
        <f>Historicals!E206</f>
        <v>0.04</v>
      </c>
      <c r="F161" s="43">
        <f>Historicals!F206</f>
        <v>-0.14000000000000001</v>
      </c>
      <c r="G161" s="43">
        <f>Historicals!G206</f>
        <v>-0.01</v>
      </c>
      <c r="H161" s="43">
        <f>Historicals!H206</f>
        <v>7.0000000000000007E-2</v>
      </c>
      <c r="I161" s="43">
        <f>Historicals!I206</f>
        <v>0.42</v>
      </c>
      <c r="J161" s="45">
        <v>0</v>
      </c>
      <c r="K161" s="45">
        <f t="shared" ref="K161:K162" si="420">+J161</f>
        <v>0</v>
      </c>
      <c r="L161" s="45">
        <f t="shared" ref="L161:L162" si="421">+K161</f>
        <v>0</v>
      </c>
      <c r="M161" s="45">
        <f t="shared" ref="M161:M162" si="422">+L161</f>
        <v>0</v>
      </c>
      <c r="N161" s="45">
        <f t="shared" ref="N161:N162" si="423">+M161</f>
        <v>0</v>
      </c>
    </row>
    <row r="162" spans="1:14" x14ac:dyDescent="0.25">
      <c r="A162" s="50" t="s">
        <v>138</v>
      </c>
      <c r="B162" s="43" t="str">
        <f t="shared" ref="B162:H162" si="424">+IFERROR(B160-B161,"nm")</f>
        <v>nm</v>
      </c>
      <c r="C162" s="43" t="str">
        <f t="shared" si="424"/>
        <v>nm</v>
      </c>
      <c r="D162" s="43" t="str">
        <f t="shared" si="424"/>
        <v>nm</v>
      </c>
      <c r="E162" s="43" t="str">
        <f t="shared" si="424"/>
        <v>nm</v>
      </c>
      <c r="F162" s="43">
        <f t="shared" si="424"/>
        <v>0.16912621359223301</v>
      </c>
      <c r="G162" s="43">
        <f t="shared" si="424"/>
        <v>-0.14094339622641505</v>
      </c>
      <c r="H162" s="43">
        <f t="shared" si="424"/>
        <v>-0.1144444444444444</v>
      </c>
      <c r="I162" s="43">
        <f>+IFERROR(I160-I161,"nm")</f>
        <v>1.0232558139534997E-2</v>
      </c>
      <c r="J162" s="45">
        <v>0</v>
      </c>
      <c r="K162" s="45">
        <f t="shared" si="420"/>
        <v>0</v>
      </c>
      <c r="L162" s="45">
        <f t="shared" si="421"/>
        <v>0</v>
      </c>
      <c r="M162" s="45">
        <f t="shared" si="422"/>
        <v>0</v>
      </c>
      <c r="N162" s="45">
        <f t="shared" si="423"/>
        <v>0</v>
      </c>
    </row>
    <row r="163" spans="1:14" x14ac:dyDescent="0.25">
      <c r="A163" s="8" t="s">
        <v>130</v>
      </c>
      <c r="B163" s="44">
        <f t="shared" ref="B163:I163" si="425">+B170+B166</f>
        <v>535</v>
      </c>
      <c r="C163" s="44">
        <f t="shared" si="425"/>
        <v>514</v>
      </c>
      <c r="D163" s="44">
        <f t="shared" si="425"/>
        <v>505</v>
      </c>
      <c r="E163" s="44">
        <f t="shared" si="425"/>
        <v>343</v>
      </c>
      <c r="F163" s="44">
        <f t="shared" si="425"/>
        <v>334</v>
      </c>
      <c r="G163" s="44">
        <f t="shared" si="425"/>
        <v>322</v>
      </c>
      <c r="H163" s="44">
        <f t="shared" si="425"/>
        <v>569</v>
      </c>
      <c r="I163" s="44">
        <f t="shared" si="425"/>
        <v>691</v>
      </c>
      <c r="J163" s="44">
        <f>+J170+J166</f>
        <v>691</v>
      </c>
      <c r="K163" s="44">
        <f t="shared" ref="K163:N163" si="426">+K170+K166</f>
        <v>691</v>
      </c>
      <c r="L163" s="44">
        <f t="shared" si="426"/>
        <v>691</v>
      </c>
      <c r="M163" s="44">
        <f t="shared" si="426"/>
        <v>691</v>
      </c>
      <c r="N163" s="44">
        <f t="shared" si="426"/>
        <v>691</v>
      </c>
    </row>
    <row r="164" spans="1:14" x14ac:dyDescent="0.25">
      <c r="A164" s="52" t="s">
        <v>129</v>
      </c>
      <c r="B164" s="43" t="str">
        <f t="shared" ref="B164:H164" si="427">+IFERROR(B163/A163-1,"nm")</f>
        <v>nm</v>
      </c>
      <c r="C164" s="43">
        <f t="shared" si="427"/>
        <v>-3.9252336448598157E-2</v>
      </c>
      <c r="D164" s="43">
        <f t="shared" si="427"/>
        <v>-1.7509727626459193E-2</v>
      </c>
      <c r="E164" s="43">
        <f t="shared" si="427"/>
        <v>-0.32079207920792074</v>
      </c>
      <c r="F164" s="43">
        <f t="shared" si="427"/>
        <v>-2.6239067055393583E-2</v>
      </c>
      <c r="G164" s="43">
        <f t="shared" si="427"/>
        <v>-3.59281437125748E-2</v>
      </c>
      <c r="H164" s="43">
        <f t="shared" si="427"/>
        <v>0.76708074534161486</v>
      </c>
      <c r="I164" s="43">
        <f>+IFERROR(I163/H163-1,"nm")</f>
        <v>0.21441124780316345</v>
      </c>
      <c r="J164" s="43">
        <f t="shared" ref="J164" si="428">+IFERROR(J163/I163-1,"nm")</f>
        <v>0</v>
      </c>
      <c r="K164" s="43">
        <f t="shared" ref="K164" si="429">+IFERROR(K163/J163-1,"nm")</f>
        <v>0</v>
      </c>
      <c r="L164" s="43">
        <f t="shared" ref="L164" si="430">+IFERROR(L163/K163-1,"nm")</f>
        <v>0</v>
      </c>
      <c r="M164" s="43">
        <f t="shared" ref="M164" si="431">+IFERROR(M163/L163-1,"nm")</f>
        <v>0</v>
      </c>
      <c r="N164" s="43">
        <f t="shared" ref="N164" si="432">+IFERROR(N163/M163-1,"nm")</f>
        <v>0</v>
      </c>
    </row>
    <row r="165" spans="1:14" x14ac:dyDescent="0.25">
      <c r="A165" s="52" t="s">
        <v>131</v>
      </c>
      <c r="B165" s="43">
        <f>+IFERROR(B163/B$145,"nm")</f>
        <v>0.26992936427850656</v>
      </c>
      <c r="C165" s="43">
        <f t="shared" ref="C165:I165" si="433">+IFERROR(C163/C$145,"nm")</f>
        <v>0.26291560102301792</v>
      </c>
      <c r="D165" s="43">
        <f t="shared" si="433"/>
        <v>0.24730656219392752</v>
      </c>
      <c r="E165" s="43">
        <f t="shared" si="433"/>
        <v>0.18186638388123011</v>
      </c>
      <c r="F165" s="43">
        <f t="shared" si="433"/>
        <v>0.17523609653725078</v>
      </c>
      <c r="G165" s="43">
        <f t="shared" si="433"/>
        <v>0.17443120260021669</v>
      </c>
      <c r="H165" s="43">
        <f t="shared" si="433"/>
        <v>0.25804988662131517</v>
      </c>
      <c r="I165" s="43">
        <f t="shared" si="433"/>
        <v>0.29454390451832907</v>
      </c>
      <c r="J165" s="45">
        <f>+I165</f>
        <v>0.29454390451832907</v>
      </c>
      <c r="K165" s="45">
        <f t="shared" ref="K165" si="434">+J165</f>
        <v>0.29454390451832907</v>
      </c>
      <c r="L165" s="45">
        <f t="shared" ref="L165" si="435">+K165</f>
        <v>0.29454390451832907</v>
      </c>
      <c r="M165" s="45">
        <f t="shared" ref="M165" si="436">+L165</f>
        <v>0.29454390451832907</v>
      </c>
      <c r="N165" s="45">
        <f t="shared" ref="N165" si="437">+M165</f>
        <v>0.29454390451832907</v>
      </c>
    </row>
    <row r="166" spans="1:14" x14ac:dyDescent="0.25">
      <c r="A166" s="8" t="s">
        <v>132</v>
      </c>
      <c r="B166" s="8">
        <f>Historicals!B178</f>
        <v>18</v>
      </c>
      <c r="C166" s="8">
        <f>Historicals!C178</f>
        <v>27</v>
      </c>
      <c r="D166" s="8">
        <f>Historicals!D178</f>
        <v>28</v>
      </c>
      <c r="E166" s="8">
        <f>Historicals!E178</f>
        <v>33</v>
      </c>
      <c r="F166" s="8">
        <f>Historicals!F178</f>
        <v>31</v>
      </c>
      <c r="G166" s="8">
        <f>Historicals!G178</f>
        <v>25</v>
      </c>
      <c r="H166" s="8">
        <f>Historicals!H178</f>
        <v>26</v>
      </c>
      <c r="I166" s="8">
        <f>Historicals!I178</f>
        <v>22</v>
      </c>
      <c r="J166" s="44">
        <f>+J169*J176</f>
        <v>22</v>
      </c>
      <c r="K166" s="44">
        <f t="shared" ref="K166:N166" si="438">+K169*K176</f>
        <v>22</v>
      </c>
      <c r="L166" s="44">
        <f t="shared" si="438"/>
        <v>22</v>
      </c>
      <c r="M166" s="44">
        <f t="shared" si="438"/>
        <v>22</v>
      </c>
      <c r="N166" s="44">
        <f t="shared" si="438"/>
        <v>22</v>
      </c>
    </row>
    <row r="167" spans="1:14" x14ac:dyDescent="0.25">
      <c r="A167" s="52" t="s">
        <v>129</v>
      </c>
      <c r="B167" s="43" t="str">
        <f t="shared" ref="B167:H167" si="439">+IFERROR(B166/A166-1,"nm")</f>
        <v>nm</v>
      </c>
      <c r="C167" s="43">
        <f t="shared" si="439"/>
        <v>0.5</v>
      </c>
      <c r="D167" s="43">
        <f t="shared" si="439"/>
        <v>3.7037037037036979E-2</v>
      </c>
      <c r="E167" s="43">
        <f t="shared" si="439"/>
        <v>0.1785714285714286</v>
      </c>
      <c r="F167" s="43">
        <f t="shared" si="439"/>
        <v>-6.0606060606060552E-2</v>
      </c>
      <c r="G167" s="43">
        <f t="shared" si="439"/>
        <v>-0.19354838709677424</v>
      </c>
      <c r="H167" s="43">
        <f t="shared" si="439"/>
        <v>4.0000000000000036E-2</v>
      </c>
      <c r="I167" s="43">
        <f>+IFERROR(I166/H166-1,"nm")</f>
        <v>-0.15384615384615385</v>
      </c>
      <c r="J167" s="43">
        <f t="shared" ref="J167" si="440">+IFERROR(J166/I166-1,"nm")</f>
        <v>0</v>
      </c>
      <c r="K167" s="43">
        <f t="shared" ref="K167" si="441">+IFERROR(K166/J166-1,"nm")</f>
        <v>0</v>
      </c>
      <c r="L167" s="43">
        <f t="shared" ref="L167" si="442">+IFERROR(L166/K166-1,"nm")</f>
        <v>0</v>
      </c>
      <c r="M167" s="43">
        <f t="shared" ref="M167" si="443">+IFERROR(M166/L166-1,"nm")</f>
        <v>0</v>
      </c>
      <c r="N167" s="43">
        <f t="shared" ref="N167" si="444">+IFERROR(N166/M166-1,"nm")</f>
        <v>0</v>
      </c>
    </row>
    <row r="168" spans="1:14" x14ac:dyDescent="0.25">
      <c r="A168" s="52" t="s">
        <v>133</v>
      </c>
      <c r="B168" s="43">
        <f>+IFERROR(B166/B$145,"nm")</f>
        <v>9.0817356205852677E-3</v>
      </c>
      <c r="C168" s="43">
        <f t="shared" ref="C168:I168" si="445">+IFERROR(C166/C$145,"nm")</f>
        <v>1.3810741687979539E-2</v>
      </c>
      <c r="D168" s="43">
        <f t="shared" si="445"/>
        <v>1.3712047012732615E-2</v>
      </c>
      <c r="E168" s="43">
        <f t="shared" si="445"/>
        <v>1.7497348886532343E-2</v>
      </c>
      <c r="F168" s="43">
        <f t="shared" si="445"/>
        <v>1.6264428121720881E-2</v>
      </c>
      <c r="G168" s="43">
        <f t="shared" si="445"/>
        <v>1.3542795232936078E-2</v>
      </c>
      <c r="H168" s="43">
        <f t="shared" si="445"/>
        <v>1.1791383219954649E-2</v>
      </c>
      <c r="I168" s="43">
        <f t="shared" si="445"/>
        <v>9.3776641091219103E-3</v>
      </c>
      <c r="J168" s="43">
        <f t="shared" ref="J168:N168" si="446">+IFERROR(J166/J$21,"nm")</f>
        <v>1.1987141066855556E-3</v>
      </c>
      <c r="K168" s="43">
        <f t="shared" si="446"/>
        <v>1.1987141066855556E-3</v>
      </c>
      <c r="L168" s="43">
        <f t="shared" si="446"/>
        <v>1.1987141066855556E-3</v>
      </c>
      <c r="M168" s="43">
        <f t="shared" si="446"/>
        <v>1.1987141066855556E-3</v>
      </c>
      <c r="N168" s="43">
        <f t="shared" si="446"/>
        <v>1.1987141066855556E-3</v>
      </c>
    </row>
    <row r="169" spans="1:14" x14ac:dyDescent="0.25">
      <c r="A169" s="42" t="s">
        <v>142</v>
      </c>
      <c r="B169" s="43">
        <f t="shared" ref="B169:H169" si="447">+IFERROR(B166/B176,"nm")</f>
        <v>0.14754098360655737</v>
      </c>
      <c r="C169" s="43">
        <f t="shared" si="447"/>
        <v>0.216</v>
      </c>
      <c r="D169" s="43">
        <f t="shared" si="447"/>
        <v>0.224</v>
      </c>
      <c r="E169" s="43">
        <f t="shared" si="447"/>
        <v>0.28695652173913044</v>
      </c>
      <c r="F169" s="43">
        <f t="shared" si="447"/>
        <v>0.31</v>
      </c>
      <c r="G169" s="43">
        <f t="shared" si="447"/>
        <v>0.3125</v>
      </c>
      <c r="H169" s="43">
        <f t="shared" si="447"/>
        <v>0.41269841269841268</v>
      </c>
      <c r="I169" s="43">
        <f>+IFERROR(I166/I176,"nm")</f>
        <v>0.44897959183673469</v>
      </c>
      <c r="J169" s="45">
        <f>+I169</f>
        <v>0.44897959183673469</v>
      </c>
      <c r="K169" s="45">
        <f t="shared" ref="K169" si="448">+J169</f>
        <v>0.44897959183673469</v>
      </c>
      <c r="L169" s="45">
        <f t="shared" ref="L169" si="449">+K169</f>
        <v>0.44897959183673469</v>
      </c>
      <c r="M169" s="45">
        <f t="shared" ref="M169" si="450">+L169</f>
        <v>0.44897959183673469</v>
      </c>
      <c r="N169" s="45">
        <f t="shared" ref="N169" si="451">+M169</f>
        <v>0.44897959183673469</v>
      </c>
    </row>
    <row r="170" spans="1:14" x14ac:dyDescent="0.25">
      <c r="A170" s="8" t="s">
        <v>134</v>
      </c>
      <c r="B170" s="8">
        <f>Historicals!B145</f>
        <v>517</v>
      </c>
      <c r="C170" s="8">
        <f>Historicals!C145</f>
        <v>487</v>
      </c>
      <c r="D170" s="8">
        <f>Historicals!D145</f>
        <v>477</v>
      </c>
      <c r="E170" s="8">
        <f>Historicals!E145</f>
        <v>310</v>
      </c>
      <c r="F170" s="8">
        <f>Historicals!F145</f>
        <v>303</v>
      </c>
      <c r="G170" s="8">
        <f>Historicals!G145</f>
        <v>297</v>
      </c>
      <c r="H170" s="8">
        <f>Historicals!H145</f>
        <v>543</v>
      </c>
      <c r="I170" s="8">
        <f>Historicals!I145</f>
        <v>669</v>
      </c>
      <c r="J170" s="8">
        <f>I170*(1+J171)</f>
        <v>669</v>
      </c>
      <c r="K170" s="8">
        <f t="shared" ref="K170:N170" si="452">J170*(1+K171)</f>
        <v>669</v>
      </c>
      <c r="L170" s="8">
        <f t="shared" si="452"/>
        <v>669</v>
      </c>
      <c r="M170" s="8">
        <f t="shared" si="452"/>
        <v>669</v>
      </c>
      <c r="N170" s="8">
        <f t="shared" si="452"/>
        <v>669</v>
      </c>
    </row>
    <row r="171" spans="1:14" x14ac:dyDescent="0.25">
      <c r="A171" s="52" t="s">
        <v>129</v>
      </c>
      <c r="B171" s="43" t="str">
        <f t="shared" ref="B171" si="453">+IFERROR(B170/A170-1,"nm")</f>
        <v>nm</v>
      </c>
      <c r="C171" s="43">
        <f t="shared" ref="C171" si="454">+IFERROR(C170/B170-1,"nm")</f>
        <v>-5.8027079303675011E-2</v>
      </c>
      <c r="D171" s="43">
        <f t="shared" ref="D171" si="455">+IFERROR(D170/C170-1,"nm")</f>
        <v>-2.0533880903490731E-2</v>
      </c>
      <c r="E171" s="43">
        <f t="shared" ref="E171" si="456">+IFERROR(E170/D170-1,"nm")</f>
        <v>-0.35010482180293501</v>
      </c>
      <c r="F171" s="43">
        <f t="shared" ref="F171" si="457">+IFERROR(F170/E170-1,"nm")</f>
        <v>-2.2580645161290325E-2</v>
      </c>
      <c r="G171" s="43">
        <f t="shared" ref="G171" si="458">+IFERROR(G170/F170-1,"nm")</f>
        <v>-1.980198019801982E-2</v>
      </c>
      <c r="H171" s="43">
        <f t="shared" ref="H171" si="459">+IFERROR(H170/G170-1,"nm")</f>
        <v>0.82828282828282829</v>
      </c>
      <c r="I171" s="43">
        <f>+IFERROR(I170/H170-1,"nm")</f>
        <v>0.2320441988950277</v>
      </c>
      <c r="J171" s="43">
        <v>0</v>
      </c>
      <c r="K171" s="43">
        <v>0</v>
      </c>
      <c r="L171" s="43">
        <v>0</v>
      </c>
      <c r="M171" s="43">
        <v>0</v>
      </c>
      <c r="N171" s="43">
        <v>0</v>
      </c>
    </row>
    <row r="172" spans="1:14" x14ac:dyDescent="0.25">
      <c r="A172" s="52" t="s">
        <v>131</v>
      </c>
      <c r="B172" s="43">
        <f>+IFERROR(B170/B$145,"nm")</f>
        <v>0.26084762865792127</v>
      </c>
      <c r="C172" s="43">
        <f t="shared" ref="C172:I172" si="460">+IFERROR(C170/C$145,"nm")</f>
        <v>0.24910485933503837</v>
      </c>
      <c r="D172" s="43">
        <f t="shared" si="460"/>
        <v>0.23359451518119489</v>
      </c>
      <c r="E172" s="43">
        <f t="shared" si="460"/>
        <v>0.16436903499469777</v>
      </c>
      <c r="F172" s="43">
        <f t="shared" si="460"/>
        <v>0.1589716684155299</v>
      </c>
      <c r="G172" s="43">
        <f t="shared" si="460"/>
        <v>0.16088840736728061</v>
      </c>
      <c r="H172" s="43">
        <f t="shared" si="460"/>
        <v>0.24625850340136055</v>
      </c>
      <c r="I172" s="43">
        <f t="shared" si="460"/>
        <v>0.28516624040920718</v>
      </c>
      <c r="J172" s="43">
        <f t="shared" ref="J172:N172" si="461">+IFERROR(J170/J$21,"nm")</f>
        <v>3.6451806244210759E-2</v>
      </c>
      <c r="K172" s="43">
        <f t="shared" si="461"/>
        <v>3.6451806244210759E-2</v>
      </c>
      <c r="L172" s="43">
        <f t="shared" si="461"/>
        <v>3.6451806244210759E-2</v>
      </c>
      <c r="M172" s="43">
        <f t="shared" si="461"/>
        <v>3.6451806244210759E-2</v>
      </c>
      <c r="N172" s="43">
        <f t="shared" si="461"/>
        <v>3.6451806244210759E-2</v>
      </c>
    </row>
    <row r="173" spans="1:14" x14ac:dyDescent="0.25">
      <c r="A173" s="8" t="s">
        <v>135</v>
      </c>
      <c r="B173" s="8">
        <f>Historicals!B167</f>
        <v>69</v>
      </c>
      <c r="C173" s="8">
        <f>Historicals!C167</f>
        <v>39</v>
      </c>
      <c r="D173" s="8">
        <f>Historicals!D167</f>
        <v>30</v>
      </c>
      <c r="E173" s="8">
        <f>Historicals!E167</f>
        <v>22</v>
      </c>
      <c r="F173" s="8">
        <f>Historicals!F167</f>
        <v>18</v>
      </c>
      <c r="G173" s="8">
        <f>Historicals!G167</f>
        <v>12</v>
      </c>
      <c r="H173" s="8">
        <f>Historicals!H167</f>
        <v>7</v>
      </c>
      <c r="I173" s="8">
        <f>Historicals!I167</f>
        <v>9</v>
      </c>
      <c r="J173" s="44">
        <f>+J145*J175</f>
        <v>9</v>
      </c>
      <c r="K173" s="44">
        <f t="shared" ref="K173:N173" si="462">+K145*K175</f>
        <v>9</v>
      </c>
      <c r="L173" s="44">
        <f t="shared" si="462"/>
        <v>9</v>
      </c>
      <c r="M173" s="44">
        <f t="shared" si="462"/>
        <v>9</v>
      </c>
      <c r="N173" s="44">
        <f t="shared" si="462"/>
        <v>9</v>
      </c>
    </row>
    <row r="174" spans="1:14" x14ac:dyDescent="0.25">
      <c r="A174" s="52" t="s">
        <v>129</v>
      </c>
      <c r="B174" s="43" t="str">
        <f t="shared" ref="B174" si="463">+IFERROR(B173/A173-1,"nm")</f>
        <v>nm</v>
      </c>
      <c r="C174" s="43">
        <f t="shared" ref="C174" si="464">+IFERROR(C173/B173-1,"nm")</f>
        <v>-0.43478260869565222</v>
      </c>
      <c r="D174" s="43">
        <f t="shared" ref="D174" si="465">+IFERROR(D173/C173-1,"nm")</f>
        <v>-0.23076923076923073</v>
      </c>
      <c r="E174" s="43">
        <f t="shared" ref="E174" si="466">+IFERROR(E173/D173-1,"nm")</f>
        <v>-0.26666666666666672</v>
      </c>
      <c r="F174" s="43">
        <f t="shared" ref="F174" si="467">+IFERROR(F173/E173-1,"nm")</f>
        <v>-0.18181818181818177</v>
      </c>
      <c r="G174" s="43">
        <f t="shared" ref="G174" si="468">+IFERROR(G173/F173-1,"nm")</f>
        <v>-0.33333333333333337</v>
      </c>
      <c r="H174" s="43">
        <f t="shared" ref="H174" si="469">+IFERROR(H173/G173-1,"nm")</f>
        <v>-0.41666666666666663</v>
      </c>
      <c r="I174" s="43">
        <f>+IFERROR(I173/H173-1,"nm")</f>
        <v>0.28571428571428581</v>
      </c>
      <c r="J174" s="43">
        <f t="shared" ref="J174" si="470">+IFERROR(J173/I173-1,"nm")</f>
        <v>0</v>
      </c>
      <c r="K174" s="43">
        <f t="shared" ref="K174" si="471">+IFERROR(K173/J173-1,"nm")</f>
        <v>0</v>
      </c>
      <c r="L174" s="43">
        <f t="shared" ref="L174" si="472">+IFERROR(L173/K173-1,"nm")</f>
        <v>0</v>
      </c>
      <c r="M174" s="43">
        <f t="shared" ref="M174" si="473">+IFERROR(M173/L173-1,"nm")</f>
        <v>0</v>
      </c>
      <c r="N174" s="43">
        <f t="shared" ref="N174" si="474">+IFERROR(N173/M173-1,"nm")</f>
        <v>0</v>
      </c>
    </row>
    <row r="175" spans="1:14" x14ac:dyDescent="0.25">
      <c r="A175" s="52" t="s">
        <v>133</v>
      </c>
      <c r="B175" s="43">
        <f>+IFERROR(B173/B$145,"nm")</f>
        <v>3.481331987891019E-2</v>
      </c>
      <c r="C175" s="43">
        <f t="shared" ref="C175:I175" si="475">+IFERROR(C173/C$145,"nm")</f>
        <v>1.9948849104859334E-2</v>
      </c>
      <c r="D175" s="43">
        <f t="shared" si="475"/>
        <v>1.4691478942213516E-2</v>
      </c>
      <c r="E175" s="43">
        <f t="shared" si="475"/>
        <v>1.166489925768823E-2</v>
      </c>
      <c r="F175" s="43">
        <f t="shared" si="475"/>
        <v>9.4438614900314802E-3</v>
      </c>
      <c r="G175" s="43">
        <f t="shared" si="475"/>
        <v>6.5005417118093175E-3</v>
      </c>
      <c r="H175" s="43">
        <f t="shared" si="475"/>
        <v>3.1746031746031746E-3</v>
      </c>
      <c r="I175" s="43">
        <f t="shared" si="475"/>
        <v>3.8363171355498722E-3</v>
      </c>
      <c r="J175" s="45">
        <f>+I175</f>
        <v>3.8363171355498722E-3</v>
      </c>
      <c r="K175" s="45">
        <f t="shared" ref="K175" si="476">+J175</f>
        <v>3.8363171355498722E-3</v>
      </c>
      <c r="L175" s="45">
        <f t="shared" ref="L175" si="477">+K175</f>
        <v>3.8363171355498722E-3</v>
      </c>
      <c r="M175" s="45">
        <f t="shared" ref="M175" si="478">+L175</f>
        <v>3.8363171355498722E-3</v>
      </c>
      <c r="N175" s="45">
        <f t="shared" ref="N175" si="479">+M175</f>
        <v>3.8363171355498722E-3</v>
      </c>
    </row>
    <row r="176" spans="1:14" x14ac:dyDescent="0.25">
      <c r="A176" s="8" t="s">
        <v>143</v>
      </c>
      <c r="B176" s="8">
        <f>Historicals!B222</f>
        <v>122</v>
      </c>
      <c r="C176" s="8">
        <f>Historicals!C222</f>
        <v>125</v>
      </c>
      <c r="D176" s="8">
        <f>Historicals!D222</f>
        <v>125</v>
      </c>
      <c r="E176" s="8">
        <f>Historicals!E222</f>
        <v>115</v>
      </c>
      <c r="F176" s="8">
        <f>Historicals!F222</f>
        <v>100</v>
      </c>
      <c r="G176" s="8">
        <f>Historicals!G222</f>
        <v>80</v>
      </c>
      <c r="H176" s="8">
        <f>Historicals!H222</f>
        <v>63</v>
      </c>
      <c r="I176" s="8">
        <f>Historicals!I222</f>
        <v>49</v>
      </c>
      <c r="J176" s="44">
        <f>+J145*J178</f>
        <v>49</v>
      </c>
      <c r="K176" s="44">
        <f t="shared" ref="K176:N176" si="480">+K145*K178</f>
        <v>49</v>
      </c>
      <c r="L176" s="44">
        <f t="shared" si="480"/>
        <v>49</v>
      </c>
      <c r="M176" s="44">
        <f t="shared" si="480"/>
        <v>49</v>
      </c>
      <c r="N176" s="44">
        <f t="shared" si="480"/>
        <v>49</v>
      </c>
    </row>
    <row r="177" spans="1:16" x14ac:dyDescent="0.25">
      <c r="A177" s="42" t="s">
        <v>129</v>
      </c>
      <c r="B177" s="43" t="str">
        <f t="shared" ref="B177" si="481">+IFERROR(B176/A176-1,"nm")</f>
        <v>nm</v>
      </c>
      <c r="C177" s="43">
        <f t="shared" ref="C177" si="482">+IFERROR(C176/B176-1,"nm")</f>
        <v>2.4590163934426146E-2</v>
      </c>
      <c r="D177" s="43">
        <f t="shared" ref="D177" si="483">+IFERROR(D176/C176-1,"nm")</f>
        <v>0</v>
      </c>
      <c r="E177" s="43">
        <f t="shared" ref="E177" si="484">+IFERROR(E176/D176-1,"nm")</f>
        <v>-7.999999999999996E-2</v>
      </c>
      <c r="F177" s="43">
        <f t="shared" ref="F177" si="485">+IFERROR(F176/E176-1,"nm")</f>
        <v>-0.13043478260869568</v>
      </c>
      <c r="G177" s="43">
        <f t="shared" ref="G177" si="486">+IFERROR(G176/F176-1,"nm")</f>
        <v>-0.19999999999999996</v>
      </c>
      <c r="H177" s="43">
        <f t="shared" ref="H177" si="487">+IFERROR(H176/G176-1,"nm")</f>
        <v>-0.21250000000000002</v>
      </c>
      <c r="I177" s="43">
        <f>+IFERROR(I176/H176-1,"nm")</f>
        <v>-0.22222222222222221</v>
      </c>
      <c r="J177" s="43">
        <f>+J178+J179</f>
        <v>2.0886615515771527E-2</v>
      </c>
      <c r="K177" s="43">
        <f t="shared" ref="K177:N177" si="488">+K178+K179</f>
        <v>2.0886615515771527E-2</v>
      </c>
      <c r="L177" s="43">
        <f t="shared" si="488"/>
        <v>2.0886615515771527E-2</v>
      </c>
      <c r="M177" s="43">
        <f t="shared" si="488"/>
        <v>2.0886615515771527E-2</v>
      </c>
      <c r="N177" s="43">
        <f t="shared" si="488"/>
        <v>2.0886615515771527E-2</v>
      </c>
    </row>
    <row r="178" spans="1:16" x14ac:dyDescent="0.25">
      <c r="A178" s="42" t="s">
        <v>133</v>
      </c>
      <c r="B178" s="43">
        <f>+IFERROR(B176/B$145,"nm")</f>
        <v>6.1553985872855703E-2</v>
      </c>
      <c r="C178" s="43">
        <f t="shared" ref="C178:I178" si="489">+IFERROR(C176/C$145,"nm")</f>
        <v>6.3938618925831206E-2</v>
      </c>
      <c r="D178" s="43">
        <f t="shared" si="489"/>
        <v>6.1214495592556317E-2</v>
      </c>
      <c r="E178" s="43">
        <f t="shared" si="489"/>
        <v>6.097560975609756E-2</v>
      </c>
      <c r="F178" s="43">
        <f t="shared" si="489"/>
        <v>5.2465897166841552E-2</v>
      </c>
      <c r="G178" s="43">
        <f t="shared" si="489"/>
        <v>4.3336944745395449E-2</v>
      </c>
      <c r="H178" s="43">
        <f t="shared" si="489"/>
        <v>2.8571428571428571E-2</v>
      </c>
      <c r="I178" s="43">
        <f t="shared" si="489"/>
        <v>2.0886615515771527E-2</v>
      </c>
      <c r="J178" s="45">
        <f>+I178</f>
        <v>2.0886615515771527E-2</v>
      </c>
      <c r="K178" s="45">
        <f t="shared" ref="K178" si="490">+J178</f>
        <v>2.0886615515771527E-2</v>
      </c>
      <c r="L178" s="45">
        <f t="shared" ref="L178" si="491">+K178</f>
        <v>2.0886615515771527E-2</v>
      </c>
      <c r="M178" s="45">
        <f t="shared" ref="M178" si="492">+L178</f>
        <v>2.0886615515771527E-2</v>
      </c>
      <c r="N178" s="45">
        <f t="shared" ref="N178" si="493">+M178</f>
        <v>2.0886615515771527E-2</v>
      </c>
    </row>
    <row r="179" spans="1:16" x14ac:dyDescent="0.25">
      <c r="A179" s="54" t="s">
        <v>108</v>
      </c>
      <c r="B179" s="49"/>
      <c r="C179" s="49"/>
      <c r="D179" s="49"/>
      <c r="E179" s="49"/>
      <c r="F179" s="49"/>
      <c r="G179" s="49"/>
      <c r="H179" s="49"/>
      <c r="I179" s="49"/>
      <c r="J179" s="35"/>
      <c r="K179" s="35"/>
      <c r="L179" s="35"/>
      <c r="M179" s="35"/>
      <c r="N179" s="35"/>
    </row>
    <row r="180" spans="1:16" x14ac:dyDescent="0.25">
      <c r="A180" s="8" t="s">
        <v>136</v>
      </c>
      <c r="B180" s="8">
        <f>Historicals!B135</f>
        <v>-82</v>
      </c>
      <c r="C180" s="8">
        <f>Historicals!C135</f>
        <v>-86</v>
      </c>
      <c r="D180" s="8">
        <f>Historicals!D135</f>
        <v>75</v>
      </c>
      <c r="E180" s="8">
        <f>Historicals!E135</f>
        <v>26</v>
      </c>
      <c r="F180" s="8">
        <f>Historicals!F135</f>
        <v>-7</v>
      </c>
      <c r="G180" s="8">
        <f>Historicals!G135</f>
        <v>-11</v>
      </c>
      <c r="H180" s="8">
        <f>Historicals!H135</f>
        <v>40</v>
      </c>
      <c r="I180" s="8">
        <f>Historicals!I135</f>
        <v>-72</v>
      </c>
      <c r="J180" s="71">
        <f>I180*(1+J181)</f>
        <v>-72</v>
      </c>
      <c r="K180" s="71">
        <f t="shared" ref="K180:N180" si="494">J180*(1+K181)</f>
        <v>-72</v>
      </c>
      <c r="L180" s="71">
        <f t="shared" si="494"/>
        <v>-72</v>
      </c>
      <c r="M180" s="71">
        <f t="shared" si="494"/>
        <v>-72</v>
      </c>
      <c r="N180" s="71">
        <f t="shared" si="494"/>
        <v>-72</v>
      </c>
      <c r="P180" t="s">
        <v>179</v>
      </c>
    </row>
    <row r="181" spans="1:16" x14ac:dyDescent="0.25">
      <c r="A181" s="50" t="s">
        <v>129</v>
      </c>
      <c r="B181" s="43" t="str">
        <f t="shared" ref="B181" si="495">+IFERROR(B180/A180-1,"nm")</f>
        <v>nm</v>
      </c>
      <c r="C181" s="43">
        <f t="shared" ref="C181" si="496">+IFERROR(C180/B180-1,"nm")</f>
        <v>4.8780487804878092E-2</v>
      </c>
      <c r="D181" s="43">
        <f t="shared" ref="D181" si="497">+IFERROR(D180/C180-1,"nm")</f>
        <v>-1.8720930232558139</v>
      </c>
      <c r="E181" s="43">
        <f t="shared" ref="E181" si="498">+IFERROR(E180/D180-1,"nm")</f>
        <v>-0.65333333333333332</v>
      </c>
      <c r="F181" s="43">
        <f t="shared" ref="F181" si="499">+IFERROR(F180/E180-1,"nm")</f>
        <v>-1.2692307692307692</v>
      </c>
      <c r="G181" s="43">
        <f t="shared" ref="G181" si="500">+IFERROR(G180/F180-1,"nm")</f>
        <v>0.5714285714285714</v>
      </c>
      <c r="H181" s="43">
        <f t="shared" ref="H181" si="501">+IFERROR(H180/G180-1,"nm")</f>
        <v>-4.6363636363636367</v>
      </c>
      <c r="I181" s="43">
        <f>+IFERROR(I180/H180-1,"nm")</f>
        <v>-2.8</v>
      </c>
      <c r="J181" s="43">
        <v>0</v>
      </c>
      <c r="K181" s="43">
        <v>0</v>
      </c>
      <c r="L181" s="43">
        <v>0</v>
      </c>
      <c r="M181" s="43">
        <v>0</v>
      </c>
      <c r="N181" s="43">
        <v>0</v>
      </c>
    </row>
    <row r="182" spans="1:16" x14ac:dyDescent="0.25">
      <c r="A182" s="8" t="s">
        <v>130</v>
      </c>
      <c r="B182" s="44">
        <f t="shared" ref="B182:I182" si="502">B189+B185</f>
        <v>-1026</v>
      </c>
      <c r="C182" s="44">
        <f t="shared" si="502"/>
        <v>-1089</v>
      </c>
      <c r="D182" s="44">
        <f t="shared" si="502"/>
        <v>-633</v>
      </c>
      <c r="E182" s="44">
        <f t="shared" si="502"/>
        <v>-1346</v>
      </c>
      <c r="F182" s="44">
        <f t="shared" si="502"/>
        <v>-1694</v>
      </c>
      <c r="G182" s="44">
        <f t="shared" si="502"/>
        <v>-1855</v>
      </c>
      <c r="H182" s="44">
        <f t="shared" si="502"/>
        <v>-2120</v>
      </c>
      <c r="I182" s="44">
        <f t="shared" si="502"/>
        <v>-2085</v>
      </c>
      <c r="J182" s="44">
        <f>J189+J185</f>
        <v>-2085</v>
      </c>
      <c r="K182" s="44">
        <f t="shared" ref="K182:N182" si="503">K189+K185</f>
        <v>-2085</v>
      </c>
      <c r="L182" s="44">
        <f t="shared" si="503"/>
        <v>-2085</v>
      </c>
      <c r="M182" s="44">
        <f t="shared" si="503"/>
        <v>-2085</v>
      </c>
      <c r="N182" s="44">
        <f t="shared" si="503"/>
        <v>-2085</v>
      </c>
      <c r="P182" t="s">
        <v>178</v>
      </c>
    </row>
    <row r="183" spans="1:16" x14ac:dyDescent="0.25">
      <c r="A183" s="52" t="s">
        <v>129</v>
      </c>
      <c r="B183" s="43" t="str">
        <f t="shared" ref="B183" si="504">+IFERROR(B182/A182-1,"nm")</f>
        <v>nm</v>
      </c>
      <c r="C183" s="43">
        <f t="shared" ref="C183" si="505">+IFERROR(C182/B182-1,"nm")</f>
        <v>6.1403508771929793E-2</v>
      </c>
      <c r="D183" s="43">
        <f t="shared" ref="D183" si="506">+IFERROR(D182/C182-1,"nm")</f>
        <v>-0.41873278236914602</v>
      </c>
      <c r="E183" s="43">
        <f t="shared" ref="E183" si="507">+IFERROR(E182/D182-1,"nm")</f>
        <v>1.126382306477093</v>
      </c>
      <c r="F183" s="43">
        <f t="shared" ref="F183" si="508">+IFERROR(F182/E182-1,"nm")</f>
        <v>0.25854383358098065</v>
      </c>
      <c r="G183" s="43">
        <f t="shared" ref="G183" si="509">+IFERROR(G182/F182-1,"nm")</f>
        <v>9.5041322314049603E-2</v>
      </c>
      <c r="H183" s="43">
        <f t="shared" ref="H183" si="510">+IFERROR(H182/G182-1,"nm")</f>
        <v>0.14285714285714279</v>
      </c>
      <c r="I183" s="43">
        <f>+IFERROR(I182/H182-1,"nm")</f>
        <v>-1.650943396226412E-2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</row>
    <row r="184" spans="1:16" x14ac:dyDescent="0.25">
      <c r="A184" s="52" t="s">
        <v>131</v>
      </c>
      <c r="B184" s="43">
        <f>+IFERROR(B182/B$180,"nm")</f>
        <v>12.512195121951219</v>
      </c>
      <c r="C184" s="43">
        <f t="shared" ref="C184:I184" si="511">+IFERROR(C182/C$180,"nm")</f>
        <v>12.662790697674419</v>
      </c>
      <c r="D184" s="43">
        <f t="shared" si="511"/>
        <v>-8.44</v>
      </c>
      <c r="E184" s="43">
        <f t="shared" si="511"/>
        <v>-51.769230769230766</v>
      </c>
      <c r="F184" s="43">
        <f t="shared" si="511"/>
        <v>242</v>
      </c>
      <c r="G184" s="43">
        <f t="shared" si="511"/>
        <v>168.63636363636363</v>
      </c>
      <c r="H184" s="43">
        <f t="shared" si="511"/>
        <v>-53</v>
      </c>
      <c r="I184" s="43">
        <f t="shared" si="511"/>
        <v>28.958333333333332</v>
      </c>
      <c r="J184" s="45">
        <f>+I184</f>
        <v>28.958333333333332</v>
      </c>
      <c r="K184" s="45">
        <f t="shared" ref="K184" si="512">+J184</f>
        <v>28.958333333333332</v>
      </c>
      <c r="L184" s="45">
        <f t="shared" ref="L184" si="513">+K184</f>
        <v>28.958333333333332</v>
      </c>
      <c r="M184" s="45">
        <f t="shared" ref="M184" si="514">+L184</f>
        <v>28.958333333333332</v>
      </c>
      <c r="N184" s="45">
        <f t="shared" ref="N184" si="515">+M184</f>
        <v>28.958333333333332</v>
      </c>
    </row>
    <row r="185" spans="1:16" x14ac:dyDescent="0.25">
      <c r="A185" s="8" t="s">
        <v>132</v>
      </c>
      <c r="B185" s="8">
        <f>Historicals!B179</f>
        <v>75</v>
      </c>
      <c r="C185" s="8">
        <f>Historicals!C179</f>
        <v>84</v>
      </c>
      <c r="D185" s="8">
        <f>Historicals!D179</f>
        <v>91</v>
      </c>
      <c r="E185" s="8">
        <f>Historicals!E179</f>
        <v>110</v>
      </c>
      <c r="F185" s="8">
        <f>Historicals!F179</f>
        <v>116</v>
      </c>
      <c r="G185" s="8">
        <f>Historicals!G179</f>
        <v>112</v>
      </c>
      <c r="H185" s="8">
        <f>Historicals!H179</f>
        <v>141</v>
      </c>
      <c r="I185" s="8">
        <f>Historicals!I179</f>
        <v>134</v>
      </c>
      <c r="J185" s="44">
        <f>+J188*J195</f>
        <v>134</v>
      </c>
      <c r="K185" s="44">
        <f t="shared" ref="K185:N185" si="516">+K188*K195</f>
        <v>134</v>
      </c>
      <c r="L185" s="44">
        <f t="shared" si="516"/>
        <v>134</v>
      </c>
      <c r="M185" s="44">
        <f t="shared" si="516"/>
        <v>134</v>
      </c>
      <c r="N185" s="44">
        <f t="shared" si="516"/>
        <v>134</v>
      </c>
    </row>
    <row r="186" spans="1:16" x14ac:dyDescent="0.25">
      <c r="A186" s="52" t="s">
        <v>129</v>
      </c>
      <c r="B186" s="43" t="str">
        <f t="shared" ref="B186" si="517">+IFERROR(B185/A185-1,"nm")</f>
        <v>nm</v>
      </c>
      <c r="C186" s="43">
        <f t="shared" ref="C186" si="518">+IFERROR(C185/B185-1,"nm")</f>
        <v>0.12000000000000011</v>
      </c>
      <c r="D186" s="43">
        <f t="shared" ref="D186" si="519">+IFERROR(D185/C185-1,"nm")</f>
        <v>8.3333333333333259E-2</v>
      </c>
      <c r="E186" s="43">
        <f t="shared" ref="E186" si="520">+IFERROR(E185/D185-1,"nm")</f>
        <v>0.20879120879120872</v>
      </c>
      <c r="F186" s="43">
        <f t="shared" ref="F186" si="521">+IFERROR(F185/E185-1,"nm")</f>
        <v>5.4545454545454453E-2</v>
      </c>
      <c r="G186" s="43">
        <f t="shared" ref="G186" si="522">+IFERROR(G185/F185-1,"nm")</f>
        <v>-3.4482758620689613E-2</v>
      </c>
      <c r="H186" s="43">
        <f t="shared" ref="H186" si="523">+IFERROR(H185/G185-1,"nm")</f>
        <v>0.2589285714285714</v>
      </c>
      <c r="I186" s="43">
        <f>+IFERROR(I185/H185-1,"nm")</f>
        <v>-4.9645390070921946E-2</v>
      </c>
      <c r="J186" s="43">
        <f>+IFERROR(J185/I185-1,"nm")</f>
        <v>0</v>
      </c>
      <c r="K186" s="43">
        <f>+IFERROR(K185/J185-1,"nm")</f>
        <v>0</v>
      </c>
      <c r="L186" s="43">
        <f t="shared" ref="L186" si="524">+IFERROR(L185/K185-1,"nm")</f>
        <v>0</v>
      </c>
      <c r="M186" s="43">
        <f t="shared" ref="M186" si="525">+IFERROR(M185/L185-1,"nm")</f>
        <v>0</v>
      </c>
      <c r="N186" s="43">
        <f t="shared" ref="N186" si="526">+IFERROR(N185/M185-1,"nm")</f>
        <v>0</v>
      </c>
    </row>
    <row r="187" spans="1:16" x14ac:dyDescent="0.25">
      <c r="A187" s="52" t="s">
        <v>133</v>
      </c>
      <c r="B187" s="43">
        <f>+IFERROR(B185/B$180,"nm")</f>
        <v>-0.91463414634146345</v>
      </c>
      <c r="C187" s="43">
        <f t="shared" ref="C187:I187" si="527">+IFERROR(C185/C$180,"nm")</f>
        <v>-0.97674418604651159</v>
      </c>
      <c r="D187" s="43">
        <f t="shared" si="527"/>
        <v>1.2133333333333334</v>
      </c>
      <c r="E187" s="43">
        <f t="shared" si="527"/>
        <v>4.2307692307692308</v>
      </c>
      <c r="F187" s="43">
        <f t="shared" si="527"/>
        <v>-16.571428571428573</v>
      </c>
      <c r="G187" s="43">
        <f t="shared" si="527"/>
        <v>-10.181818181818182</v>
      </c>
      <c r="H187" s="43">
        <f t="shared" si="527"/>
        <v>3.5249999999999999</v>
      </c>
      <c r="I187" s="43">
        <f t="shared" si="527"/>
        <v>-1.8611111111111112</v>
      </c>
      <c r="J187" s="43">
        <f>+IFERROR(J185/J$21,"nm")</f>
        <v>7.3012586498120199E-3</v>
      </c>
      <c r="K187" s="43">
        <f t="shared" ref="K187:N187" si="528">+IFERROR(K185/K$21,"nm")</f>
        <v>7.3012586498120199E-3</v>
      </c>
      <c r="L187" s="43">
        <f t="shared" si="528"/>
        <v>7.3012586498120199E-3</v>
      </c>
      <c r="M187" s="43">
        <f t="shared" si="528"/>
        <v>7.3012586498120199E-3</v>
      </c>
      <c r="N187" s="43">
        <f t="shared" si="528"/>
        <v>7.3012586498120199E-3</v>
      </c>
    </row>
    <row r="188" spans="1:16" x14ac:dyDescent="0.25">
      <c r="A188" s="42" t="s">
        <v>142</v>
      </c>
      <c r="B188" s="43">
        <f t="shared" ref="B188:H188" si="529">+IFERROR(B185/B195,"nm")</f>
        <v>0.10518934081346423</v>
      </c>
      <c r="C188" s="43">
        <f t="shared" si="529"/>
        <v>8.9647812166488788E-2</v>
      </c>
      <c r="D188" s="43">
        <f t="shared" si="529"/>
        <v>7.3505654281098551E-2</v>
      </c>
      <c r="E188" s="43">
        <f t="shared" si="529"/>
        <v>7.586206896551724E-2</v>
      </c>
      <c r="F188" s="43">
        <f t="shared" si="529"/>
        <v>6.9336521219366412E-2</v>
      </c>
      <c r="G188" s="43">
        <f t="shared" si="529"/>
        <v>5.845511482254697E-2</v>
      </c>
      <c r="H188" s="43">
        <f t="shared" si="529"/>
        <v>7.5401069518716571E-2</v>
      </c>
      <c r="I188" s="43">
        <f>+IFERROR(I185/I195,"nm")</f>
        <v>7.374793615850303E-2</v>
      </c>
      <c r="J188" s="45">
        <f>+I188</f>
        <v>7.374793615850303E-2</v>
      </c>
      <c r="K188" s="45">
        <f t="shared" ref="K188" si="530">+J188</f>
        <v>7.374793615850303E-2</v>
      </c>
      <c r="L188" s="45">
        <f t="shared" ref="L188" si="531">+K188</f>
        <v>7.374793615850303E-2</v>
      </c>
      <c r="M188" s="45">
        <f t="shared" ref="M188" si="532">+L188</f>
        <v>7.374793615850303E-2</v>
      </c>
      <c r="N188" s="45">
        <f t="shared" ref="N188" si="533">+M188</f>
        <v>7.374793615850303E-2</v>
      </c>
    </row>
    <row r="189" spans="1:16" x14ac:dyDescent="0.25">
      <c r="A189" s="8" t="s">
        <v>134</v>
      </c>
      <c r="B189" s="8">
        <f>Historicals!B146</f>
        <v>-1101</v>
      </c>
      <c r="C189" s="8">
        <f>Historicals!C146</f>
        <v>-1173</v>
      </c>
      <c r="D189" s="8">
        <f>Historicals!D146</f>
        <v>-724</v>
      </c>
      <c r="E189" s="8">
        <f>Historicals!E146</f>
        <v>-1456</v>
      </c>
      <c r="F189" s="8">
        <f>Historicals!F146</f>
        <v>-1810</v>
      </c>
      <c r="G189" s="8">
        <f>Historicals!G146</f>
        <v>-1967</v>
      </c>
      <c r="H189" s="8">
        <f>Historicals!H146</f>
        <v>-2261</v>
      </c>
      <c r="I189" s="8">
        <f>Historicals!I146</f>
        <v>-2219</v>
      </c>
      <c r="J189" s="8">
        <f>I189*(1+J190)</f>
        <v>-2219</v>
      </c>
      <c r="K189" s="8">
        <f t="shared" ref="K189" si="534">J189*(1+K190)</f>
        <v>-2219</v>
      </c>
      <c r="L189" s="8">
        <f t="shared" ref="L189" si="535">K189*(1+L190)</f>
        <v>-2219</v>
      </c>
      <c r="M189" s="8">
        <f t="shared" ref="M189" si="536">L189*(1+M190)</f>
        <v>-2219</v>
      </c>
      <c r="N189" s="8">
        <f t="shared" ref="N189" si="537">M189*(1+N190)</f>
        <v>-2219</v>
      </c>
    </row>
    <row r="190" spans="1:16" x14ac:dyDescent="0.25">
      <c r="A190" s="52" t="s">
        <v>129</v>
      </c>
      <c r="B190" s="43" t="str">
        <f t="shared" ref="B190" si="538">+IFERROR(B189/A189-1,"nm")</f>
        <v>nm</v>
      </c>
      <c r="C190" s="43">
        <f t="shared" ref="C190" si="539">+IFERROR(C189/B189-1,"nm")</f>
        <v>6.5395095367847489E-2</v>
      </c>
      <c r="D190" s="43">
        <f t="shared" ref="D190" si="540">+IFERROR(D189/C189-1,"nm")</f>
        <v>-0.38277919863597609</v>
      </c>
      <c r="E190" s="43">
        <f t="shared" ref="E190" si="541">+IFERROR(E189/D189-1,"nm")</f>
        <v>1.0110497237569063</v>
      </c>
      <c r="F190" s="43">
        <f t="shared" ref="F190" si="542">+IFERROR(F189/E189-1,"nm")</f>
        <v>0.24313186813186816</v>
      </c>
      <c r="G190" s="43">
        <f t="shared" ref="G190" si="543">+IFERROR(G189/F189-1,"nm")</f>
        <v>8.6740331491712785E-2</v>
      </c>
      <c r="H190" s="43">
        <f t="shared" ref="H190" si="544">+IFERROR(H189/G189-1,"nm")</f>
        <v>0.14946619217081847</v>
      </c>
      <c r="I190" s="43">
        <f>+IFERROR(I189/H189-1,"nm")</f>
        <v>-1.8575851393188847E-2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</row>
    <row r="191" spans="1:16" x14ac:dyDescent="0.25">
      <c r="A191" s="52" t="s">
        <v>131</v>
      </c>
      <c r="B191" s="43">
        <f>+IFERROR(B189/B$180,"nm")</f>
        <v>13.426829268292684</v>
      </c>
      <c r="C191" s="43">
        <f t="shared" ref="C191:I191" si="545">+IFERROR(C189/C$180,"nm")</f>
        <v>13.63953488372093</v>
      </c>
      <c r="D191" s="43">
        <f t="shared" si="545"/>
        <v>-9.6533333333333342</v>
      </c>
      <c r="E191" s="43">
        <f t="shared" si="545"/>
        <v>-56</v>
      </c>
      <c r="F191" s="43">
        <f t="shared" si="545"/>
        <v>258.57142857142856</v>
      </c>
      <c r="G191" s="43">
        <f t="shared" si="545"/>
        <v>178.81818181818181</v>
      </c>
      <c r="H191" s="43">
        <f t="shared" si="545"/>
        <v>-56.524999999999999</v>
      </c>
      <c r="I191" s="43">
        <f t="shared" si="545"/>
        <v>30.819444444444443</v>
      </c>
      <c r="J191" s="43">
        <f t="shared" ref="J191:N191" si="546">+IFERROR(J189/J$21,"nm")</f>
        <v>-0.12090666376069308</v>
      </c>
      <c r="K191" s="43">
        <f t="shared" si="546"/>
        <v>-0.12090666376069308</v>
      </c>
      <c r="L191" s="43">
        <f t="shared" si="546"/>
        <v>-0.12090666376069308</v>
      </c>
      <c r="M191" s="43">
        <f t="shared" si="546"/>
        <v>-0.12090666376069308</v>
      </c>
      <c r="N191" s="43">
        <f t="shared" si="546"/>
        <v>-0.12090666376069308</v>
      </c>
    </row>
    <row r="192" spans="1:16" x14ac:dyDescent="0.25">
      <c r="A192" s="8" t="s">
        <v>135</v>
      </c>
      <c r="B192" s="8">
        <f>Historicals!B168</f>
        <v>104</v>
      </c>
      <c r="C192" s="8">
        <f>Historicals!C168</f>
        <v>264</v>
      </c>
      <c r="D192" s="8">
        <f>Historicals!D168</f>
        <v>291</v>
      </c>
      <c r="E192" s="8">
        <f>Historicals!E168</f>
        <v>159</v>
      </c>
      <c r="F192" s="8">
        <f>Historicals!F168</f>
        <v>377</v>
      </c>
      <c r="G192" s="8">
        <f>Historicals!G168</f>
        <v>318</v>
      </c>
      <c r="H192" s="8">
        <f>Historicals!H168</f>
        <v>11</v>
      </c>
      <c r="I192" s="8">
        <f>Historicals!I168</f>
        <v>50</v>
      </c>
      <c r="J192" s="44">
        <f>+J180*J194</f>
        <v>50</v>
      </c>
      <c r="K192" s="44">
        <f t="shared" ref="K192:N192" si="547">+K180*K194</f>
        <v>50</v>
      </c>
      <c r="L192" s="44">
        <f t="shared" si="547"/>
        <v>50</v>
      </c>
      <c r="M192" s="44">
        <f t="shared" si="547"/>
        <v>50</v>
      </c>
      <c r="N192" s="44">
        <f t="shared" si="547"/>
        <v>50</v>
      </c>
    </row>
    <row r="193" spans="1:14" x14ac:dyDescent="0.25">
      <c r="A193" s="52" t="s">
        <v>129</v>
      </c>
      <c r="B193" s="43" t="str">
        <f t="shared" ref="B193" si="548">+IFERROR(B192/A192-1,"nm")</f>
        <v>nm</v>
      </c>
      <c r="C193" s="43">
        <f t="shared" ref="C193" si="549">+IFERROR(C192/B192-1,"nm")</f>
        <v>1.5384615384615383</v>
      </c>
      <c r="D193" s="43">
        <f t="shared" ref="D193" si="550">+IFERROR(D192/C192-1,"nm")</f>
        <v>0.10227272727272729</v>
      </c>
      <c r="E193" s="43">
        <f t="shared" ref="E193" si="551">+IFERROR(E192/D192-1,"nm")</f>
        <v>-0.45360824742268047</v>
      </c>
      <c r="F193" s="43">
        <f t="shared" ref="F193" si="552">+IFERROR(F192/E192-1,"nm")</f>
        <v>1.3710691823899372</v>
      </c>
      <c r="G193" s="43">
        <f t="shared" ref="G193" si="553">+IFERROR(G192/F192-1,"nm")</f>
        <v>-0.156498673740053</v>
      </c>
      <c r="H193" s="43">
        <f t="shared" ref="H193" si="554">+IFERROR(H192/G192-1,"nm")</f>
        <v>-0.96540880503144655</v>
      </c>
      <c r="I193" s="43">
        <f>+IFERROR(I192/H192-1,"nm")</f>
        <v>3.5454545454545459</v>
      </c>
      <c r="J193" s="43">
        <f t="shared" ref="J193" si="555">+IFERROR(J192/I192-1,"nm")</f>
        <v>0</v>
      </c>
      <c r="K193" s="43">
        <f t="shared" ref="K193" si="556">+IFERROR(K192/J192-1,"nm")</f>
        <v>0</v>
      </c>
      <c r="L193" s="43">
        <f t="shared" ref="L193" si="557">+IFERROR(L192/K192-1,"nm")</f>
        <v>0</v>
      </c>
      <c r="M193" s="43">
        <f t="shared" ref="M193" si="558">+IFERROR(M192/L192-1,"nm")</f>
        <v>0</v>
      </c>
      <c r="N193" s="43">
        <f t="shared" ref="N193" si="559">+IFERROR(N192/M192-1,"nm")</f>
        <v>0</v>
      </c>
    </row>
    <row r="194" spans="1:14" x14ac:dyDescent="0.25">
      <c r="A194" s="52" t="s">
        <v>133</v>
      </c>
      <c r="B194" s="43">
        <f>+IFERROR(B192/B$180,"nm")</f>
        <v>-1.2682926829268293</v>
      </c>
      <c r="C194" s="43">
        <f t="shared" ref="C194:I194" si="560">+IFERROR(C192/C$180,"nm")</f>
        <v>-3.0697674418604652</v>
      </c>
      <c r="D194" s="43">
        <f t="shared" si="560"/>
        <v>3.88</v>
      </c>
      <c r="E194" s="43">
        <f t="shared" si="560"/>
        <v>6.115384615384615</v>
      </c>
      <c r="F194" s="43">
        <f t="shared" si="560"/>
        <v>-53.857142857142854</v>
      </c>
      <c r="G194" s="43">
        <f t="shared" si="560"/>
        <v>-28.90909090909091</v>
      </c>
      <c r="H194" s="43">
        <f t="shared" si="560"/>
        <v>0.27500000000000002</v>
      </c>
      <c r="I194" s="43">
        <f t="shared" si="560"/>
        <v>-0.69444444444444442</v>
      </c>
      <c r="J194" s="45">
        <f>+I194</f>
        <v>-0.69444444444444442</v>
      </c>
      <c r="K194" s="45">
        <f t="shared" ref="K194" si="561">+J194</f>
        <v>-0.69444444444444442</v>
      </c>
      <c r="L194" s="45">
        <f t="shared" ref="L194" si="562">+K194</f>
        <v>-0.69444444444444442</v>
      </c>
      <c r="M194" s="45">
        <f t="shared" ref="M194" si="563">+L194</f>
        <v>-0.69444444444444442</v>
      </c>
      <c r="N194" s="45">
        <f t="shared" ref="N194" si="564">+M194</f>
        <v>-0.69444444444444442</v>
      </c>
    </row>
    <row r="195" spans="1:14" x14ac:dyDescent="0.25">
      <c r="A195" s="8" t="s">
        <v>143</v>
      </c>
      <c r="B195" s="8">
        <f>Historicals!B223</f>
        <v>713</v>
      </c>
      <c r="C195" s="8">
        <f>Historicals!C223</f>
        <v>937</v>
      </c>
      <c r="D195" s="8">
        <f>Historicals!D223</f>
        <v>1238</v>
      </c>
      <c r="E195" s="8">
        <f>Historicals!E223</f>
        <v>1450</v>
      </c>
      <c r="F195" s="8">
        <f>Historicals!F223</f>
        <v>1673</v>
      </c>
      <c r="G195" s="8">
        <f>Historicals!G223</f>
        <v>1916</v>
      </c>
      <c r="H195" s="8">
        <f>Historicals!H223</f>
        <v>1870</v>
      </c>
      <c r="I195" s="8">
        <f>Historicals!I223</f>
        <v>1817</v>
      </c>
      <c r="J195" s="44">
        <f>+J180*J197</f>
        <v>1817</v>
      </c>
      <c r="K195" s="44">
        <f t="shared" ref="K195:N195" si="565">+K180*K197</f>
        <v>1817</v>
      </c>
      <c r="L195" s="44">
        <f t="shared" si="565"/>
        <v>1817</v>
      </c>
      <c r="M195" s="44">
        <f t="shared" si="565"/>
        <v>1817</v>
      </c>
      <c r="N195" s="44">
        <f t="shared" si="565"/>
        <v>1817</v>
      </c>
    </row>
    <row r="196" spans="1:14" x14ac:dyDescent="0.25">
      <c r="A196" s="42" t="s">
        <v>129</v>
      </c>
      <c r="B196" s="43" t="str">
        <f t="shared" ref="B196" si="566">+IFERROR(B195/A195-1,"nm")</f>
        <v>nm</v>
      </c>
      <c r="C196" s="43">
        <f t="shared" ref="C196" si="567">+IFERROR(C195/B195-1,"nm")</f>
        <v>0.31416549789621318</v>
      </c>
      <c r="D196" s="43">
        <f t="shared" ref="D196" si="568">+IFERROR(D195/C195-1,"nm")</f>
        <v>0.32123799359658478</v>
      </c>
      <c r="E196" s="43">
        <f t="shared" ref="E196" si="569">+IFERROR(E195/D195-1,"nm")</f>
        <v>0.17124394184168024</v>
      </c>
      <c r="F196" s="43">
        <f t="shared" ref="F196" si="570">+IFERROR(F195/E195-1,"nm")</f>
        <v>0.15379310344827579</v>
      </c>
      <c r="G196" s="43">
        <f t="shared" ref="G196" si="571">+IFERROR(G195/F195-1,"nm")</f>
        <v>0.14524805738194857</v>
      </c>
      <c r="H196" s="43">
        <f t="shared" ref="H196" si="572">+IFERROR(H195/G195-1,"nm")</f>
        <v>-2.4008350730688965E-2</v>
      </c>
      <c r="I196" s="43">
        <f>+IFERROR(I195/H195-1,"nm")</f>
        <v>-2.8342245989304793E-2</v>
      </c>
      <c r="J196" s="43">
        <f>+J197+J198</f>
        <v>-25.236111111111111</v>
      </c>
      <c r="K196" s="43">
        <f t="shared" ref="K196:N196" si="573">+K197+K198</f>
        <v>-25.236111111111111</v>
      </c>
      <c r="L196" s="43">
        <f t="shared" si="573"/>
        <v>-25.236111111111111</v>
      </c>
      <c r="M196" s="43">
        <f t="shared" si="573"/>
        <v>-25.236111111111111</v>
      </c>
      <c r="N196" s="43">
        <f t="shared" si="573"/>
        <v>-25.236111111111111</v>
      </c>
    </row>
    <row r="197" spans="1:14" x14ac:dyDescent="0.25">
      <c r="A197" s="42" t="s">
        <v>133</v>
      </c>
      <c r="B197" s="43">
        <f>+IFERROR(B195/B$180,"nm")</f>
        <v>-8.6951219512195124</v>
      </c>
      <c r="C197" s="43">
        <f t="shared" ref="C197:I197" si="574">+IFERROR(C195/C$180,"nm")</f>
        <v>-10.895348837209303</v>
      </c>
      <c r="D197" s="43">
        <f t="shared" si="574"/>
        <v>16.506666666666668</v>
      </c>
      <c r="E197" s="43">
        <f t="shared" si="574"/>
        <v>55.769230769230766</v>
      </c>
      <c r="F197" s="43">
        <f t="shared" si="574"/>
        <v>-239</v>
      </c>
      <c r="G197" s="43">
        <f t="shared" si="574"/>
        <v>-174.18181818181819</v>
      </c>
      <c r="H197" s="43">
        <f t="shared" si="574"/>
        <v>46.75</v>
      </c>
      <c r="I197" s="43">
        <f t="shared" si="574"/>
        <v>-25.236111111111111</v>
      </c>
      <c r="J197" s="45">
        <f>+I197</f>
        <v>-25.236111111111111</v>
      </c>
      <c r="K197" s="45">
        <f t="shared" ref="K197" si="575">+J197</f>
        <v>-25.236111111111111</v>
      </c>
      <c r="L197" s="45">
        <f t="shared" ref="L197" si="576">+K197</f>
        <v>-25.236111111111111</v>
      </c>
      <c r="M197" s="45">
        <f t="shared" ref="M197" si="577">+L197</f>
        <v>-25.236111111111111</v>
      </c>
      <c r="N197" s="45">
        <f t="shared" ref="N197" si="578">+M197</f>
        <v>-25.236111111111111</v>
      </c>
    </row>
    <row r="198" spans="1:14" x14ac:dyDescent="0.25">
      <c r="A198" s="39" t="s">
        <v>107</v>
      </c>
      <c r="B198" s="39"/>
      <c r="C198" s="39"/>
      <c r="D198" s="39"/>
      <c r="E198" s="39"/>
      <c r="F198" s="39"/>
      <c r="G198" s="39"/>
      <c r="H198" s="39"/>
      <c r="I198" s="39"/>
      <c r="J198" s="35"/>
      <c r="K198" s="35"/>
      <c r="L198" s="35"/>
      <c r="M198" s="35"/>
      <c r="N198" s="35"/>
    </row>
    <row r="199" spans="1:14" x14ac:dyDescent="0.25">
      <c r="A199" s="8" t="s">
        <v>136</v>
      </c>
      <c r="B199" s="8">
        <f>Historicals!B128</f>
        <v>115</v>
      </c>
      <c r="C199" s="8">
        <f>Historicals!C128</f>
        <v>73</v>
      </c>
      <c r="D199" s="8">
        <f>Historicals!D128</f>
        <v>73</v>
      </c>
      <c r="E199" s="8">
        <f>Historicals!E128</f>
        <v>88</v>
      </c>
      <c r="F199" s="8">
        <f>Historicals!F128</f>
        <v>42</v>
      </c>
      <c r="G199" s="8">
        <f>Historicals!G128</f>
        <v>30</v>
      </c>
      <c r="H199" s="8">
        <f>Historicals!H128</f>
        <v>25</v>
      </c>
      <c r="I199" s="8">
        <f>Historicals!I128</f>
        <v>102</v>
      </c>
      <c r="J199" s="71">
        <f>I199*(1+J200)</f>
        <v>102</v>
      </c>
      <c r="K199" s="71">
        <f t="shared" ref="K199" si="579">J199*(1+K200)</f>
        <v>102</v>
      </c>
      <c r="L199" s="71">
        <f t="shared" ref="L199" si="580">K199*(1+L200)</f>
        <v>102</v>
      </c>
      <c r="M199" s="71">
        <f t="shared" ref="M199" si="581">L199*(1+M200)</f>
        <v>102</v>
      </c>
      <c r="N199" s="71">
        <f t="shared" ref="N199" si="582">M199*(1+N200)</f>
        <v>102</v>
      </c>
    </row>
    <row r="200" spans="1:14" x14ac:dyDescent="0.25">
      <c r="A200" s="50" t="s">
        <v>129</v>
      </c>
      <c r="B200" s="43" t="str">
        <f t="shared" ref="B200" si="583">+IFERROR(B199/A199-1,"nm")</f>
        <v>nm</v>
      </c>
      <c r="C200" s="43">
        <f t="shared" ref="C200" si="584">+IFERROR(C199/B199-1,"nm")</f>
        <v>-0.36521739130434783</v>
      </c>
      <c r="D200" s="43">
        <f t="shared" ref="D200" si="585">+IFERROR(D199/C199-1,"nm")</f>
        <v>0</v>
      </c>
      <c r="E200" s="43">
        <f t="shared" ref="E200" si="586">+IFERROR(E199/D199-1,"nm")</f>
        <v>0.20547945205479445</v>
      </c>
      <c r="F200" s="43">
        <f t="shared" ref="F200" si="587">+IFERROR(F199/E199-1,"nm")</f>
        <v>-0.52272727272727271</v>
      </c>
      <c r="G200" s="43">
        <f t="shared" ref="G200" si="588">+IFERROR(G199/F199-1,"nm")</f>
        <v>-0.2857142857142857</v>
      </c>
      <c r="H200" s="43">
        <f t="shared" ref="H200" si="589">+IFERROR(H199/G199-1,"nm")</f>
        <v>-0.16666666666666663</v>
      </c>
      <c r="I200" s="43">
        <f>+IFERROR(I199/H199-1,"nm")</f>
        <v>3.08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</row>
    <row r="201" spans="1:14" x14ac:dyDescent="0.25">
      <c r="A201" s="8" t="s">
        <v>130</v>
      </c>
      <c r="B201" s="44">
        <f t="shared" ref="B201:I201" si="590">B208+B204</f>
        <v>-2057</v>
      </c>
      <c r="C201" s="44">
        <f t="shared" si="590"/>
        <v>-2366</v>
      </c>
      <c r="D201" s="44">
        <f t="shared" si="590"/>
        <v>-2444</v>
      </c>
      <c r="E201" s="44">
        <f t="shared" si="590"/>
        <v>-2441</v>
      </c>
      <c r="F201" s="44">
        <f t="shared" si="590"/>
        <v>-3067</v>
      </c>
      <c r="G201" s="44">
        <f t="shared" si="590"/>
        <v>-3254</v>
      </c>
      <c r="H201" s="44">
        <f t="shared" si="590"/>
        <v>-3434</v>
      </c>
      <c r="I201" s="44">
        <f t="shared" si="590"/>
        <v>-4042</v>
      </c>
      <c r="J201" s="44">
        <f>J208+J204</f>
        <v>-4042</v>
      </c>
      <c r="K201" s="44">
        <f t="shared" ref="K201:N201" si="591">K208+K204</f>
        <v>-4042</v>
      </c>
      <c r="L201" s="44">
        <f t="shared" si="591"/>
        <v>-4042</v>
      </c>
      <c r="M201" s="44">
        <f t="shared" si="591"/>
        <v>-4042</v>
      </c>
      <c r="N201" s="44">
        <f t="shared" si="591"/>
        <v>-4042</v>
      </c>
    </row>
    <row r="202" spans="1:14" x14ac:dyDescent="0.25">
      <c r="A202" s="52" t="s">
        <v>129</v>
      </c>
      <c r="B202" s="43" t="str">
        <f t="shared" ref="B202" si="592">+IFERROR(B201/A201-1,"nm")</f>
        <v>nm</v>
      </c>
      <c r="C202" s="43">
        <f t="shared" ref="C202" si="593">+IFERROR(C201/B201-1,"nm")</f>
        <v>0.15021876519202726</v>
      </c>
      <c r="D202" s="43">
        <f t="shared" ref="D202" si="594">+IFERROR(D201/C201-1,"nm")</f>
        <v>3.2967032967033072E-2</v>
      </c>
      <c r="E202" s="43">
        <f t="shared" ref="E202" si="595">+IFERROR(E201/D201-1,"nm")</f>
        <v>-1.2274959083469206E-3</v>
      </c>
      <c r="F202" s="43">
        <f t="shared" ref="F202" si="596">+IFERROR(F201/E201-1,"nm")</f>
        <v>0.25645227365833678</v>
      </c>
      <c r="G202" s="43">
        <f t="shared" ref="G202" si="597">+IFERROR(G201/F201-1,"nm")</f>
        <v>6.0971633518095869E-2</v>
      </c>
      <c r="H202" s="43">
        <f t="shared" ref="H202" si="598">+IFERROR(H201/G201-1,"nm")</f>
        <v>5.5316533497234088E-2</v>
      </c>
      <c r="I202" s="43">
        <f>+IFERROR(I201/H201-1,"nm")</f>
        <v>0.1770529994175889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</row>
    <row r="203" spans="1:14" x14ac:dyDescent="0.25">
      <c r="A203" s="52" t="s">
        <v>131</v>
      </c>
      <c r="B203" s="43">
        <f>+IFERROR(B201/B$180,"nm")</f>
        <v>25.085365853658537</v>
      </c>
      <c r="C203" s="43">
        <f t="shared" ref="C203:I203" si="599">+IFERROR(C201/C$180,"nm")</f>
        <v>27.511627906976745</v>
      </c>
      <c r="D203" s="43">
        <f t="shared" si="599"/>
        <v>-32.586666666666666</v>
      </c>
      <c r="E203" s="43">
        <f t="shared" si="599"/>
        <v>-93.884615384615387</v>
      </c>
      <c r="F203" s="43">
        <f t="shared" si="599"/>
        <v>438.14285714285717</v>
      </c>
      <c r="G203" s="43">
        <f t="shared" si="599"/>
        <v>295.81818181818181</v>
      </c>
      <c r="H203" s="43">
        <f t="shared" si="599"/>
        <v>-85.85</v>
      </c>
      <c r="I203" s="43">
        <f t="shared" si="599"/>
        <v>56.138888888888886</v>
      </c>
      <c r="J203" s="45">
        <f>+I203</f>
        <v>56.138888888888886</v>
      </c>
      <c r="K203" s="45">
        <f t="shared" ref="K203" si="600">+J203</f>
        <v>56.138888888888886</v>
      </c>
      <c r="L203" s="45">
        <f t="shared" ref="L203" si="601">+K203</f>
        <v>56.138888888888886</v>
      </c>
      <c r="M203" s="45">
        <f t="shared" ref="M203" si="602">+L203</f>
        <v>56.138888888888886</v>
      </c>
      <c r="N203" s="45">
        <f t="shared" ref="N203" si="603">+M203</f>
        <v>56.138888888888886</v>
      </c>
    </row>
    <row r="204" spans="1:14" x14ac:dyDescent="0.25">
      <c r="A204" s="8" t="s">
        <v>132</v>
      </c>
      <c r="B204" s="8">
        <f>Historicals!B176</f>
        <v>210</v>
      </c>
      <c r="C204" s="8">
        <f>Historicals!C176</f>
        <v>230</v>
      </c>
      <c r="D204" s="8">
        <f>Historicals!D176</f>
        <v>233</v>
      </c>
      <c r="E204" s="8">
        <f>Historicals!E176</f>
        <v>217</v>
      </c>
      <c r="F204" s="8">
        <f>Historicals!F176</f>
        <v>195</v>
      </c>
      <c r="G204" s="8">
        <f>Historicals!G176</f>
        <v>214</v>
      </c>
      <c r="H204" s="8">
        <f>Historicals!H176</f>
        <v>222</v>
      </c>
      <c r="I204" s="8">
        <f>Historicals!I176</f>
        <v>220</v>
      </c>
      <c r="J204" s="44">
        <f>+J207*J214</f>
        <v>219.99999999999997</v>
      </c>
      <c r="K204" s="44">
        <f t="shared" ref="K204:N204" si="604">+K207*K214</f>
        <v>219.99999999999997</v>
      </c>
      <c r="L204" s="44">
        <f t="shared" si="604"/>
        <v>219.99999999999997</v>
      </c>
      <c r="M204" s="44">
        <f t="shared" si="604"/>
        <v>219.99999999999997</v>
      </c>
      <c r="N204" s="44">
        <f t="shared" si="604"/>
        <v>219.99999999999997</v>
      </c>
    </row>
    <row r="205" spans="1:14" x14ac:dyDescent="0.25">
      <c r="A205" s="52" t="s">
        <v>129</v>
      </c>
      <c r="B205" s="43" t="str">
        <f t="shared" ref="B205" si="605">+IFERROR(B204/A204-1,"nm")</f>
        <v>nm</v>
      </c>
      <c r="C205" s="43">
        <f t="shared" ref="C205" si="606">+IFERROR(C204/B204-1,"nm")</f>
        <v>9.5238095238095344E-2</v>
      </c>
      <c r="D205" s="43">
        <f t="shared" ref="D205" si="607">+IFERROR(D204/C204-1,"nm")</f>
        <v>1.304347826086949E-2</v>
      </c>
      <c r="E205" s="43">
        <f t="shared" ref="E205" si="608">+IFERROR(E204/D204-1,"nm")</f>
        <v>-6.8669527896995763E-2</v>
      </c>
      <c r="F205" s="43">
        <f t="shared" ref="F205" si="609">+IFERROR(F204/E204-1,"nm")</f>
        <v>-0.10138248847926268</v>
      </c>
      <c r="G205" s="43">
        <f t="shared" ref="G205" si="610">+IFERROR(G204/F204-1,"nm")</f>
        <v>9.7435897435897534E-2</v>
      </c>
      <c r="H205" s="43">
        <f t="shared" ref="H205" si="611">+IFERROR(H204/G204-1,"nm")</f>
        <v>3.7383177570093462E-2</v>
      </c>
      <c r="I205" s="43">
        <f>+IFERROR(I204/H204-1,"nm")</f>
        <v>-9.009009009009028E-3</v>
      </c>
      <c r="J205" s="43">
        <f>+IFERROR(J204/I204-1,"nm")</f>
        <v>-1.1102230246251565E-16</v>
      </c>
      <c r="K205" s="43">
        <f>+IFERROR(K204/J204-1,"nm")</f>
        <v>0</v>
      </c>
      <c r="L205" s="43">
        <f t="shared" ref="L205" si="612">+IFERROR(L204/K204-1,"nm")</f>
        <v>0</v>
      </c>
      <c r="M205" s="43">
        <f t="shared" ref="M205" si="613">+IFERROR(M204/L204-1,"nm")</f>
        <v>0</v>
      </c>
      <c r="N205" s="43">
        <f t="shared" ref="N205" si="614">+IFERROR(N204/M204-1,"nm")</f>
        <v>0</v>
      </c>
    </row>
    <row r="206" spans="1:14" x14ac:dyDescent="0.25">
      <c r="A206" s="52" t="s">
        <v>133</v>
      </c>
      <c r="B206" s="43">
        <f>+IFERROR(B204/B$180,"nm")</f>
        <v>-2.5609756097560976</v>
      </c>
      <c r="C206" s="43">
        <f t="shared" ref="C206:I206" si="615">+IFERROR(C204/C$180,"nm")</f>
        <v>-2.6744186046511627</v>
      </c>
      <c r="D206" s="43">
        <f t="shared" si="615"/>
        <v>3.1066666666666665</v>
      </c>
      <c r="E206" s="43">
        <f t="shared" si="615"/>
        <v>8.3461538461538467</v>
      </c>
      <c r="F206" s="43">
        <f t="shared" si="615"/>
        <v>-27.857142857142858</v>
      </c>
      <c r="G206" s="43">
        <f t="shared" si="615"/>
        <v>-19.454545454545453</v>
      </c>
      <c r="H206" s="43">
        <f t="shared" si="615"/>
        <v>5.55</v>
      </c>
      <c r="I206" s="43">
        <f t="shared" si="615"/>
        <v>-3.0555555555555554</v>
      </c>
      <c r="J206" s="43">
        <v>0</v>
      </c>
      <c r="K206" s="43">
        <v>0</v>
      </c>
      <c r="L206" s="43">
        <v>0</v>
      </c>
      <c r="M206" s="43">
        <v>0</v>
      </c>
      <c r="N206" s="43">
        <v>0</v>
      </c>
    </row>
    <row r="207" spans="1:14" x14ac:dyDescent="0.25">
      <c r="A207" s="42" t="s">
        <v>142</v>
      </c>
      <c r="B207" s="43">
        <f t="shared" ref="B207:H207" si="616">+IFERROR(B204/B214,"nm")</f>
        <v>0.43388429752066116</v>
      </c>
      <c r="C207" s="43">
        <f t="shared" si="616"/>
        <v>0.45009784735812131</v>
      </c>
      <c r="D207" s="43">
        <f t="shared" si="616"/>
        <v>0.43714821763602252</v>
      </c>
      <c r="E207" s="43">
        <f t="shared" si="616"/>
        <v>0.36348408710217756</v>
      </c>
      <c r="F207" s="43">
        <f t="shared" si="616"/>
        <v>0.2932330827067669</v>
      </c>
      <c r="G207" s="43">
        <f t="shared" si="616"/>
        <v>0.25783132530120484</v>
      </c>
      <c r="H207" s="43">
        <f t="shared" si="616"/>
        <v>0.2846153846153846</v>
      </c>
      <c r="I207" s="43">
        <f>+IFERROR(I204/I214,"nm")</f>
        <v>0.27883396704689478</v>
      </c>
      <c r="J207" s="45">
        <f>+I207</f>
        <v>0.27883396704689478</v>
      </c>
      <c r="K207" s="45">
        <f t="shared" ref="K207" si="617">+J207</f>
        <v>0.27883396704689478</v>
      </c>
      <c r="L207" s="45">
        <f t="shared" ref="L207" si="618">+K207</f>
        <v>0.27883396704689478</v>
      </c>
      <c r="M207" s="45">
        <f t="shared" ref="M207" si="619">+L207</f>
        <v>0.27883396704689478</v>
      </c>
      <c r="N207" s="45">
        <f t="shared" ref="N207" si="620">+M207</f>
        <v>0.27883396704689478</v>
      </c>
    </row>
    <row r="208" spans="1:14" x14ac:dyDescent="0.25">
      <c r="A208" s="8" t="s">
        <v>134</v>
      </c>
      <c r="B208" s="8">
        <f>Historicals!B143</f>
        <v>-2267</v>
      </c>
      <c r="C208" s="8">
        <f>Historicals!C143</f>
        <v>-2596</v>
      </c>
      <c r="D208" s="8">
        <f>Historicals!D143</f>
        <v>-2677</v>
      </c>
      <c r="E208" s="8">
        <f>Historicals!E143</f>
        <v>-2658</v>
      </c>
      <c r="F208" s="8">
        <f>Historicals!F143</f>
        <v>-3262</v>
      </c>
      <c r="G208" s="8">
        <f>Historicals!G143</f>
        <v>-3468</v>
      </c>
      <c r="H208" s="8">
        <f>Historicals!H143</f>
        <v>-3656</v>
      </c>
      <c r="I208" s="8">
        <f>Historicals!I143</f>
        <v>-4262</v>
      </c>
      <c r="J208" s="8">
        <f>I208*(1+J209)</f>
        <v>-4262</v>
      </c>
      <c r="K208" s="8">
        <f t="shared" ref="K208" si="621">J208*(1+K209)</f>
        <v>-4262</v>
      </c>
      <c r="L208" s="8">
        <f t="shared" ref="L208" si="622">K208*(1+L209)</f>
        <v>-4262</v>
      </c>
      <c r="M208" s="8">
        <f t="shared" ref="M208" si="623">L208*(1+M209)</f>
        <v>-4262</v>
      </c>
      <c r="N208" s="8">
        <f t="shared" ref="N208" si="624">M208*(1+N209)</f>
        <v>-4262</v>
      </c>
    </row>
    <row r="209" spans="1:14" x14ac:dyDescent="0.25">
      <c r="A209" s="52" t="s">
        <v>129</v>
      </c>
      <c r="B209" s="43" t="str">
        <f t="shared" ref="B209" si="625">+IFERROR(B208/A208-1,"nm")</f>
        <v>nm</v>
      </c>
      <c r="C209" s="43">
        <f t="shared" ref="C209" si="626">+IFERROR(C208/B208-1,"nm")</f>
        <v>0.145125716806352</v>
      </c>
      <c r="D209" s="43">
        <f t="shared" ref="D209" si="627">+IFERROR(D208/C208-1,"nm")</f>
        <v>3.1201848998459125E-2</v>
      </c>
      <c r="E209" s="43">
        <f t="shared" ref="E209" si="628">+IFERROR(E208/D208-1,"nm")</f>
        <v>-7.097497198356395E-3</v>
      </c>
      <c r="F209" s="43">
        <f t="shared" ref="F209" si="629">+IFERROR(F208/E208-1,"nm")</f>
        <v>0.22723852520692245</v>
      </c>
      <c r="G209" s="43">
        <f t="shared" ref="G209" si="630">+IFERROR(G208/F208-1,"nm")</f>
        <v>6.3151440833844275E-2</v>
      </c>
      <c r="H209" s="43">
        <f t="shared" ref="H209" si="631">+IFERROR(H208/G208-1,"nm")</f>
        <v>5.4209919261822392E-2</v>
      </c>
      <c r="I209" s="43">
        <f>+IFERROR(I208/H208-1,"nm")</f>
        <v>0.16575492341356668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</row>
    <row r="210" spans="1:14" x14ac:dyDescent="0.25">
      <c r="A210" s="52" t="s">
        <v>131</v>
      </c>
      <c r="B210" s="43">
        <f>+IFERROR(B208/B$180,"nm")</f>
        <v>27.646341463414632</v>
      </c>
      <c r="C210" s="43">
        <f t="shared" ref="C210:I210" si="632">+IFERROR(C208/C$180,"nm")</f>
        <v>30.186046511627907</v>
      </c>
      <c r="D210" s="43">
        <f t="shared" si="632"/>
        <v>-35.693333333333335</v>
      </c>
      <c r="E210" s="43">
        <f t="shared" si="632"/>
        <v>-102.23076923076923</v>
      </c>
      <c r="F210" s="43">
        <f t="shared" si="632"/>
        <v>466</v>
      </c>
      <c r="G210" s="43">
        <f t="shared" si="632"/>
        <v>315.27272727272725</v>
      </c>
      <c r="H210" s="43">
        <f t="shared" si="632"/>
        <v>-91.4</v>
      </c>
      <c r="I210" s="43">
        <f t="shared" si="632"/>
        <v>59.194444444444443</v>
      </c>
      <c r="J210" s="43">
        <f t="shared" ref="J210:N210" si="633">+IFERROR(J208/J$21,"nm")</f>
        <v>-0.2322236146679017</v>
      </c>
      <c r="K210" s="43">
        <f t="shared" si="633"/>
        <v>-0.2322236146679017</v>
      </c>
      <c r="L210" s="43">
        <f t="shared" si="633"/>
        <v>-0.2322236146679017</v>
      </c>
      <c r="M210" s="43">
        <f t="shared" si="633"/>
        <v>-0.2322236146679017</v>
      </c>
      <c r="N210" s="43">
        <f t="shared" si="633"/>
        <v>-0.2322236146679017</v>
      </c>
    </row>
    <row r="211" spans="1:14" x14ac:dyDescent="0.25">
      <c r="A211" s="8" t="s">
        <v>135</v>
      </c>
      <c r="B211" s="8">
        <f>Historicals!B165</f>
        <v>225</v>
      </c>
      <c r="C211" s="8">
        <f>Historicals!C165</f>
        <v>258</v>
      </c>
      <c r="D211" s="8">
        <f>Historicals!D165</f>
        <v>278</v>
      </c>
      <c r="E211" s="8">
        <f>Historicals!E165</f>
        <v>286</v>
      </c>
      <c r="F211" s="8">
        <f>Historicals!F165</f>
        <v>278</v>
      </c>
      <c r="G211" s="8">
        <f>Historicals!G165</f>
        <v>438</v>
      </c>
      <c r="H211" s="8">
        <f>Historicals!H165</f>
        <v>278</v>
      </c>
      <c r="I211" s="8">
        <f>Historicals!I165</f>
        <v>222</v>
      </c>
      <c r="J211" s="44">
        <f>+I211*(1+J212)</f>
        <v>222</v>
      </c>
      <c r="K211" s="44">
        <f t="shared" ref="K211:N211" si="634">+J211*(1+K212)</f>
        <v>222</v>
      </c>
      <c r="L211" s="44">
        <f t="shared" si="634"/>
        <v>222</v>
      </c>
      <c r="M211" s="44">
        <f t="shared" si="634"/>
        <v>222</v>
      </c>
      <c r="N211" s="44">
        <f t="shared" si="634"/>
        <v>222</v>
      </c>
    </row>
    <row r="212" spans="1:14" x14ac:dyDescent="0.25">
      <c r="A212" s="52" t="s">
        <v>129</v>
      </c>
      <c r="B212" s="43" t="str">
        <f t="shared" ref="B212" si="635">+IFERROR(B211/A211-1,"nm")</f>
        <v>nm</v>
      </c>
      <c r="C212" s="43">
        <f t="shared" ref="C212" si="636">+IFERROR(C211/B211-1,"nm")</f>
        <v>0.14666666666666672</v>
      </c>
      <c r="D212" s="43">
        <f t="shared" ref="D212" si="637">+IFERROR(D211/C211-1,"nm")</f>
        <v>7.7519379844961156E-2</v>
      </c>
      <c r="E212" s="43">
        <f t="shared" ref="E212" si="638">+IFERROR(E211/D211-1,"nm")</f>
        <v>2.877697841726623E-2</v>
      </c>
      <c r="F212" s="43">
        <f t="shared" ref="F212" si="639">+IFERROR(F211/E211-1,"nm")</f>
        <v>-2.7972027972028024E-2</v>
      </c>
      <c r="G212" s="43">
        <f t="shared" ref="G212" si="640">+IFERROR(G211/F211-1,"nm")</f>
        <v>0.57553956834532372</v>
      </c>
      <c r="H212" s="43">
        <f t="shared" ref="H212" si="641">+IFERROR(H211/G211-1,"nm")</f>
        <v>-0.36529680365296802</v>
      </c>
      <c r="I212" s="43">
        <f>+IFERROR(I211/H211-1,"nm")</f>
        <v>-0.20143884892086328</v>
      </c>
      <c r="J212" s="43">
        <v>0</v>
      </c>
      <c r="K212" s="43">
        <v>0</v>
      </c>
      <c r="L212" s="43">
        <v>0</v>
      </c>
      <c r="M212" s="43">
        <v>0</v>
      </c>
      <c r="N212" s="43">
        <v>0</v>
      </c>
    </row>
    <row r="213" spans="1:14" x14ac:dyDescent="0.25">
      <c r="A213" s="52" t="s">
        <v>133</v>
      </c>
      <c r="B213" s="43">
        <f>+IFERROR(B211/B$180,"nm")</f>
        <v>-2.7439024390243905</v>
      </c>
      <c r="C213" s="43">
        <f t="shared" ref="C213:I213" si="642">+IFERROR(C211/C$180,"nm")</f>
        <v>-3</v>
      </c>
      <c r="D213" s="43">
        <f t="shared" si="642"/>
        <v>3.7066666666666666</v>
      </c>
      <c r="E213" s="43">
        <f t="shared" si="642"/>
        <v>11</v>
      </c>
      <c r="F213" s="43">
        <f t="shared" si="642"/>
        <v>-39.714285714285715</v>
      </c>
      <c r="G213" s="43">
        <f t="shared" si="642"/>
        <v>-39.81818181818182</v>
      </c>
      <c r="H213" s="43">
        <f t="shared" si="642"/>
        <v>6.95</v>
      </c>
      <c r="I213" s="43">
        <f t="shared" si="642"/>
        <v>-3.0833333333333335</v>
      </c>
      <c r="J213" s="45">
        <f>+I213</f>
        <v>-3.0833333333333335</v>
      </c>
      <c r="K213" s="45">
        <f t="shared" ref="K213" si="643">+J213</f>
        <v>-3.0833333333333335</v>
      </c>
      <c r="L213" s="45">
        <f t="shared" ref="L213" si="644">+K213</f>
        <v>-3.0833333333333335</v>
      </c>
      <c r="M213" s="45">
        <f t="shared" ref="M213" si="645">+L213</f>
        <v>-3.0833333333333335</v>
      </c>
      <c r="N213" s="45">
        <f t="shared" ref="N213" si="646">+M213</f>
        <v>-3.0833333333333335</v>
      </c>
    </row>
    <row r="214" spans="1:14" x14ac:dyDescent="0.25">
      <c r="A214" s="8" t="s">
        <v>143</v>
      </c>
      <c r="B214" s="8">
        <f>Historicals!B154</f>
        <v>484</v>
      </c>
      <c r="C214" s="8">
        <f>Historicals!C154</f>
        <v>511</v>
      </c>
      <c r="D214" s="8">
        <f>Historicals!D154</f>
        <v>533</v>
      </c>
      <c r="E214" s="8">
        <f>Historicals!E154</f>
        <v>597</v>
      </c>
      <c r="F214" s="8">
        <f>Historicals!F154</f>
        <v>665</v>
      </c>
      <c r="G214" s="8">
        <f>Historicals!G154</f>
        <v>830</v>
      </c>
      <c r="H214" s="8">
        <f>Historicals!H154</f>
        <v>780</v>
      </c>
      <c r="I214" s="8">
        <f>Historicals!I154</f>
        <v>789</v>
      </c>
      <c r="J214" s="44">
        <f>+I214*(1+J215)</f>
        <v>789</v>
      </c>
      <c r="K214" s="44">
        <f t="shared" ref="K214:N214" si="647">+J214*(1+K215)</f>
        <v>789</v>
      </c>
      <c r="L214" s="44">
        <f t="shared" si="647"/>
        <v>789</v>
      </c>
      <c r="M214" s="44">
        <f t="shared" si="647"/>
        <v>789</v>
      </c>
      <c r="N214" s="44">
        <f t="shared" si="647"/>
        <v>789</v>
      </c>
    </row>
    <row r="215" spans="1:14" x14ac:dyDescent="0.25">
      <c r="A215" s="42" t="s">
        <v>129</v>
      </c>
      <c r="B215" s="43" t="str">
        <f t="shared" ref="B215" si="648">+IFERROR(B214/A214-1,"nm")</f>
        <v>nm</v>
      </c>
      <c r="C215" s="43">
        <f t="shared" ref="C215" si="649">+IFERROR(C214/B214-1,"nm")</f>
        <v>5.5785123966942241E-2</v>
      </c>
      <c r="D215" s="43">
        <f t="shared" ref="D215" si="650">+IFERROR(D214/C214-1,"nm")</f>
        <v>4.3052837573385627E-2</v>
      </c>
      <c r="E215" s="43">
        <f t="shared" ref="E215" si="651">+IFERROR(E214/D214-1,"nm")</f>
        <v>0.12007504690431525</v>
      </c>
      <c r="F215" s="43">
        <f t="shared" ref="F215" si="652">+IFERROR(F214/E214-1,"nm")</f>
        <v>0.11390284757118918</v>
      </c>
      <c r="G215" s="43">
        <f t="shared" ref="G215" si="653">+IFERROR(G214/F214-1,"nm")</f>
        <v>0.24812030075187974</v>
      </c>
      <c r="H215" s="43">
        <f t="shared" ref="H215" si="654">+IFERROR(H214/G214-1,"nm")</f>
        <v>-6.0240963855421659E-2</v>
      </c>
      <c r="I215" s="43">
        <f>+IFERROR(I214/H214-1,"nm")</f>
        <v>1.1538461538461497E-2</v>
      </c>
      <c r="J215" s="43">
        <v>0</v>
      </c>
      <c r="K215" s="43">
        <v>0</v>
      </c>
      <c r="L215" s="43">
        <v>0</v>
      </c>
      <c r="M215" s="43">
        <v>0</v>
      </c>
      <c r="N215" s="43">
        <v>0</v>
      </c>
    </row>
    <row r="216" spans="1:14" x14ac:dyDescent="0.25">
      <c r="A216" s="42" t="s">
        <v>133</v>
      </c>
      <c r="B216" s="43">
        <f>+IFERROR(B214/B$180,"nm")</f>
        <v>-5.9024390243902438</v>
      </c>
      <c r="C216" s="43">
        <f t="shared" ref="C216:I216" si="655">+IFERROR(C214/C$180,"nm")</f>
        <v>-5.941860465116279</v>
      </c>
      <c r="D216" s="43">
        <f t="shared" si="655"/>
        <v>7.1066666666666665</v>
      </c>
      <c r="E216" s="43">
        <f t="shared" si="655"/>
        <v>22.96153846153846</v>
      </c>
      <c r="F216" s="43">
        <f t="shared" si="655"/>
        <v>-95</v>
      </c>
      <c r="G216" s="43">
        <f t="shared" si="655"/>
        <v>-75.454545454545453</v>
      </c>
      <c r="H216" s="43">
        <f t="shared" si="655"/>
        <v>19.5</v>
      </c>
      <c r="I216" s="43">
        <f t="shared" si="655"/>
        <v>-10.958333333333334</v>
      </c>
      <c r="J216" s="45">
        <f>+I216</f>
        <v>-10.958333333333334</v>
      </c>
      <c r="K216" s="45">
        <f t="shared" ref="K216" si="656">+J216</f>
        <v>-10.958333333333334</v>
      </c>
      <c r="L216" s="45">
        <f t="shared" ref="L216" si="657">+K216</f>
        <v>-10.958333333333334</v>
      </c>
      <c r="M216" s="45">
        <f t="shared" ref="M216" si="658">+L216</f>
        <v>-10.958333333333334</v>
      </c>
      <c r="N216" s="45">
        <f t="shared" ref="N216" si="659">+M216</f>
        <v>-10.958333333333334</v>
      </c>
    </row>
    <row r="217" spans="1:14" x14ac:dyDescent="0.25">
      <c r="A217" s="8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</row>
    <row r="218" spans="1:14" x14ac:dyDescent="0.25">
      <c r="A218" s="52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</row>
    <row r="219" spans="1:14" x14ac:dyDescent="0.25">
      <c r="A219" s="52"/>
      <c r="B219" s="43"/>
      <c r="C219" s="43"/>
      <c r="D219" s="43"/>
      <c r="E219" s="43"/>
      <c r="F219" s="43"/>
      <c r="G219" s="43"/>
      <c r="H219" s="43"/>
      <c r="I219" s="43"/>
      <c r="J219" s="72"/>
      <c r="K219" s="72"/>
      <c r="L219" s="72"/>
      <c r="M219" s="72"/>
      <c r="N219" s="72"/>
    </row>
    <row r="220" spans="1:14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44"/>
      <c r="K220" s="44"/>
      <c r="L220" s="44"/>
      <c r="M220" s="44"/>
      <c r="N220" s="44"/>
    </row>
    <row r="221" spans="1:14" x14ac:dyDescent="0.25">
      <c r="A221" s="52"/>
      <c r="B221" s="43"/>
      <c r="C221" s="43"/>
      <c r="D221" s="43"/>
      <c r="E221" s="43"/>
      <c r="F221" s="43"/>
      <c r="G221" s="43"/>
      <c r="H221" s="43"/>
      <c r="I221" s="43"/>
      <c r="J221" s="48"/>
      <c r="K221" s="48"/>
      <c r="L221" s="48"/>
      <c r="M221" s="48"/>
      <c r="N221" s="48"/>
    </row>
    <row r="222" spans="1:14" x14ac:dyDescent="0.25">
      <c r="A222" s="52"/>
      <c r="B222" s="43"/>
      <c r="C222" s="43"/>
      <c r="D222" s="43"/>
      <c r="E222" s="43"/>
      <c r="F222" s="43"/>
      <c r="G222" s="43"/>
      <c r="H222" s="43"/>
      <c r="I222" s="43"/>
      <c r="J222" s="48"/>
      <c r="K222" s="48"/>
      <c r="L222" s="48"/>
      <c r="M222" s="48"/>
      <c r="N222" s="48"/>
    </row>
    <row r="223" spans="1:14" x14ac:dyDescent="0.25">
      <c r="A223" s="42"/>
      <c r="B223" s="43"/>
      <c r="C223" s="43"/>
      <c r="D223" s="43"/>
      <c r="E223" s="43"/>
      <c r="F223" s="43"/>
      <c r="G223" s="43"/>
      <c r="H223" s="43"/>
      <c r="I223" s="43"/>
      <c r="J223" s="72"/>
      <c r="K223" s="72"/>
      <c r="L223" s="72"/>
      <c r="M223" s="72"/>
      <c r="N223" s="72"/>
    </row>
    <row r="224" spans="1:14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71"/>
      <c r="K224" s="71"/>
      <c r="L224" s="71"/>
      <c r="M224" s="71"/>
      <c r="N224" s="71"/>
    </row>
    <row r="225" spans="1:14" x14ac:dyDescent="0.25">
      <c r="A225" s="52"/>
      <c r="B225" s="43"/>
      <c r="C225" s="43"/>
      <c r="D225" s="43"/>
      <c r="E225" s="43"/>
      <c r="F225" s="43"/>
      <c r="G225" s="43"/>
      <c r="H225" s="43"/>
      <c r="I225" s="43"/>
      <c r="J225" s="48"/>
      <c r="K225" s="48"/>
      <c r="L225" s="48"/>
      <c r="M225" s="48"/>
      <c r="N225" s="48"/>
    </row>
    <row r="226" spans="1:14" x14ac:dyDescent="0.25">
      <c r="A226" s="52"/>
      <c r="B226" s="43"/>
      <c r="C226" s="43"/>
      <c r="D226" s="43"/>
      <c r="E226" s="43"/>
      <c r="F226" s="43"/>
      <c r="G226" s="43"/>
      <c r="H226" s="43"/>
      <c r="I226" s="43"/>
      <c r="J226" s="48"/>
      <c r="K226" s="48"/>
      <c r="L226" s="48"/>
      <c r="M226" s="48"/>
      <c r="N226" s="48"/>
    </row>
    <row r="227" spans="1:14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44"/>
      <c r="K227" s="44"/>
      <c r="L227" s="44"/>
      <c r="M227" s="44"/>
      <c r="N227" s="44"/>
    </row>
    <row r="228" spans="1:14" x14ac:dyDescent="0.25">
      <c r="A228" s="52"/>
      <c r="B228" s="43"/>
      <c r="C228" s="43"/>
      <c r="D228" s="43"/>
      <c r="E228" s="43"/>
      <c r="F228" s="43"/>
      <c r="G228" s="43"/>
      <c r="H228" s="43"/>
      <c r="I228" s="43"/>
      <c r="J228" s="48"/>
      <c r="K228" s="48"/>
      <c r="L228" s="48"/>
      <c r="M228" s="48"/>
      <c r="N228" s="48"/>
    </row>
    <row r="229" spans="1:14" x14ac:dyDescent="0.25">
      <c r="A229" s="52"/>
      <c r="B229" s="43"/>
      <c r="C229" s="43"/>
      <c r="D229" s="43"/>
      <c r="E229" s="43"/>
      <c r="F229" s="43"/>
      <c r="G229" s="43"/>
      <c r="H229" s="43"/>
      <c r="I229" s="43"/>
      <c r="J229" s="72"/>
      <c r="K229" s="72"/>
      <c r="L229" s="72"/>
      <c r="M229" s="72"/>
      <c r="N229" s="72"/>
    </row>
    <row r="230" spans="1:14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44"/>
      <c r="K230" s="44"/>
      <c r="L230" s="44"/>
      <c r="M230" s="44"/>
      <c r="N230" s="44"/>
    </row>
    <row r="231" spans="1:14" x14ac:dyDescent="0.25">
      <c r="A231" s="42"/>
      <c r="B231" s="43"/>
      <c r="C231" s="43"/>
      <c r="D231" s="43"/>
      <c r="E231" s="43"/>
      <c r="F231" s="43"/>
      <c r="G231" s="43"/>
      <c r="H231" s="43"/>
      <c r="I231" s="43"/>
      <c r="J231" s="48"/>
      <c r="K231" s="48"/>
      <c r="L231" s="48"/>
      <c r="M231" s="48"/>
      <c r="N231" s="48"/>
    </row>
    <row r="232" spans="1:14" x14ac:dyDescent="0.25">
      <c r="A232" s="42"/>
      <c r="B232" s="43"/>
      <c r="C232" s="43"/>
      <c r="D232" s="43"/>
      <c r="E232" s="43"/>
      <c r="F232" s="43"/>
      <c r="G232" s="43"/>
      <c r="H232" s="43"/>
      <c r="I232" s="43"/>
      <c r="J232" s="72"/>
      <c r="K232" s="72"/>
      <c r="L232" s="72"/>
      <c r="M232" s="72"/>
      <c r="N232" s="7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diego mack</cp:lastModifiedBy>
  <dcterms:created xsi:type="dcterms:W3CDTF">2020-05-20T17:26:08Z</dcterms:created>
  <dcterms:modified xsi:type="dcterms:W3CDTF">2024-02-26T20:10:14Z</dcterms:modified>
</cp:coreProperties>
</file>