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heet1" sheetId="1" state="visible" r:id="rId2"/>
    <sheet name="Historicals" sheetId="2" state="visible" r:id="rId3"/>
    <sheet name="Segmental forecast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<sst xmlns="http://schemas.openxmlformats.org/spreadsheetml/2006/main" count="420" uniqueCount="153">
  <si>
    <t xml:space="preserve">Instructions</t>
  </si>
  <si>
    <t xml:space="preserve">Forecast the segmental revenue model in the "Segmental forecast" sheet in accordance to the example provided with all the calculations</t>
  </si>
  <si>
    <t xml:space="preserve">Note that the revenue growth is the add up of Organic growth + Currency impact</t>
  </si>
  <si>
    <t xml:space="preserve">Please ensure all the forecast numbers are equal to the 2022 numbers, using 0% as the forecasted growth and same margins as 2022</t>
  </si>
  <si>
    <t xml:space="preserve">This exercise will ensure that all the links in the model are error free and no line item has been missed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</si>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</sst>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.00%"/>
    <numFmt numFmtId="173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sz val="11"/>
      <color rgb="FF000000"/>
      <name val="Calibri"/>
      <family val="0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b val="true"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4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2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1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5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10982880</xdr:colOff>
      <xdr:row>19</xdr:row>
      <xdr:rowOff>8640</xdr:rowOff>
    </xdr:from>
    <xdr:to>
      <xdr:col>0</xdr:col>
      <xdr:colOff>12130560</xdr:colOff>
      <xdr:row>22</xdr:row>
      <xdr:rowOff>98640</xdr:rowOff>
    </xdr:to>
    <xdr:sp>
      <xdr:nvSpPr>
        <xdr:cNvPr id="0" name="TextBox 3"/>
        <xdr:cNvSpPr/>
      </xdr:nvSpPr>
      <xdr:spPr>
        <a:xfrm>
          <a:off x="10982880" y="356148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Organic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540360</xdr:colOff>
      <xdr:row>19</xdr:row>
      <xdr:rowOff>38880</xdr:rowOff>
    </xdr:from>
    <xdr:to>
      <xdr:col>3</xdr:col>
      <xdr:colOff>464040</xdr:colOff>
      <xdr:row>22</xdr:row>
      <xdr:rowOff>128880</xdr:rowOff>
    </xdr:to>
    <xdr:sp>
      <xdr:nvSpPr>
        <xdr:cNvPr id="1" name="TextBox 4"/>
        <xdr:cNvSpPr/>
      </xdr:nvSpPr>
      <xdr:spPr>
        <a:xfrm>
          <a:off x="12966840" y="3591720"/>
          <a:ext cx="114912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Currency exchange impact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11906640</xdr:colOff>
      <xdr:row>12</xdr:row>
      <xdr:rowOff>121680</xdr:rowOff>
    </xdr:from>
    <xdr:to>
      <xdr:col>2</xdr:col>
      <xdr:colOff>15840</xdr:colOff>
      <xdr:row>16</xdr:row>
      <xdr:rowOff>30600</xdr:rowOff>
    </xdr:to>
    <xdr:sp>
      <xdr:nvSpPr>
        <xdr:cNvPr id="2" name="TextBox 5"/>
        <xdr:cNvSpPr/>
      </xdr:nvSpPr>
      <xdr:spPr>
        <a:xfrm>
          <a:off x="11906640" y="2407680"/>
          <a:ext cx="114840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Total revenue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9754200</xdr:colOff>
      <xdr:row>12</xdr:row>
      <xdr:rowOff>129240</xdr:rowOff>
    </xdr:from>
    <xdr:to>
      <xdr:col>0</xdr:col>
      <xdr:colOff>10901880</xdr:colOff>
      <xdr:row>16</xdr:row>
      <xdr:rowOff>38160</xdr:rowOff>
    </xdr:to>
    <xdr:sp>
      <xdr:nvSpPr>
        <xdr:cNvPr id="3" name="TextBox 6"/>
        <xdr:cNvSpPr/>
      </xdr:nvSpPr>
      <xdr:spPr>
        <a:xfrm>
          <a:off x="9754200" y="241524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Previous year revenue X (1+ growth rate)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7216200</xdr:colOff>
      <xdr:row>12</xdr:row>
      <xdr:rowOff>83880</xdr:rowOff>
    </xdr:from>
    <xdr:to>
      <xdr:col>0</xdr:col>
      <xdr:colOff>8363880</xdr:colOff>
      <xdr:row>15</xdr:row>
      <xdr:rowOff>173880</xdr:rowOff>
    </xdr:to>
    <xdr:sp>
      <xdr:nvSpPr>
        <xdr:cNvPr id="4" name="TextBox 7"/>
        <xdr:cNvSpPr/>
      </xdr:nvSpPr>
      <xdr:spPr>
        <a:xfrm>
          <a:off x="7216200" y="2369880"/>
          <a:ext cx="1147680" cy="632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Projected revenue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8589600</xdr:colOff>
      <xdr:row>13</xdr:row>
      <xdr:rowOff>159120</xdr:rowOff>
    </xdr:from>
    <xdr:to>
      <xdr:col>0</xdr:col>
      <xdr:colOff>9504360</xdr:colOff>
      <xdr:row>13</xdr:row>
      <xdr:rowOff>159480</xdr:rowOff>
    </xdr:to>
    <xdr:sp>
      <xdr:nvSpPr>
        <xdr:cNvPr id="5" name="Straight Arrow Connector 9"/>
        <xdr:cNvSpPr/>
      </xdr:nvSpPr>
      <xdr:spPr>
        <a:xfrm>
          <a:off x="8589600" y="2626200"/>
          <a:ext cx="9147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10942920</xdr:colOff>
      <xdr:row>14</xdr:row>
      <xdr:rowOff>23760</xdr:rowOff>
    </xdr:from>
    <xdr:to>
      <xdr:col>0</xdr:col>
      <xdr:colOff>11857680</xdr:colOff>
      <xdr:row>14</xdr:row>
      <xdr:rowOff>24120</xdr:rowOff>
    </xdr:to>
    <xdr:sp>
      <xdr:nvSpPr>
        <xdr:cNvPr id="6" name="Straight Arrow Connector 11"/>
        <xdr:cNvSpPr/>
      </xdr:nvSpPr>
      <xdr:spPr>
        <a:xfrm>
          <a:off x="10942920" y="2671560"/>
          <a:ext cx="9147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11806920</xdr:colOff>
      <xdr:row>16</xdr:row>
      <xdr:rowOff>140040</xdr:rowOff>
    </xdr:from>
    <xdr:to>
      <xdr:col>2</xdr:col>
      <xdr:colOff>193320</xdr:colOff>
      <xdr:row>18</xdr:row>
      <xdr:rowOff>135720</xdr:rowOff>
    </xdr:to>
    <xdr:sp>
      <xdr:nvSpPr>
        <xdr:cNvPr id="7" name="Right Brace 12"/>
        <xdr:cNvSpPr/>
      </xdr:nvSpPr>
      <xdr:spPr>
        <a:xfrm flipV="1" rot="16200000">
          <a:off x="12340800" y="2615400"/>
          <a:ext cx="357480" cy="142560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434520</xdr:colOff>
      <xdr:row>15</xdr:row>
      <xdr:rowOff>119160</xdr:rowOff>
    </xdr:from>
    <xdr:to>
      <xdr:col>0</xdr:col>
      <xdr:colOff>2003400</xdr:colOff>
      <xdr:row>26</xdr:row>
      <xdr:rowOff>142920</xdr:rowOff>
    </xdr:to>
    <xdr:sp>
      <xdr:nvSpPr>
        <xdr:cNvPr id="8" name="TextBox 14"/>
        <xdr:cNvSpPr/>
      </xdr:nvSpPr>
      <xdr:spPr>
        <a:xfrm>
          <a:off x="434520" y="2948040"/>
          <a:ext cx="1568880" cy="2014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Nike Group: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Revenue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EBITDA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PPE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Capex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Depreciation &amp; Amortization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12</xdr:row>
      <xdr:rowOff>122040</xdr:rowOff>
    </xdr:from>
    <xdr:to>
      <xdr:col>0</xdr:col>
      <xdr:colOff>4472280</xdr:colOff>
      <xdr:row>14</xdr:row>
      <xdr:rowOff>112680</xdr:rowOff>
    </xdr:to>
    <xdr:sp>
      <xdr:nvSpPr>
        <xdr:cNvPr id="9" name="TextBox 15"/>
        <xdr:cNvSpPr/>
      </xdr:nvSpPr>
      <xdr:spPr>
        <a:xfrm>
          <a:off x="3444120" y="240804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North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15</xdr:row>
      <xdr:rowOff>171000</xdr:rowOff>
    </xdr:from>
    <xdr:to>
      <xdr:col>0</xdr:col>
      <xdr:colOff>4472280</xdr:colOff>
      <xdr:row>20</xdr:row>
      <xdr:rowOff>96120</xdr:rowOff>
    </xdr:to>
    <xdr:sp>
      <xdr:nvSpPr>
        <xdr:cNvPr id="10" name="TextBox 16"/>
        <xdr:cNvSpPr/>
      </xdr:nvSpPr>
      <xdr:spPr>
        <a:xfrm>
          <a:off x="3444120" y="2999880"/>
          <a:ext cx="1028160" cy="830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Europe, Middle East &amp; Africa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21</xdr:row>
      <xdr:rowOff>82440</xdr:rowOff>
    </xdr:from>
    <xdr:to>
      <xdr:col>0</xdr:col>
      <xdr:colOff>4472280</xdr:colOff>
      <xdr:row>23</xdr:row>
      <xdr:rowOff>72720</xdr:rowOff>
    </xdr:to>
    <xdr:sp>
      <xdr:nvSpPr>
        <xdr:cNvPr id="11" name="TextBox 17"/>
        <xdr:cNvSpPr/>
      </xdr:nvSpPr>
      <xdr:spPr>
        <a:xfrm>
          <a:off x="3444120" y="399708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Greater China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25</xdr:row>
      <xdr:rowOff>87120</xdr:rowOff>
    </xdr:from>
    <xdr:to>
      <xdr:col>0</xdr:col>
      <xdr:colOff>4457160</xdr:colOff>
      <xdr:row>29</xdr:row>
      <xdr:rowOff>27360</xdr:rowOff>
    </xdr:to>
    <xdr:sp>
      <xdr:nvSpPr>
        <xdr:cNvPr id="12" name="TextBox 18"/>
        <xdr:cNvSpPr/>
      </xdr:nvSpPr>
      <xdr:spPr>
        <a:xfrm>
          <a:off x="3429000" y="4725720"/>
          <a:ext cx="1028160" cy="66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Asia Pacific &amp; Latin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30</xdr:row>
      <xdr:rowOff>2880</xdr:rowOff>
    </xdr:from>
    <xdr:to>
      <xdr:col>0</xdr:col>
      <xdr:colOff>4457160</xdr:colOff>
      <xdr:row>31</xdr:row>
      <xdr:rowOff>174600</xdr:rowOff>
    </xdr:to>
    <xdr:sp>
      <xdr:nvSpPr>
        <xdr:cNvPr id="13" name="TextBox 19"/>
        <xdr:cNvSpPr/>
      </xdr:nvSpPr>
      <xdr:spPr>
        <a:xfrm>
          <a:off x="3429000" y="5546520"/>
          <a:ext cx="1028160" cy="352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Converse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2061360</xdr:colOff>
      <xdr:row>13</xdr:row>
      <xdr:rowOff>148320</xdr:rowOff>
    </xdr:from>
    <xdr:to>
      <xdr:col>0</xdr:col>
      <xdr:colOff>3318120</xdr:colOff>
      <xdr:row>21</xdr:row>
      <xdr:rowOff>144000</xdr:rowOff>
    </xdr:to>
    <xdr:sp>
      <xdr:nvSpPr>
        <xdr:cNvPr id="14" name="Elbow Connector 21"/>
        <xdr:cNvSpPr/>
      </xdr:nvSpPr>
      <xdr:spPr>
        <a:xfrm flipV="1">
          <a:off x="2061360" y="2615040"/>
          <a:ext cx="1256760" cy="14432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2076480</xdr:colOff>
      <xdr:row>18</xdr:row>
      <xdr:rowOff>43200</xdr:rowOff>
    </xdr:from>
    <xdr:to>
      <xdr:col>0</xdr:col>
      <xdr:colOff>3302640</xdr:colOff>
      <xdr:row>21</xdr:row>
      <xdr:rowOff>143640</xdr:rowOff>
    </xdr:to>
    <xdr:sp>
      <xdr:nvSpPr>
        <xdr:cNvPr id="15" name="Elbow Connector 22"/>
        <xdr:cNvSpPr/>
      </xdr:nvSpPr>
      <xdr:spPr>
        <a:xfrm flipV="1">
          <a:off x="2076480" y="3414600"/>
          <a:ext cx="1226160" cy="6433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2068920</xdr:colOff>
      <xdr:row>21</xdr:row>
      <xdr:rowOff>134640</xdr:rowOff>
    </xdr:from>
    <xdr:to>
      <xdr:col>0</xdr:col>
      <xdr:colOff>3310200</xdr:colOff>
      <xdr:row>22</xdr:row>
      <xdr:rowOff>87840</xdr:rowOff>
    </xdr:to>
    <xdr:sp>
      <xdr:nvSpPr>
        <xdr:cNvPr id="16" name="Elbow Connector 25"/>
        <xdr:cNvSpPr/>
      </xdr:nvSpPr>
      <xdr:spPr>
        <a:xfrm>
          <a:off x="2068920" y="4049280"/>
          <a:ext cx="1241280" cy="1342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2072520</xdr:colOff>
      <xdr:row>21</xdr:row>
      <xdr:rowOff>147600</xdr:rowOff>
    </xdr:from>
    <xdr:to>
      <xdr:col>0</xdr:col>
      <xdr:colOff>3336840</xdr:colOff>
      <xdr:row>25</xdr:row>
      <xdr:rowOff>170640</xdr:rowOff>
    </xdr:to>
    <xdr:sp>
      <xdr:nvSpPr>
        <xdr:cNvPr id="17" name="Elbow Connector 29"/>
        <xdr:cNvSpPr/>
      </xdr:nvSpPr>
      <xdr:spPr>
        <a:xfrm>
          <a:off x="2072520" y="4062240"/>
          <a:ext cx="1264320" cy="7470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2122200</xdr:colOff>
      <xdr:row>21</xdr:row>
      <xdr:rowOff>147600</xdr:rowOff>
    </xdr:from>
    <xdr:to>
      <xdr:col>0</xdr:col>
      <xdr:colOff>3287520</xdr:colOff>
      <xdr:row>30</xdr:row>
      <xdr:rowOff>3240</xdr:rowOff>
    </xdr:to>
    <xdr:sp>
      <xdr:nvSpPr>
        <xdr:cNvPr id="18" name="Elbow Connector 53"/>
        <xdr:cNvSpPr/>
      </xdr:nvSpPr>
      <xdr:spPr>
        <a:xfrm>
          <a:off x="2122200" y="4062240"/>
          <a:ext cx="1165320" cy="14846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4473000</xdr:colOff>
      <xdr:row>13</xdr:row>
      <xdr:rowOff>15120</xdr:rowOff>
    </xdr:from>
    <xdr:to>
      <xdr:col>0</xdr:col>
      <xdr:colOff>5181120</xdr:colOff>
      <xdr:row>14</xdr:row>
      <xdr:rowOff>67320</xdr:rowOff>
    </xdr:to>
    <xdr:sp>
      <xdr:nvSpPr>
        <xdr:cNvPr id="19" name="Elbow Connector 71"/>
        <xdr:cNvSpPr/>
      </xdr:nvSpPr>
      <xdr:spPr>
        <a:xfrm>
          <a:off x="4473000" y="2482200"/>
          <a:ext cx="708120" cy="2329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5257800</xdr:colOff>
      <xdr:row>9</xdr:row>
      <xdr:rowOff>0</xdr:rowOff>
    </xdr:from>
    <xdr:to>
      <xdr:col>0</xdr:col>
      <xdr:colOff>6232320</xdr:colOff>
      <xdr:row>10</xdr:row>
      <xdr:rowOff>97200</xdr:rowOff>
    </xdr:to>
    <xdr:sp>
      <xdr:nvSpPr>
        <xdr:cNvPr id="20" name="TextBox 66"/>
        <xdr:cNvSpPr/>
      </xdr:nvSpPr>
      <xdr:spPr>
        <a:xfrm>
          <a:off x="5257800" y="174312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11</xdr:row>
      <xdr:rowOff>83160</xdr:rowOff>
    </xdr:from>
    <xdr:to>
      <xdr:col>0</xdr:col>
      <xdr:colOff>6194520</xdr:colOff>
      <xdr:row>12</xdr:row>
      <xdr:rowOff>127440</xdr:rowOff>
    </xdr:to>
    <xdr:sp>
      <xdr:nvSpPr>
        <xdr:cNvPr id="21" name="TextBox 67"/>
        <xdr:cNvSpPr/>
      </xdr:nvSpPr>
      <xdr:spPr>
        <a:xfrm>
          <a:off x="5257800" y="2188080"/>
          <a:ext cx="93672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13</xdr:row>
      <xdr:rowOff>113040</xdr:rowOff>
    </xdr:from>
    <xdr:to>
      <xdr:col>0</xdr:col>
      <xdr:colOff>6202080</xdr:colOff>
      <xdr:row>15</xdr:row>
      <xdr:rowOff>6840</xdr:rowOff>
    </xdr:to>
    <xdr:sp>
      <xdr:nvSpPr>
        <xdr:cNvPr id="22" name="TextBox 68"/>
        <xdr:cNvSpPr/>
      </xdr:nvSpPr>
      <xdr:spPr>
        <a:xfrm>
          <a:off x="5257800" y="258012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4480560</xdr:colOff>
      <xdr:row>9</xdr:row>
      <xdr:rowOff>135360</xdr:rowOff>
    </xdr:from>
    <xdr:to>
      <xdr:col>0</xdr:col>
      <xdr:colOff>5173200</xdr:colOff>
      <xdr:row>12</xdr:row>
      <xdr:rowOff>180000</xdr:rowOff>
    </xdr:to>
    <xdr:sp>
      <xdr:nvSpPr>
        <xdr:cNvPr id="23" name="Elbow Connector 70"/>
        <xdr:cNvSpPr/>
      </xdr:nvSpPr>
      <xdr:spPr>
        <a:xfrm flipV="1">
          <a:off x="4480560" y="1878480"/>
          <a:ext cx="692640" cy="5875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11</xdr:row>
      <xdr:rowOff>173160</xdr:rowOff>
    </xdr:from>
    <xdr:to>
      <xdr:col>0</xdr:col>
      <xdr:colOff>5158080</xdr:colOff>
      <xdr:row>13</xdr:row>
      <xdr:rowOff>6480</xdr:rowOff>
    </xdr:to>
    <xdr:sp>
      <xdr:nvSpPr>
        <xdr:cNvPr id="24" name="Elbow Connector 76"/>
        <xdr:cNvSpPr/>
      </xdr:nvSpPr>
      <xdr:spPr>
        <a:xfrm flipV="1">
          <a:off x="4495680" y="2277720"/>
          <a:ext cx="662400" cy="1954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5303520</xdr:colOff>
      <xdr:row>15</xdr:row>
      <xdr:rowOff>68760</xdr:rowOff>
    </xdr:from>
    <xdr:to>
      <xdr:col>0</xdr:col>
      <xdr:colOff>6278040</xdr:colOff>
      <xdr:row>16</xdr:row>
      <xdr:rowOff>165960</xdr:rowOff>
    </xdr:to>
    <xdr:sp>
      <xdr:nvSpPr>
        <xdr:cNvPr id="25" name="TextBox 146"/>
        <xdr:cNvSpPr/>
      </xdr:nvSpPr>
      <xdr:spPr>
        <a:xfrm>
          <a:off x="5303520" y="289764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17</xdr:row>
      <xdr:rowOff>151200</xdr:rowOff>
    </xdr:from>
    <xdr:to>
      <xdr:col>0</xdr:col>
      <xdr:colOff>6240240</xdr:colOff>
      <xdr:row>19</xdr:row>
      <xdr:rowOff>14760</xdr:rowOff>
    </xdr:to>
    <xdr:sp>
      <xdr:nvSpPr>
        <xdr:cNvPr id="26" name="TextBox 147"/>
        <xdr:cNvSpPr/>
      </xdr:nvSpPr>
      <xdr:spPr>
        <a:xfrm>
          <a:off x="5303520" y="3342240"/>
          <a:ext cx="93672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20</xdr:row>
      <xdr:rowOff>720</xdr:rowOff>
    </xdr:from>
    <xdr:to>
      <xdr:col>0</xdr:col>
      <xdr:colOff>6247800</xdr:colOff>
      <xdr:row>21</xdr:row>
      <xdr:rowOff>75600</xdr:rowOff>
    </xdr:to>
    <xdr:sp>
      <xdr:nvSpPr>
        <xdr:cNvPr id="27" name="TextBox 148"/>
        <xdr:cNvSpPr/>
      </xdr:nvSpPr>
      <xdr:spPr>
        <a:xfrm>
          <a:off x="5303520" y="373464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4526280</xdr:colOff>
      <xdr:row>16</xdr:row>
      <xdr:rowOff>23040</xdr:rowOff>
    </xdr:from>
    <xdr:to>
      <xdr:col>0</xdr:col>
      <xdr:colOff>5218920</xdr:colOff>
      <xdr:row>16</xdr:row>
      <xdr:rowOff>105120</xdr:rowOff>
    </xdr:to>
    <xdr:sp>
      <xdr:nvSpPr>
        <xdr:cNvPr id="28" name="Elbow Connector 149"/>
        <xdr:cNvSpPr/>
      </xdr:nvSpPr>
      <xdr:spPr>
        <a:xfrm flipV="1">
          <a:off x="4526280" y="3033000"/>
          <a:ext cx="692640" cy="82080"/>
        </a:xfrm>
        <a:prstGeom prst="bentConnector3">
          <a:avLst>
            <a:gd name="adj1" fmla="val 43407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4488120</xdr:colOff>
      <xdr:row>16</xdr:row>
      <xdr:rowOff>106200</xdr:rowOff>
    </xdr:from>
    <xdr:to>
      <xdr:col>0</xdr:col>
      <xdr:colOff>5203800</xdr:colOff>
      <xdr:row>18</xdr:row>
      <xdr:rowOff>60480</xdr:rowOff>
    </xdr:to>
    <xdr:sp>
      <xdr:nvSpPr>
        <xdr:cNvPr id="29" name="Elbow Connector 150"/>
        <xdr:cNvSpPr/>
      </xdr:nvSpPr>
      <xdr:spPr>
        <a:xfrm>
          <a:off x="4488120" y="3116160"/>
          <a:ext cx="715680" cy="316080"/>
        </a:xfrm>
        <a:prstGeom prst="bentConnector3">
          <a:avLst>
            <a:gd name="adj1" fmla="val 4680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4480560</xdr:colOff>
      <xdr:row>16</xdr:row>
      <xdr:rowOff>98640</xdr:rowOff>
    </xdr:from>
    <xdr:to>
      <xdr:col>0</xdr:col>
      <xdr:colOff>5234400</xdr:colOff>
      <xdr:row>20</xdr:row>
      <xdr:rowOff>113040</xdr:rowOff>
    </xdr:to>
    <xdr:sp>
      <xdr:nvSpPr>
        <xdr:cNvPr id="30" name="Elbow Connector 162"/>
        <xdr:cNvSpPr/>
      </xdr:nvSpPr>
      <xdr:spPr>
        <a:xfrm>
          <a:off x="4480560" y="3108600"/>
          <a:ext cx="753840" cy="738360"/>
        </a:xfrm>
        <a:prstGeom prst="bentConnector3">
          <a:avLst>
            <a:gd name="adj1" fmla="val 4494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5463720</xdr:colOff>
      <xdr:row>21</xdr:row>
      <xdr:rowOff>122040</xdr:rowOff>
    </xdr:from>
    <xdr:to>
      <xdr:col>0</xdr:col>
      <xdr:colOff>6438240</xdr:colOff>
      <xdr:row>23</xdr:row>
      <xdr:rowOff>38160</xdr:rowOff>
    </xdr:to>
    <xdr:sp>
      <xdr:nvSpPr>
        <xdr:cNvPr id="31" name="TextBox 167"/>
        <xdr:cNvSpPr/>
      </xdr:nvSpPr>
      <xdr:spPr>
        <a:xfrm>
          <a:off x="5463720" y="403668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24</xdr:row>
      <xdr:rowOff>23760</xdr:rowOff>
    </xdr:from>
    <xdr:to>
      <xdr:col>0</xdr:col>
      <xdr:colOff>6400440</xdr:colOff>
      <xdr:row>25</xdr:row>
      <xdr:rowOff>68760</xdr:rowOff>
    </xdr:to>
    <xdr:sp>
      <xdr:nvSpPr>
        <xdr:cNvPr id="32" name="TextBox 168"/>
        <xdr:cNvSpPr/>
      </xdr:nvSpPr>
      <xdr:spPr>
        <a:xfrm>
          <a:off x="5463720" y="4481640"/>
          <a:ext cx="936720" cy="225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26</xdr:row>
      <xdr:rowOff>54000</xdr:rowOff>
    </xdr:from>
    <xdr:to>
      <xdr:col>0</xdr:col>
      <xdr:colOff>6408000</xdr:colOff>
      <xdr:row>27</xdr:row>
      <xdr:rowOff>128520</xdr:rowOff>
    </xdr:to>
    <xdr:sp>
      <xdr:nvSpPr>
        <xdr:cNvPr id="33" name="TextBox 169"/>
        <xdr:cNvSpPr/>
      </xdr:nvSpPr>
      <xdr:spPr>
        <a:xfrm>
          <a:off x="5463720" y="487368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22</xdr:row>
      <xdr:rowOff>46080</xdr:rowOff>
    </xdr:from>
    <xdr:to>
      <xdr:col>0</xdr:col>
      <xdr:colOff>5364000</xdr:colOff>
      <xdr:row>22</xdr:row>
      <xdr:rowOff>135720</xdr:rowOff>
    </xdr:to>
    <xdr:sp>
      <xdr:nvSpPr>
        <xdr:cNvPr id="34" name="Elbow Connector 170"/>
        <xdr:cNvSpPr/>
      </xdr:nvSpPr>
      <xdr:spPr>
        <a:xfrm flipV="1">
          <a:off x="4511160" y="4141440"/>
          <a:ext cx="852840" cy="89640"/>
        </a:xfrm>
        <a:prstGeom prst="bentConnector3">
          <a:avLst>
            <a:gd name="adj1" fmla="val 45536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5378760</xdr:colOff>
      <xdr:row>24</xdr:row>
      <xdr:rowOff>136080</xdr:rowOff>
    </xdr:to>
    <xdr:sp>
      <xdr:nvSpPr>
        <xdr:cNvPr id="35" name="Elbow Connector 171"/>
        <xdr:cNvSpPr/>
      </xdr:nvSpPr>
      <xdr:spPr>
        <a:xfrm>
          <a:off x="4495680" y="4232520"/>
          <a:ext cx="883080" cy="361440"/>
        </a:xfrm>
        <a:prstGeom prst="bentConnector3">
          <a:avLst>
            <a:gd name="adj1" fmla="val 4569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5447520</xdr:colOff>
      <xdr:row>27</xdr:row>
      <xdr:rowOff>30600</xdr:rowOff>
    </xdr:to>
    <xdr:sp>
      <xdr:nvSpPr>
        <xdr:cNvPr id="36" name="Elbow Connector 174"/>
        <xdr:cNvSpPr/>
      </xdr:nvSpPr>
      <xdr:spPr>
        <a:xfrm>
          <a:off x="4495680" y="4232520"/>
          <a:ext cx="951840" cy="798840"/>
        </a:xfrm>
        <a:prstGeom prst="bentConnector3">
          <a:avLst>
            <a:gd name="adj1" fmla="val 428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6263640</xdr:colOff>
      <xdr:row>28</xdr:row>
      <xdr:rowOff>167760</xdr:rowOff>
    </xdr:from>
    <xdr:to>
      <xdr:col>0</xdr:col>
      <xdr:colOff>7238160</xdr:colOff>
      <xdr:row>30</xdr:row>
      <xdr:rowOff>83880</xdr:rowOff>
    </xdr:to>
    <xdr:sp>
      <xdr:nvSpPr>
        <xdr:cNvPr id="37" name="TextBox 193"/>
        <xdr:cNvSpPr/>
      </xdr:nvSpPr>
      <xdr:spPr>
        <a:xfrm>
          <a:off x="6263640" y="5349240"/>
          <a:ext cx="9745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31</xdr:row>
      <xdr:rowOff>69840</xdr:rowOff>
    </xdr:from>
    <xdr:to>
      <xdr:col>0</xdr:col>
      <xdr:colOff>7200360</xdr:colOff>
      <xdr:row>32</xdr:row>
      <xdr:rowOff>114480</xdr:rowOff>
    </xdr:to>
    <xdr:sp>
      <xdr:nvSpPr>
        <xdr:cNvPr id="38" name="TextBox 194"/>
        <xdr:cNvSpPr/>
      </xdr:nvSpPr>
      <xdr:spPr>
        <a:xfrm>
          <a:off x="6263640" y="5794200"/>
          <a:ext cx="936720" cy="225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33</xdr:row>
      <xdr:rowOff>99720</xdr:rowOff>
    </xdr:from>
    <xdr:to>
      <xdr:col>0</xdr:col>
      <xdr:colOff>7207920</xdr:colOff>
      <xdr:row>34</xdr:row>
      <xdr:rowOff>174240</xdr:rowOff>
    </xdr:to>
    <xdr:sp>
      <xdr:nvSpPr>
        <xdr:cNvPr id="39" name="TextBox 195"/>
        <xdr:cNvSpPr/>
      </xdr:nvSpPr>
      <xdr:spPr>
        <a:xfrm>
          <a:off x="6263640" y="6186240"/>
          <a:ext cx="94428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27</xdr:row>
      <xdr:rowOff>129600</xdr:rowOff>
    </xdr:from>
    <xdr:to>
      <xdr:col>0</xdr:col>
      <xdr:colOff>6262920</xdr:colOff>
      <xdr:row>29</xdr:row>
      <xdr:rowOff>125280</xdr:rowOff>
    </xdr:to>
    <xdr:sp>
      <xdr:nvSpPr>
        <xdr:cNvPr id="40" name="Elbow Connector 196"/>
        <xdr:cNvSpPr/>
      </xdr:nvSpPr>
      <xdr:spPr>
        <a:xfrm>
          <a:off x="4511160" y="5130360"/>
          <a:ext cx="1751760" cy="3574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4511160</xdr:colOff>
      <xdr:row>27</xdr:row>
      <xdr:rowOff>137160</xdr:rowOff>
    </xdr:from>
    <xdr:to>
      <xdr:col>0</xdr:col>
      <xdr:colOff>6262920</xdr:colOff>
      <xdr:row>32</xdr:row>
      <xdr:rowOff>1080</xdr:rowOff>
    </xdr:to>
    <xdr:sp>
      <xdr:nvSpPr>
        <xdr:cNvPr id="41" name="Elbow Connector 197"/>
        <xdr:cNvSpPr/>
      </xdr:nvSpPr>
      <xdr:spPr>
        <a:xfrm>
          <a:off x="4511160" y="5137920"/>
          <a:ext cx="1751760" cy="7686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4533840</xdr:colOff>
      <xdr:row>27</xdr:row>
      <xdr:rowOff>144720</xdr:rowOff>
    </xdr:from>
    <xdr:to>
      <xdr:col>0</xdr:col>
      <xdr:colOff>6262920</xdr:colOff>
      <xdr:row>34</xdr:row>
      <xdr:rowOff>46440</xdr:rowOff>
    </xdr:to>
    <xdr:sp>
      <xdr:nvSpPr>
        <xdr:cNvPr id="42" name="Elbow Connector 192"/>
        <xdr:cNvSpPr/>
      </xdr:nvSpPr>
      <xdr:spPr>
        <a:xfrm>
          <a:off x="4533840" y="5145480"/>
          <a:ext cx="1729080" cy="11685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4217760</xdr:colOff>
      <xdr:row>36</xdr:row>
      <xdr:rowOff>132120</xdr:rowOff>
    </xdr:from>
    <xdr:to>
      <xdr:col>0</xdr:col>
      <xdr:colOff>4898880</xdr:colOff>
      <xdr:row>38</xdr:row>
      <xdr:rowOff>48600</xdr:rowOff>
    </xdr:to>
    <xdr:sp>
      <xdr:nvSpPr>
        <xdr:cNvPr id="43" name="TextBox 207"/>
        <xdr:cNvSpPr/>
      </xdr:nvSpPr>
      <xdr:spPr>
        <a:xfrm>
          <a:off x="4217760" y="6761520"/>
          <a:ext cx="681120" cy="2782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3440520</xdr:colOff>
      <xdr:row>36</xdr:row>
      <xdr:rowOff>154800</xdr:rowOff>
    </xdr:from>
    <xdr:to>
      <xdr:col>0</xdr:col>
      <xdr:colOff>4106520</xdr:colOff>
      <xdr:row>38</xdr:row>
      <xdr:rowOff>7200</xdr:rowOff>
    </xdr:to>
    <xdr:sp>
      <xdr:nvSpPr>
        <xdr:cNvPr id="44" name="TextBox 208"/>
        <xdr:cNvSpPr/>
      </xdr:nvSpPr>
      <xdr:spPr>
        <a:xfrm>
          <a:off x="3440520" y="6784200"/>
          <a:ext cx="666000" cy="21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2461320</xdr:colOff>
      <xdr:row>36</xdr:row>
      <xdr:rowOff>158760</xdr:rowOff>
    </xdr:from>
    <xdr:to>
      <xdr:col>0</xdr:col>
      <xdr:colOff>3237840</xdr:colOff>
      <xdr:row>38</xdr:row>
      <xdr:rowOff>52560</xdr:rowOff>
    </xdr:to>
    <xdr:sp>
      <xdr:nvSpPr>
        <xdr:cNvPr id="45" name="TextBox 209"/>
        <xdr:cNvSpPr/>
      </xdr:nvSpPr>
      <xdr:spPr>
        <a:xfrm>
          <a:off x="2461320" y="6788160"/>
          <a:ext cx="776520" cy="255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4000680</xdr:colOff>
      <xdr:row>32</xdr:row>
      <xdr:rowOff>7560</xdr:rowOff>
    </xdr:from>
    <xdr:to>
      <xdr:col>0</xdr:col>
      <xdr:colOff>4403880</xdr:colOff>
      <xdr:row>36</xdr:row>
      <xdr:rowOff>120240</xdr:rowOff>
    </xdr:to>
    <xdr:sp>
      <xdr:nvSpPr>
        <xdr:cNvPr id="46" name="Elbow Connector 210"/>
        <xdr:cNvSpPr/>
      </xdr:nvSpPr>
      <xdr:spPr>
        <a:xfrm flipH="1" rot="16200000">
          <a:off x="3783960" y="6129720"/>
          <a:ext cx="836640" cy="4032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3818520</xdr:colOff>
      <xdr:row>32</xdr:row>
      <xdr:rowOff>15120</xdr:rowOff>
    </xdr:from>
    <xdr:to>
      <xdr:col>0</xdr:col>
      <xdr:colOff>4008240</xdr:colOff>
      <xdr:row>36</xdr:row>
      <xdr:rowOff>97560</xdr:rowOff>
    </xdr:to>
    <xdr:sp>
      <xdr:nvSpPr>
        <xdr:cNvPr id="47" name="Elbow Connector 211"/>
        <xdr:cNvSpPr/>
      </xdr:nvSpPr>
      <xdr:spPr>
        <a:xfrm rot="5400000">
          <a:off x="3510000" y="6228720"/>
          <a:ext cx="806400" cy="1897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3193560</xdr:colOff>
      <xdr:row>32</xdr:row>
      <xdr:rowOff>15120</xdr:rowOff>
    </xdr:from>
    <xdr:to>
      <xdr:col>0</xdr:col>
      <xdr:colOff>4008240</xdr:colOff>
      <xdr:row>36</xdr:row>
      <xdr:rowOff>105120</xdr:rowOff>
    </xdr:to>
    <xdr:sp>
      <xdr:nvSpPr>
        <xdr:cNvPr id="48" name="Elbow Connector 206"/>
        <xdr:cNvSpPr/>
      </xdr:nvSpPr>
      <xdr:spPr>
        <a:xfrm rot="5400000">
          <a:off x="3193920" y="5920200"/>
          <a:ext cx="813960" cy="8146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ask%208%20-%20Building%20the%20Revenue%20Model_04.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4" activeCellId="1" sqref="R194:Y194 A4"/>
    </sheetView>
  </sheetViews>
  <sheetFormatPr defaultColWidth="8.69531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4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 t="s">
        <v>4</v>
      </c>
    </row>
    <row r="6" customFormat="false" ht="14.25" hidden="false" customHeight="false" outlineLevel="0" collapsed="false">
      <c r="A6" s="5" t="s">
        <v>5</v>
      </c>
    </row>
    <row r="7" customFormat="false" ht="14.25" hidden="false" customHeight="false" outlineLevel="0" collapsed="false">
      <c r="A7" s="3"/>
    </row>
    <row r="8" customFormat="false" ht="14.25" hidden="false" customHeight="false" outlineLevel="0" collapsed="false">
      <c r="A8" s="3"/>
    </row>
    <row r="9" customFormat="false" ht="14.25" hidden="false" customHeight="false" outlineLevel="0" collapsed="false">
      <c r="A9" s="5"/>
    </row>
    <row r="10" s="6" customFormat="true" ht="14.25" hidden="false" customHeight="false" outlineLevel="0" collapsed="false">
      <c r="A10" s="5"/>
    </row>
    <row r="11" customFormat="false" ht="14.25" hidden="false" customHeight="false" outlineLevel="0" collapsed="false">
      <c r="A11" s="4"/>
    </row>
    <row r="12" customFormat="false" ht="14.25" hidden="false" customHeight="false" outlineLevel="0" collapsed="false">
      <c r="A12" s="4"/>
    </row>
    <row r="13" customFormat="false" ht="14.25" hidden="false" customHeight="false" outlineLevel="0" collapsed="false">
      <c r="A13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H50" activeCellId="1" sqref="R194:Y194 H50"/>
    </sheetView>
  </sheetViews>
  <sheetFormatPr defaultColWidth="8.6953125" defaultRowHeight="14.25" zeroHeight="false" outlineLevelRow="0" outlineLevelCol="0"/>
  <cols>
    <col collapsed="false" customWidth="true" hidden="false" outlineLevel="0" max="1" min="1" style="0" width="78.12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5"/>
  </cols>
  <sheetData>
    <row r="1" customFormat="false" ht="60" hidden="false" customHeight="true" outlineLevel="0" collapsed="false">
      <c r="A1" s="7" t="s">
        <v>6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</row>
    <row r="2" customFormat="false" ht="13.8" hidden="false" customHeight="false" outlineLevel="0" collapsed="false">
      <c r="A2" s="0" t="s">
        <v>7</v>
      </c>
      <c r="B2" s="9" t="n">
        <v>30601</v>
      </c>
      <c r="C2" s="9" t="n">
        <v>32376</v>
      </c>
      <c r="D2" s="9" t="n">
        <v>34350</v>
      </c>
      <c r="E2" s="9" t="n">
        <f aca="false">36397</f>
        <v>36397</v>
      </c>
      <c r="F2" s="9" t="n">
        <v>39117</v>
      </c>
      <c r="G2" s="9" t="n">
        <f aca="false">37403</f>
        <v>37403</v>
      </c>
      <c r="H2" s="10" t="n">
        <v>44538</v>
      </c>
      <c r="I2" s="10" t="n">
        <v>46710</v>
      </c>
    </row>
    <row r="3" customFormat="false" ht="13.8" hidden="false" customHeight="false" outlineLevel="0" collapsed="false">
      <c r="A3" s="11" t="s">
        <v>8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3" t="n">
        <v>24576</v>
      </c>
      <c r="I3" s="13" t="n">
        <v>25231</v>
      </c>
    </row>
    <row r="4" s="17" customFormat="true" ht="13.8" hidden="false" customHeight="false" outlineLevel="0" collapsed="false">
      <c r="A4" s="14" t="s">
        <v>9</v>
      </c>
      <c r="B4" s="15" t="n">
        <f aca="false">+B2-B3</f>
        <v>14067</v>
      </c>
      <c r="C4" s="15" t="n">
        <f aca="false">+C2-C3</f>
        <v>14971</v>
      </c>
      <c r="D4" s="15" t="n">
        <f aca="false">+D2-D3</f>
        <v>15312</v>
      </c>
      <c r="E4" s="15" t="n">
        <f aca="false">+E2-E3</f>
        <v>15956</v>
      </c>
      <c r="F4" s="15" t="n">
        <f aca="false">+F2-F3</f>
        <v>17474</v>
      </c>
      <c r="G4" s="15" t="n">
        <f aca="false">+G2-G3</f>
        <v>16241</v>
      </c>
      <c r="H4" s="16" t="n">
        <f aca="false">+H2-H3</f>
        <v>19962</v>
      </c>
      <c r="I4" s="16" t="n">
        <f aca="false">+I2-I3</f>
        <v>21479</v>
      </c>
    </row>
    <row r="5" customFormat="false" ht="13.8" hidden="false" customHeight="false" outlineLevel="0" collapsed="false">
      <c r="A5" s="18" t="s">
        <v>10</v>
      </c>
      <c r="B5" s="9" t="n">
        <v>3213</v>
      </c>
      <c r="C5" s="9" t="n">
        <v>3278</v>
      </c>
      <c r="D5" s="9" t="n">
        <v>3341</v>
      </c>
      <c r="E5" s="9" t="n">
        <v>3577</v>
      </c>
      <c r="F5" s="9" t="n">
        <v>3753</v>
      </c>
      <c r="G5" s="9" t="n">
        <v>3592</v>
      </c>
      <c r="H5" s="10" t="n">
        <v>3114</v>
      </c>
      <c r="I5" s="10" t="n">
        <v>3850</v>
      </c>
    </row>
    <row r="6" customFormat="false" ht="13.8" hidden="false" customHeight="false" outlineLevel="0" collapsed="false">
      <c r="A6" s="18" t="s">
        <v>11</v>
      </c>
      <c r="B6" s="9" t="n">
        <v>6679</v>
      </c>
      <c r="C6" s="9" t="n">
        <v>7191</v>
      </c>
      <c r="D6" s="9" t="n">
        <v>7222</v>
      </c>
      <c r="E6" s="9" t="n">
        <v>7934</v>
      </c>
      <c r="F6" s="9" t="n">
        <v>8949</v>
      </c>
      <c r="G6" s="9" t="n">
        <v>9534</v>
      </c>
      <c r="H6" s="10" t="n">
        <v>9911</v>
      </c>
      <c r="I6" s="10" t="n">
        <v>10954</v>
      </c>
    </row>
    <row r="7" customFormat="false" ht="13.8" hidden="false" customHeight="false" outlineLevel="0" collapsed="false">
      <c r="A7" s="19" t="s">
        <v>12</v>
      </c>
      <c r="B7" s="20" t="n">
        <f aca="false">+B5+B6</f>
        <v>9892</v>
      </c>
      <c r="C7" s="20" t="n">
        <f aca="false">+C5+C6</f>
        <v>10469</v>
      </c>
      <c r="D7" s="20" t="n">
        <f aca="false">+D5+D6</f>
        <v>10563</v>
      </c>
      <c r="E7" s="20" t="n">
        <f aca="false">+E5+E6</f>
        <v>11511</v>
      </c>
      <c r="F7" s="20" t="n">
        <f aca="false">+F5+F6</f>
        <v>12702</v>
      </c>
      <c r="G7" s="20" t="n">
        <f aca="false">+G5+G6</f>
        <v>13126</v>
      </c>
      <c r="H7" s="21" t="n">
        <f aca="false">+H5+H6</f>
        <v>13025</v>
      </c>
      <c r="I7" s="21" t="n">
        <f aca="false">+I5+I6</f>
        <v>14804</v>
      </c>
    </row>
    <row r="8" customFormat="false" ht="13.8" hidden="false" customHeight="false" outlineLevel="0" collapsed="false">
      <c r="A8" s="22" t="s">
        <v>13</v>
      </c>
      <c r="B8" s="9" t="n">
        <v>28</v>
      </c>
      <c r="C8" s="9" t="n">
        <v>19</v>
      </c>
      <c r="D8" s="9" t="n">
        <v>59</v>
      </c>
      <c r="E8" s="9" t="n">
        <v>54</v>
      </c>
      <c r="F8" s="9" t="n">
        <v>49</v>
      </c>
      <c r="G8" s="9" t="n">
        <v>89</v>
      </c>
      <c r="H8" s="10" t="n">
        <v>262</v>
      </c>
      <c r="I8" s="10" t="n">
        <v>205</v>
      </c>
    </row>
    <row r="9" customFormat="false" ht="13.8" hidden="false" customHeight="false" outlineLevel="0" collapsed="false">
      <c r="A9" s="22" t="s">
        <v>14</v>
      </c>
      <c r="B9" s="9" t="n">
        <v>-58</v>
      </c>
      <c r="C9" s="9" t="n">
        <v>-140</v>
      </c>
      <c r="D9" s="9" t="n">
        <v>-196</v>
      </c>
      <c r="E9" s="9" t="n">
        <v>66</v>
      </c>
      <c r="F9" s="9" t="n">
        <v>-78</v>
      </c>
      <c r="G9" s="9" t="n">
        <v>139</v>
      </c>
      <c r="H9" s="10" t="n">
        <v>14</v>
      </c>
      <c r="I9" s="10" t="n">
        <v>-181</v>
      </c>
    </row>
    <row r="10" customFormat="false" ht="13.8" hidden="false" customHeight="false" outlineLevel="0" collapsed="false">
      <c r="A10" s="23" t="s">
        <v>15</v>
      </c>
      <c r="B10" s="24" t="n">
        <f aca="false">+B4-B7-B8-B9</f>
        <v>4205</v>
      </c>
      <c r="C10" s="24" t="n">
        <f aca="false">+C4-C7-C8-C9</f>
        <v>4623</v>
      </c>
      <c r="D10" s="24" t="n">
        <f aca="false">+D4-D7-D8-D9</f>
        <v>4886</v>
      </c>
      <c r="E10" s="24" t="n">
        <f aca="false">+E4-E7-E8-E9</f>
        <v>4325</v>
      </c>
      <c r="F10" s="24" t="n">
        <f aca="false">+F4-F7-F8-F9</f>
        <v>4801</v>
      </c>
      <c r="G10" s="24" t="n">
        <f aca="false">+G4-G7-G8-G9</f>
        <v>2887</v>
      </c>
      <c r="H10" s="25" t="n">
        <f aca="false">+H4-H7-H8-H9</f>
        <v>6661</v>
      </c>
      <c r="I10" s="25" t="n">
        <f aca="false">+I4-I7-I8-I9</f>
        <v>6651</v>
      </c>
    </row>
    <row r="11" customFormat="false" ht="13.8" hidden="false" customHeight="false" outlineLevel="0" collapsed="false">
      <c r="A11" s="22" t="s">
        <v>16</v>
      </c>
      <c r="B11" s="9" t="n">
        <v>932</v>
      </c>
      <c r="C11" s="9" t="n">
        <v>863</v>
      </c>
      <c r="D11" s="9" t="n">
        <v>646</v>
      </c>
      <c r="E11" s="9" t="n">
        <v>2392</v>
      </c>
      <c r="F11" s="9" t="n">
        <v>772</v>
      </c>
      <c r="G11" s="9" t="n">
        <v>348</v>
      </c>
      <c r="H11" s="10" t="n">
        <v>934</v>
      </c>
      <c r="I11" s="10" t="n">
        <v>605</v>
      </c>
    </row>
    <row r="12" customFormat="false" ht="13.8" hidden="false" customHeight="false" outlineLevel="0" collapsed="false">
      <c r="A12" s="26" t="s">
        <v>17</v>
      </c>
      <c r="B12" s="27" t="n">
        <f aca="false">+B10-B11</f>
        <v>3273</v>
      </c>
      <c r="C12" s="27" t="n">
        <f aca="false">+C10-C11</f>
        <v>3760</v>
      </c>
      <c r="D12" s="27" t="n">
        <f aca="false">+D10-D11</f>
        <v>4240</v>
      </c>
      <c r="E12" s="27" t="n">
        <f aca="false">+E10-E11</f>
        <v>1933</v>
      </c>
      <c r="F12" s="27" t="n">
        <f aca="false">+F10-F11</f>
        <v>4029</v>
      </c>
      <c r="G12" s="27" t="n">
        <f aca="false">+G10-G11</f>
        <v>2539</v>
      </c>
      <c r="H12" s="28" t="n">
        <f aca="false">+H10-H11</f>
        <v>5727</v>
      </c>
      <c r="I12" s="28" t="n">
        <f aca="false">+I10-I11</f>
        <v>6046</v>
      </c>
    </row>
    <row r="13" customFormat="false" ht="15" hidden="false" customHeight="false" outlineLevel="0" collapsed="false">
      <c r="A13" s="17" t="s">
        <v>18</v>
      </c>
    </row>
    <row r="14" customFormat="false" ht="13.8" hidden="false" customHeight="false" outlineLevel="0" collapsed="false">
      <c r="A14" s="22" t="s">
        <v>19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3.8" hidden="false" customHeight="false" outlineLevel="0" collapsed="false">
      <c r="A15" s="22" t="s">
        <v>20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3.8" hidden="false" customHeight="false" outlineLevel="0" collapsed="false">
      <c r="A16" s="17" t="s">
        <v>21</v>
      </c>
    </row>
    <row r="17" customFormat="false" ht="13.8" hidden="false" customHeight="false" outlineLevel="0" collapsed="false">
      <c r="A17" s="22" t="s">
        <v>19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9" t="n">
        <v>1558.8</v>
      </c>
      <c r="H17" s="29" t="n">
        <v>1573</v>
      </c>
      <c r="I17" s="29" t="n">
        <v>1578.8</v>
      </c>
    </row>
    <row r="18" customFormat="false" ht="13.8" hidden="false" customHeight="false" outlineLevel="0" collapsed="false">
      <c r="A18" s="22" t="s">
        <v>20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9" t="n">
        <v>1591.6</v>
      </c>
      <c r="H18" s="29" t="n">
        <v>1609.4</v>
      </c>
      <c r="I18" s="29" t="n">
        <v>1610.8</v>
      </c>
    </row>
    <row r="20" s="30" customFormat="true" ht="14.25" hidden="false" customHeight="false" outlineLevel="0" collapsed="false">
      <c r="A20" s="30" t="s">
        <v>22</v>
      </c>
      <c r="B20" s="31" t="n">
        <f aca="false">+ROUND(((B12/B18)-B15),2)</f>
        <v>0</v>
      </c>
      <c r="C20" s="31" t="n">
        <f aca="false">+ROUND(((C12/C18)-C15),2)</f>
        <v>-0</v>
      </c>
      <c r="D20" s="31" t="n">
        <f aca="false">+ROUND(((D12/D18)-D15),2)</f>
        <v>-0</v>
      </c>
      <c r="E20" s="31" t="n">
        <f aca="false">+ROUND(((E12/E18)-E15),2)</f>
        <v>-0</v>
      </c>
      <c r="F20" s="31" t="n">
        <f aca="false">+ROUND(((F12/F18)-F15),2)</f>
        <v>-0</v>
      </c>
      <c r="G20" s="31" t="n">
        <f aca="false">+ROUND(((G12/G18)-G15),2)</f>
        <v>-0</v>
      </c>
      <c r="H20" s="31" t="n">
        <f aca="false">+ROUND(((H12/H18)-H15),2)</f>
        <v>-0</v>
      </c>
      <c r="I20" s="31" t="n">
        <f aca="false">+ROUND(((I12/I18)-I15),2)</f>
        <v>0</v>
      </c>
    </row>
    <row r="22" customFormat="false" ht="14.25" hidden="false" customHeight="false" outlineLevel="0" collapsed="false">
      <c r="A22" s="32" t="s">
        <v>23</v>
      </c>
      <c r="B22" s="32"/>
      <c r="C22" s="32"/>
      <c r="D22" s="32"/>
      <c r="E22" s="32"/>
      <c r="F22" s="32"/>
      <c r="G22" s="32"/>
      <c r="H22" s="32"/>
      <c r="I22" s="32"/>
    </row>
    <row r="23" customFormat="false" ht="14.25" hidden="false" customHeight="false" outlineLevel="0" collapsed="false">
      <c r="A23" s="17" t="s">
        <v>24</v>
      </c>
    </row>
    <row r="24" customFormat="false" ht="14.25" hidden="false" customHeight="false" outlineLevel="0" collapsed="false">
      <c r="A24" s="33" t="s">
        <v>25</v>
      </c>
      <c r="B24" s="10"/>
      <c r="C24" s="10"/>
      <c r="D24" s="10"/>
      <c r="E24" s="10"/>
      <c r="F24" s="10"/>
      <c r="G24" s="10"/>
      <c r="H24" s="10"/>
      <c r="I24" s="10"/>
    </row>
    <row r="25" customFormat="false" ht="13.8" hidden="false" customHeight="false" outlineLevel="0" collapsed="false">
      <c r="A25" s="18" t="s">
        <v>26</v>
      </c>
      <c r="B25" s="9" t="n">
        <v>3852</v>
      </c>
      <c r="C25" s="9" t="n">
        <v>3138</v>
      </c>
      <c r="D25" s="9" t="n">
        <v>3808</v>
      </c>
      <c r="E25" s="9" t="n">
        <v>4249</v>
      </c>
      <c r="F25" s="9" t="n">
        <v>4466</v>
      </c>
      <c r="G25" s="9" t="n">
        <v>8348</v>
      </c>
      <c r="H25" s="10" t="n">
        <v>9889</v>
      </c>
      <c r="I25" s="10" t="n">
        <v>8574</v>
      </c>
    </row>
    <row r="26" customFormat="false" ht="13.8" hidden="false" customHeight="false" outlineLevel="0" collapsed="false">
      <c r="A26" s="18" t="s">
        <v>27</v>
      </c>
      <c r="B26" s="9" t="n">
        <v>2072</v>
      </c>
      <c r="C26" s="9" t="n">
        <v>2319</v>
      </c>
      <c r="D26" s="9" t="n">
        <v>2371</v>
      </c>
      <c r="E26" s="9" t="n">
        <v>996</v>
      </c>
      <c r="F26" s="9" t="n">
        <v>197</v>
      </c>
      <c r="G26" s="9" t="n">
        <v>439</v>
      </c>
      <c r="H26" s="10" t="n">
        <v>3587</v>
      </c>
      <c r="I26" s="10" t="n">
        <v>4423</v>
      </c>
    </row>
    <row r="27" customFormat="false" ht="13.8" hidden="false" customHeight="false" outlineLevel="0" collapsed="false">
      <c r="A27" s="18" t="s">
        <v>28</v>
      </c>
      <c r="B27" s="9" t="n">
        <v>3358</v>
      </c>
      <c r="C27" s="9" t="n">
        <v>3241</v>
      </c>
      <c r="D27" s="9" t="n">
        <v>3677</v>
      </c>
      <c r="E27" s="9" t="n">
        <v>3498</v>
      </c>
      <c r="F27" s="9" t="n">
        <v>4272</v>
      </c>
      <c r="G27" s="9" t="n">
        <v>2749</v>
      </c>
      <c r="H27" s="10" t="n">
        <v>4463</v>
      </c>
      <c r="I27" s="10" t="n">
        <v>4667</v>
      </c>
    </row>
    <row r="28" customFormat="false" ht="13.8" hidden="false" customHeight="false" outlineLevel="0" collapsed="false">
      <c r="A28" s="18" t="s">
        <v>29</v>
      </c>
      <c r="B28" s="9" t="n">
        <v>4337</v>
      </c>
      <c r="C28" s="9" t="n">
        <v>4838</v>
      </c>
      <c r="D28" s="9" t="n">
        <v>5055</v>
      </c>
      <c r="E28" s="9" t="n">
        <v>5261</v>
      </c>
      <c r="F28" s="9" t="n">
        <v>5622</v>
      </c>
      <c r="G28" s="9" t="n">
        <v>7367</v>
      </c>
      <c r="H28" s="10" t="n">
        <v>6854</v>
      </c>
      <c r="I28" s="10" t="n">
        <v>8420</v>
      </c>
    </row>
    <row r="29" customFormat="false" ht="13.8" hidden="false" customHeight="false" outlineLevel="0" collapsed="false">
      <c r="A29" s="18" t="s">
        <v>30</v>
      </c>
      <c r="B29" s="9" t="n">
        <v>1968</v>
      </c>
      <c r="C29" s="9" t="n">
        <v>1489</v>
      </c>
      <c r="D29" s="9" t="n">
        <v>1150</v>
      </c>
      <c r="E29" s="9" t="n">
        <v>1130</v>
      </c>
      <c r="F29" s="9" t="n">
        <v>1968</v>
      </c>
      <c r="G29" s="9" t="n">
        <v>1653</v>
      </c>
      <c r="H29" s="10" t="n">
        <v>1498</v>
      </c>
      <c r="I29" s="10" t="n">
        <v>2129</v>
      </c>
    </row>
    <row r="30" customFormat="false" ht="13.8" hidden="false" customHeight="false" outlineLevel="0" collapsed="false">
      <c r="A30" s="23" t="s">
        <v>31</v>
      </c>
      <c r="B30" s="24" t="n">
        <f aca="false">+SUM(B25:B29)</f>
        <v>15587</v>
      </c>
      <c r="C30" s="24" t="n">
        <f aca="false">+SUM(C25:C29)</f>
        <v>15025</v>
      </c>
      <c r="D30" s="24" t="n">
        <f aca="false">+SUM(D25:D29)</f>
        <v>16061</v>
      </c>
      <c r="E30" s="24" t="n">
        <f aca="false">+SUM(E25:E29)</f>
        <v>15134</v>
      </c>
      <c r="F30" s="24" t="n">
        <f aca="false">+SUM(F25:F29)</f>
        <v>16525</v>
      </c>
      <c r="G30" s="24" t="n">
        <f aca="false">+SUM(G25:G29)</f>
        <v>20556</v>
      </c>
      <c r="H30" s="25" t="n">
        <f aca="false">+SUM(H25:H29)</f>
        <v>26291</v>
      </c>
      <c r="I30" s="25" t="n">
        <f aca="false">+SUM(I25:I29)</f>
        <v>28213</v>
      </c>
    </row>
    <row r="31" customFormat="false" ht="13.8" hidden="false" customHeight="false" outlineLevel="0" collapsed="false">
      <c r="A31" s="22" t="s">
        <v>32</v>
      </c>
      <c r="B31" s="9" t="n">
        <v>3011</v>
      </c>
      <c r="C31" s="9" t="n">
        <v>3520</v>
      </c>
      <c r="D31" s="9" t="n">
        <v>3989</v>
      </c>
      <c r="E31" s="9" t="n">
        <v>4454</v>
      </c>
      <c r="F31" s="9" t="n">
        <v>4744</v>
      </c>
      <c r="G31" s="9" t="n">
        <v>4866</v>
      </c>
      <c r="H31" s="10" t="n">
        <v>4904</v>
      </c>
      <c r="I31" s="10" t="n">
        <v>4791</v>
      </c>
    </row>
    <row r="32" customFormat="false" ht="13.8" hidden="false" customHeight="false" outlineLevel="0" collapsed="false">
      <c r="A32" s="22" t="s">
        <v>33</v>
      </c>
      <c r="B32" s="9" t="n">
        <v>3</v>
      </c>
      <c r="C32" s="9" t="n">
        <v>0</v>
      </c>
      <c r="D32" s="9" t="n">
        <v>0</v>
      </c>
      <c r="E32" s="9" t="n">
        <v>0</v>
      </c>
      <c r="F32" s="9" t="n">
        <v>0</v>
      </c>
      <c r="G32" s="9" t="n">
        <v>3097</v>
      </c>
      <c r="H32" s="10" t="n">
        <v>3113</v>
      </c>
      <c r="I32" s="10" t="n">
        <v>2926</v>
      </c>
    </row>
    <row r="33" customFormat="false" ht="13.8" hidden="false" customHeight="false" outlineLevel="0" collapsed="false">
      <c r="A33" s="22" t="s">
        <v>34</v>
      </c>
      <c r="B33" s="9" t="n">
        <v>281</v>
      </c>
      <c r="C33" s="9" t="n">
        <v>281</v>
      </c>
      <c r="D33" s="9" t="n">
        <v>283</v>
      </c>
      <c r="E33" s="9" t="n">
        <v>285</v>
      </c>
      <c r="F33" s="9" t="n">
        <v>283</v>
      </c>
      <c r="G33" s="9" t="n">
        <v>274</v>
      </c>
      <c r="H33" s="10" t="n">
        <v>269</v>
      </c>
      <c r="I33" s="10" t="n">
        <v>286</v>
      </c>
    </row>
    <row r="34" customFormat="false" ht="13.8" hidden="false" customHeight="false" outlineLevel="0" collapsed="false">
      <c r="A34" s="22" t="s">
        <v>35</v>
      </c>
      <c r="B34" s="9" t="n">
        <v>131</v>
      </c>
      <c r="C34" s="9" t="n">
        <v>131</v>
      </c>
      <c r="D34" s="9" t="n">
        <v>139</v>
      </c>
      <c r="E34" s="9" t="n">
        <v>154</v>
      </c>
      <c r="F34" s="9" t="n">
        <v>154</v>
      </c>
      <c r="G34" s="9" t="n">
        <v>223</v>
      </c>
      <c r="H34" s="10" t="n">
        <v>242</v>
      </c>
      <c r="I34" s="10" t="n">
        <v>284</v>
      </c>
    </row>
    <row r="35" customFormat="false" ht="13.8" hidden="false" customHeight="false" outlineLevel="0" collapsed="false">
      <c r="A35" s="22" t="s">
        <v>36</v>
      </c>
      <c r="B35" s="9" t="n">
        <v>2587</v>
      </c>
      <c r="C35" s="9" t="n">
        <v>2439</v>
      </c>
      <c r="D35" s="9" t="n">
        <v>2787</v>
      </c>
      <c r="E35" s="9" t="n">
        <v>2509</v>
      </c>
      <c r="F35" s="9" t="n">
        <v>2011</v>
      </c>
      <c r="G35" s="9" t="n">
        <v>2326</v>
      </c>
      <c r="H35" s="10" t="n">
        <v>2921</v>
      </c>
      <c r="I35" s="10" t="n">
        <v>3821</v>
      </c>
    </row>
    <row r="36" customFormat="false" ht="13.8" hidden="false" customHeight="false" outlineLevel="0" collapsed="false">
      <c r="A36" s="26" t="s">
        <v>37</v>
      </c>
      <c r="B36" s="27" t="n">
        <f aca="false">+SUM(B30:B35)</f>
        <v>21600</v>
      </c>
      <c r="C36" s="27" t="n">
        <f aca="false">+SUM(C30:C35)</f>
        <v>21396</v>
      </c>
      <c r="D36" s="27" t="n">
        <f aca="false">+SUM(D30:D35)</f>
        <v>23259</v>
      </c>
      <c r="E36" s="27" t="n">
        <f aca="false">+SUM(E30:E35)</f>
        <v>22536</v>
      </c>
      <c r="F36" s="27" t="n">
        <f aca="false">+SUM(F30:F35)</f>
        <v>23717</v>
      </c>
      <c r="G36" s="27" t="n">
        <f aca="false">+SUM(G30:G35)</f>
        <v>31342</v>
      </c>
      <c r="H36" s="28" t="n">
        <f aca="false">+SUM(H30:H35)</f>
        <v>37740</v>
      </c>
      <c r="I36" s="28" t="n">
        <f aca="false">+SUM(I30:I35)</f>
        <v>40321</v>
      </c>
    </row>
    <row r="37" customFormat="false" ht="15" hidden="false" customHeight="false" outlineLevel="0" collapsed="false">
      <c r="A37" s="17" t="s">
        <v>38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22" t="s">
        <v>39</v>
      </c>
      <c r="B38" s="10"/>
      <c r="C38" s="10"/>
      <c r="D38" s="10"/>
      <c r="E38" s="10"/>
      <c r="F38" s="10"/>
      <c r="G38" s="10"/>
      <c r="H38" s="10"/>
      <c r="I38" s="10"/>
    </row>
    <row r="39" customFormat="false" ht="13.8" hidden="false" customHeight="false" outlineLevel="0" collapsed="false">
      <c r="A39" s="18" t="s">
        <v>40</v>
      </c>
      <c r="B39" s="9" t="n">
        <v>107</v>
      </c>
      <c r="C39" s="9" t="n">
        <v>44</v>
      </c>
      <c r="D39" s="9" t="n">
        <v>6</v>
      </c>
      <c r="E39" s="9" t="n">
        <v>6</v>
      </c>
      <c r="F39" s="9" t="n">
        <v>6</v>
      </c>
      <c r="G39" s="9" t="n">
        <v>3</v>
      </c>
      <c r="H39" s="10" t="n">
        <v>0</v>
      </c>
      <c r="I39" s="10" t="n">
        <v>500</v>
      </c>
    </row>
    <row r="40" customFormat="false" ht="13.8" hidden="false" customHeight="false" outlineLevel="0" collapsed="false">
      <c r="A40" s="18" t="s">
        <v>41</v>
      </c>
      <c r="B40" s="9" t="n">
        <v>74</v>
      </c>
      <c r="C40" s="9" t="n">
        <v>1</v>
      </c>
      <c r="D40" s="9" t="n">
        <v>325</v>
      </c>
      <c r="E40" s="9" t="n">
        <v>336</v>
      </c>
      <c r="F40" s="9" t="n">
        <v>9</v>
      </c>
      <c r="G40" s="9" t="n">
        <v>248</v>
      </c>
      <c r="H40" s="10" t="n">
        <v>2</v>
      </c>
      <c r="I40" s="10" t="n">
        <v>10</v>
      </c>
    </row>
    <row r="41" customFormat="false" ht="13.8" hidden="false" customHeight="false" outlineLevel="0" collapsed="false">
      <c r="A41" s="18" t="s">
        <v>42</v>
      </c>
      <c r="B41" s="9" t="n">
        <v>2131</v>
      </c>
      <c r="C41" s="9" t="n">
        <v>2191</v>
      </c>
      <c r="D41" s="9" t="n">
        <v>2048</v>
      </c>
      <c r="E41" s="9" t="n">
        <v>2279</v>
      </c>
      <c r="F41" s="9" t="n">
        <v>2612</v>
      </c>
      <c r="G41" s="9" t="n">
        <v>2248</v>
      </c>
      <c r="H41" s="10" t="n">
        <v>2836</v>
      </c>
      <c r="I41" s="10" t="n">
        <v>3358</v>
      </c>
    </row>
    <row r="42" customFormat="false" ht="13.8" hidden="false" customHeight="false" outlineLevel="0" collapsed="false">
      <c r="A42" s="18" t="s">
        <v>43</v>
      </c>
      <c r="B42" s="9" t="n">
        <v>0</v>
      </c>
      <c r="C42" s="9" t="n">
        <v>0</v>
      </c>
      <c r="D42" s="9" t="n">
        <v>0</v>
      </c>
      <c r="E42" s="9" t="n">
        <v>0</v>
      </c>
      <c r="F42" s="9" t="n">
        <v>0</v>
      </c>
      <c r="G42" s="9" t="n">
        <v>445</v>
      </c>
      <c r="H42" s="10" t="n">
        <v>467</v>
      </c>
      <c r="I42" s="10" t="n">
        <v>420</v>
      </c>
    </row>
    <row r="43" customFormat="false" ht="13.8" hidden="false" customHeight="false" outlineLevel="0" collapsed="false">
      <c r="A43" s="18" t="s">
        <v>44</v>
      </c>
      <c r="B43" s="9" t="n">
        <v>3949</v>
      </c>
      <c r="C43" s="9" t="n">
        <v>3037</v>
      </c>
      <c r="D43" s="9" t="n">
        <v>3011</v>
      </c>
      <c r="E43" s="9" t="n">
        <v>3269</v>
      </c>
      <c r="F43" s="9" t="n">
        <v>5010</v>
      </c>
      <c r="G43" s="9" t="n">
        <v>5184</v>
      </c>
      <c r="H43" s="10" t="n">
        <v>6063</v>
      </c>
      <c r="I43" s="10" t="n">
        <v>6220</v>
      </c>
    </row>
    <row r="44" customFormat="false" ht="13.8" hidden="false" customHeight="false" outlineLevel="0" collapsed="false">
      <c r="A44" s="18" t="s">
        <v>45</v>
      </c>
      <c r="B44" s="9" t="n">
        <v>71</v>
      </c>
      <c r="C44" s="9" t="n">
        <v>85</v>
      </c>
      <c r="D44" s="9" t="n">
        <v>84</v>
      </c>
      <c r="E44" s="9" t="n">
        <v>150</v>
      </c>
      <c r="F44" s="9" t="n">
        <v>229</v>
      </c>
      <c r="G44" s="9" t="n">
        <v>156</v>
      </c>
      <c r="H44" s="10" t="n">
        <v>306</v>
      </c>
      <c r="I44" s="10" t="n">
        <v>222</v>
      </c>
    </row>
    <row r="45" customFormat="false" ht="13.8" hidden="false" customHeight="false" outlineLevel="0" collapsed="false">
      <c r="A45" s="23" t="s">
        <v>46</v>
      </c>
      <c r="B45" s="24" t="n">
        <f aca="false">+SUM(B39:B44)</f>
        <v>6332</v>
      </c>
      <c r="C45" s="24" t="n">
        <f aca="false">+SUM(C39:C44)</f>
        <v>5358</v>
      </c>
      <c r="D45" s="24" t="n">
        <f aca="false">+SUM(D39:D44)</f>
        <v>5474</v>
      </c>
      <c r="E45" s="24" t="n">
        <f aca="false">+SUM(E39:E44)</f>
        <v>6040</v>
      </c>
      <c r="F45" s="24" t="n">
        <f aca="false">+SUM(F39:F44)</f>
        <v>7866</v>
      </c>
      <c r="G45" s="24" t="n">
        <f aca="false">+SUM(G39:G44)</f>
        <v>8284</v>
      </c>
      <c r="H45" s="25" t="n">
        <f aca="false">+SUM(H39:H44)</f>
        <v>9674</v>
      </c>
      <c r="I45" s="25" t="n">
        <f aca="false">+SUM(I39:I44)</f>
        <v>10730</v>
      </c>
    </row>
    <row r="46" customFormat="false" ht="13.8" hidden="false" customHeight="false" outlineLevel="0" collapsed="false">
      <c r="A46" s="22" t="s">
        <v>47</v>
      </c>
      <c r="B46" s="9" t="n">
        <v>1079</v>
      </c>
      <c r="C46" s="9" t="n">
        <v>2010</v>
      </c>
      <c r="D46" s="9" t="n">
        <v>3471</v>
      </c>
      <c r="E46" s="9" t="n">
        <v>3468</v>
      </c>
      <c r="F46" s="9" t="n">
        <v>3464</v>
      </c>
      <c r="G46" s="9" t="n">
        <v>9406</v>
      </c>
      <c r="H46" s="10" t="n">
        <v>9413</v>
      </c>
      <c r="I46" s="10" t="n">
        <v>8920</v>
      </c>
    </row>
    <row r="47" customFormat="false" ht="13.8" hidden="false" customHeight="false" outlineLevel="0" collapsed="false">
      <c r="A47" s="22" t="s">
        <v>48</v>
      </c>
      <c r="B47" s="9" t="n">
        <v>3</v>
      </c>
      <c r="C47" s="9" t="n">
        <v>0</v>
      </c>
      <c r="D47" s="9" t="n">
        <v>0</v>
      </c>
      <c r="E47" s="9" t="n">
        <v>0</v>
      </c>
      <c r="F47" s="9" t="n">
        <v>0</v>
      </c>
      <c r="G47" s="9" t="n">
        <v>2913</v>
      </c>
      <c r="H47" s="10" t="n">
        <v>2931</v>
      </c>
      <c r="I47" s="10" t="n">
        <v>2777</v>
      </c>
    </row>
    <row r="48" customFormat="false" ht="13.8" hidden="false" customHeight="false" outlineLevel="0" collapsed="false">
      <c r="A48" s="22" t="s">
        <v>49</v>
      </c>
      <c r="B48" s="9" t="n">
        <v>1479</v>
      </c>
      <c r="C48" s="9" t="n">
        <v>1770</v>
      </c>
      <c r="D48" s="9" t="n">
        <v>1907</v>
      </c>
      <c r="E48" s="9" t="n">
        <v>3216</v>
      </c>
      <c r="F48" s="9" t="n">
        <v>3347</v>
      </c>
      <c r="G48" s="9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22" t="s">
        <v>50</v>
      </c>
      <c r="B49" s="10"/>
      <c r="C49" s="10"/>
      <c r="D49" s="10"/>
      <c r="E49" s="10"/>
      <c r="F49" s="10"/>
      <c r="G49" s="10"/>
      <c r="H49" s="10"/>
      <c r="I49" s="10"/>
    </row>
    <row r="50" customFormat="false" ht="14.25" hidden="false" customHeight="false" outlineLevel="0" collapsed="false">
      <c r="A50" s="18" t="s">
        <v>51</v>
      </c>
      <c r="B50" s="10" t="n">
        <v>0</v>
      </c>
      <c r="C50" s="10" t="n">
        <v>0</v>
      </c>
      <c r="D50" s="10" t="n">
        <v>0</v>
      </c>
      <c r="E50" s="10" t="n">
        <v>0</v>
      </c>
      <c r="F50" s="10" t="n">
        <v>0</v>
      </c>
      <c r="G50" s="10" t="n">
        <v>0</v>
      </c>
      <c r="H50" s="10" t="n">
        <v>0</v>
      </c>
      <c r="I50" s="10" t="n">
        <v>0</v>
      </c>
    </row>
    <row r="51" customFormat="false" ht="14.25" hidden="false" customHeight="false" outlineLevel="0" collapsed="false">
      <c r="A51" s="22" t="s">
        <v>52</v>
      </c>
      <c r="B51" s="10"/>
      <c r="C51" s="10"/>
      <c r="D51" s="10"/>
      <c r="E51" s="10"/>
      <c r="F51" s="10"/>
      <c r="G51" s="10"/>
      <c r="H51" s="10"/>
      <c r="I51" s="10"/>
    </row>
    <row r="52" customFormat="false" ht="14.25" hidden="false" customHeight="false" outlineLevel="0" collapsed="false">
      <c r="A52" s="18" t="s">
        <v>53</v>
      </c>
      <c r="B52" s="10"/>
      <c r="C52" s="10"/>
      <c r="D52" s="10"/>
      <c r="E52" s="10"/>
      <c r="F52" s="10"/>
      <c r="G52" s="10"/>
      <c r="H52" s="10"/>
      <c r="I52" s="10"/>
    </row>
    <row r="53" customFormat="false" ht="14.25" hidden="false" customHeight="false" outlineLevel="0" collapsed="false">
      <c r="A53" s="34" t="s">
        <v>54</v>
      </c>
      <c r="B53" s="10"/>
      <c r="C53" s="10"/>
      <c r="D53" s="10"/>
      <c r="E53" s="10"/>
      <c r="F53" s="10"/>
      <c r="G53" s="10"/>
      <c r="H53" s="10"/>
      <c r="I53" s="10"/>
    </row>
    <row r="54" customFormat="false" ht="13.8" hidden="false" customHeight="false" outlineLevel="0" collapsed="false">
      <c r="A54" s="34" t="s">
        <v>55</v>
      </c>
      <c r="B54" s="9" t="n">
        <v>3</v>
      </c>
      <c r="C54" s="9" t="n">
        <v>3</v>
      </c>
      <c r="D54" s="9" t="n">
        <v>3</v>
      </c>
      <c r="E54" s="9" t="n">
        <v>3</v>
      </c>
      <c r="F54" s="9" t="n">
        <v>3</v>
      </c>
      <c r="G54" s="9" t="n">
        <v>3</v>
      </c>
      <c r="H54" s="9" t="n">
        <v>3</v>
      </c>
      <c r="I54" s="9" t="n">
        <v>3</v>
      </c>
    </row>
    <row r="55" customFormat="false" ht="13.8" hidden="false" customHeight="false" outlineLevel="0" collapsed="false">
      <c r="A55" s="34" t="s">
        <v>56</v>
      </c>
      <c r="B55" s="9" t="n">
        <v>6773</v>
      </c>
      <c r="C55" s="9" t="n">
        <v>7786</v>
      </c>
      <c r="D55" s="9" t="n">
        <v>5710</v>
      </c>
      <c r="E55" s="9" t="n">
        <v>6384</v>
      </c>
      <c r="F55" s="9" t="n">
        <v>7163</v>
      </c>
      <c r="G55" s="9" t="n">
        <v>8299</v>
      </c>
      <c r="H55" s="9" t="n">
        <v>9965</v>
      </c>
      <c r="I55" s="9" t="n">
        <v>11484</v>
      </c>
    </row>
    <row r="56" customFormat="false" ht="13.8" hidden="false" customHeight="false" outlineLevel="0" collapsed="false">
      <c r="A56" s="34" t="s">
        <v>57</v>
      </c>
      <c r="B56" s="9" t="n">
        <v>1246</v>
      </c>
      <c r="C56" s="9" t="n">
        <v>318</v>
      </c>
      <c r="D56" s="9" t="n">
        <v>-213</v>
      </c>
      <c r="E56" s="9" t="n">
        <v>-92</v>
      </c>
      <c r="F56" s="9" t="n">
        <v>231</v>
      </c>
      <c r="G56" s="9" t="n">
        <v>-56</v>
      </c>
      <c r="H56" s="9" t="n">
        <v>-380</v>
      </c>
      <c r="I56" s="9" t="n">
        <v>318</v>
      </c>
    </row>
    <row r="57" customFormat="false" ht="13.8" hidden="false" customHeight="false" outlineLevel="0" collapsed="false">
      <c r="A57" s="34" t="s">
        <v>58</v>
      </c>
      <c r="B57" s="9" t="n">
        <v>4685</v>
      </c>
      <c r="C57" s="9" t="n">
        <v>4151</v>
      </c>
      <c r="D57" s="9" t="n">
        <v>6907</v>
      </c>
      <c r="E57" s="9" t="n">
        <v>3517</v>
      </c>
      <c r="F57" s="9" t="n">
        <v>1643</v>
      </c>
      <c r="G57" s="9" t="n">
        <v>-191</v>
      </c>
      <c r="H57" s="9" t="n">
        <v>3179</v>
      </c>
      <c r="I57" s="9" t="n">
        <v>3476</v>
      </c>
    </row>
    <row r="58" customFormat="false" ht="13.8" hidden="false" customHeight="false" outlineLevel="0" collapsed="false">
      <c r="A58" s="23" t="s">
        <v>59</v>
      </c>
      <c r="B58" s="24" t="n">
        <f aca="false">+SUM(B53:B57)</f>
        <v>12707</v>
      </c>
      <c r="C58" s="24" t="n">
        <f aca="false">+SUM(C53:C57)</f>
        <v>12258</v>
      </c>
      <c r="D58" s="24" t="n">
        <f aca="false">+SUM(D53:D57)</f>
        <v>12407</v>
      </c>
      <c r="E58" s="24" t="n">
        <f aca="false">+SUM(E53:E57)</f>
        <v>9812</v>
      </c>
      <c r="F58" s="24" t="n">
        <f aca="false">+SUM(F53:F57)</f>
        <v>9040</v>
      </c>
      <c r="G58" s="24" t="n">
        <f aca="false">+SUM(G53:G57)</f>
        <v>8055</v>
      </c>
      <c r="H58" s="24" t="n">
        <f aca="false">+SUM(H53:H57)</f>
        <v>12767</v>
      </c>
      <c r="I58" s="24" t="n">
        <f aca="false">+SUM(I53:I57)</f>
        <v>15281</v>
      </c>
    </row>
    <row r="59" customFormat="false" ht="13.8" hidden="false" customHeight="false" outlineLevel="0" collapsed="false">
      <c r="A59" s="26" t="s">
        <v>60</v>
      </c>
      <c r="B59" s="27" t="n">
        <f aca="false">+SUM(B45:B50)+B58</f>
        <v>21600</v>
      </c>
      <c r="C59" s="27" t="n">
        <f aca="false">+SUM(C45:C50)+C58</f>
        <v>21396</v>
      </c>
      <c r="D59" s="27" t="n">
        <f aca="false">+SUM(D45:D50)+D58</f>
        <v>23259</v>
      </c>
      <c r="E59" s="27" t="n">
        <f aca="false">+SUM(E45:E50)+E58</f>
        <v>22536</v>
      </c>
      <c r="F59" s="27" t="n">
        <f aca="false">+SUM(F45:F50)+F58</f>
        <v>23717</v>
      </c>
      <c r="G59" s="27" t="n">
        <f aca="false">+SUM(G45:G50)+G58</f>
        <v>31342</v>
      </c>
      <c r="H59" s="27" t="n">
        <f aca="false">+SUM(H45:H50)+H58</f>
        <v>37740</v>
      </c>
      <c r="I59" s="27" t="n">
        <f aca="false">+SUM(I45:I50)+I58</f>
        <v>40321</v>
      </c>
    </row>
    <row r="60" s="30" customFormat="true" ht="15" hidden="false" customHeight="false" outlineLevel="0" collapsed="false">
      <c r="A60" s="30" t="s">
        <v>61</v>
      </c>
      <c r="B60" s="31" t="n">
        <f aca="false">+B59-B36</f>
        <v>0</v>
      </c>
      <c r="C60" s="31" t="n">
        <f aca="false">+C59-C36</f>
        <v>0</v>
      </c>
      <c r="D60" s="31" t="n">
        <f aca="false">+D59-D36</f>
        <v>0</v>
      </c>
      <c r="E60" s="31" t="n">
        <f aca="false">+E59-E36</f>
        <v>0</v>
      </c>
      <c r="F60" s="31" t="n">
        <f aca="false">+F59-F36</f>
        <v>0</v>
      </c>
      <c r="G60" s="31" t="n">
        <f aca="false">+G59-G36</f>
        <v>0</v>
      </c>
      <c r="H60" s="31" t="n">
        <f aca="false">+H59-H36</f>
        <v>0</v>
      </c>
      <c r="I60" s="31" t="n">
        <f aca="false">+I59-I36</f>
        <v>0</v>
      </c>
    </row>
    <row r="61" customFormat="false" ht="14.25" hidden="false" customHeight="false" outlineLevel="0" collapsed="false">
      <c r="A61" s="32" t="s">
        <v>62</v>
      </c>
      <c r="B61" s="32"/>
      <c r="C61" s="32"/>
      <c r="D61" s="32"/>
      <c r="E61" s="32"/>
      <c r="F61" s="32"/>
      <c r="G61" s="32"/>
      <c r="H61" s="32"/>
      <c r="I61" s="32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7" t="s">
        <v>64</v>
      </c>
    </row>
    <row r="64" s="17" customFormat="true" ht="13.8" hidden="false" customHeight="false" outlineLevel="0" collapsed="false">
      <c r="A64" s="33" t="s">
        <v>65</v>
      </c>
      <c r="B64" s="15" t="n">
        <v>3273</v>
      </c>
      <c r="C64" s="15" t="n">
        <v>3760</v>
      </c>
      <c r="D64" s="15" t="n">
        <v>4240</v>
      </c>
      <c r="E64" s="15" t="n">
        <v>1933</v>
      </c>
      <c r="F64" s="15" t="n">
        <v>4029</v>
      </c>
      <c r="G64" s="15" t="n">
        <v>2539</v>
      </c>
      <c r="H64" s="16" t="n">
        <f aca="false">+H12</f>
        <v>5727</v>
      </c>
      <c r="I64" s="16" t="n">
        <f aca="false">+I12</f>
        <v>6046</v>
      </c>
    </row>
    <row r="65" s="17" customFormat="true" ht="13.8" hidden="false" customHeight="false" outlineLevel="0" collapsed="false">
      <c r="A65" s="22" t="s">
        <v>66</v>
      </c>
      <c r="B65" s="9"/>
      <c r="C65" s="9"/>
      <c r="D65" s="9"/>
      <c r="E65" s="9"/>
      <c r="F65" s="9"/>
      <c r="G65" s="9"/>
      <c r="H65" s="10"/>
      <c r="I65" s="10"/>
    </row>
    <row r="66" s="6" customFormat="true" ht="13.8" hidden="false" customHeight="false" outlineLevel="0" collapsed="false">
      <c r="A66" s="18" t="s">
        <v>67</v>
      </c>
      <c r="B66" s="9" t="n">
        <v>606</v>
      </c>
      <c r="C66" s="9" t="n">
        <v>649</v>
      </c>
      <c r="D66" s="9" t="n">
        <v>706</v>
      </c>
      <c r="E66" s="9" t="n">
        <v>747</v>
      </c>
      <c r="F66" s="9" t="n">
        <v>705</v>
      </c>
      <c r="G66" s="9" t="n">
        <v>721</v>
      </c>
      <c r="H66" s="10" t="n">
        <v>744</v>
      </c>
      <c r="I66" s="10" t="n">
        <v>717</v>
      </c>
    </row>
    <row r="67" s="6" customFormat="true" ht="13.8" hidden="false" customHeight="false" outlineLevel="0" collapsed="false">
      <c r="A67" s="18" t="s">
        <v>68</v>
      </c>
      <c r="B67" s="9" t="n">
        <v>-113</v>
      </c>
      <c r="C67" s="9" t="n">
        <v>-80</v>
      </c>
      <c r="D67" s="9" t="n">
        <v>-273</v>
      </c>
      <c r="E67" s="9" t="n">
        <v>647</v>
      </c>
      <c r="F67" s="9" t="n">
        <v>34</v>
      </c>
      <c r="G67" s="9" t="n">
        <v>-380</v>
      </c>
      <c r="H67" s="10" t="n">
        <v>-385</v>
      </c>
      <c r="I67" s="10" t="n">
        <v>-650</v>
      </c>
    </row>
    <row r="68" s="6" customFormat="true" ht="13.8" hidden="false" customHeight="false" outlineLevel="0" collapsed="false">
      <c r="A68" s="18" t="s">
        <v>69</v>
      </c>
      <c r="B68" s="9" t="n">
        <v>191</v>
      </c>
      <c r="C68" s="9" t="n">
        <v>236</v>
      </c>
      <c r="D68" s="9" t="n">
        <v>215</v>
      </c>
      <c r="E68" s="9" t="n">
        <v>218</v>
      </c>
      <c r="F68" s="9" t="n">
        <v>325</v>
      </c>
      <c r="G68" s="9" t="n">
        <v>429</v>
      </c>
      <c r="H68" s="10" t="n">
        <v>611</v>
      </c>
      <c r="I68" s="10" t="n">
        <v>638</v>
      </c>
    </row>
    <row r="69" s="6" customFormat="true" ht="13.8" hidden="false" customHeight="false" outlineLevel="0" collapsed="false">
      <c r="A69" s="18" t="s">
        <v>70</v>
      </c>
      <c r="B69" s="9" t="n">
        <v>43</v>
      </c>
      <c r="C69" s="9" t="n">
        <v>13</v>
      </c>
      <c r="D69" s="9" t="n">
        <v>10</v>
      </c>
      <c r="E69" s="9" t="n">
        <v>27</v>
      </c>
      <c r="F69" s="9" t="n">
        <v>15</v>
      </c>
      <c r="G69" s="9" t="n">
        <v>398</v>
      </c>
      <c r="H69" s="10" t="n">
        <v>53</v>
      </c>
      <c r="I69" s="10" t="n">
        <v>123</v>
      </c>
    </row>
    <row r="70" s="6" customFormat="true" ht="13.8" hidden="false" customHeight="false" outlineLevel="0" collapsed="false">
      <c r="A70" s="18" t="s">
        <v>71</v>
      </c>
      <c r="B70" s="9" t="n">
        <v>424</v>
      </c>
      <c r="C70" s="9" t="n">
        <v>98</v>
      </c>
      <c r="D70" s="9" t="n">
        <v>-117</v>
      </c>
      <c r="E70" s="9" t="n">
        <v>-99</v>
      </c>
      <c r="F70" s="9" t="n">
        <v>233</v>
      </c>
      <c r="G70" s="9" t="n">
        <v>23</v>
      </c>
      <c r="H70" s="10" t="n">
        <v>-138</v>
      </c>
      <c r="I70" s="10" t="n">
        <v>-26</v>
      </c>
    </row>
    <row r="71" s="6" customFormat="true" ht="13.8" hidden="false" customHeight="false" outlineLevel="0" collapsed="false">
      <c r="A71" s="22" t="s">
        <v>72</v>
      </c>
      <c r="B71" s="9"/>
      <c r="C71" s="9"/>
      <c r="D71" s="9"/>
      <c r="E71" s="9"/>
      <c r="F71" s="9"/>
      <c r="G71" s="9"/>
      <c r="H71" s="10"/>
      <c r="I71" s="10"/>
    </row>
    <row r="72" s="6" customFormat="true" ht="13.8" hidden="false" customHeight="false" outlineLevel="0" collapsed="false">
      <c r="A72" s="18" t="s">
        <v>73</v>
      </c>
      <c r="B72" s="9" t="n">
        <v>-216</v>
      </c>
      <c r="C72" s="9" t="n">
        <v>60</v>
      </c>
      <c r="D72" s="9" t="n">
        <v>-426</v>
      </c>
      <c r="E72" s="9" t="n">
        <v>187</v>
      </c>
      <c r="F72" s="9" t="n">
        <v>-270</v>
      </c>
      <c r="G72" s="9" t="n">
        <v>1239</v>
      </c>
      <c r="H72" s="10" t="n">
        <v>-1606</v>
      </c>
      <c r="I72" s="10" t="n">
        <v>-504</v>
      </c>
    </row>
    <row r="73" s="6" customFormat="true" ht="13.8" hidden="false" customHeight="false" outlineLevel="0" collapsed="false">
      <c r="A73" s="18" t="s">
        <v>74</v>
      </c>
      <c r="B73" s="9" t="n">
        <v>-621</v>
      </c>
      <c r="C73" s="9" t="n">
        <v>-590</v>
      </c>
      <c r="D73" s="9" t="n">
        <v>-231</v>
      </c>
      <c r="E73" s="9" t="n">
        <v>-255</v>
      </c>
      <c r="F73" s="9" t="n">
        <v>-490</v>
      </c>
      <c r="G73" s="9" t="n">
        <v>-1854</v>
      </c>
      <c r="H73" s="10" t="n">
        <v>507</v>
      </c>
      <c r="I73" s="10" t="n">
        <v>-1676</v>
      </c>
    </row>
    <row r="74" s="6" customFormat="true" ht="13.8" hidden="false" customHeight="false" outlineLevel="0" collapsed="false">
      <c r="A74" s="18" t="s">
        <v>75</v>
      </c>
      <c r="B74" s="9" t="n">
        <v>-144</v>
      </c>
      <c r="C74" s="9" t="n">
        <v>-161</v>
      </c>
      <c r="D74" s="9" t="n">
        <v>-120</v>
      </c>
      <c r="E74" s="9" t="n">
        <v>35</v>
      </c>
      <c r="F74" s="9" t="n">
        <v>-203</v>
      </c>
      <c r="G74" s="9" t="n">
        <v>-654</v>
      </c>
      <c r="H74" s="10" t="n">
        <v>-182</v>
      </c>
      <c r="I74" s="10" t="n">
        <v>-845</v>
      </c>
    </row>
    <row r="75" s="6" customFormat="true" ht="13.8" hidden="false" customHeight="false" outlineLevel="0" collapsed="false">
      <c r="A75" s="18" t="s">
        <v>76</v>
      </c>
      <c r="B75" s="9" t="n">
        <v>1237</v>
      </c>
      <c r="C75" s="9" t="n">
        <v>-889</v>
      </c>
      <c r="D75" s="9" t="n">
        <v>-158</v>
      </c>
      <c r="E75" s="9" t="n">
        <v>1515</v>
      </c>
      <c r="F75" s="9" t="n">
        <v>1525</v>
      </c>
      <c r="G75" s="9" t="n">
        <v>24</v>
      </c>
      <c r="H75" s="10" t="n">
        <v>1326</v>
      </c>
      <c r="I75" s="10" t="n">
        <v>1365</v>
      </c>
    </row>
    <row r="76" s="6" customFormat="true" ht="13.8" hidden="false" customHeight="false" outlineLevel="0" collapsed="false">
      <c r="A76" s="35" t="s">
        <v>77</v>
      </c>
      <c r="B76" s="36" t="n">
        <f aca="false">+SUM(B64:B75)</f>
        <v>4680</v>
      </c>
      <c r="C76" s="36" t="n">
        <f aca="false">+SUM(C64:C75)</f>
        <v>3096</v>
      </c>
      <c r="D76" s="36" t="n">
        <f aca="false">+SUM(D64:D75)</f>
        <v>3846</v>
      </c>
      <c r="E76" s="36" t="n">
        <f aca="false">+SUM(E64:E75)</f>
        <v>4955</v>
      </c>
      <c r="F76" s="36" t="n">
        <f aca="false">+SUM(F64:F75)</f>
        <v>5903</v>
      </c>
      <c r="G76" s="36" t="n">
        <f aca="false">+SUM(G64:G75)</f>
        <v>2485</v>
      </c>
      <c r="H76" s="37" t="n">
        <f aca="false">+SUM(H64:H75)</f>
        <v>6657</v>
      </c>
      <c r="I76" s="37" t="n">
        <f aca="false">+SUM(I64:I75)</f>
        <v>5188</v>
      </c>
    </row>
    <row r="77" s="6" customFormat="true" ht="14.25" hidden="false" customHeight="false" outlineLevel="0" collapsed="false">
      <c r="A77" s="17" t="s">
        <v>78</v>
      </c>
      <c r="B77" s="10"/>
      <c r="C77" s="10"/>
      <c r="D77" s="10"/>
      <c r="E77" s="10"/>
      <c r="F77" s="10"/>
      <c r="G77" s="10"/>
      <c r="H77" s="10"/>
      <c r="I77" s="10"/>
    </row>
    <row r="78" s="6" customFormat="true" ht="13.8" hidden="false" customHeight="false" outlineLevel="0" collapsed="false">
      <c r="A78" s="22" t="s">
        <v>79</v>
      </c>
      <c r="B78" s="9" t="n">
        <v>-4936</v>
      </c>
      <c r="C78" s="9" t="n">
        <v>-5367</v>
      </c>
      <c r="D78" s="9" t="n">
        <v>-5928</v>
      </c>
      <c r="E78" s="9" t="n">
        <v>-4783</v>
      </c>
      <c r="F78" s="9" t="n">
        <v>-2937</v>
      </c>
      <c r="G78" s="9" t="n">
        <v>-2426</v>
      </c>
      <c r="H78" s="10" t="n">
        <v>-9961</v>
      </c>
      <c r="I78" s="10" t="n">
        <v>-12913</v>
      </c>
    </row>
    <row r="79" s="6" customFormat="true" ht="13.8" hidden="false" customHeight="false" outlineLevel="0" collapsed="false">
      <c r="A79" s="22" t="s">
        <v>80</v>
      </c>
      <c r="B79" s="9" t="n">
        <v>3655</v>
      </c>
      <c r="C79" s="9" t="n">
        <v>2924</v>
      </c>
      <c r="D79" s="9" t="n">
        <v>3623</v>
      </c>
      <c r="E79" s="9" t="n">
        <v>3613</v>
      </c>
      <c r="F79" s="9" t="n">
        <v>1715</v>
      </c>
      <c r="G79" s="9" t="n">
        <v>74</v>
      </c>
      <c r="H79" s="10" t="n">
        <v>4236</v>
      </c>
      <c r="I79" s="10" t="n">
        <v>8199</v>
      </c>
    </row>
    <row r="80" s="6" customFormat="true" ht="13.8" hidden="false" customHeight="false" outlineLevel="0" collapsed="false">
      <c r="A80" s="22" t="s">
        <v>81</v>
      </c>
      <c r="B80" s="9" t="n">
        <v>2216</v>
      </c>
      <c r="C80" s="9" t="n">
        <v>2386</v>
      </c>
      <c r="D80" s="9" t="n">
        <v>2423</v>
      </c>
      <c r="E80" s="9" t="n">
        <v>2496</v>
      </c>
      <c r="F80" s="9" t="n">
        <v>2072</v>
      </c>
      <c r="G80" s="9" t="n">
        <v>2379</v>
      </c>
      <c r="H80" s="10" t="n">
        <v>2449</v>
      </c>
      <c r="I80" s="10" t="n">
        <v>3967</v>
      </c>
    </row>
    <row r="81" s="6" customFormat="true" ht="13.8" hidden="false" customHeight="false" outlineLevel="0" collapsed="false">
      <c r="A81" s="22" t="s">
        <v>82</v>
      </c>
      <c r="B81" s="9" t="n">
        <v>-960</v>
      </c>
      <c r="C81" s="9" t="n">
        <v>-1133</v>
      </c>
      <c r="D81" s="9" t="n">
        <v>-1092</v>
      </c>
      <c r="E81" s="9" t="n">
        <v>-1025</v>
      </c>
      <c r="F81" s="9" t="n">
        <v>-1119</v>
      </c>
      <c r="G81" s="9" t="n">
        <v>-1086</v>
      </c>
      <c r="H81" s="10" t="n">
        <v>-695</v>
      </c>
      <c r="I81" s="10" t="n">
        <v>-758</v>
      </c>
    </row>
    <row r="82" s="6" customFormat="true" ht="13.8" hidden="false" customHeight="false" outlineLevel="0" collapsed="false">
      <c r="A82" s="22" t="s">
        <v>83</v>
      </c>
      <c r="B82" s="9" t="n">
        <v>-150</v>
      </c>
      <c r="C82" s="9" t="n">
        <v>156</v>
      </c>
      <c r="D82" s="9" t="n">
        <v>-34</v>
      </c>
      <c r="E82" s="9" t="n">
        <v>-25</v>
      </c>
      <c r="F82" s="9" t="n">
        <v>5</v>
      </c>
      <c r="G82" s="9" t="n">
        <v>31</v>
      </c>
      <c r="H82" s="10" t="n">
        <v>171</v>
      </c>
      <c r="I82" s="10" t="n">
        <v>-19</v>
      </c>
    </row>
    <row r="83" s="6" customFormat="true" ht="13.8" hidden="false" customHeight="false" outlineLevel="0" collapsed="false">
      <c r="A83" s="38" t="s">
        <v>84</v>
      </c>
      <c r="B83" s="36" t="n">
        <f aca="false">+SUM(B78:B82)</f>
        <v>-175</v>
      </c>
      <c r="C83" s="36" t="n">
        <f aca="false">+SUM(C78:C82)</f>
        <v>-1034</v>
      </c>
      <c r="D83" s="36" t="n">
        <f aca="false">+SUM(D78:D82)</f>
        <v>-1008</v>
      </c>
      <c r="E83" s="36" t="n">
        <f aca="false">+SUM(E78:E82)</f>
        <v>276</v>
      </c>
      <c r="F83" s="36" t="n">
        <f aca="false">+SUM(F78:F82)</f>
        <v>-264</v>
      </c>
      <c r="G83" s="36" t="n">
        <f aca="false">+SUM(G78:G82)</f>
        <v>-1028</v>
      </c>
      <c r="H83" s="37" t="n">
        <f aca="false">+SUM(H78:H82)</f>
        <v>-3800</v>
      </c>
      <c r="I83" s="37" t="n">
        <f aca="false">+SUM(I78:I82)</f>
        <v>-1524</v>
      </c>
    </row>
    <row r="84" s="6" customFormat="true" ht="14.25" hidden="false" customHeight="false" outlineLevel="0" collapsed="false">
      <c r="A84" s="17" t="s">
        <v>85</v>
      </c>
      <c r="B84" s="10"/>
      <c r="C84" s="10"/>
      <c r="D84" s="10"/>
      <c r="E84" s="10"/>
      <c r="F84" s="10"/>
      <c r="G84" s="10"/>
      <c r="H84" s="10"/>
      <c r="I84" s="10"/>
    </row>
    <row r="85" s="6" customFormat="true" ht="13.8" hidden="false" customHeight="false" outlineLevel="0" collapsed="false">
      <c r="A85" s="22" t="s">
        <v>86</v>
      </c>
      <c r="B85" s="9" t="n">
        <v>0</v>
      </c>
      <c r="C85" s="9" t="n">
        <v>981</v>
      </c>
      <c r="D85" s="9" t="n">
        <v>1482</v>
      </c>
      <c r="E85" s="9" t="n">
        <v>0</v>
      </c>
      <c r="F85" s="9" t="n">
        <v>0</v>
      </c>
      <c r="G85" s="9" t="n">
        <v>6134</v>
      </c>
      <c r="H85" s="9" t="n">
        <v>0</v>
      </c>
      <c r="I85" s="9" t="n">
        <v>0</v>
      </c>
    </row>
    <row r="86" s="6" customFormat="true" ht="13.8" hidden="false" customHeight="false" outlineLevel="0" collapsed="false">
      <c r="A86" s="22" t="s">
        <v>87</v>
      </c>
      <c r="B86" s="9" t="n">
        <v>-63</v>
      </c>
      <c r="C86" s="9" t="n">
        <v>-67</v>
      </c>
      <c r="D86" s="9" t="n">
        <v>327</v>
      </c>
      <c r="E86" s="9" t="n">
        <v>13</v>
      </c>
      <c r="F86" s="9" t="n">
        <v>-325</v>
      </c>
      <c r="G86" s="9" t="n">
        <v>49</v>
      </c>
      <c r="H86" s="9" t="n">
        <v>-52</v>
      </c>
      <c r="I86" s="9" t="n">
        <v>15</v>
      </c>
    </row>
    <row r="87" s="6" customFormat="true" ht="13.8" hidden="false" customHeight="false" outlineLevel="0" collapsed="false">
      <c r="A87" s="22" t="s">
        <v>88</v>
      </c>
      <c r="B87" s="9" t="n">
        <v>-26</v>
      </c>
      <c r="C87" s="9" t="n">
        <v>-113</v>
      </c>
      <c r="D87" s="9" t="n">
        <v>-61</v>
      </c>
      <c r="E87" s="9" t="n">
        <v>0</v>
      </c>
      <c r="F87" s="9" t="n">
        <v>0</v>
      </c>
      <c r="G87" s="9" t="n">
        <v>0</v>
      </c>
      <c r="H87" s="9" t="n">
        <v>-197</v>
      </c>
      <c r="I87" s="9" t="n">
        <v>0</v>
      </c>
    </row>
    <row r="88" s="6" customFormat="true" ht="13.8" hidden="false" customHeight="false" outlineLevel="0" collapsed="false">
      <c r="A88" s="22" t="s">
        <v>89</v>
      </c>
      <c r="B88" s="9" t="n">
        <v>514</v>
      </c>
      <c r="C88" s="9" t="n">
        <v>507</v>
      </c>
      <c r="D88" s="9" t="n">
        <v>489</v>
      </c>
      <c r="E88" s="9" t="n">
        <v>733</v>
      </c>
      <c r="F88" s="9" t="n">
        <v>700</v>
      </c>
      <c r="G88" s="9" t="n">
        <v>885</v>
      </c>
      <c r="H88" s="9" t="n">
        <v>1172</v>
      </c>
      <c r="I88" s="9" t="n">
        <v>1151</v>
      </c>
    </row>
    <row r="89" s="6" customFormat="true" ht="13.8" hidden="false" customHeight="false" outlineLevel="0" collapsed="false">
      <c r="A89" s="22" t="s">
        <v>90</v>
      </c>
      <c r="B89" s="9" t="n">
        <v>-2534</v>
      </c>
      <c r="C89" s="9" t="n">
        <v>-3238</v>
      </c>
      <c r="D89" s="9" t="n">
        <v>-3223</v>
      </c>
      <c r="E89" s="9" t="n">
        <v>-4254</v>
      </c>
      <c r="F89" s="9" t="n">
        <v>-4286</v>
      </c>
      <c r="G89" s="9" t="n">
        <v>-3067</v>
      </c>
      <c r="H89" s="9" t="n">
        <v>-608</v>
      </c>
      <c r="I89" s="9" t="n">
        <v>-4014</v>
      </c>
    </row>
    <row r="90" s="6" customFormat="true" ht="13.8" hidden="false" customHeight="false" outlineLevel="0" collapsed="false">
      <c r="A90" s="22" t="s">
        <v>91</v>
      </c>
      <c r="B90" s="9" t="n">
        <v>-899</v>
      </c>
      <c r="C90" s="9" t="n">
        <v>-1022</v>
      </c>
      <c r="D90" s="9" t="n">
        <v>-1133</v>
      </c>
      <c r="E90" s="9" t="n">
        <v>-1243</v>
      </c>
      <c r="F90" s="9" t="n">
        <v>-1332</v>
      </c>
      <c r="G90" s="9" t="n">
        <v>-1452</v>
      </c>
      <c r="H90" s="9" t="n">
        <v>-1638</v>
      </c>
      <c r="I90" s="9" t="n">
        <v>-1837</v>
      </c>
    </row>
    <row r="91" s="6" customFormat="true" ht="13.8" hidden="false" customHeight="false" outlineLevel="0" collapsed="false">
      <c r="A91" s="22" t="s">
        <v>92</v>
      </c>
      <c r="B91" s="9" t="n">
        <v>218</v>
      </c>
      <c r="C91" s="9" t="n">
        <v>-22</v>
      </c>
      <c r="D91" s="9" t="n">
        <v>-29</v>
      </c>
      <c r="E91" s="9" t="n">
        <v>-84</v>
      </c>
      <c r="F91" s="9" t="n">
        <v>-50</v>
      </c>
      <c r="G91" s="9" t="n">
        <v>-58</v>
      </c>
      <c r="H91" s="9" t="n">
        <v>-136</v>
      </c>
      <c r="I91" s="9" t="n">
        <v>-151</v>
      </c>
    </row>
    <row r="92" s="6" customFormat="true" ht="13.8" hidden="false" customHeight="false" outlineLevel="0" collapsed="false">
      <c r="A92" s="38" t="s">
        <v>93</v>
      </c>
      <c r="B92" s="36" t="n">
        <f aca="false">+SUM(B85:B91)</f>
        <v>-2790</v>
      </c>
      <c r="C92" s="36" t="n">
        <f aca="false">+SUM(C85:C91)</f>
        <v>-2974</v>
      </c>
      <c r="D92" s="36" t="n">
        <f aca="false">+SUM(D85:D91)</f>
        <v>-2148</v>
      </c>
      <c r="E92" s="36" t="n">
        <f aca="false">+SUM(E85:E91)</f>
        <v>-4835</v>
      </c>
      <c r="F92" s="36" t="n">
        <f aca="false">+SUM(F85:F91)</f>
        <v>-5293</v>
      </c>
      <c r="G92" s="36" t="n">
        <f aca="false">+SUM(G85:G91)</f>
        <v>2491</v>
      </c>
      <c r="H92" s="36" t="n">
        <f aca="false">+SUM(H85:H91)</f>
        <v>-1459</v>
      </c>
      <c r="I92" s="36" t="n">
        <f aca="false">+SUM(I85:I91)</f>
        <v>-4836</v>
      </c>
    </row>
    <row r="93" s="6" customFormat="true" ht="13.8" hidden="false" customHeight="false" outlineLevel="0" collapsed="false">
      <c r="A93" s="22" t="s">
        <v>94</v>
      </c>
      <c r="B93" s="9" t="n">
        <v>-83</v>
      </c>
      <c r="C93" s="9" t="n">
        <v>-105</v>
      </c>
      <c r="D93" s="9" t="n">
        <v>-20</v>
      </c>
      <c r="E93" s="9" t="n">
        <v>45</v>
      </c>
      <c r="F93" s="9" t="n">
        <v>-129</v>
      </c>
      <c r="G93" s="9" t="n">
        <v>-66</v>
      </c>
      <c r="H93" s="9" t="n">
        <v>143</v>
      </c>
      <c r="I93" s="9" t="n">
        <v>-143</v>
      </c>
    </row>
    <row r="94" s="6" customFormat="true" ht="13.8" hidden="false" customHeight="false" outlineLevel="0" collapsed="false">
      <c r="A94" s="38" t="s">
        <v>95</v>
      </c>
      <c r="B94" s="36" t="n">
        <f aca="false">+B76+B83+B92+B93</f>
        <v>1632</v>
      </c>
      <c r="C94" s="36" t="n">
        <f aca="false">+C76+C83+C92+C93</f>
        <v>-1017</v>
      </c>
      <c r="D94" s="36" t="n">
        <f aca="false">+D76+D83+D92+D93</f>
        <v>670</v>
      </c>
      <c r="E94" s="36" t="n">
        <f aca="false">+E76+E83+E92+E93</f>
        <v>441</v>
      </c>
      <c r="F94" s="36" t="n">
        <f aca="false">+F76+F83+F92+F93</f>
        <v>217</v>
      </c>
      <c r="G94" s="36" t="n">
        <f aca="false">+G76+G83+G92+G93</f>
        <v>3882</v>
      </c>
      <c r="H94" s="36" t="n">
        <f aca="false">+H76+H83+H92+H93</f>
        <v>1541</v>
      </c>
      <c r="I94" s="36" t="n">
        <f aca="false">+I76+I83+I92+I93</f>
        <v>-1315</v>
      </c>
    </row>
    <row r="95" s="6" customFormat="true" ht="13.8" hidden="false" customHeight="false" outlineLevel="0" collapsed="false">
      <c r="A95" s="6" t="s">
        <v>96</v>
      </c>
      <c r="B95" s="9" t="n">
        <v>2220</v>
      </c>
      <c r="C95" s="9" t="n">
        <v>3852</v>
      </c>
      <c r="D95" s="9" t="n">
        <v>3138</v>
      </c>
      <c r="E95" s="9" t="n">
        <v>3808</v>
      </c>
      <c r="F95" s="9" t="n">
        <v>4249</v>
      </c>
      <c r="G95" s="9" t="n">
        <v>4466</v>
      </c>
      <c r="H95" s="9" t="n">
        <v>8348</v>
      </c>
      <c r="I95" s="9" t="n">
        <f aca="false">+H96</f>
        <v>9889</v>
      </c>
    </row>
    <row r="96" s="6" customFormat="true" ht="13.8" hidden="false" customHeight="false" outlineLevel="0" collapsed="false">
      <c r="A96" s="26" t="s">
        <v>97</v>
      </c>
      <c r="B96" s="27" t="n">
        <v>3852</v>
      </c>
      <c r="C96" s="27" t="n">
        <v>3138</v>
      </c>
      <c r="D96" s="27" t="n">
        <v>3808</v>
      </c>
      <c r="E96" s="27" t="n">
        <v>4249</v>
      </c>
      <c r="F96" s="27" t="n">
        <v>4466</v>
      </c>
      <c r="G96" s="27" t="n">
        <v>8348</v>
      </c>
      <c r="H96" s="27" t="n">
        <f aca="false">+H94+H95</f>
        <v>9889</v>
      </c>
      <c r="I96" s="27" t="n">
        <f aca="false">+I94+I95</f>
        <v>8574</v>
      </c>
    </row>
    <row r="97" s="30" customFormat="true" ht="15" hidden="false" customHeight="false" outlineLevel="0" collapsed="false">
      <c r="A97" s="30" t="s">
        <v>98</v>
      </c>
      <c r="B97" s="31" t="n">
        <f aca="false">+B96-B25</f>
        <v>0</v>
      </c>
      <c r="C97" s="31" t="n">
        <f aca="false">+C96-C25</f>
        <v>0</v>
      </c>
      <c r="D97" s="31" t="n">
        <f aca="false">+D96-D25</f>
        <v>0</v>
      </c>
      <c r="E97" s="31" t="n">
        <f aca="false">+E96-E25</f>
        <v>0</v>
      </c>
      <c r="F97" s="31" t="n">
        <f aca="false">+F96-F25</f>
        <v>0</v>
      </c>
      <c r="G97" s="31" t="n">
        <f aca="false">+G96-G25</f>
        <v>0</v>
      </c>
      <c r="H97" s="31" t="n">
        <f aca="false">+H96-H25</f>
        <v>0</v>
      </c>
      <c r="I97" s="31" t="n">
        <f aca="false">+I96-I25</f>
        <v>0</v>
      </c>
    </row>
    <row r="98" s="6" customFormat="true" ht="14.25" hidden="false" customHeight="false" outlineLevel="0" collapsed="false">
      <c r="A98" s="6" t="s">
        <v>99</v>
      </c>
      <c r="B98" s="10"/>
      <c r="C98" s="10"/>
      <c r="D98" s="10"/>
      <c r="E98" s="10"/>
      <c r="F98" s="10"/>
      <c r="G98" s="10"/>
      <c r="H98" s="10"/>
      <c r="I98" s="10"/>
    </row>
    <row r="99" s="6" customFormat="true" ht="14.25" hidden="false" customHeight="false" outlineLevel="0" collapsed="false">
      <c r="A99" s="22" t="s">
        <v>100</v>
      </c>
      <c r="B99" s="10"/>
      <c r="C99" s="10"/>
      <c r="D99" s="10"/>
      <c r="E99" s="10"/>
      <c r="F99" s="10"/>
      <c r="G99" s="10"/>
      <c r="H99" s="10"/>
      <c r="I99" s="10"/>
    </row>
    <row r="100" s="6" customFormat="true" ht="13.8" hidden="false" customHeight="false" outlineLevel="0" collapsed="false">
      <c r="A100" s="18" t="s">
        <v>101</v>
      </c>
      <c r="B100" s="9" t="n">
        <v>53</v>
      </c>
      <c r="C100" s="9" t="n">
        <v>70</v>
      </c>
      <c r="D100" s="9" t="n">
        <v>98</v>
      </c>
      <c r="E100" s="9" t="n">
        <v>125</v>
      </c>
      <c r="F100" s="9" t="n">
        <v>153</v>
      </c>
      <c r="G100" s="9" t="n">
        <v>140</v>
      </c>
      <c r="H100" s="10" t="n">
        <v>293</v>
      </c>
      <c r="I100" s="10" t="n">
        <v>290</v>
      </c>
    </row>
    <row r="101" s="6" customFormat="true" ht="13.8" hidden="false" customHeight="false" outlineLevel="0" collapsed="false">
      <c r="A101" s="18" t="s">
        <v>102</v>
      </c>
      <c r="B101" s="9" t="n">
        <v>1262</v>
      </c>
      <c r="C101" s="9" t="n">
        <v>748</v>
      </c>
      <c r="D101" s="9" t="n">
        <v>703</v>
      </c>
      <c r="E101" s="9" t="n">
        <v>529</v>
      </c>
      <c r="F101" s="9" t="n">
        <v>757</v>
      </c>
      <c r="G101" s="9" t="n">
        <v>1028</v>
      </c>
      <c r="H101" s="10" t="n">
        <v>1177</v>
      </c>
      <c r="I101" s="10" t="n">
        <v>1231</v>
      </c>
    </row>
    <row r="102" s="6" customFormat="true" ht="13.8" hidden="false" customHeight="false" outlineLevel="0" collapsed="false">
      <c r="A102" s="18" t="s">
        <v>103</v>
      </c>
      <c r="B102" s="9" t="n">
        <v>206</v>
      </c>
      <c r="C102" s="9" t="n">
        <v>252</v>
      </c>
      <c r="D102" s="9" t="n">
        <v>266</v>
      </c>
      <c r="E102" s="9" t="n">
        <v>294</v>
      </c>
      <c r="F102" s="9" t="n">
        <v>160</v>
      </c>
      <c r="G102" s="9" t="n">
        <v>121</v>
      </c>
      <c r="H102" s="10" t="n">
        <v>179</v>
      </c>
      <c r="I102" s="10" t="n">
        <v>160</v>
      </c>
    </row>
    <row r="103" s="6" customFormat="true" ht="13.8" hidden="false" customHeight="false" outlineLevel="0" collapsed="false">
      <c r="A103" s="18" t="s">
        <v>104</v>
      </c>
      <c r="B103" s="9" t="n">
        <v>240</v>
      </c>
      <c r="C103" s="9" t="n">
        <v>271</v>
      </c>
      <c r="D103" s="9" t="n">
        <v>300</v>
      </c>
      <c r="E103" s="9" t="n">
        <v>320</v>
      </c>
      <c r="F103" s="9" t="n">
        <v>347</v>
      </c>
      <c r="G103" s="9" t="n">
        <v>385</v>
      </c>
      <c r="H103" s="10" t="n">
        <v>438</v>
      </c>
      <c r="I103" s="10" t="n">
        <v>480</v>
      </c>
    </row>
    <row r="105" customFormat="false" ht="14.25" hidden="false" customHeight="false" outlineLevel="0" collapsed="false">
      <c r="A105" s="32" t="s">
        <v>105</v>
      </c>
      <c r="B105" s="32"/>
      <c r="C105" s="32"/>
      <c r="D105" s="32"/>
      <c r="E105" s="32"/>
      <c r="F105" s="32"/>
      <c r="G105" s="32"/>
      <c r="H105" s="32"/>
      <c r="I105" s="32"/>
    </row>
    <row r="106" customFormat="false" ht="14.25" hidden="false" customHeight="false" outlineLevel="0" collapsed="false">
      <c r="A106" s="39" t="s">
        <v>106</v>
      </c>
      <c r="B106" s="10"/>
      <c r="C106" s="10"/>
      <c r="D106" s="10"/>
      <c r="E106" s="10"/>
      <c r="F106" s="10"/>
      <c r="G106" s="10"/>
      <c r="H106" s="10"/>
      <c r="I106" s="10"/>
    </row>
    <row r="107" customFormat="false" ht="13.8" hidden="false" customHeight="false" outlineLevel="0" collapsed="false">
      <c r="A107" s="22" t="s">
        <v>107</v>
      </c>
      <c r="B107" s="9" t="n">
        <v>13740</v>
      </c>
      <c r="C107" s="9" t="n">
        <v>14764</v>
      </c>
      <c r="D107" s="9" t="n">
        <v>15216</v>
      </c>
      <c r="E107" s="9" t="n">
        <v>14855</v>
      </c>
      <c r="F107" s="9" t="n">
        <v>15902</v>
      </c>
      <c r="G107" s="9" t="n">
        <v>14484</v>
      </c>
      <c r="H107" s="10" t="n">
        <f aca="false">+SUM(H108:H110)</f>
        <v>17179</v>
      </c>
      <c r="I107" s="10" t="n">
        <f aca="false">+SUM(I108:I110)</f>
        <v>18353</v>
      </c>
    </row>
    <row r="108" customFormat="false" ht="13.8" hidden="false" customHeight="false" outlineLevel="0" collapsed="false">
      <c r="A108" s="18" t="s">
        <v>108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9" t="n">
        <v>11644</v>
      </c>
      <c r="I108" s="29" t="n">
        <v>12228</v>
      </c>
    </row>
    <row r="109" customFormat="false" ht="13.8" hidden="false" customHeight="false" outlineLevel="0" collapsed="false">
      <c r="A109" s="18" t="s">
        <v>109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9" t="n">
        <v>5028</v>
      </c>
      <c r="I109" s="29" t="n">
        <v>5492</v>
      </c>
    </row>
    <row r="110" customFormat="false" ht="13.8" hidden="false" customHeight="false" outlineLevel="0" collapsed="false">
      <c r="A110" s="18" t="s">
        <v>110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3.8" hidden="false" customHeight="false" outlineLevel="0" collapsed="false">
      <c r="A111" s="22" t="s">
        <v>111</v>
      </c>
      <c r="B111" s="9" t="n">
        <f aca="false">+SUM(B112:B114)</f>
        <v>7126</v>
      </c>
      <c r="C111" s="9" t="n">
        <f aca="false">+SUM(C112:C114)</f>
        <v>7568</v>
      </c>
      <c r="D111" s="9" t="n">
        <f aca="false">+SUM(D112:D114)</f>
        <v>7970</v>
      </c>
      <c r="E111" s="9" t="n">
        <f aca="false">+SUM(E112:E114)</f>
        <v>9242</v>
      </c>
      <c r="F111" s="9" t="n">
        <f aca="false">+SUM(F112:F114)</f>
        <v>9812</v>
      </c>
      <c r="G111" s="9" t="n">
        <f aca="false">+SUM(G112:G114)</f>
        <v>9347</v>
      </c>
      <c r="H111" s="10" t="n">
        <f aca="false">+SUM(H112:H114)</f>
        <v>11456</v>
      </c>
      <c r="I111" s="10" t="n">
        <f aca="false">+SUM(I112:I114)</f>
        <v>12479</v>
      </c>
    </row>
    <row r="112" customFormat="false" ht="13.8" hidden="false" customHeight="false" outlineLevel="0" collapsed="false">
      <c r="A112" s="18" t="s">
        <v>108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9" t="n">
        <v>6970</v>
      </c>
      <c r="I112" s="29" t="n">
        <v>7388</v>
      </c>
    </row>
    <row r="113" customFormat="false" ht="13.8" hidden="false" customHeight="false" outlineLevel="0" collapsed="false">
      <c r="A113" s="18" t="s">
        <v>109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9" t="n">
        <v>3996</v>
      </c>
      <c r="I113" s="29" t="n">
        <v>4527</v>
      </c>
    </row>
    <row r="114" customFormat="false" ht="13.8" hidden="false" customHeight="false" outlineLevel="0" collapsed="false">
      <c r="A114" s="18" t="s">
        <v>110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3.8" hidden="false" customHeight="false" outlineLevel="0" collapsed="false">
      <c r="A115" s="22" t="s">
        <v>112</v>
      </c>
      <c r="B115" s="9" t="n">
        <v>3067</v>
      </c>
      <c r="C115" s="9" t="n">
        <v>3785</v>
      </c>
      <c r="D115" s="9" t="n">
        <v>4237</v>
      </c>
      <c r="E115" s="9" t="n">
        <v>5134</v>
      </c>
      <c r="F115" s="9" t="n">
        <v>6208</v>
      </c>
      <c r="G115" s="9" t="n">
        <v>6679</v>
      </c>
      <c r="H115" s="10" t="n">
        <f aca="false">+SUM(H116:H118)</f>
        <v>8290</v>
      </c>
      <c r="I115" s="10" t="n">
        <f aca="false">+SUM(I116:I118)</f>
        <v>7547</v>
      </c>
    </row>
    <row r="116" customFormat="false" ht="13.8" hidden="false" customHeight="false" outlineLevel="0" collapsed="false">
      <c r="A116" s="18" t="s">
        <v>108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9" t="n">
        <v>5748</v>
      </c>
      <c r="I116" s="29" t="n">
        <v>5416</v>
      </c>
    </row>
    <row r="117" customFormat="false" ht="13.8" hidden="false" customHeight="false" outlineLevel="0" collapsed="false">
      <c r="A117" s="18" t="s">
        <v>109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9" t="n">
        <v>2347</v>
      </c>
      <c r="I117" s="29" t="n">
        <v>1938</v>
      </c>
    </row>
    <row r="118" customFormat="false" ht="13.8" hidden="false" customHeight="false" outlineLevel="0" collapsed="false">
      <c r="A118" s="18" t="s">
        <v>110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3.8" hidden="false" customHeight="false" outlineLevel="0" collapsed="false">
      <c r="A119" s="22" t="s">
        <v>113</v>
      </c>
      <c r="B119" s="9" t="n">
        <f aca="false">+SUM(B120:B122)</f>
        <v>4653</v>
      </c>
      <c r="C119" s="9" t="n">
        <f aca="false">+SUM(C120:C122)</f>
        <v>4317</v>
      </c>
      <c r="D119" s="9" t="n">
        <f aca="false">+SUM(D120:D122)</f>
        <v>4737</v>
      </c>
      <c r="E119" s="9" t="n">
        <f aca="false">+SUM(E120:E122)</f>
        <v>5166</v>
      </c>
      <c r="F119" s="9" t="n">
        <f aca="false">+SUM(F120:F122)</f>
        <v>5254</v>
      </c>
      <c r="G119" s="9" t="n">
        <f aca="false">+SUM(G120:G122)</f>
        <v>5028</v>
      </c>
      <c r="H119" s="10" t="n">
        <f aca="false">+SUM(H120:H122)</f>
        <v>5343</v>
      </c>
      <c r="I119" s="10" t="n">
        <f aca="false">+SUM(I120:I122)</f>
        <v>5955</v>
      </c>
    </row>
    <row r="120" customFormat="false" ht="13.8" hidden="false" customHeight="false" outlineLevel="0" collapsed="false">
      <c r="A120" s="18" t="s">
        <v>108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9" t="n">
        <v>3659</v>
      </c>
      <c r="I120" s="29" t="n">
        <v>4111</v>
      </c>
    </row>
    <row r="121" customFormat="false" ht="13.8" hidden="false" customHeight="false" outlineLevel="0" collapsed="false">
      <c r="A121" s="18" t="s">
        <v>109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9" t="n">
        <v>1494</v>
      </c>
      <c r="I121" s="29" t="n">
        <v>1610</v>
      </c>
    </row>
    <row r="122" customFormat="false" ht="13.8" hidden="false" customHeight="false" outlineLevel="0" collapsed="false">
      <c r="A122" s="18" t="s">
        <v>110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3.8" hidden="false" customHeight="false" outlineLevel="0" collapsed="false">
      <c r="A123" s="22" t="s">
        <v>114</v>
      </c>
      <c r="B123" s="9" t="n">
        <v>115</v>
      </c>
      <c r="C123" s="9" t="n">
        <v>73</v>
      </c>
      <c r="D123" s="9" t="n">
        <v>73</v>
      </c>
      <c r="E123" s="9" t="n">
        <v>88</v>
      </c>
      <c r="F123" s="9" t="n">
        <v>42</v>
      </c>
      <c r="G123" s="9" t="n">
        <v>30</v>
      </c>
      <c r="H123" s="10" t="n">
        <v>25</v>
      </c>
      <c r="I123" s="10" t="n">
        <v>102</v>
      </c>
    </row>
    <row r="124" customFormat="false" ht="14.25" hidden="false" customHeight="false" outlineLevel="0" collapsed="false">
      <c r="A124" s="23" t="s">
        <v>115</v>
      </c>
      <c r="B124" s="25" t="n">
        <f aca="false">+B107+B111+B115+B119+B123</f>
        <v>28701</v>
      </c>
      <c r="C124" s="25" t="n">
        <f aca="false">+C107+C111+C115+C119+C123</f>
        <v>30507</v>
      </c>
      <c r="D124" s="25" t="n">
        <f aca="false">+D107+D111+D115+D119+D123</f>
        <v>32233</v>
      </c>
      <c r="E124" s="25" t="n">
        <f aca="false">+E107+E111+E115+E119+E123</f>
        <v>34485</v>
      </c>
      <c r="F124" s="25" t="n">
        <f aca="false">+F107+F111+F115+F119+F123</f>
        <v>37218</v>
      </c>
      <c r="G124" s="25" t="n">
        <f aca="false">+G107+G111+G115+G119+G123</f>
        <v>35568</v>
      </c>
      <c r="H124" s="25" t="n">
        <f aca="false">+H107+H111+H115+H119+H123</f>
        <v>42293</v>
      </c>
      <c r="I124" s="25" t="n">
        <f aca="false">+I107+I111+I115+I119+I123</f>
        <v>44436</v>
      </c>
    </row>
    <row r="125" customFormat="false" ht="13.8" hidden="false" customHeight="false" outlineLevel="0" collapsed="false">
      <c r="A125" s="22" t="s">
        <v>116</v>
      </c>
      <c r="B125" s="9" t="n">
        <v>1982</v>
      </c>
      <c r="C125" s="9" t="n">
        <v>1955</v>
      </c>
      <c r="D125" s="9" t="n">
        <v>2042</v>
      </c>
      <c r="E125" s="9" t="n">
        <v>1886</v>
      </c>
      <c r="F125" s="9" t="n">
        <v>1906</v>
      </c>
      <c r="G125" s="9" t="n">
        <v>1846</v>
      </c>
      <c r="H125" s="10" t="n">
        <f aca="false">+SUM(H126:H129)</f>
        <v>2205</v>
      </c>
      <c r="I125" s="10" t="n">
        <f aca="false">+SUM(I126:I129)</f>
        <v>2346</v>
      </c>
    </row>
    <row r="126" customFormat="false" ht="13.8" hidden="false" customHeight="false" outlineLevel="0" collapsed="false">
      <c r="A126" s="18" t="s">
        <v>108</v>
      </c>
      <c r="B126" s="9" t="n">
        <v>18318</v>
      </c>
      <c r="C126" s="9" t="n">
        <v>19871</v>
      </c>
      <c r="D126" s="9" t="n">
        <v>21081</v>
      </c>
      <c r="E126" s="9" t="n">
        <v>22268</v>
      </c>
      <c r="F126" s="9" t="n">
        <v>25880</v>
      </c>
      <c r="G126" s="9" t="n">
        <v>24947</v>
      </c>
      <c r="H126" s="10" t="n">
        <v>1986</v>
      </c>
      <c r="I126" s="10" t="n">
        <v>2094</v>
      </c>
    </row>
    <row r="127" customFormat="false" ht="13.8" hidden="false" customHeight="false" outlineLevel="0" collapsed="false">
      <c r="A127" s="18" t="s">
        <v>109</v>
      </c>
      <c r="B127" s="9" t="n">
        <v>8637</v>
      </c>
      <c r="C127" s="9" t="n">
        <v>9067</v>
      </c>
      <c r="D127" s="9" t="n">
        <v>9654</v>
      </c>
      <c r="E127" s="9" t="n">
        <v>10733</v>
      </c>
      <c r="F127" s="9" t="n">
        <v>11668</v>
      </c>
      <c r="G127" s="9" t="n">
        <v>11042</v>
      </c>
      <c r="H127" s="10" t="n">
        <v>104</v>
      </c>
      <c r="I127" s="10" t="n">
        <v>103</v>
      </c>
    </row>
    <row r="128" customFormat="false" ht="13.8" hidden="false" customHeight="false" outlineLevel="0" collapsed="false">
      <c r="A128" s="18" t="s">
        <v>110</v>
      </c>
      <c r="B128" s="9" t="n">
        <v>1631</v>
      </c>
      <c r="C128" s="9" t="n">
        <v>1496</v>
      </c>
      <c r="D128" s="9" t="n">
        <v>1425</v>
      </c>
      <c r="E128" s="9" t="n">
        <v>1396</v>
      </c>
      <c r="F128" s="9" t="n">
        <v>1428</v>
      </c>
      <c r="G128" s="9" t="n">
        <v>1305</v>
      </c>
      <c r="H128" s="10" t="n">
        <v>29</v>
      </c>
      <c r="I128" s="10" t="n">
        <v>26</v>
      </c>
    </row>
    <row r="129" customFormat="false" ht="13.8" hidden="false" customHeight="false" outlineLevel="0" collapsed="false">
      <c r="A129" s="18" t="s">
        <v>117</v>
      </c>
      <c r="B129" s="9" t="n">
        <v>2015</v>
      </c>
      <c r="C129" s="9" t="n">
        <v>1942</v>
      </c>
      <c r="D129" s="9" t="n">
        <v>2190</v>
      </c>
      <c r="E129" s="9" t="n">
        <v>2000</v>
      </c>
      <c r="F129" s="9" t="n">
        <v>141</v>
      </c>
      <c r="G129" s="9" t="n">
        <v>109</v>
      </c>
      <c r="H129" s="10" t="n">
        <v>86</v>
      </c>
      <c r="I129" s="10" t="n">
        <v>123</v>
      </c>
    </row>
    <row r="130" customFormat="false" ht="13.8" hidden="false" customHeight="false" outlineLevel="0" collapsed="false">
      <c r="A130" s="22" t="s">
        <v>118</v>
      </c>
      <c r="B130" s="9" t="n">
        <v>-82</v>
      </c>
      <c r="C130" s="9" t="n">
        <v>-86</v>
      </c>
      <c r="D130" s="9" t="n">
        <v>75</v>
      </c>
      <c r="E130" s="9" t="n">
        <v>26</v>
      </c>
      <c r="F130" s="9" t="n">
        <v>-7</v>
      </c>
      <c r="G130" s="9" t="n">
        <v>-11</v>
      </c>
      <c r="H130" s="10" t="n">
        <v>40</v>
      </c>
      <c r="I130" s="10" t="n">
        <v>-72</v>
      </c>
    </row>
    <row r="131" customFormat="false" ht="15" hidden="false" customHeight="false" outlineLevel="0" collapsed="false">
      <c r="A131" s="26" t="s">
        <v>119</v>
      </c>
      <c r="B131" s="28" t="n">
        <f aca="false">+B124+B125+B130</f>
        <v>30601</v>
      </c>
      <c r="C131" s="28" t="n">
        <f aca="false">+C124+C125+C130</f>
        <v>32376</v>
      </c>
      <c r="D131" s="28" t="n">
        <f aca="false">+D124+D125+D130</f>
        <v>34350</v>
      </c>
      <c r="E131" s="28" t="n">
        <f aca="false">+E124+E125+E130</f>
        <v>36397</v>
      </c>
      <c r="F131" s="28" t="n">
        <f aca="false">+F124+F125+F130</f>
        <v>39117</v>
      </c>
      <c r="G131" s="28" t="n">
        <f aca="false">+G124+G125+G130</f>
        <v>37403</v>
      </c>
      <c r="H131" s="28" t="n">
        <f aca="false">+H124+H125+H130</f>
        <v>44538</v>
      </c>
      <c r="I131" s="28" t="n">
        <f aca="false">+I124+I125+I130</f>
        <v>46710</v>
      </c>
    </row>
    <row r="132" s="30" customFormat="true" ht="15" hidden="false" customHeight="false" outlineLevel="0" collapsed="false">
      <c r="A132" s="30" t="s">
        <v>120</v>
      </c>
      <c r="B132" s="31" t="n">
        <f aca="false">+I131-I2</f>
        <v>0</v>
      </c>
      <c r="C132" s="31" t="n">
        <f aca="false">+C131-C2</f>
        <v>0</v>
      </c>
      <c r="D132" s="31" t="n">
        <f aca="false">+D131-D2</f>
        <v>0</v>
      </c>
      <c r="E132" s="31" t="n">
        <f aca="false">+E131-E2</f>
        <v>0</v>
      </c>
      <c r="F132" s="31" t="n">
        <f aca="false">+F131-F2</f>
        <v>0</v>
      </c>
      <c r="G132" s="31" t="n">
        <f aca="false">+G131-G2</f>
        <v>0</v>
      </c>
      <c r="H132" s="31" t="n">
        <f aca="false">+H131-H2</f>
        <v>0</v>
      </c>
    </row>
    <row r="133" customFormat="false" ht="14.25" hidden="false" customHeight="false" outlineLevel="0" collapsed="false">
      <c r="A133" s="17" t="s">
        <v>121</v>
      </c>
    </row>
    <row r="134" customFormat="false" ht="13.8" hidden="false" customHeight="false" outlineLevel="0" collapsed="false">
      <c r="A134" s="22" t="s">
        <v>107</v>
      </c>
      <c r="B134" s="9" t="n">
        <v>3645</v>
      </c>
      <c r="C134" s="9" t="n">
        <v>3763</v>
      </c>
      <c r="D134" s="9" t="n">
        <v>3875</v>
      </c>
      <c r="E134" s="9" t="n">
        <v>3600</v>
      </c>
      <c r="F134" s="9" t="n">
        <v>3925</v>
      </c>
      <c r="G134" s="9" t="n">
        <v>2899</v>
      </c>
      <c r="H134" s="10" t="n">
        <v>5089</v>
      </c>
      <c r="I134" s="10" t="n">
        <v>5114</v>
      </c>
    </row>
    <row r="135" customFormat="false" ht="13.8" hidden="false" customHeight="false" outlineLevel="0" collapsed="false">
      <c r="A135" s="22" t="s">
        <v>111</v>
      </c>
      <c r="B135" s="9" t="n">
        <v>1524</v>
      </c>
      <c r="C135" s="9" t="n">
        <v>1787</v>
      </c>
      <c r="D135" s="9" t="n">
        <v>1507</v>
      </c>
      <c r="E135" s="9" t="n">
        <v>1587</v>
      </c>
      <c r="F135" s="9" t="n">
        <v>1995</v>
      </c>
      <c r="G135" s="9" t="n">
        <v>1541</v>
      </c>
      <c r="H135" s="10" t="n">
        <v>2435</v>
      </c>
      <c r="I135" s="10" t="n">
        <v>3293</v>
      </c>
    </row>
    <row r="136" customFormat="false" ht="13.8" hidden="false" customHeight="false" outlineLevel="0" collapsed="false">
      <c r="A136" s="22" t="s">
        <v>112</v>
      </c>
      <c r="B136" s="9" t="n">
        <v>993</v>
      </c>
      <c r="C136" s="9" t="n">
        <v>1372</v>
      </c>
      <c r="D136" s="9" t="n">
        <v>1507</v>
      </c>
      <c r="E136" s="9" t="n">
        <v>1807</v>
      </c>
      <c r="F136" s="9" t="n">
        <v>2376</v>
      </c>
      <c r="G136" s="9" t="n">
        <v>2490</v>
      </c>
      <c r="H136" s="10" t="n">
        <v>3243</v>
      </c>
      <c r="I136" s="10" t="n">
        <v>2365</v>
      </c>
    </row>
    <row r="137" customFormat="false" ht="13.8" hidden="false" customHeight="false" outlineLevel="0" collapsed="false">
      <c r="A137" s="22" t="s">
        <v>113</v>
      </c>
      <c r="B137" s="9" t="n">
        <v>918</v>
      </c>
      <c r="C137" s="9" t="n">
        <v>1002</v>
      </c>
      <c r="D137" s="9" t="n">
        <v>980</v>
      </c>
      <c r="E137" s="9" t="n">
        <v>1189</v>
      </c>
      <c r="F137" s="9" t="n">
        <v>1323</v>
      </c>
      <c r="G137" s="9" t="n">
        <v>1184</v>
      </c>
      <c r="H137" s="10" t="n">
        <v>1530</v>
      </c>
      <c r="I137" s="10" t="n">
        <v>1896</v>
      </c>
    </row>
    <row r="138" customFormat="false" ht="13.8" hidden="false" customHeight="false" outlineLevel="0" collapsed="false">
      <c r="A138" s="22" t="s">
        <v>114</v>
      </c>
      <c r="B138" s="9" t="n">
        <v>-2267</v>
      </c>
      <c r="C138" s="9" t="n">
        <v>-2596</v>
      </c>
      <c r="D138" s="9" t="n">
        <v>-2677</v>
      </c>
      <c r="E138" s="9" t="n">
        <v>-2658</v>
      </c>
      <c r="F138" s="9" t="n">
        <v>-3262</v>
      </c>
      <c r="G138" s="9" t="n">
        <v>-3468</v>
      </c>
      <c r="H138" s="10" t="n">
        <v>-3656</v>
      </c>
      <c r="I138" s="10" t="n">
        <v>-4262</v>
      </c>
    </row>
    <row r="139" customFormat="false" ht="13.8" hidden="false" customHeight="false" outlineLevel="0" collapsed="false">
      <c r="A139" s="23" t="s">
        <v>115</v>
      </c>
      <c r="B139" s="24" t="n">
        <f aca="false">+SUM(B134:B138)</f>
        <v>4813</v>
      </c>
      <c r="C139" s="24" t="n">
        <f aca="false">+SUM(C134:C138)</f>
        <v>5328</v>
      </c>
      <c r="D139" s="24" t="n">
        <f aca="false">+SUM(D134:D138)</f>
        <v>5192</v>
      </c>
      <c r="E139" s="24" t="n">
        <f aca="false">+SUM(E134:E138)</f>
        <v>5525</v>
      </c>
      <c r="F139" s="24" t="n">
        <f aca="false">+SUM(F134:F138)</f>
        <v>6357</v>
      </c>
      <c r="G139" s="24" t="n">
        <f aca="false">+SUM(G134:G138)</f>
        <v>4646</v>
      </c>
      <c r="H139" s="25" t="n">
        <f aca="false">+SUM(H134:H138)</f>
        <v>8641</v>
      </c>
      <c r="I139" s="25" t="n">
        <f aca="false">+SUM(I134:I138)</f>
        <v>8406</v>
      </c>
    </row>
    <row r="140" customFormat="false" ht="13.8" hidden="false" customHeight="false" outlineLevel="0" collapsed="false">
      <c r="A140" s="22" t="s">
        <v>116</v>
      </c>
      <c r="B140" s="9" t="n">
        <v>517</v>
      </c>
      <c r="C140" s="9" t="n">
        <v>487</v>
      </c>
      <c r="D140" s="9" t="n">
        <v>477</v>
      </c>
      <c r="E140" s="9" t="n">
        <v>310</v>
      </c>
      <c r="F140" s="9" t="n">
        <v>303</v>
      </c>
      <c r="G140" s="9" t="n">
        <v>297</v>
      </c>
      <c r="H140" s="10" t="n">
        <v>543</v>
      </c>
      <c r="I140" s="10" t="n">
        <v>669</v>
      </c>
    </row>
    <row r="141" customFormat="false" ht="13.8" hidden="false" customHeight="false" outlineLevel="0" collapsed="false">
      <c r="A141" s="22" t="s">
        <v>118</v>
      </c>
      <c r="B141" s="9" t="n">
        <v>-1097</v>
      </c>
      <c r="C141" s="9" t="n">
        <v>-1173</v>
      </c>
      <c r="D141" s="9" t="n">
        <v>-724</v>
      </c>
      <c r="E141" s="9" t="n">
        <v>-1456</v>
      </c>
      <c r="F141" s="9" t="n">
        <v>-1810</v>
      </c>
      <c r="G141" s="9" t="n">
        <v>-1967</v>
      </c>
      <c r="H141" s="10" t="n">
        <v>-2261</v>
      </c>
      <c r="I141" s="10" t="n">
        <v>-2219</v>
      </c>
    </row>
    <row r="142" customFormat="false" ht="13.8" hidden="false" customHeight="false" outlineLevel="0" collapsed="false">
      <c r="A142" s="26" t="s">
        <v>122</v>
      </c>
      <c r="B142" s="27" t="n">
        <f aca="false">+SUM(B139:B141)</f>
        <v>4233</v>
      </c>
      <c r="C142" s="27" t="n">
        <f aca="false">+SUM(C139:C141)</f>
        <v>4642</v>
      </c>
      <c r="D142" s="27" t="n">
        <f aca="false">+SUM(D139:D141)</f>
        <v>4945</v>
      </c>
      <c r="E142" s="27" t="n">
        <f aca="false">+SUM(E139:E141)</f>
        <v>4379</v>
      </c>
      <c r="F142" s="27" t="n">
        <f aca="false">+SUM(F139:F141)</f>
        <v>4850</v>
      </c>
      <c r="G142" s="27" t="n">
        <f aca="false">+SUM(G139:G141)</f>
        <v>2976</v>
      </c>
      <c r="H142" s="28" t="n">
        <f aca="false">+SUM(H139:H141)</f>
        <v>6923</v>
      </c>
      <c r="I142" s="28" t="n">
        <f aca="false">+SUM(I139:I141)</f>
        <v>6856</v>
      </c>
    </row>
    <row r="143" s="30" customFormat="true" ht="15" hidden="false" customHeight="false" outlineLevel="0" collapsed="false">
      <c r="A143" s="30" t="s">
        <v>120</v>
      </c>
      <c r="B143" s="31" t="n">
        <f aca="false">+B142-B10-B8</f>
        <v>0</v>
      </c>
      <c r="C143" s="31" t="n">
        <f aca="false">+C142-C10-C8</f>
        <v>0</v>
      </c>
      <c r="D143" s="31" t="n">
        <f aca="false">+D142-D10-D8</f>
        <v>0</v>
      </c>
      <c r="E143" s="31" t="n">
        <f aca="false">+E142-E10-E8</f>
        <v>0</v>
      </c>
      <c r="F143" s="31" t="n">
        <f aca="false">+F142-F10-F8</f>
        <v>0</v>
      </c>
      <c r="G143" s="31" t="n">
        <f aca="false">+G142-G10-G8</f>
        <v>0</v>
      </c>
      <c r="H143" s="31" t="n">
        <f aca="false">+H142-H10-H8</f>
        <v>0</v>
      </c>
      <c r="I143" s="31" t="n">
        <f aca="false">+I142-I10-I8</f>
        <v>0</v>
      </c>
    </row>
    <row r="144" customFormat="false" ht="14.25" hidden="false" customHeight="false" outlineLevel="0" collapsed="false">
      <c r="A144" s="17" t="s">
        <v>123</v>
      </c>
    </row>
    <row r="145" customFormat="false" ht="13.8" hidden="false" customHeight="false" outlineLevel="0" collapsed="false">
      <c r="A145" s="22" t="s">
        <v>107</v>
      </c>
      <c r="B145" s="9" t="n">
        <v>632</v>
      </c>
      <c r="C145" s="9" t="n">
        <v>742</v>
      </c>
      <c r="D145" s="9" t="n">
        <v>819</v>
      </c>
      <c r="E145" s="9" t="n">
        <v>848</v>
      </c>
      <c r="F145" s="9" t="n">
        <v>814</v>
      </c>
      <c r="G145" s="9" t="n">
        <v>645</v>
      </c>
      <c r="H145" s="10" t="n">
        <v>617</v>
      </c>
      <c r="I145" s="10" t="n">
        <v>639</v>
      </c>
    </row>
    <row r="146" customFormat="false" ht="13.8" hidden="false" customHeight="false" outlineLevel="0" collapsed="false">
      <c r="A146" s="22" t="s">
        <v>111</v>
      </c>
      <c r="B146" s="9" t="n">
        <v>498</v>
      </c>
      <c r="C146" s="9" t="n">
        <v>639</v>
      </c>
      <c r="D146" s="9" t="n">
        <v>709</v>
      </c>
      <c r="E146" s="9" t="n">
        <v>849</v>
      </c>
      <c r="F146" s="9" t="n">
        <v>929</v>
      </c>
      <c r="G146" s="9" t="n">
        <v>885</v>
      </c>
      <c r="H146" s="10" t="n">
        <v>982</v>
      </c>
      <c r="I146" s="10" t="n">
        <v>920</v>
      </c>
    </row>
    <row r="147" customFormat="false" ht="13.8" hidden="false" customHeight="false" outlineLevel="0" collapsed="false">
      <c r="A147" s="22" t="s">
        <v>112</v>
      </c>
      <c r="B147" s="9" t="n">
        <v>254</v>
      </c>
      <c r="C147" s="9" t="n">
        <v>234</v>
      </c>
      <c r="D147" s="9" t="n">
        <v>225</v>
      </c>
      <c r="E147" s="9" t="n">
        <v>256</v>
      </c>
      <c r="F147" s="9" t="n">
        <v>237</v>
      </c>
      <c r="G147" s="9" t="n">
        <v>214</v>
      </c>
      <c r="H147" s="10" t="n">
        <v>288</v>
      </c>
      <c r="I147" s="10" t="n">
        <v>303</v>
      </c>
    </row>
    <row r="148" customFormat="false" ht="13.8" hidden="false" customHeight="false" outlineLevel="0" collapsed="false">
      <c r="A148" s="22" t="s">
        <v>124</v>
      </c>
      <c r="B148" s="9" t="n">
        <v>308</v>
      </c>
      <c r="C148" s="9" t="n">
        <v>332</v>
      </c>
      <c r="D148" s="9" t="n">
        <v>340</v>
      </c>
      <c r="E148" s="9" t="n">
        <v>339</v>
      </c>
      <c r="F148" s="9" t="n">
        <v>326</v>
      </c>
      <c r="G148" s="9" t="n">
        <v>296</v>
      </c>
      <c r="H148" s="10" t="n">
        <v>304</v>
      </c>
      <c r="I148" s="10" t="n">
        <v>274</v>
      </c>
    </row>
    <row r="149" customFormat="false" ht="13.8" hidden="false" customHeight="false" outlineLevel="0" collapsed="false">
      <c r="A149" s="22" t="s">
        <v>114</v>
      </c>
      <c r="B149" s="9" t="n">
        <v>484</v>
      </c>
      <c r="C149" s="9" t="n">
        <v>511</v>
      </c>
      <c r="D149" s="9" t="n">
        <v>533</v>
      </c>
      <c r="E149" s="9" t="n">
        <v>597</v>
      </c>
      <c r="F149" s="9" t="n">
        <v>665</v>
      </c>
      <c r="G149" s="9" t="n">
        <v>830</v>
      </c>
      <c r="H149" s="10" t="n">
        <v>780</v>
      </c>
      <c r="I149" s="10" t="n">
        <v>789</v>
      </c>
    </row>
    <row r="150" customFormat="false" ht="13.8" hidden="false" customHeight="false" outlineLevel="0" collapsed="false">
      <c r="A150" s="23" t="s">
        <v>125</v>
      </c>
      <c r="B150" s="24" t="n">
        <f aca="false">+SUM(B145:B149)</f>
        <v>2176</v>
      </c>
      <c r="C150" s="24" t="n">
        <f aca="false">+SUM(C145:C149)</f>
        <v>2458</v>
      </c>
      <c r="D150" s="24" t="n">
        <f aca="false">+SUM(D145:D149)</f>
        <v>2626</v>
      </c>
      <c r="E150" s="24" t="n">
        <f aca="false">+SUM(E145:E149)</f>
        <v>2889</v>
      </c>
      <c r="F150" s="24" t="n">
        <f aca="false">+SUM(F145:F149)</f>
        <v>2971</v>
      </c>
      <c r="G150" s="24" t="n">
        <f aca="false">+SUM(G145:G149)</f>
        <v>2870</v>
      </c>
      <c r="H150" s="25" t="n">
        <f aca="false">+SUM(H145:H149)</f>
        <v>2971</v>
      </c>
      <c r="I150" s="25" t="n">
        <f aca="false">+SUM(I145:I149)</f>
        <v>2925</v>
      </c>
    </row>
    <row r="151" customFormat="false" ht="13.8" hidden="false" customHeight="false" outlineLevel="0" collapsed="false">
      <c r="A151" s="22" t="s">
        <v>116</v>
      </c>
      <c r="B151" s="9" t="n">
        <v>122</v>
      </c>
      <c r="C151" s="9" t="n">
        <v>125</v>
      </c>
      <c r="D151" s="9" t="n">
        <v>125</v>
      </c>
      <c r="E151" s="9" t="n">
        <v>115</v>
      </c>
      <c r="F151" s="9" t="n">
        <v>100</v>
      </c>
      <c r="G151" s="9" t="n">
        <v>80</v>
      </c>
      <c r="H151" s="10" t="n">
        <v>63</v>
      </c>
      <c r="I151" s="10" t="n">
        <v>49</v>
      </c>
    </row>
    <row r="152" customFormat="false" ht="13.8" hidden="false" customHeight="false" outlineLevel="0" collapsed="false">
      <c r="A152" s="22" t="s">
        <v>118</v>
      </c>
      <c r="B152" s="9" t="n">
        <v>713</v>
      </c>
      <c r="C152" s="9" t="n">
        <v>937</v>
      </c>
      <c r="D152" s="9" t="n">
        <v>1238</v>
      </c>
      <c r="E152" s="9" t="n">
        <v>1450</v>
      </c>
      <c r="F152" s="9" t="n">
        <v>1673</v>
      </c>
      <c r="G152" s="9" t="n">
        <v>1916</v>
      </c>
      <c r="H152" s="10" t="n">
        <v>1870</v>
      </c>
      <c r="I152" s="10" t="n">
        <v>1817</v>
      </c>
    </row>
    <row r="153" customFormat="false" ht="13.8" hidden="false" customHeight="false" outlineLevel="0" collapsed="false">
      <c r="A153" s="26" t="s">
        <v>126</v>
      </c>
      <c r="B153" s="27" t="n">
        <f aca="false">+SUM(B150:B152)</f>
        <v>3011</v>
      </c>
      <c r="C153" s="27" t="n">
        <f aca="false">+SUM(C150:C152)</f>
        <v>3520</v>
      </c>
      <c r="D153" s="27" t="n">
        <f aca="false">+SUM(D150:D152)</f>
        <v>3989</v>
      </c>
      <c r="E153" s="27" t="n">
        <f aca="false">+SUM(E150:E152)</f>
        <v>4454</v>
      </c>
      <c r="F153" s="27" t="n">
        <f aca="false">+SUM(F150:F152)</f>
        <v>4744</v>
      </c>
      <c r="G153" s="27" t="n">
        <f aca="false">+SUM(G150:G152)</f>
        <v>4866</v>
      </c>
      <c r="H153" s="28" t="n">
        <f aca="false">+SUM(H150:H152)</f>
        <v>4904</v>
      </c>
      <c r="I153" s="28" t="n">
        <f aca="false">+SUM(I150:I152)</f>
        <v>4791</v>
      </c>
    </row>
    <row r="154" customFormat="false" ht="15" hidden="false" customHeight="false" outlineLevel="0" collapsed="false">
      <c r="A154" s="30" t="s">
        <v>120</v>
      </c>
      <c r="B154" s="31" t="n">
        <f aca="false">+B153-B31</f>
        <v>0</v>
      </c>
      <c r="C154" s="31" t="n">
        <f aca="false">+C153-C31</f>
        <v>0</v>
      </c>
      <c r="D154" s="31" t="n">
        <f aca="false">+D153-D31</f>
        <v>0</v>
      </c>
      <c r="E154" s="31" t="n">
        <f aca="false">+E153-E31</f>
        <v>0</v>
      </c>
      <c r="F154" s="31" t="n">
        <f aca="false">+F153-F31</f>
        <v>0</v>
      </c>
      <c r="G154" s="31" t="n">
        <f aca="false">+G153-G31</f>
        <v>0</v>
      </c>
      <c r="H154" s="31" t="n">
        <f aca="false">+H153-H31</f>
        <v>0</v>
      </c>
      <c r="I154" s="31" t="n">
        <f aca="false">+I153-I31</f>
        <v>0</v>
      </c>
    </row>
    <row r="155" customFormat="false" ht="14.25" hidden="false" customHeight="false" outlineLevel="0" collapsed="false">
      <c r="A155" s="17" t="s">
        <v>127</v>
      </c>
    </row>
    <row r="156" customFormat="false" ht="13.8" hidden="false" customHeight="false" outlineLevel="0" collapsed="false">
      <c r="A156" s="22" t="s">
        <v>107</v>
      </c>
      <c r="B156" s="9" t="n">
        <v>208</v>
      </c>
      <c r="C156" s="9" t="n">
        <v>242</v>
      </c>
      <c r="D156" s="9" t="n">
        <v>223</v>
      </c>
      <c r="E156" s="9" t="n">
        <v>196</v>
      </c>
      <c r="F156" s="9" t="n">
        <v>117</v>
      </c>
      <c r="G156" s="9" t="n">
        <v>110</v>
      </c>
      <c r="H156" s="10" t="n">
        <v>98</v>
      </c>
      <c r="I156" s="10" t="n">
        <v>146</v>
      </c>
    </row>
    <row r="157" customFormat="false" ht="13.8" hidden="false" customHeight="false" outlineLevel="0" collapsed="false">
      <c r="A157" s="22" t="s">
        <v>111</v>
      </c>
      <c r="B157" s="9" t="n">
        <v>232</v>
      </c>
      <c r="C157" s="9" t="n">
        <v>236</v>
      </c>
      <c r="D157" s="9" t="n">
        <v>173</v>
      </c>
      <c r="E157" s="9" t="n">
        <v>240</v>
      </c>
      <c r="F157" s="9" t="n">
        <v>233</v>
      </c>
      <c r="G157" s="9" t="n">
        <v>139</v>
      </c>
      <c r="H157" s="10" t="n">
        <v>153</v>
      </c>
      <c r="I157" s="10" t="n">
        <v>197</v>
      </c>
    </row>
    <row r="158" customFormat="false" ht="13.8" hidden="false" customHeight="false" outlineLevel="0" collapsed="false">
      <c r="A158" s="22" t="s">
        <v>112</v>
      </c>
      <c r="B158" s="9" t="n">
        <v>69</v>
      </c>
      <c r="C158" s="9" t="n">
        <v>44</v>
      </c>
      <c r="D158" s="9" t="n">
        <v>51</v>
      </c>
      <c r="E158" s="9" t="n">
        <v>76</v>
      </c>
      <c r="F158" s="9" t="n">
        <v>49</v>
      </c>
      <c r="G158" s="9" t="n">
        <v>28</v>
      </c>
      <c r="H158" s="10" t="n">
        <v>94</v>
      </c>
      <c r="I158" s="10" t="n">
        <v>78</v>
      </c>
    </row>
    <row r="159" customFormat="false" ht="13.8" hidden="false" customHeight="false" outlineLevel="0" collapsed="false">
      <c r="A159" s="22" t="s">
        <v>124</v>
      </c>
      <c r="B159" s="9" t="n">
        <v>64</v>
      </c>
      <c r="C159" s="9" t="n">
        <v>52</v>
      </c>
      <c r="D159" s="9" t="n">
        <v>59</v>
      </c>
      <c r="E159" s="9" t="n">
        <v>49</v>
      </c>
      <c r="F159" s="9" t="n">
        <v>47</v>
      </c>
      <c r="G159" s="9" t="n">
        <v>41</v>
      </c>
      <c r="H159" s="10" t="n">
        <v>54</v>
      </c>
      <c r="I159" s="10" t="n">
        <v>56</v>
      </c>
    </row>
    <row r="160" customFormat="false" ht="13.8" hidden="false" customHeight="false" outlineLevel="0" collapsed="false">
      <c r="A160" s="22" t="s">
        <v>114</v>
      </c>
      <c r="B160" s="9" t="n">
        <v>225</v>
      </c>
      <c r="C160" s="9" t="n">
        <v>258</v>
      </c>
      <c r="D160" s="9" t="n">
        <v>278</v>
      </c>
      <c r="E160" s="9" t="n">
        <v>286</v>
      </c>
      <c r="F160" s="9" t="n">
        <v>278</v>
      </c>
      <c r="G160" s="9" t="n">
        <v>438</v>
      </c>
      <c r="H160" s="10" t="n">
        <v>278</v>
      </c>
      <c r="I160" s="10" t="n">
        <v>222</v>
      </c>
    </row>
    <row r="161" customFormat="false" ht="13.8" hidden="false" customHeight="false" outlineLevel="0" collapsed="false">
      <c r="A161" s="23" t="s">
        <v>125</v>
      </c>
      <c r="B161" s="24" t="n">
        <f aca="false">+SUM(B156:B160)</f>
        <v>798</v>
      </c>
      <c r="C161" s="24" t="n">
        <f aca="false">+SUM(C156:C160)</f>
        <v>832</v>
      </c>
      <c r="D161" s="24" t="n">
        <f aca="false">+SUM(D156:D160)</f>
        <v>784</v>
      </c>
      <c r="E161" s="24" t="n">
        <f aca="false">+SUM(E156:E160)</f>
        <v>847</v>
      </c>
      <c r="F161" s="24" t="n">
        <f aca="false">+SUM(F156:F160)</f>
        <v>724</v>
      </c>
      <c r="G161" s="24" t="n">
        <f aca="false">+SUM(G156:G160)</f>
        <v>756</v>
      </c>
      <c r="H161" s="25" t="n">
        <f aca="false">+SUM(H156:H160)</f>
        <v>677</v>
      </c>
      <c r="I161" s="25" t="n">
        <f aca="false">+SUM(I156:I160)</f>
        <v>699</v>
      </c>
    </row>
    <row r="162" customFormat="false" ht="13.8" hidden="false" customHeight="false" outlineLevel="0" collapsed="false">
      <c r="A162" s="22" t="s">
        <v>116</v>
      </c>
      <c r="B162" s="9" t="n">
        <v>69</v>
      </c>
      <c r="C162" s="9" t="n">
        <v>39</v>
      </c>
      <c r="D162" s="9" t="n">
        <v>30</v>
      </c>
      <c r="E162" s="9" t="n">
        <v>22</v>
      </c>
      <c r="F162" s="9" t="n">
        <v>18</v>
      </c>
      <c r="G162" s="9" t="n">
        <v>12</v>
      </c>
      <c r="H162" s="10" t="n">
        <v>7</v>
      </c>
      <c r="I162" s="10" t="n">
        <v>9</v>
      </c>
    </row>
    <row r="163" customFormat="false" ht="13.8" hidden="false" customHeight="false" outlineLevel="0" collapsed="false">
      <c r="A163" s="22" t="s">
        <v>118</v>
      </c>
      <c r="B163" s="9" t="n">
        <f aca="false">-(SUM(B161:B162)+B81)</f>
        <v>93</v>
      </c>
      <c r="C163" s="9" t="n">
        <f aca="false">-(SUM(C161:C162)+C81)</f>
        <v>262</v>
      </c>
      <c r="D163" s="9" t="n">
        <f aca="false">-(SUM(D161:D162)+D81)</f>
        <v>278</v>
      </c>
      <c r="E163" s="9" t="n">
        <f aca="false">-(SUM(E161:E162)+E81)</f>
        <v>156</v>
      </c>
      <c r="F163" s="9" t="n">
        <f aca="false">-(SUM(F161:F162)+F81)</f>
        <v>377</v>
      </c>
      <c r="G163" s="9" t="n">
        <f aca="false">-(SUM(G161:G162)+G81)</f>
        <v>318</v>
      </c>
      <c r="H163" s="10" t="n">
        <f aca="false">-(SUM(H161:H162)+H81)</f>
        <v>11</v>
      </c>
      <c r="I163" s="10" t="n">
        <f aca="false">-(SUM(I161:I162)+I81)</f>
        <v>50</v>
      </c>
    </row>
    <row r="164" customFormat="false" ht="15" hidden="false" customHeight="false" outlineLevel="0" collapsed="false">
      <c r="A164" s="26" t="s">
        <v>128</v>
      </c>
      <c r="B164" s="28" t="n">
        <f aca="false">+SUM(B161:B163)</f>
        <v>960</v>
      </c>
      <c r="C164" s="28" t="n">
        <f aca="false">+SUM(C161:C163)</f>
        <v>1133</v>
      </c>
      <c r="D164" s="28" t="n">
        <f aca="false">+SUM(D161:D163)</f>
        <v>1092</v>
      </c>
      <c r="E164" s="28" t="n">
        <f aca="false">+SUM(E161:E163)</f>
        <v>1025</v>
      </c>
      <c r="F164" s="28" t="n">
        <f aca="false">+SUM(F161:F163)</f>
        <v>1119</v>
      </c>
      <c r="G164" s="28" t="n">
        <f aca="false">+SUM(G161:G163)</f>
        <v>1086</v>
      </c>
      <c r="H164" s="28" t="n">
        <f aca="false">+SUM(H161:H163)</f>
        <v>695</v>
      </c>
      <c r="I164" s="28" t="n">
        <f aca="false">+SUM(I161:I163)</f>
        <v>758</v>
      </c>
    </row>
    <row r="165" customFormat="false" ht="15" hidden="false" customHeight="false" outlineLevel="0" collapsed="false">
      <c r="A165" s="30" t="s">
        <v>120</v>
      </c>
      <c r="B165" s="31" t="n">
        <f aca="false">+B164+B81</f>
        <v>0</v>
      </c>
      <c r="C165" s="31" t="n">
        <f aca="false">+C164+C81</f>
        <v>0</v>
      </c>
      <c r="D165" s="31" t="n">
        <f aca="false">+D164+D81</f>
        <v>0</v>
      </c>
      <c r="E165" s="31" t="n">
        <f aca="false">+E164+E81</f>
        <v>0</v>
      </c>
      <c r="F165" s="31" t="n">
        <f aca="false">+F164+F81</f>
        <v>0</v>
      </c>
      <c r="G165" s="31" t="n">
        <f aca="false">+G164+G81</f>
        <v>0</v>
      </c>
      <c r="H165" s="31" t="n">
        <f aca="false">+H164+H81</f>
        <v>0</v>
      </c>
      <c r="I165" s="31" t="n">
        <f aca="false">+I164+I81</f>
        <v>0</v>
      </c>
    </row>
    <row r="166" customFormat="false" ht="14.25" hidden="false" customHeight="false" outlineLevel="0" collapsed="false">
      <c r="A166" s="17" t="s">
        <v>129</v>
      </c>
    </row>
    <row r="167" customFormat="false" ht="13.8" hidden="false" customHeight="false" outlineLevel="0" collapsed="false">
      <c r="A167" s="22" t="s">
        <v>107</v>
      </c>
      <c r="B167" s="9" t="n">
        <v>121</v>
      </c>
      <c r="C167" s="9" t="n">
        <v>133</v>
      </c>
      <c r="D167" s="9" t="n">
        <v>140</v>
      </c>
      <c r="E167" s="9" t="n">
        <v>160</v>
      </c>
      <c r="F167" s="9" t="n">
        <v>149</v>
      </c>
      <c r="G167" s="9" t="n">
        <v>148</v>
      </c>
      <c r="H167" s="10" t="n">
        <v>130</v>
      </c>
      <c r="I167" s="10" t="n">
        <v>124</v>
      </c>
    </row>
    <row r="168" customFormat="false" ht="13.8" hidden="false" customHeight="false" outlineLevel="0" collapsed="false">
      <c r="A168" s="22" t="s">
        <v>111</v>
      </c>
      <c r="B168" s="9" t="n">
        <v>87</v>
      </c>
      <c r="C168" s="9" t="n">
        <v>85</v>
      </c>
      <c r="D168" s="9" t="n">
        <v>106</v>
      </c>
      <c r="E168" s="9" t="n">
        <v>116</v>
      </c>
      <c r="F168" s="9" t="n">
        <v>111</v>
      </c>
      <c r="G168" s="9" t="n">
        <v>132</v>
      </c>
      <c r="H168" s="10" t="n">
        <v>136</v>
      </c>
      <c r="I168" s="10" t="n">
        <v>134</v>
      </c>
    </row>
    <row r="169" customFormat="false" ht="13.8" hidden="false" customHeight="false" outlineLevel="0" collapsed="false">
      <c r="A169" s="22" t="s">
        <v>112</v>
      </c>
      <c r="B169" s="9" t="n">
        <v>46</v>
      </c>
      <c r="C169" s="9" t="n">
        <v>48</v>
      </c>
      <c r="D169" s="9" t="n">
        <v>54</v>
      </c>
      <c r="E169" s="9" t="n">
        <v>56</v>
      </c>
      <c r="F169" s="9" t="n">
        <v>50</v>
      </c>
      <c r="G169" s="9" t="n">
        <v>44</v>
      </c>
      <c r="H169" s="10" t="n">
        <v>46</v>
      </c>
      <c r="I169" s="10" t="n">
        <v>41</v>
      </c>
    </row>
    <row r="170" customFormat="false" ht="13.8" hidden="false" customHeight="false" outlineLevel="0" collapsed="false">
      <c r="A170" s="22" t="s">
        <v>113</v>
      </c>
      <c r="B170" s="9" t="n">
        <v>49</v>
      </c>
      <c r="C170" s="9" t="n">
        <v>42</v>
      </c>
      <c r="D170" s="9" t="n">
        <v>54</v>
      </c>
      <c r="E170" s="9" t="n">
        <v>55</v>
      </c>
      <c r="F170" s="9" t="n">
        <v>53</v>
      </c>
      <c r="G170" s="9" t="n">
        <v>46</v>
      </c>
      <c r="H170" s="10" t="n">
        <v>43</v>
      </c>
      <c r="I170" s="10" t="n">
        <v>42</v>
      </c>
    </row>
    <row r="171" customFormat="false" ht="13.8" hidden="false" customHeight="false" outlineLevel="0" collapsed="false">
      <c r="A171" s="22" t="s">
        <v>114</v>
      </c>
      <c r="B171" s="9" t="n">
        <v>210</v>
      </c>
      <c r="C171" s="9" t="n">
        <v>230</v>
      </c>
      <c r="D171" s="9" t="n">
        <v>233</v>
      </c>
      <c r="E171" s="9" t="n">
        <v>217</v>
      </c>
      <c r="F171" s="9" t="n">
        <v>195</v>
      </c>
      <c r="G171" s="9" t="n">
        <v>214</v>
      </c>
      <c r="H171" s="10" t="n">
        <v>222</v>
      </c>
      <c r="I171" s="10" t="n">
        <v>220</v>
      </c>
    </row>
    <row r="172" customFormat="false" ht="13.8" hidden="false" customHeight="false" outlineLevel="0" collapsed="false">
      <c r="A172" s="23" t="s">
        <v>125</v>
      </c>
      <c r="B172" s="24" t="n">
        <f aca="false">+SUM(B167:B171)</f>
        <v>513</v>
      </c>
      <c r="C172" s="24" t="n">
        <f aca="false">+SUM(C167:C171)</f>
        <v>538</v>
      </c>
      <c r="D172" s="24" t="n">
        <f aca="false">+SUM(D167:D171)</f>
        <v>587</v>
      </c>
      <c r="E172" s="24" t="n">
        <f aca="false">+SUM(E167:E171)</f>
        <v>604</v>
      </c>
      <c r="F172" s="24" t="n">
        <f aca="false">+SUM(F167:F171)</f>
        <v>558</v>
      </c>
      <c r="G172" s="24" t="n">
        <f aca="false">+SUM(G167:G171)</f>
        <v>584</v>
      </c>
      <c r="H172" s="25" t="n">
        <f aca="false">+SUM(H167:H171)</f>
        <v>577</v>
      </c>
      <c r="I172" s="25" t="n">
        <f aca="false">+SUM(I167:I171)</f>
        <v>561</v>
      </c>
    </row>
    <row r="173" customFormat="false" ht="13.8" hidden="false" customHeight="false" outlineLevel="0" collapsed="false">
      <c r="A173" s="22" t="s">
        <v>116</v>
      </c>
      <c r="B173" s="9" t="n">
        <v>18</v>
      </c>
      <c r="C173" s="9" t="n">
        <v>27</v>
      </c>
      <c r="D173" s="9" t="n">
        <v>28</v>
      </c>
      <c r="E173" s="9" t="n">
        <v>33</v>
      </c>
      <c r="F173" s="9" t="n">
        <v>31</v>
      </c>
      <c r="G173" s="9" t="n">
        <v>25</v>
      </c>
      <c r="H173" s="10" t="n">
        <v>26</v>
      </c>
      <c r="I173" s="10" t="n">
        <v>22</v>
      </c>
    </row>
    <row r="174" customFormat="false" ht="13.8" hidden="false" customHeight="false" outlineLevel="0" collapsed="false">
      <c r="A174" s="22" t="s">
        <v>118</v>
      </c>
      <c r="B174" s="9" t="n">
        <v>75</v>
      </c>
      <c r="C174" s="9" t="n">
        <v>84</v>
      </c>
      <c r="D174" s="9" t="n">
        <v>91</v>
      </c>
      <c r="E174" s="9" t="n">
        <v>110</v>
      </c>
      <c r="F174" s="9" t="n">
        <v>116</v>
      </c>
      <c r="G174" s="9" t="n">
        <v>112</v>
      </c>
      <c r="H174" s="10" t="n">
        <v>141</v>
      </c>
      <c r="I174" s="10" t="n">
        <v>134</v>
      </c>
    </row>
    <row r="175" customFormat="false" ht="13.8" hidden="false" customHeight="false" outlineLevel="0" collapsed="false">
      <c r="A175" s="26" t="s">
        <v>130</v>
      </c>
      <c r="B175" s="27" t="n">
        <f aca="false">+SUM(B172:B174)</f>
        <v>606</v>
      </c>
      <c r="C175" s="27" t="n">
        <f aca="false">+SUM(C172:C174)</f>
        <v>649</v>
      </c>
      <c r="D175" s="27" t="n">
        <f aca="false">+SUM(D172:D174)</f>
        <v>706</v>
      </c>
      <c r="E175" s="27" t="n">
        <f aca="false">+SUM(E172:E174)</f>
        <v>747</v>
      </c>
      <c r="F175" s="27" t="n">
        <f aca="false">+SUM(F172:F174)</f>
        <v>705</v>
      </c>
      <c r="G175" s="27" t="n">
        <f aca="false">+SUM(G172:G174)</f>
        <v>721</v>
      </c>
      <c r="H175" s="28" t="n">
        <f aca="false">+SUM(H172:H174)</f>
        <v>744</v>
      </c>
      <c r="I175" s="28" t="n">
        <f aca="false">+SUM(I172:I174)</f>
        <v>717</v>
      </c>
    </row>
    <row r="176" customFormat="false" ht="15" hidden="false" customHeight="false" outlineLevel="0" collapsed="false">
      <c r="A176" s="30" t="s">
        <v>120</v>
      </c>
      <c r="B176" s="31" t="n">
        <f aca="false">+B175-B66</f>
        <v>0</v>
      </c>
      <c r="C176" s="31" t="n">
        <f aca="false">+C175-C66</f>
        <v>0</v>
      </c>
      <c r="D176" s="31" t="n">
        <f aca="false">+D175-D66</f>
        <v>0</v>
      </c>
      <c r="E176" s="31" t="n">
        <f aca="false">+E175-E66</f>
        <v>0</v>
      </c>
      <c r="F176" s="31" t="n">
        <f aca="false">+F175-F66</f>
        <v>0</v>
      </c>
      <c r="G176" s="31" t="n">
        <f aca="false">+G175-G66</f>
        <v>0</v>
      </c>
      <c r="H176" s="31" t="n">
        <f aca="false">+H175-H66</f>
        <v>0</v>
      </c>
      <c r="I176" s="31" t="n">
        <f aca="false">+I175-I66</f>
        <v>0</v>
      </c>
    </row>
    <row r="177" customFormat="false" ht="14.25" hidden="false" customHeight="false" outlineLevel="0" collapsed="false">
      <c r="A177" s="32" t="s">
        <v>131</v>
      </c>
      <c r="B177" s="32"/>
      <c r="C177" s="32"/>
      <c r="D177" s="32"/>
      <c r="E177" s="32"/>
      <c r="F177" s="32"/>
      <c r="G177" s="32"/>
      <c r="H177" s="32"/>
      <c r="I177" s="32"/>
    </row>
    <row r="178" customFormat="false" ht="14.25" hidden="false" customHeight="false" outlineLevel="0" collapsed="false">
      <c r="A178" s="39" t="s">
        <v>132</v>
      </c>
    </row>
    <row r="179" customFormat="false" ht="13.8" hidden="false" customHeight="false" outlineLevel="0" collapsed="false">
      <c r="A179" s="40" t="s">
        <v>107</v>
      </c>
      <c r="B179" s="41" t="n">
        <f aca="false">(13740-12299)/12299</f>
        <v>0.117163997072933</v>
      </c>
      <c r="C179" s="41" t="n">
        <f aca="false">((C107-B107)/B107)</f>
        <v>0.0745269286754003</v>
      </c>
      <c r="D179" s="41" t="n">
        <f aca="false">((D107-C107)/C107)</f>
        <v>0.0306150094825251</v>
      </c>
      <c r="E179" s="41" t="n">
        <f aca="false">((E107-D107)/D107)</f>
        <v>-0.0237250262881178</v>
      </c>
      <c r="F179" s="41" t="n">
        <f aca="false">((F107-E107)/E107)</f>
        <v>0.0704813194210704</v>
      </c>
      <c r="G179" s="41" t="n">
        <f aca="false">((G107-F107)/F107)</f>
        <v>-0.0891711734373035</v>
      </c>
      <c r="H179" s="41" t="n">
        <f aca="false">((H107-G107)/G107)</f>
        <v>0.186067384700359</v>
      </c>
      <c r="I179" s="42" t="n">
        <v>0.07</v>
      </c>
    </row>
    <row r="180" customFormat="false" ht="13.8" hidden="false" customHeight="false" outlineLevel="0" collapsed="false">
      <c r="A180" s="43" t="s">
        <v>108</v>
      </c>
      <c r="B180" s="44" t="n">
        <f aca="false">(8506-7495)/7495</f>
        <v>0.134889926617745</v>
      </c>
      <c r="C180" s="44" t="n">
        <f aca="false">((C108-B108)/B108)</f>
        <v>0.0932283094286386</v>
      </c>
      <c r="D180" s="44" t="n">
        <f aca="false">((D108-C108)/C108)</f>
        <v>0.0414023013227229</v>
      </c>
      <c r="E180" s="44" t="n">
        <f aca="false">((E108-D108)/D108)</f>
        <v>-0.0373812474184221</v>
      </c>
      <c r="F180" s="44" t="n">
        <f aca="false">((F108-E108)/E108)</f>
        <v>0.0775584638489595</v>
      </c>
      <c r="G180" s="44" t="n">
        <f aca="false">((G108-F108)/F108)</f>
        <v>-0.071279243404679</v>
      </c>
      <c r="H180" s="44" t="n">
        <f aca="false">((H108-G108)/G108)</f>
        <v>0.248150927216207</v>
      </c>
      <c r="I180" s="45" t="n">
        <v>0.05</v>
      </c>
    </row>
    <row r="181" customFormat="false" ht="13.8" hidden="false" customHeight="false" outlineLevel="0" collapsed="false">
      <c r="A181" s="43" t="s">
        <v>109</v>
      </c>
      <c r="B181" s="44" t="n">
        <f aca="false">(4410-3937)/3937</f>
        <v>0.120142240284481</v>
      </c>
      <c r="C181" s="44" t="n">
        <f aca="false">((C109-B109)/B109)</f>
        <v>0.0761904761904762</v>
      </c>
      <c r="D181" s="44" t="n">
        <f aca="false">((D109-C109)/C109)</f>
        <v>0.0294985250737463</v>
      </c>
      <c r="E181" s="44" t="n">
        <f aca="false">((E109-D109)/D109)</f>
        <v>0.0106426524764634</v>
      </c>
      <c r="F181" s="44" t="n">
        <f aca="false">((F109-E109)/E109)</f>
        <v>0.065208586472256</v>
      </c>
      <c r="G181" s="44" t="n">
        <f aca="false">((G109-F109)/F109)</f>
        <v>-0.118060836501901</v>
      </c>
      <c r="H181" s="44" t="n">
        <f aca="false">((H109-G109)/G109)</f>
        <v>0.0838542789394266</v>
      </c>
      <c r="I181" s="45" t="n">
        <v>0.09</v>
      </c>
    </row>
    <row r="182" customFormat="false" ht="13.8" hidden="false" customHeight="false" outlineLevel="0" collapsed="false">
      <c r="A182" s="43" t="s">
        <v>110</v>
      </c>
      <c r="B182" s="44" t="n">
        <f aca="false">(824-867)/867</f>
        <v>-0.0495963091118801</v>
      </c>
      <c r="C182" s="44" t="n">
        <f aca="false">((C110-B110)/B110)</f>
        <v>-0.127427184466019</v>
      </c>
      <c r="D182" s="44" t="n">
        <f aca="false">((D110-C110)/C110)</f>
        <v>-0.101529902642559</v>
      </c>
      <c r="E182" s="44" t="n">
        <f aca="false">((E110-D110)/D110)</f>
        <v>-0.0789473684210526</v>
      </c>
      <c r="F182" s="44" t="n">
        <f aca="false">((F110-E110)/E110)</f>
        <v>0.00336134453781513</v>
      </c>
      <c r="G182" s="44" t="n">
        <f aca="false">((G110-F110)/F110)</f>
        <v>-0.135678391959799</v>
      </c>
      <c r="H182" s="44" t="n">
        <f aca="false">((H110-G110)/G110)</f>
        <v>-0.0174418604651163</v>
      </c>
      <c r="I182" s="45" t="n">
        <v>0.25</v>
      </c>
    </row>
    <row r="183" customFormat="false" ht="13.8" hidden="false" customHeight="false" outlineLevel="0" collapsed="false">
      <c r="A183" s="40" t="s">
        <v>111</v>
      </c>
      <c r="B183" s="41" t="n">
        <f aca="false">(7126-6366)/6366</f>
        <v>0.119384228715049</v>
      </c>
      <c r="C183" s="41" t="n">
        <f aca="false">((C111-B111)/B111)</f>
        <v>0.0620263822621387</v>
      </c>
      <c r="D183" s="41" t="n">
        <f aca="false">((D111-C111)/C111)</f>
        <v>0.0531183932346723</v>
      </c>
      <c r="E183" s="41" t="n">
        <f aca="false">((E111-D111)/D111)</f>
        <v>0.159598494353827</v>
      </c>
      <c r="F183" s="41" t="n">
        <f aca="false">((F111-E111)/E111)</f>
        <v>0.0616749621294092</v>
      </c>
      <c r="G183" s="41" t="n">
        <f aca="false">((G111-F111)/F111)</f>
        <v>-0.0473909498573176</v>
      </c>
      <c r="H183" s="41" t="n">
        <f aca="false">((H111-G111)/G111)</f>
        <v>0.225633893227774</v>
      </c>
      <c r="I183" s="42" t="n">
        <v>0.12</v>
      </c>
    </row>
    <row r="184" customFormat="false" ht="13.8" hidden="false" customHeight="false" outlineLevel="0" collapsed="false">
      <c r="A184" s="43" t="s">
        <v>108</v>
      </c>
      <c r="B184" s="44" t="n">
        <f aca="false">(4703-4062)/4062</f>
        <v>0.15780403741999</v>
      </c>
      <c r="C184" s="44" t="n">
        <f aca="false">((C112-B112)/B112)</f>
        <v>0.0722942802466511</v>
      </c>
      <c r="D184" s="44" t="n">
        <f aca="false">((D112-C112)/C112)</f>
        <v>0.0295459052151497</v>
      </c>
      <c r="E184" s="44" t="n">
        <f aca="false">((E112-D112)/D112)</f>
        <v>0.131548536209553</v>
      </c>
      <c r="F184" s="44" t="n">
        <f aca="false">((F112-E112)/E112)</f>
        <v>0.0711489361702128</v>
      </c>
      <c r="G184" s="44" t="n">
        <f aca="false">((G112-F112)/F112)</f>
        <v>-0.0637215954234864</v>
      </c>
      <c r="H184" s="44" t="n">
        <f aca="false">((H112-G112)/G112)</f>
        <v>0.18295994568907</v>
      </c>
      <c r="I184" s="45" t="n">
        <v>0.09</v>
      </c>
    </row>
    <row r="185" customFormat="false" ht="13.8" hidden="false" customHeight="false" outlineLevel="0" collapsed="false">
      <c r="A185" s="43" t="s">
        <v>109</v>
      </c>
      <c r="B185" s="44" t="n">
        <f aca="false">(2051-1959)/1959</f>
        <v>0.0469627360898418</v>
      </c>
      <c r="C185" s="44" t="n">
        <f aca="false">((C113-B113)/B113)</f>
        <v>0.0477815699658703</v>
      </c>
      <c r="D185" s="44" t="n">
        <f aca="false">((D113-C113)/C113)</f>
        <v>0.11447184737087</v>
      </c>
      <c r="E185" s="44" t="n">
        <f aca="false">((E113-D113)/D113)</f>
        <v>0.227557411273486</v>
      </c>
      <c r="F185" s="44" t="n">
        <f aca="false">((F113-E113)/E113)</f>
        <v>0.05</v>
      </c>
      <c r="G185" s="44" t="n">
        <f aca="false">((G113-F113)/F113)</f>
        <v>-0.0110139293812763</v>
      </c>
      <c r="H185" s="44" t="n">
        <f aca="false">((H113-G113)/G113)</f>
        <v>0.308876514903374</v>
      </c>
      <c r="I185" s="45" t="n">
        <v>0.16</v>
      </c>
    </row>
    <row r="186" customFormat="false" ht="13.8" hidden="false" customHeight="false" outlineLevel="0" collapsed="false">
      <c r="A186" s="43" t="s">
        <v>110</v>
      </c>
      <c r="B186" s="44" t="n">
        <f aca="false">(372-345)/345</f>
        <v>0.0782608695652174</v>
      </c>
      <c r="C186" s="44" t="n">
        <f aca="false">((C114-B114)/B114)</f>
        <v>0.010752688172043</v>
      </c>
      <c r="D186" s="44" t="n">
        <f aca="false">((D114-C114)/C114)</f>
        <v>0.0186170212765957</v>
      </c>
      <c r="E186" s="44" t="n">
        <f aca="false">((E114-D114)/D114)</f>
        <v>0.114882506527415</v>
      </c>
      <c r="F186" s="44" t="n">
        <f aca="false">((F114-E114)/E114)</f>
        <v>0.0117096018735363</v>
      </c>
      <c r="G186" s="44" t="n">
        <f aca="false">((G114-F114)/F114)</f>
        <v>-0.0694444444444444</v>
      </c>
      <c r="H186" s="44" t="n">
        <f aca="false">((H114-G114)/G114)</f>
        <v>0.218905472636816</v>
      </c>
      <c r="I186" s="45" t="n">
        <v>0.17</v>
      </c>
    </row>
    <row r="187" customFormat="false" ht="13.8" hidden="false" customHeight="false" outlineLevel="0" collapsed="false">
      <c r="A187" s="40" t="s">
        <v>112</v>
      </c>
      <c r="B187" s="41" t="n">
        <f aca="false">(3067-2602)/2602</f>
        <v>0.178708685626441</v>
      </c>
      <c r="C187" s="41" t="n">
        <f aca="false">((C115-B115)/B115)</f>
        <v>0.234104988588197</v>
      </c>
      <c r="D187" s="41" t="n">
        <f aca="false">((D115-C115)/C115)</f>
        <v>0.119418758256275</v>
      </c>
      <c r="E187" s="41" t="n">
        <f aca="false">((E115-D115)/D115)</f>
        <v>0.21170639603493</v>
      </c>
      <c r="F187" s="41" t="n">
        <f aca="false">((F115-E115)/E115)</f>
        <v>0.209193611219322</v>
      </c>
      <c r="G187" s="41" t="n">
        <f aca="false">((G115-F115)/F115)</f>
        <v>0.0758698453608247</v>
      </c>
      <c r="H187" s="41" t="n">
        <f aca="false">((H115-G115)/G115)</f>
        <v>0.241203773019913</v>
      </c>
      <c r="I187" s="42" t="n">
        <v>-0.13</v>
      </c>
    </row>
    <row r="188" customFormat="false" ht="13.8" hidden="false" customHeight="false" outlineLevel="0" collapsed="false">
      <c r="A188" s="43" t="s">
        <v>108</v>
      </c>
      <c r="B188" s="44" t="n">
        <f aca="false">(2016-1600)/1600</f>
        <v>0.26</v>
      </c>
      <c r="C188" s="44" t="n">
        <f aca="false">((C116-B116)/B116)</f>
        <v>0.289186507936508</v>
      </c>
      <c r="D188" s="44" t="n">
        <f aca="false">((D116-C116)/C116)</f>
        <v>0.123509041939207</v>
      </c>
      <c r="E188" s="44" t="n">
        <f aca="false">((E116-D116)/D116)</f>
        <v>0.197260273972603</v>
      </c>
      <c r="F188" s="44" t="n">
        <f aca="false">((F116-E116)/E116)</f>
        <v>0.219107551487414</v>
      </c>
      <c r="G188" s="44" t="n">
        <f aca="false">((G116-F116)/F116)</f>
        <v>0.0875175973721258</v>
      </c>
      <c r="H188" s="44" t="n">
        <f aca="false">((H116-G116)/G116)</f>
        <v>0.240129449838188</v>
      </c>
      <c r="I188" s="45" t="n">
        <v>-0.1</v>
      </c>
    </row>
    <row r="189" customFormat="false" ht="13.8" hidden="false" customHeight="false" outlineLevel="0" collapsed="false">
      <c r="A189" s="43" t="s">
        <v>109</v>
      </c>
      <c r="B189" s="44" t="n">
        <f aca="false">(925-876)/876</f>
        <v>0.0559360730593607</v>
      </c>
      <c r="C189" s="44" t="n">
        <f aca="false">((C117-B117)/B117)</f>
        <v>0.140540540540541</v>
      </c>
      <c r="D189" s="44" t="n">
        <f aca="false">((D117-C117)/C117)</f>
        <v>0.1260663507109</v>
      </c>
      <c r="E189" s="44" t="n">
        <f aca="false">((E117-D117)/D117)</f>
        <v>0.269360269360269</v>
      </c>
      <c r="F189" s="44" t="n">
        <f aca="false">((F117-E117)/E117)</f>
        <v>0.19893899204244</v>
      </c>
      <c r="G189" s="44" t="n">
        <f aca="false">((G117-F117)/F117)</f>
        <v>0.0486725663716814</v>
      </c>
      <c r="H189" s="44" t="n">
        <f aca="false">((H117-G117)/G117)</f>
        <v>0.237869198312236</v>
      </c>
      <c r="I189" s="45" t="n">
        <v>-0.21</v>
      </c>
    </row>
    <row r="190" customFormat="false" ht="13.8" hidden="false" customHeight="false" outlineLevel="0" collapsed="false">
      <c r="A190" s="43" t="s">
        <v>110</v>
      </c>
      <c r="B190" s="44" t="n">
        <f aca="false">(126-126)/126</f>
        <v>0</v>
      </c>
      <c r="C190" s="44" t="n">
        <f aca="false">((C118-B118)/B118)</f>
        <v>0.0396825396825397</v>
      </c>
      <c r="D190" s="44" t="n">
        <f aca="false">((D118-C118)/C118)</f>
        <v>-0.0152671755725191</v>
      </c>
      <c r="E190" s="44" t="n">
        <f aca="false">((E118-D118)/D118)</f>
        <v>0.00775193798449612</v>
      </c>
      <c r="F190" s="44" t="n">
        <f aca="false">((F118-E118)/E118)</f>
        <v>0.0615384615384615</v>
      </c>
      <c r="G190" s="44" t="n">
        <f aca="false">((G118-F118)/F118)</f>
        <v>0.072463768115942</v>
      </c>
      <c r="H190" s="44" t="n">
        <f aca="false">((H118-G118)/G118)</f>
        <v>0.317567567567568</v>
      </c>
      <c r="I190" s="45" t="n">
        <v>-0.06</v>
      </c>
    </row>
    <row r="191" customFormat="false" ht="13.8" hidden="false" customHeight="false" outlineLevel="0" collapsed="false">
      <c r="A191" s="40" t="s">
        <v>113</v>
      </c>
      <c r="B191" s="41" t="n">
        <f aca="false">(4653-4720)/4720</f>
        <v>-0.0141949152542373</v>
      </c>
      <c r="C191" s="41" t="n">
        <f aca="false">((C119-B119)/B119)</f>
        <v>-0.0722114764667956</v>
      </c>
      <c r="D191" s="41" t="n">
        <f aca="false">((D119-C119)/C119)</f>
        <v>0.0972897845726199</v>
      </c>
      <c r="E191" s="41" t="n">
        <f aca="false">((E119-D119)/D119)</f>
        <v>0.0905636478784041</v>
      </c>
      <c r="F191" s="41" t="n">
        <f aca="false">((F119-E119)/E119)</f>
        <v>0.0170344560588463</v>
      </c>
      <c r="G191" s="41" t="n">
        <f aca="false">((G119-F119)/F119)</f>
        <v>-0.0430148458317472</v>
      </c>
      <c r="H191" s="41" t="n">
        <f aca="false">((H119-G119)/G119)</f>
        <v>0.0626491646778043</v>
      </c>
      <c r="I191" s="42" t="n">
        <v>0.16</v>
      </c>
    </row>
    <row r="192" customFormat="false" ht="13.8" hidden="false" customHeight="false" outlineLevel="0" collapsed="false">
      <c r="A192" s="43" t="s">
        <v>108</v>
      </c>
      <c r="B192" s="44" t="n">
        <f aca="false">(3093-3051)/3051</f>
        <v>0.0137659783677483</v>
      </c>
      <c r="C192" s="44" t="n">
        <f aca="false">((C120-B120)/B120)</f>
        <v>-0.0526996443582283</v>
      </c>
      <c r="D192" s="44" t="n">
        <f aca="false">((D120-C120)/C120)</f>
        <v>0.121160409556314</v>
      </c>
      <c r="E192" s="44" t="n">
        <f aca="false">((E120-D120)/D120)</f>
        <v>0.0882800608828006</v>
      </c>
      <c r="F192" s="44" t="n">
        <f aca="false">((F120-E120)/E120)</f>
        <v>0.0131468531468531</v>
      </c>
      <c r="G192" s="44" t="n">
        <f aca="false">((G120-F120)/F120)</f>
        <v>-0.0477636664826063</v>
      </c>
      <c r="H192" s="44" t="n">
        <f aca="false">((H120-G120)/G120)</f>
        <v>0.0608872136851261</v>
      </c>
      <c r="I192" s="45" t="n">
        <v>0.17</v>
      </c>
    </row>
    <row r="193" customFormat="false" ht="13.8" hidden="false" customHeight="false" outlineLevel="0" collapsed="false">
      <c r="A193" s="43" t="s">
        <v>109</v>
      </c>
      <c r="B193" s="44" t="n">
        <f aca="false">(B121-1337)/1337</f>
        <v>-0.0643231114435303</v>
      </c>
      <c r="C193" s="44" t="n">
        <f aca="false">((C121-B121)/B121)</f>
        <v>-0.107114308553157</v>
      </c>
      <c r="D193" s="44" t="n">
        <f aca="false">((D121-C121)/C121)</f>
        <v>0.0608773500447628</v>
      </c>
      <c r="E193" s="44" t="n">
        <f aca="false">((E121-D121)/D121)</f>
        <v>0.136708860759494</v>
      </c>
      <c r="F193" s="44" t="n">
        <f aca="false">((F121-E121)/E121)</f>
        <v>0.0356347438752784</v>
      </c>
      <c r="G193" s="44" t="n">
        <f aca="false">((G121-F121)/F121)</f>
        <v>-0.021505376344086</v>
      </c>
      <c r="H193" s="44" t="n">
        <f aca="false">((H121-G121)/G121)</f>
        <v>0.0945054945054945</v>
      </c>
      <c r="I193" s="45" t="n">
        <v>0.12</v>
      </c>
    </row>
    <row r="194" customFormat="false" ht="13.8" hidden="false" customHeight="false" outlineLevel="0" collapsed="false">
      <c r="A194" s="43" t="s">
        <v>110</v>
      </c>
      <c r="B194" s="44" t="n">
        <f aca="false">(B122-332)/332</f>
        <v>-0.0692771084337349</v>
      </c>
      <c r="C194" s="44" t="n">
        <f aca="false">((C122-B122)/B122)</f>
        <v>-0.12621359223301</v>
      </c>
      <c r="D194" s="44" t="n">
        <f aca="false">((D122-C122)/C122)</f>
        <v>-0.0111111111111111</v>
      </c>
      <c r="E194" s="44" t="n">
        <f aca="false">((E122-D122)/D122)</f>
        <v>-0.0861423220973783</v>
      </c>
      <c r="F194" s="44" t="n">
        <f aca="false">((F122-E122)/E122)</f>
        <v>-0.0286885245901639</v>
      </c>
      <c r="G194" s="44" t="n">
        <f aca="false">((G122-F122)/F122)</f>
        <v>-0.0970464135021097</v>
      </c>
      <c r="H194" s="44" t="n">
        <f aca="false">((H122-G122)/G122)</f>
        <v>-0.11214953271028</v>
      </c>
      <c r="I194" s="45" t="n">
        <v>0.28</v>
      </c>
    </row>
    <row r="195" customFormat="false" ht="13.8" hidden="false" customHeight="false" outlineLevel="0" collapsed="false">
      <c r="A195" s="40" t="s">
        <v>114</v>
      </c>
      <c r="B195" s="41" t="n">
        <f aca="false">(115-125)/125</f>
        <v>-0.08</v>
      </c>
      <c r="C195" s="46" t="n">
        <f aca="false">((C123-B123)/B123)</f>
        <v>-0.365217391304348</v>
      </c>
      <c r="D195" s="46" t="n">
        <f aca="false">((D123-C123)/C123)</f>
        <v>0</v>
      </c>
      <c r="E195" s="46" t="n">
        <f aca="false">((E123-D123)/D123)</f>
        <v>0.205479452054794</v>
      </c>
      <c r="F195" s="46" t="n">
        <f aca="false">((F123-E123)/E123)</f>
        <v>-0.522727272727273</v>
      </c>
      <c r="G195" s="46" t="n">
        <f aca="false">((G123-F123)/F123)</f>
        <v>-0.285714285714286</v>
      </c>
      <c r="H195" s="41" t="n">
        <f aca="false">((H123-G123)/G123)</f>
        <v>-0.166666666666667</v>
      </c>
      <c r="I195" s="42" t="n">
        <v>3.02</v>
      </c>
    </row>
    <row r="196" customFormat="false" ht="13.8" hidden="false" customHeight="false" outlineLevel="0" collapsed="false">
      <c r="A196" s="47" t="s">
        <v>115</v>
      </c>
      <c r="B196" s="48" t="n">
        <f aca="false">(28701-26112)/26112</f>
        <v>0.0991498161764706</v>
      </c>
      <c r="C196" s="44" t="n">
        <f aca="false">((C124-B124)/B124)</f>
        <v>0.0629246367722379</v>
      </c>
      <c r="D196" s="44" t="n">
        <f aca="false">((D124-C124)/C124)</f>
        <v>0.0565771790080965</v>
      </c>
      <c r="E196" s="44" t="n">
        <f aca="false">((E124-D124)/D124)</f>
        <v>0.069866286104303</v>
      </c>
      <c r="F196" s="44" t="n">
        <f aca="false">((F124-E124)/E124)</f>
        <v>0.0792518486298391</v>
      </c>
      <c r="G196" s="44" t="n">
        <f aca="false">((G124-F124)/F124)</f>
        <v>-0.0443333870707722</v>
      </c>
      <c r="H196" s="49" t="n">
        <f aca="false">((H124-G124)/G124)</f>
        <v>0.18907444894287</v>
      </c>
      <c r="I196" s="50" t="n">
        <v>0.06</v>
      </c>
    </row>
    <row r="197" customFormat="false" ht="13.8" hidden="false" customHeight="false" outlineLevel="0" collapsed="false">
      <c r="A197" s="40" t="s">
        <v>116</v>
      </c>
      <c r="B197" s="41" t="n">
        <f aca="false">(1982-1684)/1684</f>
        <v>0.176959619952494</v>
      </c>
      <c r="C197" s="41" t="n">
        <f aca="false">((C125-B125)/B125)</f>
        <v>-0.0136226034308779</v>
      </c>
      <c r="D197" s="41" t="n">
        <f aca="false">((D125-C125)/C125)</f>
        <v>0.0445012787723785</v>
      </c>
      <c r="E197" s="41" t="n">
        <f aca="false">((E125-D125)/D125)</f>
        <v>-0.0763956904995103</v>
      </c>
      <c r="F197" s="41" t="n">
        <f aca="false">((F125-E125)/E125)</f>
        <v>0.0106044538706257</v>
      </c>
      <c r="G197" s="41" t="n">
        <f aca="false">((G125-F125)/F125)</f>
        <v>-0.0314795383001049</v>
      </c>
      <c r="H197" s="41" t="n">
        <f aca="false">((H125-G125)/G125)</f>
        <v>0.194474539544962</v>
      </c>
      <c r="I197" s="42" t="n">
        <v>0.07</v>
      </c>
    </row>
    <row r="198" customFormat="false" ht="13.8" hidden="false" customHeight="false" outlineLevel="0" collapsed="false">
      <c r="A198" s="43" t="s">
        <v>108</v>
      </c>
      <c r="B198" s="44" t="n">
        <f aca="false">(18318-16208)/16208</f>
        <v>0.130182625863771</v>
      </c>
      <c r="C198" s="44" t="n">
        <f aca="false">((C126-B126)/B126)</f>
        <v>0.0847799978163555</v>
      </c>
      <c r="D198" s="44" t="n">
        <f aca="false">((D126-C126)/C126)</f>
        <v>0.0608927582909768</v>
      </c>
      <c r="E198" s="44" t="n">
        <f aca="false">((E126-D126)/D126)</f>
        <v>0.0563066268203596</v>
      </c>
      <c r="F198" s="44" t="n">
        <f aca="false">((F126-E126)/E126)</f>
        <v>0.16220585593677</v>
      </c>
      <c r="G198" s="44" t="n">
        <f aca="false">((G126-F126)/F126)</f>
        <v>-0.0360510046367852</v>
      </c>
      <c r="H198" s="44" t="n">
        <f aca="false">((H126-G126)/G126)</f>
        <v>-0.920391229406341</v>
      </c>
      <c r="I198" s="45" t="n">
        <v>0.06</v>
      </c>
    </row>
    <row r="199" customFormat="false" ht="13.8" hidden="false" customHeight="false" outlineLevel="0" collapsed="false">
      <c r="A199" s="43" t="s">
        <v>109</v>
      </c>
      <c r="B199" s="44" t="n">
        <f aca="false">(8637-8109)/8109</f>
        <v>0.0651128375878653</v>
      </c>
      <c r="C199" s="44" t="n">
        <f aca="false">((C127-B127)/B127)</f>
        <v>0.0497858052564548</v>
      </c>
      <c r="D199" s="44" t="n">
        <f aca="false">((D127-C127)/C127)</f>
        <v>0.0647402669019521</v>
      </c>
      <c r="E199" s="44" t="n">
        <f aca="false">((E127-D127)/D127)</f>
        <v>0.111767143153097</v>
      </c>
      <c r="F199" s="44" t="n">
        <f aca="false">((F127-E127)/E127)</f>
        <v>0.0871145066616976</v>
      </c>
      <c r="G199" s="44" t="n">
        <f aca="false">((G127-F127)/F127)</f>
        <v>-0.0536510113129928</v>
      </c>
      <c r="H199" s="44" t="n">
        <f aca="false">((H127-G127)/G127)</f>
        <v>-0.990581416410071</v>
      </c>
      <c r="I199" s="45" t="n">
        <v>-0.03</v>
      </c>
    </row>
    <row r="200" customFormat="false" ht="13.8" hidden="false" customHeight="false" outlineLevel="0" collapsed="false">
      <c r="A200" s="43" t="s">
        <v>110</v>
      </c>
      <c r="B200" s="44" t="n">
        <f aca="false">(1631-1670)/1670</f>
        <v>-0.0233532934131737</v>
      </c>
      <c r="C200" s="44" t="n">
        <f aca="false">((C128-B128)/B128)</f>
        <v>-0.0827713059472716</v>
      </c>
      <c r="D200" s="44" t="n">
        <f aca="false">((D128-C128)/C128)</f>
        <v>-0.0474598930481283</v>
      </c>
      <c r="E200" s="44" t="n">
        <f aca="false">((E128-D128)/D128)</f>
        <v>-0.0203508771929825</v>
      </c>
      <c r="F200" s="44" t="n">
        <f aca="false">((F128-E128)/E128)</f>
        <v>0.0229226361031519</v>
      </c>
      <c r="G200" s="44" t="n">
        <f aca="false">((G128-F128)/F128)</f>
        <v>-0.0861344537815126</v>
      </c>
      <c r="H200" s="44" t="n">
        <f aca="false">((H128-G128)/G128)</f>
        <v>-0.977777777777778</v>
      </c>
      <c r="I200" s="45" t="n">
        <v>-0.16</v>
      </c>
    </row>
    <row r="201" customFormat="false" ht="13.8" hidden="false" customHeight="false" outlineLevel="0" collapsed="false">
      <c r="A201" s="43" t="s">
        <v>117</v>
      </c>
      <c r="B201" s="44" t="n">
        <f aca="false">(2015-1812)/1812</f>
        <v>0.112030905077263</v>
      </c>
      <c r="C201" s="44" t="n">
        <f aca="false">((C129-B129)/B129)</f>
        <v>-0.0362282878411911</v>
      </c>
      <c r="D201" s="44" t="n">
        <f aca="false">((D129-C129)/C129)</f>
        <v>0.127703398558187</v>
      </c>
      <c r="E201" s="44" t="n">
        <f aca="false">((E129-D129)/D129)</f>
        <v>-0.0867579908675799</v>
      </c>
      <c r="F201" s="44" t="n">
        <f aca="false">((F129-E129)/E129)</f>
        <v>-0.9295</v>
      </c>
      <c r="G201" s="44" t="n">
        <f aca="false">((G129-F129)/F129)</f>
        <v>-0.226950354609929</v>
      </c>
      <c r="H201" s="44" t="n">
        <f aca="false">((H129-G129)/G129)</f>
        <v>-0.211009174311927</v>
      </c>
      <c r="I201" s="45" t="n">
        <v>0.42</v>
      </c>
    </row>
    <row r="202" customFormat="false" ht="13.8" hidden="false" customHeight="false" outlineLevel="0" collapsed="false">
      <c r="A202" s="51" t="s">
        <v>118</v>
      </c>
      <c r="B202" s="44" t="n">
        <f aca="false">((-82)-3)/3</f>
        <v>-28.3333333333333</v>
      </c>
      <c r="C202" s="44" t="n">
        <f aca="false">((C130-B130)/B130)</f>
        <v>0.0487804878048781</v>
      </c>
      <c r="D202" s="44" t="n">
        <f aca="false">((D130-C130)/C130)</f>
        <v>-1.87209302325581</v>
      </c>
      <c r="E202" s="44" t="n">
        <f aca="false">((E130-D130)/D130)</f>
        <v>-0.653333333333333</v>
      </c>
      <c r="F202" s="44" t="n">
        <f aca="false">((F130-E130)/E130)</f>
        <v>-1.26923076923077</v>
      </c>
      <c r="G202" s="44" t="n">
        <f aca="false">((G130-F130)/F130)</f>
        <v>0.571428571428571</v>
      </c>
      <c r="H202" s="44" t="n">
        <f aca="false">((H130-G130)/G130)</f>
        <v>-4.63636363636364</v>
      </c>
      <c r="I202" s="45" t="n">
        <v>0</v>
      </c>
    </row>
    <row r="203" customFormat="false" ht="13.8" hidden="false" customHeight="false" outlineLevel="0" collapsed="false">
      <c r="A203" s="52" t="s">
        <v>119</v>
      </c>
      <c r="B203" s="53" t="n">
        <f aca="false">(30601-27799)/27799</f>
        <v>0.100794992625634</v>
      </c>
      <c r="C203" s="53" t="n">
        <f aca="false">((C131-B131)/B131)</f>
        <v>0.0580046403712297</v>
      </c>
      <c r="D203" s="53" t="n">
        <f aca="false">((D131-C131)/C131)</f>
        <v>0.0609710896960712</v>
      </c>
      <c r="E203" s="53" t="n">
        <f aca="false">((E131-D131)/D131)</f>
        <v>0.0595924308588064</v>
      </c>
      <c r="F203" s="53" t="n">
        <f aca="false">((F131-E131)/E131)</f>
        <v>0.0747314339093881</v>
      </c>
      <c r="G203" s="53" t="n">
        <f aca="false">((G131-F131)/F131)</f>
        <v>-0.0438172661502671</v>
      </c>
      <c r="H203" s="53" t="n">
        <f aca="false">((H131-G131)/G131)</f>
        <v>0.190760099457263</v>
      </c>
      <c r="I203" s="54" t="n">
        <v>0.06</v>
      </c>
    </row>
    <row r="204" customFormat="false" ht="1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23"/>
  <sheetViews>
    <sheetView showFormulas="false" showGridLines="true" showRowColHeaders="true" showZeros="true" rightToLeft="false" tabSelected="true" showOutlineSymbols="true" defaultGridColor="true" view="normal" topLeftCell="A211" colorId="64" zoomScale="80" zoomScaleNormal="80" zoomScalePageLayoutView="100" workbookViewId="0">
      <selection pane="topLeft" activeCell="R194" activeCellId="0" sqref="R194:Y194"/>
    </sheetView>
  </sheetViews>
  <sheetFormatPr defaultColWidth="8.69531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7" t="s">
        <v>6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5" t="n">
        <f aca="false">+I1+1</f>
        <v>2023</v>
      </c>
      <c r="K1" s="55" t="n">
        <f aca="false">+J1+1</f>
        <v>2024</v>
      </c>
      <c r="L1" s="55" t="n">
        <f aca="false">+K1+1</f>
        <v>2025</v>
      </c>
      <c r="M1" s="55" t="n">
        <f aca="false">+L1+1</f>
        <v>2026</v>
      </c>
      <c r="N1" s="55" t="n">
        <f aca="false">+M1+1</f>
        <v>2027</v>
      </c>
    </row>
    <row r="2" customFormat="false" ht="14.25" hidden="false" customHeight="false" outlineLevel="0" collapsed="false">
      <c r="A2" s="56" t="s">
        <v>133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customFormat="false" ht="13.8" hidden="false" customHeight="false" outlineLevel="0" collapsed="false">
      <c r="A3" s="16" t="s">
        <v>134</v>
      </c>
      <c r="B3" s="15" t="n">
        <f aca="false">B21+B52+B71+B102+B133+B164+B195</f>
        <v>30601</v>
      </c>
      <c r="C3" s="15" t="n">
        <f aca="false">C21+C52+C71+C102+C133+C164+C195</f>
        <v>32376</v>
      </c>
      <c r="D3" s="15" t="n">
        <f aca="false">D21+D52+D71+D102+D133+D164+D195</f>
        <v>34350</v>
      </c>
      <c r="E3" s="15" t="n">
        <f aca="false">E21+E52+E71+E102+E133+E164+E195</f>
        <v>36397</v>
      </c>
      <c r="F3" s="15" t="n">
        <f aca="false">F21+F52+F71+F102+F133+F164+F195</f>
        <v>39117</v>
      </c>
      <c r="G3" s="15" t="n">
        <f aca="false">G21+G52+G71+G102+G133+G164+G195</f>
        <v>37403</v>
      </c>
      <c r="H3" s="15" t="n">
        <f aca="false">H21+H52+H71+H102+H133+H164+H195</f>
        <v>44538</v>
      </c>
      <c r="I3" s="15" t="n">
        <f aca="false">I21+I52+I71+I102+I133+I164+I195</f>
        <v>46710</v>
      </c>
      <c r="J3" s="9" t="n">
        <f aca="false">I3*(1+J4)</f>
        <v>46710</v>
      </c>
      <c r="K3" s="9" t="n">
        <f aca="false">J3*(1+K4)</f>
        <v>46710</v>
      </c>
      <c r="L3" s="9" t="n">
        <f aca="false">K3*(1+L4)</f>
        <v>46710</v>
      </c>
      <c r="M3" s="9" t="n">
        <f aca="false">L3*(1+M4)</f>
        <v>46710</v>
      </c>
      <c r="N3" s="9" t="n">
        <f aca="false">M3*(1+N4)</f>
        <v>46710</v>
      </c>
      <c r="O3" s="0" t="s">
        <v>135</v>
      </c>
    </row>
    <row r="4" customFormat="false" ht="13.8" hidden="false" customHeight="false" outlineLevel="0" collapsed="false">
      <c r="A4" s="57" t="s">
        <v>136</v>
      </c>
      <c r="B4" s="58" t="n">
        <v>0.1</v>
      </c>
      <c r="C4" s="58" t="n">
        <f aca="false">(C3-B3)/C3</f>
        <v>0.0548245614035088</v>
      </c>
      <c r="D4" s="58" t="n">
        <v>0.06</v>
      </c>
      <c r="E4" s="58" t="n">
        <v>0.06</v>
      </c>
      <c r="F4" s="58" t="n">
        <f aca="false">(F3-E3)/F3</f>
        <v>0.0695349847892221</v>
      </c>
      <c r="G4" s="58" t="n">
        <f aca="false">(G3-F3)/G3</f>
        <v>-0.0458252011870706</v>
      </c>
      <c r="H4" s="58" t="n">
        <v>0.19</v>
      </c>
      <c r="I4" s="58" t="n">
        <v>0.05</v>
      </c>
      <c r="J4" s="58" t="n">
        <v>0</v>
      </c>
      <c r="K4" s="58" t="n">
        <v>0</v>
      </c>
      <c r="L4" s="58" t="n">
        <v>0</v>
      </c>
      <c r="M4" s="58" t="n">
        <v>0</v>
      </c>
      <c r="N4" s="58" t="n">
        <v>0</v>
      </c>
    </row>
    <row r="5" customFormat="false" ht="13.8" hidden="false" customHeight="false" outlineLevel="0" collapsed="false">
      <c r="A5" s="16" t="s">
        <v>137</v>
      </c>
      <c r="B5" s="59" t="n">
        <f aca="false">B8+B11</f>
        <v>4839</v>
      </c>
      <c r="C5" s="59" t="n">
        <f aca="false">C8+C11</f>
        <v>5291</v>
      </c>
      <c r="D5" s="59" t="n">
        <f aca="false">D8+D11</f>
        <v>5651</v>
      </c>
      <c r="E5" s="59" t="n">
        <f aca="false">E8+E11</f>
        <v>5126</v>
      </c>
      <c r="F5" s="59" t="n">
        <f aca="false">F8+F11</f>
        <v>5555</v>
      </c>
      <c r="G5" s="59" t="n">
        <f aca="false">G8+G11</f>
        <v>3697</v>
      </c>
      <c r="H5" s="59" t="n">
        <f aca="false">H8+H11</f>
        <v>7667</v>
      </c>
      <c r="I5" s="59" t="n">
        <f aca="false">I8+I11</f>
        <v>7573</v>
      </c>
      <c r="J5" s="59" t="n">
        <f aca="false">J8+J11</f>
        <v>7573</v>
      </c>
      <c r="K5" s="59" t="n">
        <f aca="false">K8+K11</f>
        <v>7573</v>
      </c>
      <c r="L5" s="59" t="n">
        <f aca="false">L8+L11</f>
        <v>7573</v>
      </c>
      <c r="M5" s="59" t="n">
        <f aca="false">M8+M11</f>
        <v>7573</v>
      </c>
      <c r="N5" s="59" t="n">
        <f aca="false">N8+N11</f>
        <v>7573</v>
      </c>
      <c r="O5" s="0" t="s">
        <v>138</v>
      </c>
    </row>
    <row r="6" customFormat="false" ht="13.8" hidden="false" customHeight="false" outlineLevel="0" collapsed="false">
      <c r="A6" s="57" t="s">
        <v>136</v>
      </c>
      <c r="B6" s="58" t="n">
        <f aca="false">(4839-4095)/4839</f>
        <v>0.153750774953503</v>
      </c>
      <c r="C6" s="58" t="n">
        <f aca="false">(C5-B5)/C5</f>
        <v>0.0854280854280854</v>
      </c>
      <c r="D6" s="58" t="n">
        <f aca="false">(D5-C5)/D5</f>
        <v>0.0637055388426827</v>
      </c>
      <c r="E6" s="58" t="n">
        <f aca="false">(E5-D5)/E5</f>
        <v>-0.102419040187281</v>
      </c>
      <c r="F6" s="58" t="n">
        <f aca="false">(F5-E5)/F5</f>
        <v>0.0772277227722772</v>
      </c>
      <c r="G6" s="58" t="n">
        <f aca="false">(G5-F5)/G5</f>
        <v>-0.502569651068434</v>
      </c>
      <c r="H6" s="58" t="n">
        <f aca="false">(H5-G5)/H5</f>
        <v>0.517803573757663</v>
      </c>
      <c r="I6" s="58" t="n">
        <f aca="false">(I5-H5)/I5</f>
        <v>-0.012412518156609</v>
      </c>
      <c r="J6" s="60" t="n">
        <f aca="false">+IFERROR(J5/I5-1,"nm")</f>
        <v>0</v>
      </c>
      <c r="K6" s="60" t="n">
        <f aca="false">+IFERROR(K5/J5-1,"nm")</f>
        <v>0</v>
      </c>
      <c r="L6" s="60" t="n">
        <f aca="false">+IFERROR(L5/K5-1,"nm")</f>
        <v>0</v>
      </c>
      <c r="M6" s="60" t="n">
        <f aca="false">+IFERROR(M5/L5-1,"nm")</f>
        <v>0</v>
      </c>
      <c r="N6" s="60" t="n">
        <f aca="false">+IFERROR(N5/M5-1,"nm")</f>
        <v>0</v>
      </c>
    </row>
    <row r="7" customFormat="false" ht="13.8" hidden="false" customHeight="false" outlineLevel="0" collapsed="false">
      <c r="A7" s="57" t="s">
        <v>139</v>
      </c>
      <c r="B7" s="58" t="n">
        <f aca="false">B5/B3</f>
        <v>0.158132087186693</v>
      </c>
      <c r="C7" s="58" t="n">
        <f aca="false">C5/C3</f>
        <v>0.163423523597727</v>
      </c>
      <c r="D7" s="58" t="n">
        <f aca="false">D5/D3</f>
        <v>0.164512372634643</v>
      </c>
      <c r="E7" s="58" t="n">
        <f aca="false">E5/E3</f>
        <v>0.140835783168942</v>
      </c>
      <c r="F7" s="58" t="n">
        <f aca="false">F5/F3</f>
        <v>0.1420098678324</v>
      </c>
      <c r="G7" s="58" t="n">
        <f aca="false">G5/G3</f>
        <v>0.0988423388498249</v>
      </c>
      <c r="H7" s="58" t="n">
        <f aca="false">H5/H3</f>
        <v>0.172145134491895</v>
      </c>
      <c r="I7" s="58" t="n">
        <f aca="false">I5/I3</f>
        <v>0.162128023977735</v>
      </c>
      <c r="J7" s="60" t="n">
        <f aca="false">+IFERROR(J5/J$3,"nm")</f>
        <v>0.162128023977735</v>
      </c>
      <c r="K7" s="60" t="n">
        <f aca="false">+IFERROR(K5/K$3,"nm")</f>
        <v>0.162128023977735</v>
      </c>
      <c r="L7" s="60" t="n">
        <f aca="false">+IFERROR(L5/L$3,"nm")</f>
        <v>0.162128023977735</v>
      </c>
      <c r="M7" s="60" t="n">
        <f aca="false">+IFERROR(M5/M$3,"nm")</f>
        <v>0.162128023977735</v>
      </c>
      <c r="N7" s="60" t="n">
        <f aca="false">+IFERROR(N5/N$3,"nm")</f>
        <v>0.162128023977735</v>
      </c>
    </row>
    <row r="8" customFormat="false" ht="13.8" hidden="false" customHeight="false" outlineLevel="0" collapsed="false">
      <c r="A8" s="16" t="s">
        <v>140</v>
      </c>
      <c r="B8" s="59" t="n">
        <f aca="false">B38+B57+B88+B119+B150+B181+B200</f>
        <v>606</v>
      </c>
      <c r="C8" s="59" t="n">
        <f aca="false">C38+C57+C88+C119+C150+C181+C200</f>
        <v>649</v>
      </c>
      <c r="D8" s="59" t="n">
        <f aca="false">D38+D57+D88+D119+D150+D181+D200</f>
        <v>706</v>
      </c>
      <c r="E8" s="59" t="n">
        <f aca="false">E38+E57+E88+E119+E150+E181+E200</f>
        <v>747</v>
      </c>
      <c r="F8" s="59" t="n">
        <f aca="false">F38+F57+F88+F119+F150+F181+F200</f>
        <v>705</v>
      </c>
      <c r="G8" s="59" t="n">
        <f aca="false">G38+G57+G88+G119+G150+G181+G200</f>
        <v>721</v>
      </c>
      <c r="H8" s="59" t="n">
        <f aca="false">H38+H57+H88+H119+H150+H181+H200</f>
        <v>744</v>
      </c>
      <c r="I8" s="59" t="n">
        <f aca="false">I38+I57+I88+I119+I150+I181+I200</f>
        <v>717</v>
      </c>
      <c r="J8" s="59" t="n">
        <f aca="false">J38+J57+J88+J119+J150+J181+J200</f>
        <v>717</v>
      </c>
      <c r="K8" s="59" t="n">
        <f aca="false">K38+K57+K88+K119+K150+K181+K200</f>
        <v>717</v>
      </c>
      <c r="L8" s="59" t="n">
        <f aca="false">L38+L57+L88+L119+L150+L181+L200</f>
        <v>717</v>
      </c>
      <c r="M8" s="59" t="n">
        <f aca="false">M38+M57+M88+M119+M150+M181+M200</f>
        <v>717</v>
      </c>
      <c r="N8" s="59" t="n">
        <f aca="false">N38+N57+N88+N119+N150+N181+N200</f>
        <v>717</v>
      </c>
      <c r="O8" s="0" t="s">
        <v>141</v>
      </c>
    </row>
    <row r="9" customFormat="false" ht="13.8" hidden="false" customHeight="false" outlineLevel="0" collapsed="false">
      <c r="A9" s="57" t="s">
        <v>136</v>
      </c>
      <c r="B9" s="58" t="n">
        <f aca="false">(606-518)/606</f>
        <v>0.145214521452145</v>
      </c>
      <c r="C9" s="58" t="n">
        <f aca="false">(C8-B8)/C8</f>
        <v>0.0662557781201849</v>
      </c>
      <c r="D9" s="58" t="n">
        <f aca="false">(D8-C8)/D8</f>
        <v>0.0807365439093484</v>
      </c>
      <c r="E9" s="58" t="n">
        <f aca="false">(E8-D8)/E8</f>
        <v>0.0548862115127175</v>
      </c>
      <c r="F9" s="58" t="n">
        <f aca="false">(F8-E8)/F8</f>
        <v>-0.0595744680851064</v>
      </c>
      <c r="G9" s="58" t="n">
        <f aca="false">(G8-F8)/G8</f>
        <v>0.0221914008321775</v>
      </c>
      <c r="H9" s="58" t="n">
        <f aca="false">(H8-G8)/H8</f>
        <v>0.0309139784946237</v>
      </c>
      <c r="I9" s="58" t="n">
        <f aca="false">(I8-H8)/I8</f>
        <v>-0.0376569037656904</v>
      </c>
      <c r="J9" s="60" t="n">
        <f aca="false">+IFERROR(J8/I8-1,"nm")</f>
        <v>0</v>
      </c>
      <c r="K9" s="60" t="n">
        <f aca="false">+IFERROR(K8/J8-1,"nm")</f>
        <v>0</v>
      </c>
      <c r="L9" s="60" t="n">
        <f aca="false">+IFERROR(L8/K8-1,"nm")</f>
        <v>0</v>
      </c>
      <c r="M9" s="60" t="n">
        <f aca="false">+IFERROR(M8/L8-1,"nm")</f>
        <v>0</v>
      </c>
      <c r="N9" s="60" t="n">
        <f aca="false">+IFERROR(N8/M8-1,"nm")</f>
        <v>0</v>
      </c>
    </row>
    <row r="10" customFormat="false" ht="13.8" hidden="false" customHeight="false" outlineLevel="0" collapsed="false">
      <c r="A10" s="57" t="s">
        <v>142</v>
      </c>
      <c r="B10" s="58" t="n">
        <f aca="false">B8/B3</f>
        <v>0.0198032744027973</v>
      </c>
      <c r="C10" s="58" t="n">
        <f aca="false">C8/C3</f>
        <v>0.0200457128737336</v>
      </c>
      <c r="D10" s="58" t="n">
        <f aca="false">D8/D3</f>
        <v>0.0205531295487627</v>
      </c>
      <c r="E10" s="58" t="n">
        <f aca="false">E8/E3</f>
        <v>0.0205236695332033</v>
      </c>
      <c r="F10" s="58" t="n">
        <f aca="false">F8/F3</f>
        <v>0.0180228545133829</v>
      </c>
      <c r="G10" s="58" t="n">
        <f aca="false">G8/G3</f>
        <v>0.0192765286206989</v>
      </c>
      <c r="H10" s="58" t="n">
        <f aca="false">H8/H3</f>
        <v>0.0167048363195474</v>
      </c>
      <c r="I10" s="58" t="n">
        <f aca="false">I8/I3</f>
        <v>0.0153500321130379</v>
      </c>
      <c r="J10" s="60" t="n">
        <f aca="false">+IFERROR(J8/J$3,"nm")</f>
        <v>0.0153500321130379</v>
      </c>
      <c r="K10" s="60" t="n">
        <f aca="false">+IFERROR(K8/K$3,"nm")</f>
        <v>0.0153500321130379</v>
      </c>
      <c r="L10" s="60" t="n">
        <f aca="false">+IFERROR(L8/L$3,"nm")</f>
        <v>0.0153500321130379</v>
      </c>
      <c r="M10" s="60" t="n">
        <f aca="false">+IFERROR(M8/M$3,"nm")</f>
        <v>0.0153500321130379</v>
      </c>
      <c r="N10" s="60" t="n">
        <f aca="false">+IFERROR(N8/N$3,"nm")</f>
        <v>0.0153500321130379</v>
      </c>
    </row>
    <row r="11" customFormat="false" ht="13.8" hidden="false" customHeight="false" outlineLevel="0" collapsed="false">
      <c r="A11" s="16" t="s">
        <v>143</v>
      </c>
      <c r="B11" s="59" t="n">
        <f aca="false">B42+B61+B92+B123+B154+B185+B203</f>
        <v>4233</v>
      </c>
      <c r="C11" s="59" t="n">
        <f aca="false">C42+C61+C92+C123+C154+C185+C203</f>
        <v>4642</v>
      </c>
      <c r="D11" s="59" t="n">
        <f aca="false">D42+D61+D92+D123+D154+D185+D203</f>
        <v>4945</v>
      </c>
      <c r="E11" s="59" t="n">
        <f aca="false">E42+E61+E92+E123+E154+E185+E203</f>
        <v>4379</v>
      </c>
      <c r="F11" s="59" t="n">
        <f aca="false">F42+F61+F92+F123+F154+F185+F203</f>
        <v>4850</v>
      </c>
      <c r="G11" s="59" t="n">
        <f aca="false">G42+G61+G92+G123+G154+G185+G203</f>
        <v>2976</v>
      </c>
      <c r="H11" s="59" t="n">
        <f aca="false">H42+H61+H92+H123+H154+H185+H203</f>
        <v>6923</v>
      </c>
      <c r="I11" s="59" t="n">
        <f aca="false">I42+I61+I92+I123+I154+I185+I203</f>
        <v>6856</v>
      </c>
      <c r="J11" s="59" t="n">
        <f aca="false">J42+J61+J92+J123+J154+J185+J203</f>
        <v>6856</v>
      </c>
      <c r="K11" s="59" t="n">
        <f aca="false">K42+K61+K92+K123+K154+K185+K203</f>
        <v>6856</v>
      </c>
      <c r="L11" s="59" t="n">
        <f aca="false">L42+L61+L92+L123+L154+L185+L203</f>
        <v>6856</v>
      </c>
      <c r="M11" s="59" t="n">
        <f aca="false">M42+M61+M92+M123+M154+M185+M203</f>
        <v>6856</v>
      </c>
      <c r="N11" s="59" t="n">
        <f aca="false">N42+N61+N92+N123+N154+N185+N203</f>
        <v>6856</v>
      </c>
      <c r="O11" s="0" t="s">
        <v>144</v>
      </c>
    </row>
    <row r="12" customFormat="false" ht="13.8" hidden="false" customHeight="false" outlineLevel="0" collapsed="false">
      <c r="A12" s="57" t="s">
        <v>136</v>
      </c>
      <c r="B12" s="58" t="n">
        <f aca="false">(4233-3577)/4233</f>
        <v>0.154972832506497</v>
      </c>
      <c r="C12" s="58" t="n">
        <f aca="false">(C11-B11)/C11</f>
        <v>0.0881085738905644</v>
      </c>
      <c r="D12" s="58" t="n">
        <f aca="false">(D11-C11)/D11</f>
        <v>0.0612740141557128</v>
      </c>
      <c r="E12" s="58" t="n">
        <f aca="false">(E11-D11)/E11</f>
        <v>-0.129253254167618</v>
      </c>
      <c r="F12" s="58" t="n">
        <f aca="false">(F11-E11)/F11</f>
        <v>0.0971134020618557</v>
      </c>
      <c r="G12" s="58" t="n">
        <f aca="false">(G11-F11)/G11</f>
        <v>-0.629704301075269</v>
      </c>
      <c r="H12" s="58" t="n">
        <f aca="false">(H11-G11)/H11</f>
        <v>0.570128556983967</v>
      </c>
      <c r="I12" s="58" t="n">
        <f aca="false">(I11-H11)/I11</f>
        <v>-0.00977246207701284</v>
      </c>
      <c r="J12" s="60" t="n">
        <f aca="false">+IFERROR(J11/I11-1,"nm")</f>
        <v>0</v>
      </c>
      <c r="K12" s="60" t="n">
        <f aca="false">+IFERROR(K11/J11-1,"nm")</f>
        <v>0</v>
      </c>
      <c r="L12" s="60" t="n">
        <f aca="false">+IFERROR(L11/K11-1,"nm")</f>
        <v>0</v>
      </c>
      <c r="M12" s="60" t="n">
        <f aca="false">+IFERROR(M11/L11-1,"nm")</f>
        <v>0</v>
      </c>
      <c r="N12" s="60" t="n">
        <f aca="false">+IFERROR(N11/M11-1,"nm")</f>
        <v>0</v>
      </c>
    </row>
    <row r="13" customFormat="false" ht="13.8" hidden="false" customHeight="false" outlineLevel="0" collapsed="false">
      <c r="A13" s="57" t="s">
        <v>139</v>
      </c>
      <c r="B13" s="58" t="n">
        <f aca="false">B11/B3</f>
        <v>0.138328812783896</v>
      </c>
      <c r="C13" s="58" t="n">
        <f aca="false">C11/C3</f>
        <v>0.143377810723993</v>
      </c>
      <c r="D13" s="58" t="n">
        <f aca="false">D11/D3</f>
        <v>0.143959243085881</v>
      </c>
      <c r="E13" s="58" t="n">
        <f aca="false">E11/E3</f>
        <v>0.120312113635739</v>
      </c>
      <c r="F13" s="58" t="n">
        <f aca="false">F11/F3</f>
        <v>0.123987013319017</v>
      </c>
      <c r="G13" s="58" t="n">
        <f aca="false">G11/G3</f>
        <v>0.079565810229126</v>
      </c>
      <c r="H13" s="58" t="n">
        <f aca="false">H11/H3</f>
        <v>0.155440298172347</v>
      </c>
      <c r="I13" s="58" t="n">
        <f aca="false">I11/I3</f>
        <v>0.146777991864697</v>
      </c>
      <c r="J13" s="60" t="n">
        <f aca="false">+IFERROR(J11/J$3,"nm")</f>
        <v>0.146777991864697</v>
      </c>
      <c r="K13" s="60" t="n">
        <f aca="false">+IFERROR(K11/K$3,"nm")</f>
        <v>0.146777991864697</v>
      </c>
      <c r="L13" s="60" t="n">
        <f aca="false">+IFERROR(L11/L$3,"nm")</f>
        <v>0.146777991864697</v>
      </c>
      <c r="M13" s="60" t="n">
        <f aca="false">+IFERROR(M11/M$3,"nm")</f>
        <v>0.146777991864697</v>
      </c>
      <c r="N13" s="60" t="n">
        <f aca="false">+IFERROR(N11/N$3,"nm")</f>
        <v>0.146777991864697</v>
      </c>
    </row>
    <row r="14" customFormat="false" ht="13.8" hidden="false" customHeight="false" outlineLevel="0" collapsed="false">
      <c r="A14" s="16" t="s">
        <v>145</v>
      </c>
      <c r="B14" s="61" t="n">
        <f aca="false">B45+B64+B95+B126+B157+B188+B206</f>
        <v>1003</v>
      </c>
      <c r="C14" s="61" t="n">
        <f aca="false">C45+C64+C95+C126+C157+C188+C206</f>
        <v>1193</v>
      </c>
      <c r="D14" s="61" t="n">
        <f aca="false">D45+D64+D95+D126+D157+D188+D206</f>
        <v>1201</v>
      </c>
      <c r="E14" s="61" t="n">
        <f aca="false">E45+E64+E95+E126+E157+E188+E206</f>
        <v>1194</v>
      </c>
      <c r="F14" s="61" t="n">
        <f aca="false">F45+F64+F95+F126+F157+F188+F206</f>
        <v>1075</v>
      </c>
      <c r="G14" s="61" t="n">
        <f aca="false">G45+G64+G95+G126+G157+G188+G206</f>
        <v>1124</v>
      </c>
      <c r="H14" s="61" t="n">
        <f aca="false">H45+H64+H95+H126+H157+H188+H206</f>
        <v>791</v>
      </c>
      <c r="I14" s="61" t="n">
        <f aca="false">I45+I64+I95+I126+I157+I188+I206</f>
        <v>811</v>
      </c>
      <c r="J14" s="61" t="n">
        <f aca="false">J45+J64+J95+J126+J157+J188+J206</f>
        <v>811</v>
      </c>
      <c r="K14" s="61" t="n">
        <f aca="false">K45+K64+K95+K126+K157+K188+K206</f>
        <v>811</v>
      </c>
      <c r="L14" s="61" t="n">
        <f aca="false">L45+L64+L95+L126+L157+L188+L206</f>
        <v>811</v>
      </c>
      <c r="M14" s="61" t="n">
        <f aca="false">M45+M64+M95+M126+M157+M188+M206</f>
        <v>811</v>
      </c>
      <c r="N14" s="61" t="n">
        <f aca="false">N45+N64+N95+N126+N157+N188+N206</f>
        <v>811</v>
      </c>
      <c r="O14" s="0" t="s">
        <v>146</v>
      </c>
    </row>
    <row r="15" customFormat="false" ht="13.8" hidden="false" customHeight="false" outlineLevel="0" collapsed="false">
      <c r="A15" s="57" t="s">
        <v>136</v>
      </c>
      <c r="B15" s="58" t="n">
        <f aca="false">(3011-2834)/3011</f>
        <v>0.0587844569910329</v>
      </c>
      <c r="C15" s="58" t="n">
        <f aca="false">(C14-B14)/C14</f>
        <v>0.159262363788768</v>
      </c>
      <c r="D15" s="58" t="n">
        <f aca="false">(D14-C14)/D14</f>
        <v>0.00666111573688593</v>
      </c>
      <c r="E15" s="58" t="n">
        <f aca="false">(E14-D14)/E14</f>
        <v>-0.00586264656616415</v>
      </c>
      <c r="F15" s="58" t="n">
        <f aca="false">(F14-E14)/F14</f>
        <v>-0.110697674418605</v>
      </c>
      <c r="G15" s="58" t="n">
        <f aca="false">(G14-F14)/G14</f>
        <v>0.0435943060498221</v>
      </c>
      <c r="H15" s="58" t="n">
        <f aca="false">(H14-G14)/H14</f>
        <v>-0.420986093552465</v>
      </c>
      <c r="I15" s="58" t="n">
        <f aca="false">(I14-H14)/I14</f>
        <v>0.0246609124537608</v>
      </c>
      <c r="J15" s="60" t="n">
        <f aca="false">+IFERROR(J14/I14-1,"nm")</f>
        <v>0</v>
      </c>
      <c r="K15" s="60" t="n">
        <f aca="false">+IFERROR(K14/J14-1,"nm")</f>
        <v>0</v>
      </c>
      <c r="L15" s="60" t="n">
        <f aca="false">+IFERROR(L14/K14-1,"nm")</f>
        <v>0</v>
      </c>
      <c r="M15" s="60" t="n">
        <f aca="false">+IFERROR(M14/L14-1,"nm")</f>
        <v>0</v>
      </c>
      <c r="N15" s="60" t="n">
        <f aca="false">+IFERROR(N14/M14-1,"nm")</f>
        <v>0</v>
      </c>
    </row>
    <row r="16" customFormat="false" ht="13.8" hidden="false" customHeight="false" outlineLevel="0" collapsed="false">
      <c r="A16" s="57" t="s">
        <v>142</v>
      </c>
      <c r="B16" s="58" t="n">
        <f aca="false">B14/B3</f>
        <v>0.0327767066435737</v>
      </c>
      <c r="C16" s="58" t="n">
        <f aca="false">C14/C3</f>
        <v>0.0368482826785273</v>
      </c>
      <c r="D16" s="58" t="n">
        <f aca="false">D14/D3</f>
        <v>0.0349636098981077</v>
      </c>
      <c r="E16" s="58" t="n">
        <f aca="false">E14/E3</f>
        <v>0.0328049015028711</v>
      </c>
      <c r="F16" s="58" t="n">
        <f aca="false">F14/F3</f>
        <v>0.0274816575913286</v>
      </c>
      <c r="G16" s="58" t="n">
        <f aca="false">G14/G3</f>
        <v>0.0300510654225597</v>
      </c>
      <c r="H16" s="58" t="n">
        <f aca="false">H14/H3</f>
        <v>0.0177601149580134</v>
      </c>
      <c r="I16" s="58" t="n">
        <f aca="false">I14/I3</f>
        <v>0.0173624491543567</v>
      </c>
      <c r="J16" s="60" t="n">
        <f aca="false">+IFERROR(J14/J$3,"nm")</f>
        <v>0.0173624491543567</v>
      </c>
      <c r="K16" s="60" t="n">
        <f aca="false">+IFERROR(K14/K$3,"nm")</f>
        <v>0.0173624491543567</v>
      </c>
      <c r="L16" s="60" t="n">
        <f aca="false">+IFERROR(L14/L$3,"nm")</f>
        <v>0.0173624491543567</v>
      </c>
      <c r="M16" s="60" t="n">
        <f aca="false">+IFERROR(M14/M$3,"nm")</f>
        <v>0.0173624491543567</v>
      </c>
      <c r="N16" s="60" t="n">
        <f aca="false">+IFERROR(N14/N$3,"nm")</f>
        <v>0.0173624491543567</v>
      </c>
    </row>
    <row r="17" customFormat="false" ht="13.8" hidden="false" customHeight="false" outlineLevel="0" collapsed="false">
      <c r="A17" s="16" t="s">
        <v>147</v>
      </c>
      <c r="B17" s="61" t="n">
        <f aca="false">B48+B67+B98+B129+B160+B191+B209</f>
        <v>3011</v>
      </c>
      <c r="C17" s="61" t="n">
        <f aca="false">C48+C67+C98+C129+C160+C191+C209</f>
        <v>3520</v>
      </c>
      <c r="D17" s="61" t="n">
        <f aca="false">D48+D67+D98+D129+D160+D191+D209</f>
        <v>3989</v>
      </c>
      <c r="E17" s="61" t="n">
        <f aca="false">E48+E67+E98+E129+E160+E191+E209</f>
        <v>4454</v>
      </c>
      <c r="F17" s="61" t="n">
        <f aca="false">F48+F67+F98+F129+F160+F191+F209</f>
        <v>4744</v>
      </c>
      <c r="G17" s="61" t="n">
        <f aca="false">G48+G67+G98+G129+G160+G191+G209</f>
        <v>4866</v>
      </c>
      <c r="H17" s="61" t="n">
        <f aca="false">H48+H67+H98+H129+H160+H191+H209</f>
        <v>4904</v>
      </c>
      <c r="I17" s="61" t="n">
        <f aca="false">I48+I67+I98+I129+I160+I191+I209</f>
        <v>4791</v>
      </c>
      <c r="J17" s="61" t="n">
        <f aca="false">J48+J67+J98+J129+J160+J191+J209</f>
        <v>4791</v>
      </c>
      <c r="K17" s="61" t="n">
        <f aca="false">K48+K67+K98+K129+K160+K191+K209</f>
        <v>4791</v>
      </c>
      <c r="L17" s="61" t="n">
        <f aca="false">L48+L67+L98+L129+L160+L191+L209</f>
        <v>4791</v>
      </c>
      <c r="M17" s="61" t="n">
        <f aca="false">M48+M67+M98+M129+M160+M191+M209</f>
        <v>4791</v>
      </c>
      <c r="N17" s="61" t="n">
        <f aca="false">N48+N67+N98+N129+N160+N191+N209</f>
        <v>4791</v>
      </c>
      <c r="O17" s="0" t="s">
        <v>148</v>
      </c>
    </row>
    <row r="18" customFormat="false" ht="14.25" hidden="false" customHeight="false" outlineLevel="0" collapsed="false">
      <c r="A18" s="57" t="s">
        <v>136</v>
      </c>
      <c r="B18" s="60" t="str">
        <f aca="false">+IFERROR(B17/A17-1,"nm")</f>
        <v>nm</v>
      </c>
      <c r="C18" s="60" t="n">
        <f aca="false">+IFERROR(C17/B17-1,"nm")</f>
        <v>0.169046828296247</v>
      </c>
      <c r="D18" s="60" t="n">
        <f aca="false">+IFERROR(D17/C17-1,"nm")</f>
        <v>0.133238636363636</v>
      </c>
      <c r="E18" s="60" t="n">
        <f aca="false">+IFERROR(E17/D17-1,"nm")</f>
        <v>0.116570569064929</v>
      </c>
      <c r="F18" s="60" t="n">
        <f aca="false">+IFERROR(F17/E17-1,"nm")</f>
        <v>0.0651100134710372</v>
      </c>
      <c r="G18" s="60" t="n">
        <f aca="false">+IFERROR(G17/F17-1,"nm")</f>
        <v>0.0257166947723439</v>
      </c>
      <c r="H18" s="60" t="n">
        <f aca="false">+IFERROR(H17/G17-1,"nm")</f>
        <v>0.00780928894369093</v>
      </c>
      <c r="I18" s="60" t="n">
        <f aca="false">+IFERROR(I17/H17-1,"nm")</f>
        <v>-0.023042414355628</v>
      </c>
      <c r="J18" s="60" t="n">
        <f aca="false">+IFERROR(J17/I17-1,"nm")</f>
        <v>0</v>
      </c>
      <c r="K18" s="60" t="n">
        <f aca="false">+IFERROR(K17/J17-1,"nm")</f>
        <v>0</v>
      </c>
      <c r="L18" s="60" t="n">
        <f aca="false">+IFERROR(L17/K17-1,"nm")</f>
        <v>0</v>
      </c>
      <c r="M18" s="60" t="n">
        <f aca="false">+IFERROR(M17/L17-1,"nm")</f>
        <v>0</v>
      </c>
      <c r="N18" s="60" t="n">
        <f aca="false">+IFERROR(N17/M17-1,"nm")</f>
        <v>0</v>
      </c>
    </row>
    <row r="19" customFormat="false" ht="14.25" hidden="false" customHeight="false" outlineLevel="0" collapsed="false">
      <c r="A19" s="57" t="s">
        <v>142</v>
      </c>
      <c r="B19" s="60" t="n">
        <f aca="false">+IFERROR(B17/B$3,"nm")</f>
        <v>0.0983954772719846</v>
      </c>
      <c r="C19" s="60" t="n">
        <f aca="false">+IFERROR(C17/C$3,"nm")</f>
        <v>0.108722510501606</v>
      </c>
      <c r="D19" s="60" t="n">
        <f aca="false">+IFERROR(D17/D$3,"nm")</f>
        <v>0.116128093158661</v>
      </c>
      <c r="E19" s="60" t="n">
        <f aca="false">+IFERROR(E17/E$3,"nm")</f>
        <v>0.122372723026623</v>
      </c>
      <c r="F19" s="60" t="n">
        <f aca="false">+IFERROR(F17/F$3,"nm")</f>
        <v>0.121277194058849</v>
      </c>
      <c r="G19" s="60" t="n">
        <f aca="false">+IFERROR(G17/G$3,"nm")</f>
        <v>0.13009651632222</v>
      </c>
      <c r="H19" s="60" t="n">
        <f aca="false">+IFERROR(H17/H$3,"nm")</f>
        <v>0.110108222192285</v>
      </c>
      <c r="I19" s="60" t="n">
        <f aca="false">+IFERROR(I17/I$3,"nm")</f>
        <v>0.102569043031471</v>
      </c>
      <c r="J19" s="60" t="n">
        <f aca="false">+IFERROR(J17/J$3,"nm")</f>
        <v>0.102569043031471</v>
      </c>
      <c r="K19" s="60" t="n">
        <f aca="false">+IFERROR(K17/K$3,"nm")</f>
        <v>0.102569043031471</v>
      </c>
      <c r="L19" s="60" t="n">
        <f aca="false">+IFERROR(L17/L$3,"nm")</f>
        <v>0.102569043031471</v>
      </c>
      <c r="M19" s="60" t="n">
        <f aca="false">+IFERROR(M17/M$3,"nm")</f>
        <v>0.102569043031471</v>
      </c>
      <c r="N19" s="60" t="n">
        <f aca="false">+IFERROR(N17/N$3,"nm")</f>
        <v>0.102569043031471</v>
      </c>
    </row>
    <row r="20" customFormat="false" ht="14.25" hidden="false" customHeight="false" outlineLevel="0" collapsed="false">
      <c r="A20" s="62" t="str">
        <f aca="false">+Historicals!A107</f>
        <v>North America</v>
      </c>
      <c r="B20" s="62"/>
      <c r="C20" s="62"/>
      <c r="D20" s="62"/>
      <c r="E20" s="62"/>
      <c r="F20" s="62"/>
      <c r="G20" s="62"/>
      <c r="H20" s="62"/>
      <c r="I20" s="62"/>
      <c r="J20" s="55"/>
      <c r="K20" s="55"/>
      <c r="L20" s="55"/>
      <c r="M20" s="55"/>
      <c r="N20" s="55"/>
    </row>
    <row r="21" customFormat="false" ht="14.25" hidden="false" customHeight="false" outlineLevel="0" collapsed="false">
      <c r="A21" s="16" t="s">
        <v>149</v>
      </c>
      <c r="B21" s="16" t="n">
        <f aca="false">+Historicals!B107</f>
        <v>13740</v>
      </c>
      <c r="C21" s="16" t="n">
        <f aca="false">+Historicals!C107</f>
        <v>14764</v>
      </c>
      <c r="D21" s="16" t="n">
        <f aca="false">+Historicals!D107</f>
        <v>15216</v>
      </c>
      <c r="E21" s="16" t="n">
        <f aca="false">+Historicals!E107</f>
        <v>14855</v>
      </c>
      <c r="F21" s="16" t="n">
        <f aca="false">+Historicals!F107</f>
        <v>15902</v>
      </c>
      <c r="G21" s="16" t="n">
        <f aca="false">+Historicals!G107</f>
        <v>14484</v>
      </c>
      <c r="H21" s="16" t="n">
        <f aca="false">+Historicals!H107</f>
        <v>17179</v>
      </c>
      <c r="I21" s="16" t="n">
        <f aca="false">+Historicals!I107</f>
        <v>18353</v>
      </c>
      <c r="J21" s="16" t="n">
        <f aca="false">+SUM(J23+J27+J31)</f>
        <v>18353</v>
      </c>
      <c r="K21" s="16" t="n">
        <f aca="false">+SUM(K23+K27+K31)</f>
        <v>18353</v>
      </c>
      <c r="L21" s="16" t="n">
        <f aca="false">+SUM(L23+L27+L31)</f>
        <v>18353</v>
      </c>
      <c r="M21" s="16" t="n">
        <f aca="false">+SUM(M23+M27+M31)</f>
        <v>18353</v>
      </c>
      <c r="N21" s="16" t="n">
        <f aca="false">+SUM(N23+N27+N31)</f>
        <v>18353</v>
      </c>
    </row>
    <row r="22" customFormat="false" ht="14.25" hidden="false" customHeight="false" outlineLevel="0" collapsed="false">
      <c r="A22" s="63" t="s">
        <v>136</v>
      </c>
      <c r="B22" s="60" t="str">
        <f aca="false">+IFERROR(B21/A21-1,"nm")</f>
        <v>nm</v>
      </c>
      <c r="C22" s="60" t="n">
        <f aca="false">+IFERROR(C21/B21-1,"nm")</f>
        <v>0.0745269286754002</v>
      </c>
      <c r="D22" s="60" t="n">
        <f aca="false">+IFERROR(D21/C21-1,"nm")</f>
        <v>0.030615009482525</v>
      </c>
      <c r="E22" s="60" t="n">
        <f aca="false">+IFERROR(E21/D21-1,"nm")</f>
        <v>-0.0237250262881178</v>
      </c>
      <c r="F22" s="60" t="n">
        <f aca="false">+IFERROR(F21/E21-1,"nm")</f>
        <v>0.0704813194210703</v>
      </c>
      <c r="G22" s="60" t="n">
        <f aca="false">+IFERROR(G21/F21-1,"nm")</f>
        <v>-0.0891711734373035</v>
      </c>
      <c r="H22" s="60" t="n">
        <f aca="false">+IFERROR(H21/G21-1,"nm")</f>
        <v>0.186067384700359</v>
      </c>
      <c r="I22" s="60" t="n">
        <f aca="false">+IFERROR(I21/H21-1,"nm")</f>
        <v>0.0683392514116072</v>
      </c>
      <c r="J22" s="60" t="n">
        <f aca="false">+IFERROR(J21/I21-1,"nm")</f>
        <v>0</v>
      </c>
      <c r="K22" s="60" t="n">
        <f aca="false">+IFERROR(K21/J21-1,"nm")</f>
        <v>0</v>
      </c>
      <c r="L22" s="60" t="n">
        <f aca="false">+IFERROR(L21/K21-1,"nm")</f>
        <v>0</v>
      </c>
      <c r="M22" s="60" t="n">
        <f aca="false">+IFERROR(M21/L21-1,"nm")</f>
        <v>0</v>
      </c>
      <c r="N22" s="60" t="n">
        <f aca="false">+IFERROR(N21/M21-1,"nm")</f>
        <v>0</v>
      </c>
    </row>
    <row r="23" customFormat="false" ht="14.25" hidden="false" customHeight="false" outlineLevel="0" collapsed="false">
      <c r="A23" s="64" t="s">
        <v>108</v>
      </c>
      <c r="B23" s="10" t="n">
        <f aca="false">+Historicals!B108</f>
        <v>8506</v>
      </c>
      <c r="C23" s="10" t="n">
        <f aca="false">+Historicals!C108</f>
        <v>9299</v>
      </c>
      <c r="D23" s="10" t="n">
        <f aca="false">+Historicals!D108</f>
        <v>9684</v>
      </c>
      <c r="E23" s="10" t="n">
        <f aca="false">+Historicals!E108</f>
        <v>9322</v>
      </c>
      <c r="F23" s="10" t="n">
        <f aca="false">+Historicals!F108</f>
        <v>10045</v>
      </c>
      <c r="G23" s="10" t="n">
        <f aca="false">+Historicals!G108</f>
        <v>9329</v>
      </c>
      <c r="H23" s="10" t="n">
        <f aca="false">+Historicals!H108</f>
        <v>11644</v>
      </c>
      <c r="I23" s="10" t="n">
        <f aca="false">+Historicals!I108</f>
        <v>12228</v>
      </c>
      <c r="J23" s="10" t="n">
        <f aca="false">+I23*(1+J24)</f>
        <v>12228</v>
      </c>
      <c r="K23" s="10" t="n">
        <f aca="false">+J23*(1+K24)</f>
        <v>12228</v>
      </c>
      <c r="L23" s="10" t="n">
        <f aca="false">+K23*(1+L24)</f>
        <v>12228</v>
      </c>
      <c r="M23" s="10" t="n">
        <f aca="false">+L23*(1+M24)</f>
        <v>12228</v>
      </c>
      <c r="N23" s="10" t="n">
        <f aca="false">+M23*(1+N24)</f>
        <v>12228</v>
      </c>
    </row>
    <row r="24" customFormat="false" ht="14.25" hidden="false" customHeight="false" outlineLevel="0" collapsed="false">
      <c r="A24" s="63" t="s">
        <v>136</v>
      </c>
      <c r="B24" s="60" t="str">
        <f aca="false">+IFERROR(B23/A23-1,"nm")</f>
        <v>nm</v>
      </c>
      <c r="C24" s="60" t="n">
        <f aca="false">+IFERROR(C23/B23-1,"nm")</f>
        <v>0.0932283094286386</v>
      </c>
      <c r="D24" s="60" t="n">
        <f aca="false">+IFERROR(D23/C23-1,"nm")</f>
        <v>0.0414023013227229</v>
      </c>
      <c r="E24" s="60" t="n">
        <f aca="false">+IFERROR(E23/D23-1,"nm")</f>
        <v>-0.0373812474184222</v>
      </c>
      <c r="F24" s="60" t="n">
        <f aca="false">+IFERROR(F23/E23-1,"nm")</f>
        <v>0.0775584638489595</v>
      </c>
      <c r="G24" s="60" t="n">
        <f aca="false">+IFERROR(G23/F23-1,"nm")</f>
        <v>-0.071279243404679</v>
      </c>
      <c r="H24" s="60" t="n">
        <f aca="false">+IFERROR(H23/G23-1,"nm")</f>
        <v>0.248150927216207</v>
      </c>
      <c r="I24" s="60" t="n">
        <f aca="false">+IFERROR(I23/H23-1,"nm")</f>
        <v>0.0501545860529027</v>
      </c>
      <c r="J24" s="60" t="n">
        <f aca="false">+J25+J26</f>
        <v>0</v>
      </c>
      <c r="K24" s="60" t="n">
        <f aca="false">+K25+K26</f>
        <v>0</v>
      </c>
      <c r="L24" s="60" t="n">
        <f aca="false">+L25+L26</f>
        <v>0</v>
      </c>
      <c r="M24" s="60" t="n">
        <f aca="false">+M25+M26</f>
        <v>0</v>
      </c>
      <c r="N24" s="60" t="n">
        <f aca="false">+N25+N26</f>
        <v>0</v>
      </c>
    </row>
    <row r="25" customFormat="false" ht="14.25" hidden="false" customHeight="false" outlineLevel="0" collapsed="false">
      <c r="A25" s="63" t="s">
        <v>150</v>
      </c>
      <c r="B25" s="60" t="n">
        <f aca="false">+Historicals!B180</f>
        <v>0.134889926617745</v>
      </c>
      <c r="C25" s="60" t="n">
        <f aca="false">+Historicals!C180</f>
        <v>0.0932283094286386</v>
      </c>
      <c r="D25" s="60" t="n">
        <f aca="false">+Historicals!D180</f>
        <v>0.0414023013227229</v>
      </c>
      <c r="E25" s="60" t="n">
        <f aca="false">+Historicals!E180</f>
        <v>-0.0373812474184221</v>
      </c>
      <c r="F25" s="60" t="n">
        <f aca="false">+Historicals!F180</f>
        <v>0.0775584638489595</v>
      </c>
      <c r="G25" s="60" t="n">
        <f aca="false">+Historicals!G180</f>
        <v>-0.071279243404679</v>
      </c>
      <c r="H25" s="60" t="n">
        <f aca="false">+Historicals!H180</f>
        <v>0.248150927216207</v>
      </c>
      <c r="I25" s="60" t="n">
        <f aca="false">+Historicals!I180</f>
        <v>0.05</v>
      </c>
      <c r="J25" s="65" t="n">
        <v>0</v>
      </c>
      <c r="K25" s="65" t="n">
        <f aca="false">+J25</f>
        <v>0</v>
      </c>
      <c r="L25" s="65" t="n">
        <f aca="false">+K25</f>
        <v>0</v>
      </c>
      <c r="M25" s="65" t="n">
        <f aca="false">+L25</f>
        <v>0</v>
      </c>
      <c r="N25" s="65" t="n">
        <f aca="false">+M25</f>
        <v>0</v>
      </c>
    </row>
    <row r="26" customFormat="false" ht="14.25" hidden="false" customHeight="false" outlineLevel="0" collapsed="false">
      <c r="A26" s="63" t="s">
        <v>151</v>
      </c>
      <c r="B26" s="60" t="str">
        <f aca="false">+IFERROR(B24-B25,"nm")</f>
        <v>nm</v>
      </c>
      <c r="C26" s="60" t="n">
        <f aca="false">+IFERROR(C24-C25,"nm")</f>
        <v>0</v>
      </c>
      <c r="D26" s="60" t="n">
        <f aca="false">+IFERROR(D24-D25,"nm")</f>
        <v>0</v>
      </c>
      <c r="E26" s="60" t="n">
        <f aca="false">+IFERROR(E24-E25,"nm")</f>
        <v>0</v>
      </c>
      <c r="F26" s="60" t="n">
        <f aca="false">+IFERROR(F24-F25,"nm")</f>
        <v>0</v>
      </c>
      <c r="G26" s="60" t="n">
        <f aca="false">+IFERROR(G24-G25,"nm")</f>
        <v>0</v>
      </c>
      <c r="H26" s="60" t="n">
        <f aca="false">+IFERROR(H24-H25,"nm")</f>
        <v>0</v>
      </c>
      <c r="I26" s="60" t="n">
        <f aca="false">+IFERROR(I24-I25,"nm")</f>
        <v>0.00015458605290268</v>
      </c>
      <c r="J26" s="65" t="n">
        <v>0</v>
      </c>
      <c r="K26" s="65" t="n">
        <f aca="false">+J26</f>
        <v>0</v>
      </c>
      <c r="L26" s="65" t="n">
        <f aca="false">+K26</f>
        <v>0</v>
      </c>
      <c r="M26" s="65" t="n">
        <f aca="false">+L26</f>
        <v>0</v>
      </c>
      <c r="N26" s="65" t="n">
        <f aca="false">+M26</f>
        <v>0</v>
      </c>
    </row>
    <row r="27" customFormat="false" ht="14.25" hidden="false" customHeight="false" outlineLevel="0" collapsed="false">
      <c r="A27" s="64" t="s">
        <v>109</v>
      </c>
      <c r="B27" s="10" t="n">
        <f aca="false">+Historicals!B109</f>
        <v>4410</v>
      </c>
      <c r="C27" s="10" t="n">
        <f aca="false">+Historicals!C109</f>
        <v>4746</v>
      </c>
      <c r="D27" s="10" t="n">
        <f aca="false">+Historicals!D109</f>
        <v>4886</v>
      </c>
      <c r="E27" s="10" t="n">
        <f aca="false">+Historicals!E109</f>
        <v>4938</v>
      </c>
      <c r="F27" s="10" t="n">
        <f aca="false">+Historicals!F109</f>
        <v>5260</v>
      </c>
      <c r="G27" s="10" t="n">
        <f aca="false">+Historicals!G109</f>
        <v>4639</v>
      </c>
      <c r="H27" s="10" t="n">
        <f aca="false">+Historicals!H109</f>
        <v>5028</v>
      </c>
      <c r="I27" s="10" t="n">
        <f aca="false">+Historicals!I109</f>
        <v>5492</v>
      </c>
      <c r="J27" s="10" t="n">
        <f aca="false">+I27*(1+J28)</f>
        <v>5492</v>
      </c>
      <c r="K27" s="10" t="n">
        <f aca="false">+J27*(1+K28)</f>
        <v>5492</v>
      </c>
      <c r="L27" s="10" t="n">
        <f aca="false">+K27*(1+L28)</f>
        <v>5492</v>
      </c>
      <c r="M27" s="10" t="n">
        <f aca="false">+L27*(1+M28)</f>
        <v>5492</v>
      </c>
      <c r="N27" s="10" t="n">
        <f aca="false">+M27*(1+N28)</f>
        <v>5492</v>
      </c>
    </row>
    <row r="28" customFormat="false" ht="14.25" hidden="false" customHeight="false" outlineLevel="0" collapsed="false">
      <c r="A28" s="63" t="s">
        <v>136</v>
      </c>
      <c r="B28" s="60" t="str">
        <f aca="false">+IFERROR(B27/A27-1,"nm")</f>
        <v>nm</v>
      </c>
      <c r="C28" s="60" t="n">
        <f aca="false">+IFERROR(C27/B27-1,"nm")</f>
        <v>0.0761904761904761</v>
      </c>
      <c r="D28" s="60" t="n">
        <f aca="false">+IFERROR(D27/C27-1,"nm")</f>
        <v>0.0294985250737463</v>
      </c>
      <c r="E28" s="60" t="n">
        <f aca="false">+IFERROR(E27/D27-1,"nm")</f>
        <v>0.0106426524764633</v>
      </c>
      <c r="F28" s="60" t="n">
        <f aca="false">+IFERROR(F27/E27-1,"nm")</f>
        <v>0.065208586472256</v>
      </c>
      <c r="G28" s="60" t="n">
        <f aca="false">+IFERROR(G27/F27-1,"nm")</f>
        <v>-0.118060836501901</v>
      </c>
      <c r="H28" s="60" t="n">
        <f aca="false">+IFERROR(H27/G27-1,"nm")</f>
        <v>0.0838542789394265</v>
      </c>
      <c r="I28" s="60" t="n">
        <f aca="false">+IFERROR(I27/H27-1,"nm")</f>
        <v>0.092283214001591</v>
      </c>
      <c r="J28" s="60" t="n">
        <f aca="false">+J29+J30</f>
        <v>0</v>
      </c>
      <c r="K28" s="60" t="n">
        <f aca="false">+K29+K30</f>
        <v>0</v>
      </c>
      <c r="L28" s="60" t="n">
        <f aca="false">+L29+L30</f>
        <v>0</v>
      </c>
      <c r="M28" s="60" t="n">
        <f aca="false">+M29+M30</f>
        <v>0</v>
      </c>
      <c r="N28" s="60" t="n">
        <f aca="false">+N29+N30</f>
        <v>0</v>
      </c>
    </row>
    <row r="29" customFormat="false" ht="14.25" hidden="false" customHeight="false" outlineLevel="0" collapsed="false">
      <c r="A29" s="63" t="s">
        <v>150</v>
      </c>
      <c r="B29" s="60" t="n">
        <f aca="false">+Historicals!B184</f>
        <v>0.15780403741999</v>
      </c>
      <c r="C29" s="60" t="n">
        <f aca="false">+Historicals!C184</f>
        <v>0.0722942802466511</v>
      </c>
      <c r="D29" s="60" t="n">
        <f aca="false">+Historicals!D184</f>
        <v>0.0295459052151497</v>
      </c>
      <c r="E29" s="60" t="n">
        <f aca="false">+Historicals!E184</f>
        <v>0.131548536209553</v>
      </c>
      <c r="F29" s="60" t="n">
        <f aca="false">+Historicals!F184</f>
        <v>0.0711489361702128</v>
      </c>
      <c r="G29" s="60" t="n">
        <f aca="false">+Historicals!G184</f>
        <v>-0.0637215954234864</v>
      </c>
      <c r="H29" s="60" t="n">
        <f aca="false">+Historicals!H184</f>
        <v>0.18295994568907</v>
      </c>
      <c r="I29" s="60" t="n">
        <f aca="false">+Historicals!I184</f>
        <v>0.09</v>
      </c>
      <c r="J29" s="65" t="n">
        <v>0</v>
      </c>
      <c r="K29" s="65" t="n">
        <f aca="false">+J29</f>
        <v>0</v>
      </c>
      <c r="L29" s="65" t="n">
        <f aca="false">+K29</f>
        <v>0</v>
      </c>
      <c r="M29" s="65" t="n">
        <f aca="false">+L29</f>
        <v>0</v>
      </c>
      <c r="N29" s="65" t="n">
        <f aca="false">+M29</f>
        <v>0</v>
      </c>
    </row>
    <row r="30" customFormat="false" ht="14.25" hidden="false" customHeight="false" outlineLevel="0" collapsed="false">
      <c r="A30" s="63" t="s">
        <v>151</v>
      </c>
      <c r="B30" s="60" t="str">
        <f aca="false">+IFERROR(B28-B29,"nm")</f>
        <v>nm</v>
      </c>
      <c r="C30" s="60" t="n">
        <f aca="false">+IFERROR(C28-C29,"nm")</f>
        <v>0.00389619594382506</v>
      </c>
      <c r="D30" s="60" t="n">
        <f aca="false">+IFERROR(D28-D29,"nm")</f>
        <v>-4.73801414034268E-005</v>
      </c>
      <c r="E30" s="60" t="n">
        <f aca="false">+IFERROR(E28-E29,"nm")</f>
        <v>-0.12090588373309</v>
      </c>
      <c r="F30" s="60" t="n">
        <f aca="false">+IFERROR(F28-F29,"nm")</f>
        <v>-0.00594034969795675</v>
      </c>
      <c r="G30" s="60" t="n">
        <f aca="false">+IFERROR(G28-G29,"nm")</f>
        <v>-0.0543392410784147</v>
      </c>
      <c r="H30" s="60" t="n">
        <f aca="false">+IFERROR(H28-H29,"nm")</f>
        <v>-0.0991056667496434</v>
      </c>
      <c r="I30" s="60" t="n">
        <f aca="false">+IFERROR(I28-I29,"nm")</f>
        <v>0.00228321400159101</v>
      </c>
      <c r="J30" s="65" t="n">
        <v>0</v>
      </c>
      <c r="K30" s="65" t="n">
        <f aca="false">+J30</f>
        <v>0</v>
      </c>
      <c r="L30" s="65" t="n">
        <f aca="false">+K30</f>
        <v>0</v>
      </c>
      <c r="M30" s="65" t="n">
        <f aca="false">+L30</f>
        <v>0</v>
      </c>
      <c r="N30" s="65" t="n">
        <f aca="false">+M30</f>
        <v>0</v>
      </c>
    </row>
    <row r="31" customFormat="false" ht="14.25" hidden="false" customHeight="false" outlineLevel="0" collapsed="false">
      <c r="A31" s="64" t="s">
        <v>110</v>
      </c>
      <c r="B31" s="10" t="n">
        <f aca="false">+Historicals!B110</f>
        <v>824</v>
      </c>
      <c r="C31" s="10" t="n">
        <f aca="false">+Historicals!C110</f>
        <v>719</v>
      </c>
      <c r="D31" s="10" t="n">
        <f aca="false">+Historicals!D110</f>
        <v>646</v>
      </c>
      <c r="E31" s="10" t="n">
        <f aca="false">+Historicals!E110</f>
        <v>595</v>
      </c>
      <c r="F31" s="10" t="n">
        <f aca="false">+Historicals!F110</f>
        <v>597</v>
      </c>
      <c r="G31" s="10" t="n">
        <f aca="false">+Historicals!G110</f>
        <v>516</v>
      </c>
      <c r="H31" s="10" t="n">
        <f aca="false">+Historicals!H110</f>
        <v>507</v>
      </c>
      <c r="I31" s="10" t="n">
        <f aca="false">+Historicals!I110</f>
        <v>633</v>
      </c>
      <c r="J31" s="10" t="n">
        <f aca="false">+I31*(1+J32)</f>
        <v>633</v>
      </c>
      <c r="K31" s="10" t="n">
        <f aca="false">+J31*(1+K32)</f>
        <v>633</v>
      </c>
      <c r="L31" s="10" t="n">
        <f aca="false">+K31*(1+L32)</f>
        <v>633</v>
      </c>
      <c r="M31" s="10" t="n">
        <f aca="false">+L31*(1+M32)</f>
        <v>633</v>
      </c>
      <c r="N31" s="10" t="n">
        <f aca="false">+M31*(1+N32)</f>
        <v>633</v>
      </c>
    </row>
    <row r="32" customFormat="false" ht="14.25" hidden="false" customHeight="false" outlineLevel="0" collapsed="false">
      <c r="A32" s="63" t="s">
        <v>136</v>
      </c>
      <c r="B32" s="60" t="str">
        <f aca="false">+IFERROR(B31/A31-1,"nm")</f>
        <v>nm</v>
      </c>
      <c r="C32" s="60" t="n">
        <f aca="false">+IFERROR(C31/B31-1,"nm")</f>
        <v>-0.127427184466019</v>
      </c>
      <c r="D32" s="60" t="n">
        <f aca="false">+IFERROR(D31/C31-1,"nm")</f>
        <v>-0.101529902642559</v>
      </c>
      <c r="E32" s="60" t="n">
        <f aca="false">+IFERROR(E31/D31-1,"nm")</f>
        <v>-0.0789473684210527</v>
      </c>
      <c r="F32" s="60" t="n">
        <f aca="false">+IFERROR(F31/E31-1,"nm")</f>
        <v>0.00336134453781511</v>
      </c>
      <c r="G32" s="60" t="n">
        <f aca="false">+IFERROR(G31/F31-1,"nm")</f>
        <v>-0.135678391959799</v>
      </c>
      <c r="H32" s="60" t="n">
        <f aca="false">+IFERROR(H31/G31-1,"nm")</f>
        <v>-0.0174418604651163</v>
      </c>
      <c r="I32" s="60" t="n">
        <f aca="false">+IFERROR(I31/H31-1,"nm")</f>
        <v>0.248520710059172</v>
      </c>
      <c r="J32" s="60" t="n">
        <f aca="false">+J33+J34</f>
        <v>0</v>
      </c>
      <c r="K32" s="60" t="n">
        <f aca="false">+K33+K34</f>
        <v>0</v>
      </c>
      <c r="L32" s="60" t="n">
        <f aca="false">+L33+L34</f>
        <v>0</v>
      </c>
      <c r="M32" s="60" t="n">
        <f aca="false">+M33+M34</f>
        <v>0</v>
      </c>
      <c r="N32" s="60" t="n">
        <f aca="false">+N33+N34</f>
        <v>0</v>
      </c>
    </row>
    <row r="33" customFormat="false" ht="14.25" hidden="false" customHeight="false" outlineLevel="0" collapsed="false">
      <c r="A33" s="63" t="s">
        <v>150</v>
      </c>
      <c r="B33" s="60" t="n">
        <f aca="false">+Historicals!B182</f>
        <v>-0.0495963091118801</v>
      </c>
      <c r="C33" s="60" t="n">
        <f aca="false">+Historicals!C182</f>
        <v>-0.127427184466019</v>
      </c>
      <c r="D33" s="60" t="n">
        <f aca="false">+Historicals!D182</f>
        <v>-0.101529902642559</v>
      </c>
      <c r="E33" s="60" t="n">
        <f aca="false">+Historicals!E182</f>
        <v>-0.0789473684210526</v>
      </c>
      <c r="F33" s="60" t="n">
        <f aca="false">+Historicals!F182</f>
        <v>0.00336134453781513</v>
      </c>
      <c r="G33" s="60" t="n">
        <f aca="false">+Historicals!G182</f>
        <v>-0.135678391959799</v>
      </c>
      <c r="H33" s="60" t="n">
        <f aca="false">+Historicals!H182</f>
        <v>-0.0174418604651163</v>
      </c>
      <c r="I33" s="60" t="n">
        <f aca="false">+Historicals!I182</f>
        <v>0.25</v>
      </c>
      <c r="J33" s="65" t="n">
        <v>0</v>
      </c>
      <c r="K33" s="65" t="n">
        <f aca="false">+J33</f>
        <v>0</v>
      </c>
      <c r="L33" s="65" t="n">
        <f aca="false">+K33</f>
        <v>0</v>
      </c>
      <c r="M33" s="65" t="n">
        <f aca="false">+L33</f>
        <v>0</v>
      </c>
      <c r="N33" s="65" t="n">
        <f aca="false">+M33</f>
        <v>0</v>
      </c>
    </row>
    <row r="34" customFormat="false" ht="14.25" hidden="false" customHeight="false" outlineLevel="0" collapsed="false">
      <c r="A34" s="63" t="s">
        <v>151</v>
      </c>
      <c r="B34" s="60" t="str">
        <f aca="false">+IFERROR(B32-B33,"nm")</f>
        <v>nm</v>
      </c>
      <c r="C34" s="60" t="n">
        <f aca="false">+IFERROR(C32-C33,"nm")</f>
        <v>0</v>
      </c>
      <c r="D34" s="60" t="n">
        <f aca="false">+IFERROR(D32-D33,"nm")</f>
        <v>0</v>
      </c>
      <c r="E34" s="60" t="n">
        <f aca="false">+IFERROR(E32-E33,"nm")</f>
        <v>0</v>
      </c>
      <c r="F34" s="60" t="n">
        <f aca="false">+IFERROR(F32-F33,"nm")</f>
        <v>-1.21430643318377E-017</v>
      </c>
      <c r="G34" s="60" t="n">
        <f aca="false">+IFERROR(G32-G33,"nm")</f>
        <v>0</v>
      </c>
      <c r="H34" s="60" t="n">
        <f aca="false">+IFERROR(H32-H33,"nm")</f>
        <v>0</v>
      </c>
      <c r="I34" s="60" t="n">
        <f aca="false">+IFERROR(I32-I33,"nm")</f>
        <v>-0.00147928994082847</v>
      </c>
      <c r="J34" s="65" t="n">
        <v>0</v>
      </c>
      <c r="K34" s="65" t="n">
        <f aca="false">+J34</f>
        <v>0</v>
      </c>
      <c r="L34" s="65" t="n">
        <f aca="false">+K34</f>
        <v>0</v>
      </c>
      <c r="M34" s="65" t="n">
        <f aca="false">+L34</f>
        <v>0</v>
      </c>
      <c r="N34" s="65" t="n">
        <f aca="false">+M34</f>
        <v>0</v>
      </c>
    </row>
    <row r="35" customFormat="false" ht="14.25" hidden="false" customHeight="false" outlineLevel="0" collapsed="false">
      <c r="A35" s="16" t="s">
        <v>137</v>
      </c>
      <c r="B35" s="66" t="n">
        <f aca="false">+B42+B38</f>
        <v>3766</v>
      </c>
      <c r="C35" s="66" t="n">
        <f aca="false">+C42+C38</f>
        <v>3896</v>
      </c>
      <c r="D35" s="66" t="n">
        <f aca="false">+D42+D38</f>
        <v>4015</v>
      </c>
      <c r="E35" s="66" t="n">
        <f aca="false">+E42+E38</f>
        <v>3760</v>
      </c>
      <c r="F35" s="66" t="n">
        <f aca="false">+F42+F38</f>
        <v>4074</v>
      </c>
      <c r="G35" s="66" t="n">
        <f aca="false">+G42+G38</f>
        <v>3047</v>
      </c>
      <c r="H35" s="66" t="n">
        <f aca="false">+H42+H38</f>
        <v>5219</v>
      </c>
      <c r="I35" s="66" t="n">
        <f aca="false">+I42+I38</f>
        <v>5238</v>
      </c>
      <c r="J35" s="66" t="n">
        <f aca="false">+J21*J37</f>
        <v>5238</v>
      </c>
      <c r="K35" s="66" t="n">
        <f aca="false">+K21*K37</f>
        <v>5238</v>
      </c>
      <c r="L35" s="66" t="n">
        <f aca="false">+L21*L37</f>
        <v>5238</v>
      </c>
      <c r="M35" s="66" t="n">
        <f aca="false">+M21*M37</f>
        <v>5238</v>
      </c>
      <c r="N35" s="66" t="n">
        <f aca="false">+N21*N37</f>
        <v>5238</v>
      </c>
    </row>
    <row r="36" customFormat="false" ht="14.25" hidden="false" customHeight="false" outlineLevel="0" collapsed="false">
      <c r="A36" s="57" t="s">
        <v>136</v>
      </c>
      <c r="B36" s="60" t="str">
        <f aca="false">+IFERROR(B35/A35-1,"nm")</f>
        <v>nm</v>
      </c>
      <c r="C36" s="60" t="n">
        <f aca="false">+IFERROR(C35/B35-1,"nm")</f>
        <v>0.0345193839617632</v>
      </c>
      <c r="D36" s="60" t="n">
        <f aca="false">+IFERROR(D35/C35-1,"nm")</f>
        <v>0.0305441478439425</v>
      </c>
      <c r="E36" s="60" t="n">
        <f aca="false">+IFERROR(E35/D35-1,"nm")</f>
        <v>-0.0635118306351183</v>
      </c>
      <c r="F36" s="60" t="n">
        <f aca="false">+IFERROR(F35/E35-1,"nm")</f>
        <v>0.0835106382978723</v>
      </c>
      <c r="G36" s="60" t="n">
        <f aca="false">+IFERROR(G35/F35-1,"nm")</f>
        <v>-0.252086401570938</v>
      </c>
      <c r="H36" s="60" t="n">
        <f aca="false">+IFERROR(H35/G35-1,"nm")</f>
        <v>0.712832294059731</v>
      </c>
      <c r="I36" s="60" t="n">
        <f aca="false">+IFERROR(I35/H35-1,"nm")</f>
        <v>0.00364054416554893</v>
      </c>
      <c r="J36" s="60" t="n">
        <f aca="false">+IFERROR(J35/I35-1,"nm")</f>
        <v>0</v>
      </c>
      <c r="K36" s="60" t="n">
        <f aca="false">+IFERROR(K35/J35-1,"nm")</f>
        <v>0</v>
      </c>
      <c r="L36" s="60" t="n">
        <f aca="false">+IFERROR(L35/K35-1,"nm")</f>
        <v>0</v>
      </c>
      <c r="M36" s="60" t="n">
        <f aca="false">+IFERROR(M35/L35-1,"nm")</f>
        <v>0</v>
      </c>
      <c r="N36" s="60" t="n">
        <f aca="false">+IFERROR(N35/M35-1,"nm")</f>
        <v>0</v>
      </c>
    </row>
    <row r="37" customFormat="false" ht="14.25" hidden="false" customHeight="false" outlineLevel="0" collapsed="false">
      <c r="A37" s="57" t="s">
        <v>139</v>
      </c>
      <c r="B37" s="60" t="n">
        <f aca="false">+IFERROR(B35/B$21,"nm")</f>
        <v>0.274090247452693</v>
      </c>
      <c r="C37" s="60" t="n">
        <f aca="false">+IFERROR(C35/C$21,"nm")</f>
        <v>0.263885125982119</v>
      </c>
      <c r="D37" s="60" t="n">
        <f aca="false">+IFERROR(D35/D$21,"nm")</f>
        <v>0.26386698212408</v>
      </c>
      <c r="E37" s="60" t="n">
        <f aca="false">+IFERROR(E35/E$21,"nm")</f>
        <v>0.253113429821609</v>
      </c>
      <c r="F37" s="60" t="n">
        <f aca="false">+IFERROR(F35/F$21,"nm")</f>
        <v>0.256194189410137</v>
      </c>
      <c r="G37" s="60" t="n">
        <f aca="false">+IFERROR(G35/G$21,"nm")</f>
        <v>0.210370063518365</v>
      </c>
      <c r="H37" s="60" t="n">
        <f aca="false">+IFERROR(H35/H$21,"nm")</f>
        <v>0.303801152569998</v>
      </c>
      <c r="I37" s="60" t="n">
        <f aca="false">+IFERROR(I35/I$21,"nm")</f>
        <v>0.285402931400861</v>
      </c>
      <c r="J37" s="65" t="n">
        <f aca="false">+I37</f>
        <v>0.285402931400861</v>
      </c>
      <c r="K37" s="65" t="n">
        <f aca="false">+J37</f>
        <v>0.285402931400861</v>
      </c>
      <c r="L37" s="65" t="n">
        <f aca="false">+K37</f>
        <v>0.285402931400861</v>
      </c>
      <c r="M37" s="65" t="n">
        <f aca="false">+L37</f>
        <v>0.285402931400861</v>
      </c>
      <c r="N37" s="65" t="n">
        <f aca="false">+M37</f>
        <v>0.285402931400861</v>
      </c>
    </row>
    <row r="38" customFormat="false" ht="14.25" hidden="false" customHeight="false" outlineLevel="0" collapsed="false">
      <c r="A38" s="16" t="s">
        <v>140</v>
      </c>
      <c r="B38" s="16" t="n">
        <f aca="false">+Historicals!B167</f>
        <v>121</v>
      </c>
      <c r="C38" s="16" t="n">
        <f aca="false">+Historicals!C167</f>
        <v>133</v>
      </c>
      <c r="D38" s="16" t="n">
        <f aca="false">+Historicals!D167</f>
        <v>140</v>
      </c>
      <c r="E38" s="16" t="n">
        <f aca="false">+Historicals!E167</f>
        <v>160</v>
      </c>
      <c r="F38" s="16" t="n">
        <f aca="false">+Historicals!F167</f>
        <v>149</v>
      </c>
      <c r="G38" s="16" t="n">
        <f aca="false">+Historicals!G167</f>
        <v>148</v>
      </c>
      <c r="H38" s="16" t="n">
        <f aca="false">+Historicals!H167</f>
        <v>130</v>
      </c>
      <c r="I38" s="16" t="n">
        <f aca="false">+Historicals!I167</f>
        <v>124</v>
      </c>
      <c r="J38" s="66" t="n">
        <f aca="false">+J41*J48</f>
        <v>124</v>
      </c>
      <c r="K38" s="66" t="n">
        <f aca="false">+K41*K48</f>
        <v>124</v>
      </c>
      <c r="L38" s="66" t="n">
        <f aca="false">+L41*L48</f>
        <v>124</v>
      </c>
      <c r="M38" s="66" t="n">
        <f aca="false">+M41*M48</f>
        <v>124</v>
      </c>
      <c r="N38" s="66" t="n">
        <f aca="false">+N41*N48</f>
        <v>124</v>
      </c>
    </row>
    <row r="39" customFormat="false" ht="14.25" hidden="false" customHeight="false" outlineLevel="0" collapsed="false">
      <c r="A39" s="57" t="s">
        <v>136</v>
      </c>
      <c r="B39" s="60" t="str">
        <f aca="false">+IFERROR(B38/A38-1,"nm")</f>
        <v>nm</v>
      </c>
      <c r="C39" s="60" t="n">
        <f aca="false">+IFERROR(C38/B38-1,"nm")</f>
        <v>0.0991735537190082</v>
      </c>
      <c r="D39" s="60" t="n">
        <f aca="false">+IFERROR(D38/C38-1,"nm")</f>
        <v>0.0526315789473684</v>
      </c>
      <c r="E39" s="60" t="n">
        <f aca="false">+IFERROR(E38/D38-1,"nm")</f>
        <v>0.142857142857143</v>
      </c>
      <c r="F39" s="60" t="n">
        <f aca="false">+IFERROR(F38/E38-1,"nm")</f>
        <v>-0.06875</v>
      </c>
      <c r="G39" s="60" t="n">
        <f aca="false">+IFERROR(G38/F38-1,"nm")</f>
        <v>-0.00671140939597315</v>
      </c>
      <c r="H39" s="60" t="n">
        <f aca="false">+IFERROR(H38/G38-1,"nm")</f>
        <v>-0.121621621621622</v>
      </c>
      <c r="I39" s="60" t="n">
        <f aca="false">+IFERROR(I38/H38-1,"nm")</f>
        <v>-0.0461538461538461</v>
      </c>
      <c r="J39" s="60" t="n">
        <f aca="false">+IFERROR(J38/I38-1,"nm")</f>
        <v>0</v>
      </c>
      <c r="K39" s="60" t="n">
        <f aca="false">+IFERROR(K38/J38-1,"nm")</f>
        <v>0</v>
      </c>
      <c r="L39" s="60" t="n">
        <f aca="false">+IFERROR(L38/K38-1,"nm")</f>
        <v>0</v>
      </c>
      <c r="M39" s="60" t="n">
        <f aca="false">+IFERROR(M38/L38-1,"nm")</f>
        <v>0</v>
      </c>
      <c r="N39" s="60" t="n">
        <f aca="false">+IFERROR(N38/M38-1,"nm")</f>
        <v>0</v>
      </c>
    </row>
    <row r="40" customFormat="false" ht="14.25" hidden="false" customHeight="false" outlineLevel="0" collapsed="false">
      <c r="A40" s="57" t="s">
        <v>142</v>
      </c>
      <c r="B40" s="60" t="n">
        <f aca="false">+IFERROR(B38/B$21,"nm")</f>
        <v>0.00880640465793304</v>
      </c>
      <c r="C40" s="60" t="n">
        <f aca="false">+IFERROR(C38/C$21,"nm")</f>
        <v>0.00900839880791114</v>
      </c>
      <c r="D40" s="60" t="n">
        <f aca="false">+IFERROR(D38/D$21,"nm")</f>
        <v>0.00920084121976866</v>
      </c>
      <c r="E40" s="60" t="n">
        <f aca="false">+IFERROR(E38/E$21,"nm")</f>
        <v>0.010770784247728</v>
      </c>
      <c r="F40" s="60" t="n">
        <f aca="false">+IFERROR(F38/F$21,"nm")</f>
        <v>0.00936989057980128</v>
      </c>
      <c r="G40" s="60" t="n">
        <f aca="false">+IFERROR(G38/G$21,"nm")</f>
        <v>0.0102181717757526</v>
      </c>
      <c r="H40" s="60" t="n">
        <f aca="false">+IFERROR(H38/H$21,"nm")</f>
        <v>0.00756737877641306</v>
      </c>
      <c r="I40" s="60" t="n">
        <f aca="false">+IFERROR(I38/I$21,"nm")</f>
        <v>0.00675638860131859</v>
      </c>
      <c r="J40" s="60" t="n">
        <f aca="false">+IFERROR(J38/J$21,"nm")</f>
        <v>0.00675638860131859</v>
      </c>
      <c r="K40" s="60" t="n">
        <f aca="false">+IFERROR(K38/K$21,"nm")</f>
        <v>0.00675638860131859</v>
      </c>
      <c r="L40" s="60" t="n">
        <f aca="false">+IFERROR(L38/L$21,"nm")</f>
        <v>0.00675638860131859</v>
      </c>
      <c r="M40" s="60" t="n">
        <f aca="false">+IFERROR(M38/M$21,"nm")</f>
        <v>0.00675638860131859</v>
      </c>
      <c r="N40" s="60" t="n">
        <f aca="false">+IFERROR(N38/N$21,"nm")</f>
        <v>0.00675638860131859</v>
      </c>
    </row>
    <row r="41" customFormat="false" ht="14.25" hidden="false" customHeight="false" outlineLevel="0" collapsed="false">
      <c r="A41" s="57" t="s">
        <v>152</v>
      </c>
      <c r="B41" s="60" t="n">
        <f aca="false">+IFERROR(B38/B48,"nm")</f>
        <v>0.191455696202532</v>
      </c>
      <c r="C41" s="60" t="n">
        <f aca="false">+IFERROR(C38/C48,"nm")</f>
        <v>0.179245283018868</v>
      </c>
      <c r="D41" s="60" t="n">
        <f aca="false">+IFERROR(D38/D48,"nm")</f>
        <v>0.170940170940171</v>
      </c>
      <c r="E41" s="60" t="n">
        <f aca="false">+IFERROR(E38/E48,"nm")</f>
        <v>0.188679245283019</v>
      </c>
      <c r="F41" s="60" t="n">
        <f aca="false">+IFERROR(F38/F48,"nm")</f>
        <v>0.183046683046683</v>
      </c>
      <c r="G41" s="60" t="n">
        <f aca="false">+IFERROR(G38/G48,"nm")</f>
        <v>0.229457364341085</v>
      </c>
      <c r="H41" s="60" t="n">
        <f aca="false">+IFERROR(H38/H48,"nm")</f>
        <v>0.210696920583468</v>
      </c>
      <c r="I41" s="60" t="n">
        <f aca="false">+IFERROR(I38/I48,"nm")</f>
        <v>0.194053208137715</v>
      </c>
      <c r="J41" s="65" t="n">
        <f aca="false">+I41</f>
        <v>0.194053208137715</v>
      </c>
      <c r="K41" s="65" t="n">
        <f aca="false">+J41</f>
        <v>0.194053208137715</v>
      </c>
      <c r="L41" s="65" t="n">
        <f aca="false">+K41</f>
        <v>0.194053208137715</v>
      </c>
      <c r="M41" s="65" t="n">
        <f aca="false">+L41</f>
        <v>0.194053208137715</v>
      </c>
      <c r="N41" s="65" t="n">
        <f aca="false">+M41</f>
        <v>0.194053208137715</v>
      </c>
    </row>
    <row r="42" customFormat="false" ht="14.25" hidden="false" customHeight="false" outlineLevel="0" collapsed="false">
      <c r="A42" s="16" t="s">
        <v>143</v>
      </c>
      <c r="B42" s="16" t="n">
        <f aca="false">+Historicals!B134</f>
        <v>3645</v>
      </c>
      <c r="C42" s="16" t="n">
        <f aca="false">+Historicals!C134</f>
        <v>3763</v>
      </c>
      <c r="D42" s="16" t="n">
        <f aca="false">+Historicals!D134</f>
        <v>3875</v>
      </c>
      <c r="E42" s="16" t="n">
        <f aca="false">+Historicals!E134</f>
        <v>3600</v>
      </c>
      <c r="F42" s="16" t="n">
        <f aca="false">+Historicals!F134</f>
        <v>3925</v>
      </c>
      <c r="G42" s="16" t="n">
        <f aca="false">+Historicals!G134</f>
        <v>2899</v>
      </c>
      <c r="H42" s="16" t="n">
        <f aca="false">+Historicals!H134</f>
        <v>5089</v>
      </c>
      <c r="I42" s="16" t="n">
        <f aca="false">+Historicals!I134</f>
        <v>5114</v>
      </c>
      <c r="J42" s="16" t="n">
        <f aca="false">+J35-J38</f>
        <v>5114</v>
      </c>
      <c r="K42" s="16" t="n">
        <f aca="false">+K35-K38</f>
        <v>5114</v>
      </c>
      <c r="L42" s="16" t="n">
        <f aca="false">+L35-L38</f>
        <v>5114</v>
      </c>
      <c r="M42" s="16" t="n">
        <f aca="false">+M35-M38</f>
        <v>5114</v>
      </c>
      <c r="N42" s="16" t="n">
        <f aca="false">+N35-N38</f>
        <v>5114</v>
      </c>
    </row>
    <row r="43" customFormat="false" ht="14.25" hidden="false" customHeight="false" outlineLevel="0" collapsed="false">
      <c r="A43" s="57" t="s">
        <v>136</v>
      </c>
      <c r="B43" s="60" t="str">
        <f aca="false">+IFERROR(B42/A42-1,"nm")</f>
        <v>nm</v>
      </c>
      <c r="C43" s="60" t="n">
        <f aca="false">+IFERROR(C42/B42-1,"nm")</f>
        <v>0.0323731138545953</v>
      </c>
      <c r="D43" s="60" t="n">
        <f aca="false">+IFERROR(D42/C42-1,"nm")</f>
        <v>0.0297634865798564</v>
      </c>
      <c r="E43" s="60" t="n">
        <f aca="false">+IFERROR(E42/D42-1,"nm")</f>
        <v>-0.0709677419354838</v>
      </c>
      <c r="F43" s="60" t="n">
        <f aca="false">+IFERROR(F42/E42-1,"nm")</f>
        <v>0.0902777777777777</v>
      </c>
      <c r="G43" s="60" t="n">
        <f aca="false">+IFERROR(G42/F42-1,"nm")</f>
        <v>-0.26140127388535</v>
      </c>
      <c r="H43" s="60" t="n">
        <f aca="false">+IFERROR(H42/G42-1,"nm")</f>
        <v>0.755432907899276</v>
      </c>
      <c r="I43" s="60" t="n">
        <f aca="false">+IFERROR(I42/H42-1,"nm")</f>
        <v>0.0049125564943997</v>
      </c>
      <c r="J43" s="60" t="n">
        <f aca="false">+IFERROR(J42/I42-1,"nm")</f>
        <v>0</v>
      </c>
      <c r="K43" s="60" t="n">
        <f aca="false">+IFERROR(K42/J42-1,"nm")</f>
        <v>0</v>
      </c>
      <c r="L43" s="60" t="n">
        <f aca="false">+IFERROR(L42/K42-1,"nm")</f>
        <v>0</v>
      </c>
      <c r="M43" s="60" t="n">
        <f aca="false">+IFERROR(M42/L42-1,"nm")</f>
        <v>0</v>
      </c>
      <c r="N43" s="60" t="n">
        <f aca="false">+IFERROR(N42/M42-1,"nm")</f>
        <v>0</v>
      </c>
    </row>
    <row r="44" customFormat="false" ht="14.25" hidden="false" customHeight="false" outlineLevel="0" collapsed="false">
      <c r="A44" s="57" t="s">
        <v>139</v>
      </c>
      <c r="B44" s="60" t="n">
        <f aca="false">+IFERROR(B42/B$21,"nm")</f>
        <v>0.26528384279476</v>
      </c>
      <c r="C44" s="60" t="n">
        <f aca="false">+IFERROR(C42/C$21,"nm")</f>
        <v>0.254876727174207</v>
      </c>
      <c r="D44" s="60" t="n">
        <f aca="false">+IFERROR(D42/D$21,"nm")</f>
        <v>0.254666140904311</v>
      </c>
      <c r="E44" s="60" t="n">
        <f aca="false">+IFERROR(E42/E$21,"nm")</f>
        <v>0.242342645573881</v>
      </c>
      <c r="F44" s="60" t="n">
        <f aca="false">+IFERROR(F42/F$21,"nm")</f>
        <v>0.246824298830336</v>
      </c>
      <c r="G44" s="60" t="n">
        <f aca="false">+IFERROR(G42/G$21,"nm")</f>
        <v>0.200151891742613</v>
      </c>
      <c r="H44" s="60" t="n">
        <f aca="false">+IFERROR(H42/H$21,"nm")</f>
        <v>0.296233773793585</v>
      </c>
      <c r="I44" s="60" t="n">
        <f aca="false">+IFERROR(I42/I$21,"nm")</f>
        <v>0.278646542799542</v>
      </c>
      <c r="J44" s="60" t="n">
        <f aca="false">+IFERROR(J42/J$21,"nm")</f>
        <v>0.278646542799542</v>
      </c>
      <c r="K44" s="60" t="n">
        <f aca="false">+IFERROR(K42/K$21,"nm")</f>
        <v>0.278646542799542</v>
      </c>
      <c r="L44" s="60" t="n">
        <f aca="false">+IFERROR(L42/L$21,"nm")</f>
        <v>0.278646542799542</v>
      </c>
      <c r="M44" s="60" t="n">
        <f aca="false">+IFERROR(M42/M$21,"nm")</f>
        <v>0.278646542799542</v>
      </c>
      <c r="N44" s="60" t="n">
        <f aca="false">+IFERROR(N42/N$21,"nm")</f>
        <v>0.278646542799542</v>
      </c>
    </row>
    <row r="45" customFormat="false" ht="14.25" hidden="false" customHeight="false" outlineLevel="0" collapsed="false">
      <c r="A45" s="16" t="s">
        <v>145</v>
      </c>
      <c r="B45" s="16" t="n">
        <f aca="false">+Historicals!B156</f>
        <v>208</v>
      </c>
      <c r="C45" s="16" t="n">
        <f aca="false">+Historicals!C156</f>
        <v>242</v>
      </c>
      <c r="D45" s="16" t="n">
        <f aca="false">+Historicals!D156</f>
        <v>223</v>
      </c>
      <c r="E45" s="16" t="n">
        <f aca="false">+Historicals!E156</f>
        <v>196</v>
      </c>
      <c r="F45" s="16" t="n">
        <f aca="false">+Historicals!F156</f>
        <v>117</v>
      </c>
      <c r="G45" s="16" t="n">
        <f aca="false">+Historicals!G156</f>
        <v>110</v>
      </c>
      <c r="H45" s="16" t="n">
        <f aca="false">+Historicals!H156</f>
        <v>98</v>
      </c>
      <c r="I45" s="16" t="n">
        <f aca="false">+Historicals!I156</f>
        <v>146</v>
      </c>
      <c r="J45" s="66" t="n">
        <f aca="false">+J21*J47</f>
        <v>146</v>
      </c>
      <c r="K45" s="66" t="n">
        <f aca="false">+K21*K47</f>
        <v>146</v>
      </c>
      <c r="L45" s="66" t="n">
        <f aca="false">+L21*L47</f>
        <v>146</v>
      </c>
      <c r="M45" s="66" t="n">
        <f aca="false">+M21*M47</f>
        <v>146</v>
      </c>
      <c r="N45" s="66" t="n">
        <f aca="false">+N21*N47</f>
        <v>146</v>
      </c>
    </row>
    <row r="46" customFormat="false" ht="14.25" hidden="false" customHeight="false" outlineLevel="0" collapsed="false">
      <c r="A46" s="57" t="s">
        <v>136</v>
      </c>
      <c r="B46" s="60" t="str">
        <f aca="false">+IFERROR(B45/A45-1,"nm")</f>
        <v>nm</v>
      </c>
      <c r="C46" s="60" t="n">
        <f aca="false">+IFERROR(C45/B45-1,"nm")</f>
        <v>0.163461538461539</v>
      </c>
      <c r="D46" s="60" t="n">
        <f aca="false">+IFERROR(D45/C45-1,"nm")</f>
        <v>-0.0785123966942148</v>
      </c>
      <c r="E46" s="60" t="n">
        <f aca="false">+IFERROR(E45/D45-1,"nm")</f>
        <v>-0.121076233183857</v>
      </c>
      <c r="F46" s="60" t="n">
        <f aca="false">+IFERROR(F45/E45-1,"nm")</f>
        <v>-0.403061224489796</v>
      </c>
      <c r="G46" s="60" t="n">
        <f aca="false">+IFERROR(G45/F45-1,"nm")</f>
        <v>-0.0598290598290598</v>
      </c>
      <c r="H46" s="60" t="n">
        <f aca="false">+IFERROR(H45/G45-1,"nm")</f>
        <v>-0.109090909090909</v>
      </c>
      <c r="I46" s="60" t="n">
        <f aca="false">+IFERROR(I45/H45-1,"nm")</f>
        <v>0.489795918367347</v>
      </c>
      <c r="J46" s="60" t="n">
        <f aca="false">+IFERROR(J45/I45-1,"nm")</f>
        <v>0</v>
      </c>
      <c r="K46" s="60" t="n">
        <f aca="false">+IFERROR(K45/J45-1,"nm")</f>
        <v>0</v>
      </c>
      <c r="L46" s="60" t="n">
        <f aca="false">+IFERROR(L45/K45-1,"nm")</f>
        <v>0</v>
      </c>
      <c r="M46" s="60" t="n">
        <f aca="false">+IFERROR(M45/L45-1,"nm")</f>
        <v>0</v>
      </c>
      <c r="N46" s="60" t="n">
        <f aca="false">+IFERROR(N45/M45-1,"nm")</f>
        <v>0</v>
      </c>
    </row>
    <row r="47" customFormat="false" ht="14.25" hidden="false" customHeight="false" outlineLevel="0" collapsed="false">
      <c r="A47" s="57" t="s">
        <v>142</v>
      </c>
      <c r="B47" s="60" t="n">
        <f aca="false">+IFERROR(B45/B$21,"nm")</f>
        <v>0.0151382823871907</v>
      </c>
      <c r="C47" s="60" t="n">
        <f aca="false">+IFERROR(C45/C$21,"nm")</f>
        <v>0.0163912218910864</v>
      </c>
      <c r="D47" s="60" t="n">
        <f aca="false">+IFERROR(D45/D$21,"nm")</f>
        <v>0.0146556256572029</v>
      </c>
      <c r="E47" s="60" t="n">
        <f aca="false">+IFERROR(E45/E$21,"nm")</f>
        <v>0.0131942107034668</v>
      </c>
      <c r="F47" s="60" t="n">
        <f aca="false">+IFERROR(F45/F$21,"nm")</f>
        <v>0.00735756508615269</v>
      </c>
      <c r="G47" s="60" t="n">
        <f aca="false">+IFERROR(G45/G$21,"nm")</f>
        <v>0.0075945871306269</v>
      </c>
      <c r="H47" s="60" t="n">
        <f aca="false">+IFERROR(H45/H$21,"nm")</f>
        <v>0.005704639385296</v>
      </c>
      <c r="I47" s="60" t="n">
        <f aca="false">+IFERROR(I45/I$21,"nm")</f>
        <v>0.00795510270800414</v>
      </c>
      <c r="J47" s="65" t="n">
        <f aca="false">+I47</f>
        <v>0.00795510270800414</v>
      </c>
      <c r="K47" s="65" t="n">
        <f aca="false">+J47</f>
        <v>0.00795510270800414</v>
      </c>
      <c r="L47" s="65" t="n">
        <f aca="false">+K47</f>
        <v>0.00795510270800414</v>
      </c>
      <c r="M47" s="65" t="n">
        <f aca="false">+L47</f>
        <v>0.00795510270800414</v>
      </c>
      <c r="N47" s="65" t="n">
        <f aca="false">+M47</f>
        <v>0.00795510270800414</v>
      </c>
    </row>
    <row r="48" customFormat="false" ht="14.25" hidden="false" customHeight="false" outlineLevel="0" collapsed="false">
      <c r="A48" s="16" t="s">
        <v>147</v>
      </c>
      <c r="B48" s="16" t="n">
        <f aca="false">+Historicals!B145</f>
        <v>632</v>
      </c>
      <c r="C48" s="16" t="n">
        <f aca="false">+Historicals!C145</f>
        <v>742</v>
      </c>
      <c r="D48" s="16" t="n">
        <f aca="false">+Historicals!D145</f>
        <v>819</v>
      </c>
      <c r="E48" s="16" t="n">
        <f aca="false">+Historicals!E145</f>
        <v>848</v>
      </c>
      <c r="F48" s="16" t="n">
        <f aca="false">+Historicals!F145</f>
        <v>814</v>
      </c>
      <c r="G48" s="16" t="n">
        <f aca="false">+Historicals!G145</f>
        <v>645</v>
      </c>
      <c r="H48" s="16" t="n">
        <f aca="false">+Historicals!H145</f>
        <v>617</v>
      </c>
      <c r="I48" s="16" t="n">
        <f aca="false">+Historicals!I145</f>
        <v>639</v>
      </c>
      <c r="J48" s="66" t="n">
        <f aca="false">+J21*J50</f>
        <v>639</v>
      </c>
      <c r="K48" s="66" t="n">
        <f aca="false">+K21*K50</f>
        <v>639</v>
      </c>
      <c r="L48" s="66" t="n">
        <f aca="false">+L21*L50</f>
        <v>639</v>
      </c>
      <c r="M48" s="66" t="n">
        <f aca="false">+M21*M50</f>
        <v>639</v>
      </c>
      <c r="N48" s="66" t="n">
        <f aca="false">+N21*N50</f>
        <v>639</v>
      </c>
    </row>
    <row r="49" customFormat="false" ht="14.25" hidden="false" customHeight="false" outlineLevel="0" collapsed="false">
      <c r="A49" s="57" t="s">
        <v>136</v>
      </c>
      <c r="B49" s="60" t="str">
        <f aca="false">+IFERROR(B48/A48-1,"nm")</f>
        <v>nm</v>
      </c>
      <c r="C49" s="60" t="n">
        <f aca="false">+IFERROR(C48/B48-1,"nm")</f>
        <v>0.174050632911392</v>
      </c>
      <c r="D49" s="60" t="n">
        <f aca="false">+IFERROR(D48/C48-1,"nm")</f>
        <v>0.10377358490566</v>
      </c>
      <c r="E49" s="60" t="n">
        <f aca="false">+IFERROR(E48/D48-1,"nm")</f>
        <v>0.0354090354090355</v>
      </c>
      <c r="F49" s="60" t="n">
        <f aca="false">+IFERROR(F48/E48-1,"nm")</f>
        <v>-0.0400943396226415</v>
      </c>
      <c r="G49" s="60" t="n">
        <f aca="false">+IFERROR(G48/F48-1,"nm")</f>
        <v>-0.207616707616708</v>
      </c>
      <c r="H49" s="60" t="n">
        <f aca="false">+IFERROR(H48/G48-1,"nm")</f>
        <v>-0.0434108527131783</v>
      </c>
      <c r="I49" s="60" t="n">
        <f aca="false">+IFERROR(I48/H48-1,"nm")</f>
        <v>0.0356564019448946</v>
      </c>
      <c r="J49" s="60" t="n">
        <f aca="false">+J50+J51</f>
        <v>0.0348171960987305</v>
      </c>
      <c r="K49" s="60" t="n">
        <f aca="false">+K50+K51</f>
        <v>0.0348171960987305</v>
      </c>
      <c r="L49" s="60" t="n">
        <f aca="false">+L50+L51</f>
        <v>0.0348171960987305</v>
      </c>
      <c r="M49" s="60" t="n">
        <f aca="false">+M50+M51</f>
        <v>0.0348171960987305</v>
      </c>
      <c r="N49" s="60" t="n">
        <f aca="false">+N50+N51</f>
        <v>0.0348171960987305</v>
      </c>
    </row>
    <row r="50" customFormat="false" ht="14.25" hidden="false" customHeight="false" outlineLevel="0" collapsed="false">
      <c r="A50" s="57" t="s">
        <v>142</v>
      </c>
      <c r="B50" s="60" t="n">
        <f aca="false">+IFERROR(B48/B$21,"nm")</f>
        <v>0.0459970887918486</v>
      </c>
      <c r="C50" s="60" t="n">
        <f aca="false">+IFERROR(C48/C$21,"nm")</f>
        <v>0.0502573828230832</v>
      </c>
      <c r="D50" s="60" t="n">
        <f aca="false">+IFERROR(D48/D$21,"nm")</f>
        <v>0.0538249211356467</v>
      </c>
      <c r="E50" s="60" t="n">
        <f aca="false">+IFERROR(E48/E$21,"nm")</f>
        <v>0.0570851565129586</v>
      </c>
      <c r="F50" s="60" t="n">
        <f aca="false">+IFERROR(F48/F$21,"nm")</f>
        <v>0.0511885297446862</v>
      </c>
      <c r="G50" s="60" t="n">
        <f aca="false">+IFERROR(G48/G$21,"nm")</f>
        <v>0.0445318972659486</v>
      </c>
      <c r="H50" s="60" t="n">
        <f aca="false">+IFERROR(H48/H$21,"nm")</f>
        <v>0.0359159438849758</v>
      </c>
      <c r="I50" s="60" t="n">
        <f aca="false">+IFERROR(I48/I$21,"nm")</f>
        <v>0.0348171960987305</v>
      </c>
      <c r="J50" s="65" t="n">
        <f aca="false">+I50</f>
        <v>0.0348171960987305</v>
      </c>
      <c r="K50" s="65" t="n">
        <f aca="false">+J50</f>
        <v>0.0348171960987305</v>
      </c>
      <c r="L50" s="65" t="n">
        <f aca="false">+K50</f>
        <v>0.0348171960987305</v>
      </c>
      <c r="M50" s="65" t="n">
        <f aca="false">+L50</f>
        <v>0.0348171960987305</v>
      </c>
      <c r="N50" s="65" t="n">
        <f aca="false">+M50</f>
        <v>0.0348171960987305</v>
      </c>
    </row>
    <row r="51" customFormat="false" ht="14.25" hidden="false" customHeight="false" outlineLevel="0" collapsed="false">
      <c r="A51" s="62" t="str">
        <f aca="false">+[1]Historicals!A138</f>
        <v>Global Brand Divisions</v>
      </c>
      <c r="B51" s="62"/>
      <c r="C51" s="62"/>
      <c r="D51" s="62"/>
      <c r="E51" s="62"/>
      <c r="F51" s="62"/>
      <c r="G51" s="62"/>
      <c r="H51" s="62"/>
      <c r="I51" s="62"/>
      <c r="J51" s="55"/>
      <c r="K51" s="55"/>
      <c r="L51" s="55"/>
      <c r="M51" s="55"/>
      <c r="N51" s="55"/>
    </row>
    <row r="52" customFormat="false" ht="13.8" hidden="false" customHeight="false" outlineLevel="0" collapsed="false">
      <c r="A52" s="16" t="s">
        <v>149</v>
      </c>
      <c r="B52" s="66" t="n">
        <f aca="false">+Historicals!B123</f>
        <v>115</v>
      </c>
      <c r="C52" s="66" t="n">
        <f aca="false">+Historicals!C123</f>
        <v>73</v>
      </c>
      <c r="D52" s="66" t="n">
        <f aca="false">+Historicals!D123</f>
        <v>73</v>
      </c>
      <c r="E52" s="66" t="n">
        <f aca="false">+Historicals!E123</f>
        <v>88</v>
      </c>
      <c r="F52" s="66" t="n">
        <f aca="false">+Historicals!F123</f>
        <v>42</v>
      </c>
      <c r="G52" s="66" t="n">
        <f aca="false">+Historicals!G123</f>
        <v>30</v>
      </c>
      <c r="H52" s="66" t="n">
        <f aca="false">+Historicals!H123</f>
        <v>25</v>
      </c>
      <c r="I52" s="66" t="n">
        <f aca="false">+Historicals!I123</f>
        <v>102</v>
      </c>
      <c r="J52" s="59" t="n">
        <f aca="false">I52*(1+J53)</f>
        <v>102</v>
      </c>
      <c r="K52" s="59" t="n">
        <f aca="false">J52*(1+K53)</f>
        <v>102</v>
      </c>
      <c r="L52" s="59" t="n">
        <f aca="false">K52*(1+L53)</f>
        <v>102</v>
      </c>
      <c r="M52" s="59" t="n">
        <f aca="false">L52*(1+M53)</f>
        <v>102</v>
      </c>
      <c r="N52" s="59" t="n">
        <f aca="false">M52*(1+N53)</f>
        <v>102</v>
      </c>
    </row>
    <row r="53" customFormat="false" ht="13.8" hidden="false" customHeight="false" outlineLevel="0" collapsed="false">
      <c r="A53" s="63" t="s">
        <v>136</v>
      </c>
      <c r="B53" s="0" t="str">
        <f aca="false">(IFERROR(A52/B52-1,"NM"))</f>
        <v>NM</v>
      </c>
      <c r="C53" s="58" t="n">
        <f aca="false">C52/B52-1</f>
        <v>-0.365217391304348</v>
      </c>
      <c r="D53" s="58" t="n">
        <f aca="false">D52/C52-1</f>
        <v>0</v>
      </c>
      <c r="E53" s="58" t="n">
        <f aca="false">E52/D52-1</f>
        <v>0.205479452054794</v>
      </c>
      <c r="F53" s="58" t="n">
        <f aca="false">F52/E52-1</f>
        <v>-0.522727272727273</v>
      </c>
      <c r="G53" s="58" t="n">
        <f aca="false">G52/F52-1</f>
        <v>-0.285714285714286</v>
      </c>
      <c r="H53" s="58" t="n">
        <f aca="false">H52/G52-1</f>
        <v>-0.166666666666667</v>
      </c>
      <c r="I53" s="58" t="n">
        <f aca="false">I52/H52-1</f>
        <v>3.08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</row>
    <row r="54" customFormat="false" ht="13.8" hidden="false" customHeight="false" outlineLevel="0" collapsed="false">
      <c r="A54" s="16" t="s">
        <v>137</v>
      </c>
      <c r="B54" s="59" t="n">
        <f aca="false">B57+B61</f>
        <v>-2057</v>
      </c>
      <c r="C54" s="59" t="n">
        <f aca="false">C57+C61</f>
        <v>-2366</v>
      </c>
      <c r="D54" s="59" t="n">
        <f aca="false">D57+D61</f>
        <v>-2444</v>
      </c>
      <c r="E54" s="59" t="n">
        <f aca="false">E57+E61</f>
        <v>-2441</v>
      </c>
      <c r="F54" s="59" t="n">
        <f aca="false">F57+F61</f>
        <v>-3067</v>
      </c>
      <c r="G54" s="59" t="n">
        <f aca="false">G57+G61</f>
        <v>-3254</v>
      </c>
      <c r="H54" s="59" t="n">
        <f aca="false">H57+H61</f>
        <v>-3434</v>
      </c>
      <c r="I54" s="59" t="n">
        <f aca="false">I57+I61</f>
        <v>-4042</v>
      </c>
      <c r="J54" s="59" t="n">
        <f aca="false">I54*(1+J55)</f>
        <v>-4042</v>
      </c>
      <c r="K54" s="59" t="n">
        <f aca="false">J54*(1+K55)</f>
        <v>-4042</v>
      </c>
      <c r="L54" s="59" t="n">
        <f aca="false">K54*(1+L55)</f>
        <v>-4042</v>
      </c>
      <c r="M54" s="59" t="n">
        <f aca="false">L54*(1+M55)</f>
        <v>-4042</v>
      </c>
      <c r="N54" s="59" t="n">
        <f aca="false">M54*(1+N55)</f>
        <v>-4042</v>
      </c>
    </row>
    <row r="55" customFormat="false" ht="13.8" hidden="false" customHeight="false" outlineLevel="0" collapsed="false">
      <c r="A55" s="57" t="s">
        <v>136</v>
      </c>
      <c r="B55" s="0" t="str">
        <f aca="false">+IFERROR(B54/A54-1,"NM")</f>
        <v>NM</v>
      </c>
      <c r="C55" s="58" t="n">
        <f aca="false">C54/B54-1</f>
        <v>0.150218765192027</v>
      </c>
      <c r="D55" s="58" t="n">
        <f aca="false">D54/C54-1</f>
        <v>0.0329670329670331</v>
      </c>
      <c r="E55" s="58" t="n">
        <f aca="false">E54/D54-1</f>
        <v>-0.00122749590834692</v>
      </c>
      <c r="F55" s="58" t="n">
        <f aca="false">F54/E54-1</f>
        <v>0.256452273658337</v>
      </c>
      <c r="G55" s="58" t="n">
        <f aca="false">G54/F54-1</f>
        <v>0.0609716335180959</v>
      </c>
      <c r="H55" s="58" t="n">
        <f aca="false">H54/G54-1</f>
        <v>0.0553165334972341</v>
      </c>
      <c r="I55" s="58" t="n">
        <f aca="false">I54/H54-1</f>
        <v>0.177052999417589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</row>
    <row r="56" customFormat="false" ht="13.8" hidden="false" customHeight="false" outlineLevel="0" collapsed="false">
      <c r="A56" s="57" t="s">
        <v>139</v>
      </c>
      <c r="B56" s="58" t="n">
        <f aca="false">B54/B52</f>
        <v>-17.8869565217391</v>
      </c>
      <c r="C56" s="58" t="n">
        <f aca="false">C54/C52</f>
        <v>-32.4109589041096</v>
      </c>
      <c r="D56" s="58" t="n">
        <f aca="false">D54/D52</f>
        <v>-33.4794520547945</v>
      </c>
      <c r="E56" s="58" t="n">
        <f aca="false">E54/E52</f>
        <v>-27.7386363636364</v>
      </c>
      <c r="F56" s="58" t="n">
        <f aca="false">F54/F52</f>
        <v>-73.0238095238095</v>
      </c>
      <c r="G56" s="58" t="n">
        <f aca="false">G54/G52</f>
        <v>-108.466666666667</v>
      </c>
      <c r="H56" s="58" t="n">
        <f aca="false">H54/H52</f>
        <v>-137.36</v>
      </c>
      <c r="I56" s="58" t="n">
        <f aca="false">I54/I52</f>
        <v>-39.6274509803922</v>
      </c>
      <c r="J56" s="58" t="n">
        <f aca="false">J54/J52</f>
        <v>-39.6274509803922</v>
      </c>
      <c r="K56" s="58" t="n">
        <f aca="false">K54/K52</f>
        <v>-39.6274509803922</v>
      </c>
      <c r="L56" s="58" t="n">
        <f aca="false">L54/L52</f>
        <v>-39.6274509803922</v>
      </c>
      <c r="M56" s="58" t="n">
        <f aca="false">M54/M52</f>
        <v>-39.6274509803922</v>
      </c>
      <c r="N56" s="58" t="n">
        <f aca="false">N54/N52</f>
        <v>-39.6274509803922</v>
      </c>
    </row>
    <row r="57" customFormat="false" ht="13.8" hidden="false" customHeight="false" outlineLevel="0" collapsed="false">
      <c r="A57" s="16" t="s">
        <v>140</v>
      </c>
      <c r="B57" s="66" t="n">
        <f aca="false">+Historicals!B171</f>
        <v>210</v>
      </c>
      <c r="C57" s="66" t="n">
        <f aca="false">+Historicals!C171</f>
        <v>230</v>
      </c>
      <c r="D57" s="66" t="n">
        <f aca="false">+Historicals!D171</f>
        <v>233</v>
      </c>
      <c r="E57" s="66" t="n">
        <f aca="false">+Historicals!E171</f>
        <v>217</v>
      </c>
      <c r="F57" s="66" t="n">
        <f aca="false">+Historicals!F171</f>
        <v>195</v>
      </c>
      <c r="G57" s="66" t="n">
        <f aca="false">+Historicals!G171</f>
        <v>214</v>
      </c>
      <c r="H57" s="66" t="n">
        <f aca="false">+Historicals!H171</f>
        <v>222</v>
      </c>
      <c r="I57" s="66" t="n">
        <f aca="false">+Historicals!I171</f>
        <v>220</v>
      </c>
      <c r="J57" s="59" t="n">
        <f aca="false">I57*(1+J58)</f>
        <v>220</v>
      </c>
      <c r="K57" s="59" t="n">
        <f aca="false">J57*(1+K58)</f>
        <v>220</v>
      </c>
      <c r="L57" s="59" t="n">
        <f aca="false">K57*(1+L58)</f>
        <v>220</v>
      </c>
      <c r="M57" s="59" t="n">
        <f aca="false">L57*(1+M58)</f>
        <v>220</v>
      </c>
      <c r="N57" s="59" t="n">
        <f aca="false">M57*(1+N58)</f>
        <v>220</v>
      </c>
    </row>
    <row r="58" customFormat="false" ht="13.8" hidden="false" customHeight="false" outlineLevel="0" collapsed="false">
      <c r="A58" s="57" t="s">
        <v>136</v>
      </c>
      <c r="B58" s="0" t="str">
        <f aca="false">+IFERROR(B57/A57-1,"NM")</f>
        <v>NM</v>
      </c>
      <c r="C58" s="58" t="n">
        <f aca="false">C57/B57-1</f>
        <v>0.0952380952380953</v>
      </c>
      <c r="D58" s="58" t="n">
        <f aca="false">D57/C57-1</f>
        <v>0.0130434782608695</v>
      </c>
      <c r="E58" s="58" t="n">
        <f aca="false">E57/D57-1</f>
        <v>-0.0686695278969958</v>
      </c>
      <c r="F58" s="58" t="n">
        <f aca="false">F57/E57-1</f>
        <v>-0.101382488479263</v>
      </c>
      <c r="G58" s="58" t="n">
        <f aca="false">G57/F57-1</f>
        <v>0.0974358974358975</v>
      </c>
      <c r="H58" s="58" t="n">
        <f aca="false">H57/G57-1</f>
        <v>0.0373831775700935</v>
      </c>
      <c r="I58" s="58" t="n">
        <f aca="false">I57/H57-1</f>
        <v>-0.00900900900900903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</row>
    <row r="59" customFormat="false" ht="13.8" hidden="false" customHeight="false" outlineLevel="0" collapsed="false">
      <c r="A59" s="57" t="s">
        <v>142</v>
      </c>
      <c r="B59" s="58" t="n">
        <f aca="false">B57/B52</f>
        <v>1.82608695652174</v>
      </c>
      <c r="C59" s="58" t="n">
        <f aca="false">C57/C52</f>
        <v>3.15068493150685</v>
      </c>
      <c r="D59" s="58" t="n">
        <f aca="false">D57/D52</f>
        <v>3.19178082191781</v>
      </c>
      <c r="E59" s="58" t="n">
        <f aca="false">E57/E52</f>
        <v>2.46590909090909</v>
      </c>
      <c r="F59" s="58" t="n">
        <f aca="false">F57/F52</f>
        <v>4.64285714285714</v>
      </c>
      <c r="G59" s="58" t="n">
        <f aca="false">G57/G52</f>
        <v>7.13333333333333</v>
      </c>
      <c r="H59" s="58" t="n">
        <f aca="false">H57/H52</f>
        <v>8.88</v>
      </c>
      <c r="I59" s="58" t="n">
        <f aca="false">I57/I52</f>
        <v>2.15686274509804</v>
      </c>
      <c r="J59" s="58" t="n">
        <f aca="false">J57/J52</f>
        <v>2.15686274509804</v>
      </c>
      <c r="K59" s="58" t="n">
        <f aca="false">K57/K52</f>
        <v>2.15686274509804</v>
      </c>
      <c r="L59" s="58" t="n">
        <f aca="false">L57/L52</f>
        <v>2.15686274509804</v>
      </c>
      <c r="M59" s="58" t="n">
        <f aca="false">M57/M52</f>
        <v>2.15686274509804</v>
      </c>
      <c r="N59" s="58" t="n">
        <f aca="false">N57/N52</f>
        <v>2.15686274509804</v>
      </c>
    </row>
    <row r="60" customFormat="false" ht="13.8" hidden="false" customHeight="false" outlineLevel="0" collapsed="false">
      <c r="A60" s="57" t="s">
        <v>152</v>
      </c>
      <c r="B60" s="58" t="n">
        <f aca="false">B57/B67</f>
        <v>0.433884297520661</v>
      </c>
      <c r="C60" s="58" t="n">
        <f aca="false">C57/C67</f>
        <v>0.450097847358121</v>
      </c>
      <c r="D60" s="58" t="n">
        <f aca="false">D57/D67</f>
        <v>0.437148217636022</v>
      </c>
      <c r="E60" s="58" t="n">
        <f aca="false">E57/E67</f>
        <v>0.363484087102178</v>
      </c>
      <c r="F60" s="58" t="n">
        <f aca="false">F57/F67</f>
        <v>0.293233082706767</v>
      </c>
      <c r="G60" s="58" t="n">
        <f aca="false">G57/G67</f>
        <v>0.257831325301205</v>
      </c>
      <c r="H60" s="58" t="n">
        <f aca="false">H57/H67</f>
        <v>0.284615384615385</v>
      </c>
      <c r="I60" s="58" t="n">
        <f aca="false">I57/I67</f>
        <v>0.278833967046895</v>
      </c>
      <c r="J60" s="58" t="n">
        <f aca="false">J57/J67</f>
        <v>0.278833967046895</v>
      </c>
      <c r="K60" s="58" t="n">
        <f aca="false">K57/K67</f>
        <v>0.278833967046895</v>
      </c>
      <c r="L60" s="58" t="n">
        <f aca="false">L57/L67</f>
        <v>0.278833967046895</v>
      </c>
      <c r="M60" s="58" t="n">
        <f aca="false">M57/M67</f>
        <v>0.278833967046895</v>
      </c>
      <c r="N60" s="58" t="n">
        <f aca="false">N57/N67</f>
        <v>0.278833967046895</v>
      </c>
    </row>
    <row r="61" customFormat="false" ht="13.8" hidden="false" customHeight="false" outlineLevel="0" collapsed="false">
      <c r="A61" s="16" t="s">
        <v>143</v>
      </c>
      <c r="B61" s="66" t="n">
        <f aca="false">+Historicals!B138</f>
        <v>-2267</v>
      </c>
      <c r="C61" s="66" t="n">
        <f aca="false">+Historicals!C138</f>
        <v>-2596</v>
      </c>
      <c r="D61" s="66" t="n">
        <f aca="false">+Historicals!D138</f>
        <v>-2677</v>
      </c>
      <c r="E61" s="66" t="n">
        <f aca="false">+Historicals!E138</f>
        <v>-2658</v>
      </c>
      <c r="F61" s="66" t="n">
        <f aca="false">+Historicals!F138</f>
        <v>-3262</v>
      </c>
      <c r="G61" s="66" t="n">
        <f aca="false">+Historicals!G138</f>
        <v>-3468</v>
      </c>
      <c r="H61" s="66" t="n">
        <f aca="false">+Historicals!H138</f>
        <v>-3656</v>
      </c>
      <c r="I61" s="66" t="n">
        <f aca="false">+Historicals!I138</f>
        <v>-4262</v>
      </c>
      <c r="J61" s="59" t="n">
        <f aca="false">I61*(1+J62)</f>
        <v>-4262</v>
      </c>
      <c r="K61" s="59" t="n">
        <f aca="false">J61*(1+K62)</f>
        <v>-4262</v>
      </c>
      <c r="L61" s="59" t="n">
        <f aca="false">K61*(1+L62)</f>
        <v>-4262</v>
      </c>
      <c r="M61" s="59" t="n">
        <f aca="false">L61*(1+M62)</f>
        <v>-4262</v>
      </c>
      <c r="N61" s="59" t="n">
        <f aca="false">M61*(1+N62)</f>
        <v>-4262</v>
      </c>
    </row>
    <row r="62" customFormat="false" ht="13.8" hidden="false" customHeight="false" outlineLevel="0" collapsed="false">
      <c r="A62" s="57" t="s">
        <v>136</v>
      </c>
      <c r="B62" s="0" t="str">
        <f aca="false">+IFERROR(B61/A61-1,"NM")</f>
        <v>NM</v>
      </c>
      <c r="C62" s="58" t="n">
        <f aca="false">C61/B61-1</f>
        <v>0.145125716806352</v>
      </c>
      <c r="D62" s="58" t="n">
        <f aca="false">D61/C61-1</f>
        <v>0.0312018489984591</v>
      </c>
      <c r="E62" s="58" t="n">
        <f aca="false">E61/D61-1</f>
        <v>-0.0070974971983564</v>
      </c>
      <c r="F62" s="58" t="n">
        <f aca="false">F61/E61-1</f>
        <v>0.227238525206922</v>
      </c>
      <c r="G62" s="58" t="n">
        <f aca="false">G61/F61-1</f>
        <v>0.0631514408338443</v>
      </c>
      <c r="H62" s="58" t="n">
        <f aca="false">H61/G61-1</f>
        <v>0.0542099192618224</v>
      </c>
      <c r="I62" s="58" t="n">
        <f aca="false">I61/H61-1</f>
        <v>0.165754923413567</v>
      </c>
      <c r="J62" s="58" t="n">
        <v>0</v>
      </c>
      <c r="K62" s="58" t="n">
        <v>0</v>
      </c>
      <c r="L62" s="58" t="n">
        <v>0</v>
      </c>
      <c r="M62" s="58" t="n">
        <v>0</v>
      </c>
      <c r="N62" s="58" t="n">
        <v>0</v>
      </c>
    </row>
    <row r="63" customFormat="false" ht="13.8" hidden="false" customHeight="false" outlineLevel="0" collapsed="false">
      <c r="A63" s="57" t="s">
        <v>139</v>
      </c>
      <c r="B63" s="58" t="n">
        <f aca="false">B61/B52</f>
        <v>-19.7130434782609</v>
      </c>
      <c r="C63" s="58" t="n">
        <f aca="false">C61/C52</f>
        <v>-35.5616438356164</v>
      </c>
      <c r="D63" s="58" t="n">
        <f aca="false">D61/D52</f>
        <v>-36.6712328767123</v>
      </c>
      <c r="E63" s="58" t="n">
        <f aca="false">E61/E52</f>
        <v>-30.2045454545455</v>
      </c>
      <c r="F63" s="58" t="n">
        <f aca="false">F61/F52</f>
        <v>-77.6666666666667</v>
      </c>
      <c r="G63" s="58" t="n">
        <f aca="false">G61/G52</f>
        <v>-115.6</v>
      </c>
      <c r="H63" s="58" t="n">
        <f aca="false">H61/H52</f>
        <v>-146.24</v>
      </c>
      <c r="I63" s="58" t="n">
        <f aca="false">I61/I52</f>
        <v>-41.7843137254902</v>
      </c>
      <c r="J63" s="58" t="n">
        <f aca="false">J61/J52</f>
        <v>-41.7843137254902</v>
      </c>
      <c r="K63" s="58" t="n">
        <f aca="false">K61/K52</f>
        <v>-41.7843137254902</v>
      </c>
      <c r="L63" s="58" t="n">
        <f aca="false">L61/L52</f>
        <v>-41.7843137254902</v>
      </c>
      <c r="M63" s="58" t="n">
        <f aca="false">M61/M52</f>
        <v>-41.7843137254902</v>
      </c>
      <c r="N63" s="58" t="n">
        <f aca="false">N61/N52</f>
        <v>-41.7843137254902</v>
      </c>
    </row>
    <row r="64" customFormat="false" ht="13.8" hidden="false" customHeight="false" outlineLevel="0" collapsed="false">
      <c r="A64" s="16" t="s">
        <v>145</v>
      </c>
      <c r="B64" s="66" t="n">
        <v>225</v>
      </c>
      <c r="C64" s="66" t="n">
        <v>258</v>
      </c>
      <c r="D64" s="66" t="n">
        <v>278</v>
      </c>
      <c r="E64" s="66" t="n">
        <v>286</v>
      </c>
      <c r="F64" s="66" t="n">
        <v>278</v>
      </c>
      <c r="G64" s="66" t="n">
        <v>438</v>
      </c>
      <c r="H64" s="66" t="n">
        <v>278</v>
      </c>
      <c r="I64" s="66" t="n">
        <v>222</v>
      </c>
      <c r="J64" s="59" t="n">
        <f aca="false">I64*(1+J65)</f>
        <v>222</v>
      </c>
      <c r="K64" s="59" t="n">
        <f aca="false">J64*(1+K65)</f>
        <v>222</v>
      </c>
      <c r="L64" s="59" t="n">
        <f aca="false">K64*(1+L65)</f>
        <v>222</v>
      </c>
      <c r="M64" s="59" t="n">
        <f aca="false">L64*(1+M65)</f>
        <v>222</v>
      </c>
      <c r="N64" s="59" t="n">
        <f aca="false">M64*(1+N65)</f>
        <v>222</v>
      </c>
    </row>
    <row r="65" customFormat="false" ht="13.8" hidden="false" customHeight="false" outlineLevel="0" collapsed="false">
      <c r="A65" s="57" t="s">
        <v>136</v>
      </c>
      <c r="B65" s="0" t="str">
        <f aca="false">+IFERROR(B64/A64-1,"NM")</f>
        <v>NM</v>
      </c>
      <c r="C65" s="58" t="n">
        <f aca="false">C64/B64-1</f>
        <v>0.146666666666667</v>
      </c>
      <c r="D65" s="58" t="n">
        <f aca="false">D64/C64-1</f>
        <v>0.0775193798449612</v>
      </c>
      <c r="E65" s="58" t="n">
        <f aca="false">E64/D64-1</f>
        <v>0.0287769784172662</v>
      </c>
      <c r="F65" s="58" t="n">
        <f aca="false">F64/E64-1</f>
        <v>-0.027972027972028</v>
      </c>
      <c r="G65" s="58" t="n">
        <f aca="false">G64/F64-1</f>
        <v>0.575539568345324</v>
      </c>
      <c r="H65" s="58" t="n">
        <f aca="false">H64/G64-1</f>
        <v>-0.365296803652968</v>
      </c>
      <c r="I65" s="58" t="n">
        <f aca="false">I64/H64-1</f>
        <v>-0.201438848920863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</row>
    <row r="66" customFormat="false" ht="13.8" hidden="false" customHeight="false" outlineLevel="0" collapsed="false">
      <c r="A66" s="57" t="s">
        <v>142</v>
      </c>
      <c r="B66" s="58" t="n">
        <f aca="false">B64/B52</f>
        <v>1.95652173913043</v>
      </c>
      <c r="C66" s="58" t="n">
        <f aca="false">C64/C52</f>
        <v>3.53424657534247</v>
      </c>
      <c r="D66" s="58" t="n">
        <f aca="false">D64/D52</f>
        <v>3.80821917808219</v>
      </c>
      <c r="E66" s="58" t="n">
        <f aca="false">E64/E52</f>
        <v>3.25</v>
      </c>
      <c r="F66" s="58" t="n">
        <f aca="false">F64/F52</f>
        <v>6.61904761904762</v>
      </c>
      <c r="G66" s="58" t="n">
        <f aca="false">G64/G52</f>
        <v>14.6</v>
      </c>
      <c r="H66" s="58" t="n">
        <f aca="false">H64/H52</f>
        <v>11.12</v>
      </c>
      <c r="I66" s="58" t="n">
        <f aca="false">I64/I52</f>
        <v>2.17647058823529</v>
      </c>
      <c r="J66" s="58" t="n">
        <f aca="false">J64/J52</f>
        <v>2.17647058823529</v>
      </c>
      <c r="K66" s="58" t="n">
        <f aca="false">K64/K52</f>
        <v>2.17647058823529</v>
      </c>
      <c r="L66" s="58" t="n">
        <f aca="false">L64/L52</f>
        <v>2.17647058823529</v>
      </c>
      <c r="M66" s="58" t="n">
        <f aca="false">M64/M52</f>
        <v>2.17647058823529</v>
      </c>
      <c r="N66" s="58" t="n">
        <f aca="false">N64/N52</f>
        <v>2.17647058823529</v>
      </c>
    </row>
    <row r="67" customFormat="false" ht="13.8" hidden="false" customHeight="false" outlineLevel="0" collapsed="false">
      <c r="A67" s="16" t="s">
        <v>147</v>
      </c>
      <c r="B67" s="67" t="n">
        <f aca="false">+Historicals!B149</f>
        <v>484</v>
      </c>
      <c r="C67" s="67" t="n">
        <f aca="false">+Historicals!C149</f>
        <v>511</v>
      </c>
      <c r="D67" s="67" t="n">
        <f aca="false">+Historicals!D149</f>
        <v>533</v>
      </c>
      <c r="E67" s="67" t="n">
        <f aca="false">+Historicals!E149</f>
        <v>597</v>
      </c>
      <c r="F67" s="67" t="n">
        <f aca="false">+Historicals!F149</f>
        <v>665</v>
      </c>
      <c r="G67" s="67" t="n">
        <f aca="false">+Historicals!G149</f>
        <v>830</v>
      </c>
      <c r="H67" s="67" t="n">
        <f aca="false">+Historicals!H149</f>
        <v>780</v>
      </c>
      <c r="I67" s="67" t="n">
        <f aca="false">+Historicals!I149</f>
        <v>789</v>
      </c>
      <c r="J67" s="59" t="n">
        <f aca="false">I67*(1+J68)</f>
        <v>789</v>
      </c>
      <c r="K67" s="59" t="n">
        <f aca="false">J67*(1+K68)</f>
        <v>789</v>
      </c>
      <c r="L67" s="59" t="n">
        <f aca="false">K67*(1+L68)</f>
        <v>789</v>
      </c>
      <c r="M67" s="59" t="n">
        <f aca="false">L67*(1+M68)</f>
        <v>789</v>
      </c>
      <c r="N67" s="59" t="n">
        <f aca="false">M67*(1+N68)</f>
        <v>789</v>
      </c>
    </row>
    <row r="68" customFormat="false" ht="13.8" hidden="false" customHeight="false" outlineLevel="0" collapsed="false">
      <c r="A68" s="57" t="s">
        <v>136</v>
      </c>
      <c r="B68" s="0" t="str">
        <f aca="false">+IFERROR(B67/A67-1,"NM")</f>
        <v>NM</v>
      </c>
      <c r="C68" s="58" t="n">
        <f aca="false">C67/B67-1</f>
        <v>0.0557851239669422</v>
      </c>
      <c r="D68" s="58" t="n">
        <f aca="false">D67/C67-1</f>
        <v>0.0430528375733856</v>
      </c>
      <c r="E68" s="58" t="n">
        <f aca="false">E67/D67-1</f>
        <v>0.120075046904315</v>
      </c>
      <c r="F68" s="58" t="n">
        <f aca="false">F67/E67-1</f>
        <v>0.113902847571189</v>
      </c>
      <c r="G68" s="58" t="n">
        <f aca="false">G67/F67-1</f>
        <v>0.24812030075188</v>
      </c>
      <c r="H68" s="58" t="n">
        <f aca="false">H67/G67-1</f>
        <v>-0.0602409638554217</v>
      </c>
      <c r="I68" s="58" t="n">
        <f aca="false">I67/H67-1</f>
        <v>0.0115384615384615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</row>
    <row r="69" customFormat="false" ht="13.8" hidden="false" customHeight="false" outlineLevel="0" collapsed="false">
      <c r="A69" s="57" t="s">
        <v>142</v>
      </c>
      <c r="B69" s="58" t="n">
        <f aca="false">B67/B52</f>
        <v>4.20869565217391</v>
      </c>
      <c r="C69" s="58" t="n">
        <f aca="false">C67/C52</f>
        <v>7</v>
      </c>
      <c r="D69" s="58" t="n">
        <f aca="false">D67/D52</f>
        <v>7.3013698630137</v>
      </c>
      <c r="E69" s="58" t="n">
        <f aca="false">E67/E52</f>
        <v>6.78409090909091</v>
      </c>
      <c r="F69" s="58" t="n">
        <f aca="false">F67/F52</f>
        <v>15.8333333333333</v>
      </c>
      <c r="G69" s="58" t="n">
        <f aca="false">G67/G52</f>
        <v>27.6666666666667</v>
      </c>
      <c r="H69" s="58" t="n">
        <f aca="false">H67/H52</f>
        <v>31.2</v>
      </c>
      <c r="I69" s="58" t="n">
        <f aca="false">I67/I52</f>
        <v>7.73529411764706</v>
      </c>
      <c r="J69" s="58" t="n">
        <f aca="false">J67/J52</f>
        <v>7.73529411764706</v>
      </c>
      <c r="K69" s="58" t="n">
        <f aca="false">K67/K52</f>
        <v>7.73529411764706</v>
      </c>
      <c r="L69" s="58" t="n">
        <f aca="false">L67/L52</f>
        <v>7.73529411764706</v>
      </c>
      <c r="M69" s="58" t="n">
        <f aca="false">M67/M52</f>
        <v>7.73529411764706</v>
      </c>
      <c r="N69" s="58" t="n">
        <f aca="false">N67/N52</f>
        <v>7.73529411764706</v>
      </c>
    </row>
    <row r="70" customFormat="false" ht="13.8" hidden="false" customHeight="false" outlineLevel="0" collapsed="false">
      <c r="A70" s="68" t="str">
        <f aca="false">+Historicals!A111</f>
        <v>Europe, Middle East &amp; Africa</v>
      </c>
      <c r="B70" s="68"/>
      <c r="C70" s="68"/>
      <c r="D70" s="68"/>
      <c r="E70" s="68"/>
      <c r="F70" s="68"/>
      <c r="G70" s="68"/>
      <c r="H70" s="68"/>
      <c r="I70" s="68"/>
      <c r="J70" s="55"/>
      <c r="K70" s="55"/>
      <c r="L70" s="55"/>
      <c r="M70" s="55"/>
      <c r="N70" s="55"/>
    </row>
    <row r="71" customFormat="false" ht="13.8" hidden="false" customHeight="false" outlineLevel="0" collapsed="false">
      <c r="A71" s="16" t="s">
        <v>149</v>
      </c>
      <c r="B71" s="59" t="n">
        <f aca="false">B73+B77+B81</f>
        <v>7126</v>
      </c>
      <c r="C71" s="59" t="n">
        <f aca="false">C73+C77+C81</f>
        <v>7568</v>
      </c>
      <c r="D71" s="59" t="n">
        <f aca="false">D73+D77+D81</f>
        <v>7970</v>
      </c>
      <c r="E71" s="59" t="n">
        <f aca="false">E73+E77+E81</f>
        <v>9242</v>
      </c>
      <c r="F71" s="59" t="n">
        <f aca="false">F73+F77+F81</f>
        <v>9812</v>
      </c>
      <c r="G71" s="59" t="n">
        <f aca="false">G73+G77+G81</f>
        <v>9347</v>
      </c>
      <c r="H71" s="59" t="n">
        <f aca="false">H73+H77+H81</f>
        <v>11456</v>
      </c>
      <c r="I71" s="59" t="n">
        <f aca="false">I73+I77+I81</f>
        <v>12479</v>
      </c>
      <c r="J71" s="59" t="n">
        <f aca="false">I71*(1+J72)</f>
        <v>12479</v>
      </c>
      <c r="K71" s="59" t="n">
        <f aca="false">J71*(1+K72)</f>
        <v>12479</v>
      </c>
      <c r="L71" s="59" t="n">
        <f aca="false">K71*(1+L72)</f>
        <v>12479</v>
      </c>
      <c r="M71" s="59" t="n">
        <f aca="false">L71*(1+M72)</f>
        <v>12479</v>
      </c>
      <c r="N71" s="59" t="n">
        <f aca="false">M71*(1+N72)</f>
        <v>12479</v>
      </c>
    </row>
    <row r="72" customFormat="false" ht="13.8" hidden="false" customHeight="false" outlineLevel="0" collapsed="false">
      <c r="A72" s="63" t="s">
        <v>136</v>
      </c>
      <c r="B72" s="0" t="str">
        <f aca="false">+IFERROR(B71/A71-1,"NM")</f>
        <v>NM</v>
      </c>
      <c r="C72" s="69" t="n">
        <f aca="false">+Historicals!C183</f>
        <v>0.0620263822621387</v>
      </c>
      <c r="D72" s="69" t="n">
        <f aca="false">+Historicals!D183</f>
        <v>0.0531183932346723</v>
      </c>
      <c r="E72" s="69" t="n">
        <f aca="false">+Historicals!E183</f>
        <v>0.159598494353827</v>
      </c>
      <c r="F72" s="69" t="n">
        <f aca="false">+Historicals!F183</f>
        <v>0.0616749621294092</v>
      </c>
      <c r="G72" s="69" t="n">
        <f aca="false">+Historicals!G183</f>
        <v>-0.0473909498573176</v>
      </c>
      <c r="H72" s="69" t="n">
        <f aca="false">+Historicals!H183</f>
        <v>0.225633893227774</v>
      </c>
      <c r="I72" s="69" t="n">
        <f aca="false">+Historicals!I183</f>
        <v>0.12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</row>
    <row r="73" customFormat="false" ht="13.8" hidden="false" customHeight="false" outlineLevel="0" collapsed="false">
      <c r="A73" s="64" t="s">
        <v>108</v>
      </c>
      <c r="B73" s="0" t="n">
        <f aca="false">+Historicals!B112</f>
        <v>4703</v>
      </c>
      <c r="C73" s="0" t="n">
        <f aca="false">+Historicals!C112</f>
        <v>5043</v>
      </c>
      <c r="D73" s="0" t="n">
        <f aca="false">+Historicals!D112</f>
        <v>5192</v>
      </c>
      <c r="E73" s="0" t="n">
        <f aca="false">+Historicals!E112</f>
        <v>5875</v>
      </c>
      <c r="F73" s="0" t="n">
        <f aca="false">+Historicals!F112</f>
        <v>6293</v>
      </c>
      <c r="G73" s="0" t="n">
        <f aca="false">+Historicals!G112</f>
        <v>5892</v>
      </c>
      <c r="H73" s="29" t="n">
        <f aca="false">+Historicals!H112</f>
        <v>6970</v>
      </c>
      <c r="I73" s="29" t="n">
        <f aca="false">+Historicals!I112</f>
        <v>7388</v>
      </c>
      <c r="J73" s="0" t="n">
        <f aca="false">I73*(1+J74)</f>
        <v>7388</v>
      </c>
      <c r="K73" s="0" t="n">
        <f aca="false">J73*(1+K74)</f>
        <v>7388</v>
      </c>
      <c r="L73" s="0" t="n">
        <f aca="false">K73*(1+L74)</f>
        <v>7388</v>
      </c>
      <c r="M73" s="0" t="n">
        <f aca="false">L73*(1+M74)</f>
        <v>7388</v>
      </c>
      <c r="N73" s="0" t="n">
        <f aca="false">M73*(1+N74)</f>
        <v>7388</v>
      </c>
    </row>
    <row r="74" customFormat="false" ht="13.8" hidden="false" customHeight="false" outlineLevel="0" collapsed="false">
      <c r="A74" s="63" t="s">
        <v>136</v>
      </c>
      <c r="B74" s="0" t="str">
        <f aca="false">+IFERROR(B73/A73-1,"NM")</f>
        <v>NM</v>
      </c>
      <c r="C74" s="58" t="n">
        <f aca="false">(C73-B73)/C73</f>
        <v>0.0674201863969859</v>
      </c>
      <c r="D74" s="58" t="n">
        <f aca="false">(D73-C73)/D73</f>
        <v>0.0286979969183359</v>
      </c>
      <c r="E74" s="58" t="n">
        <f aca="false">(E73-D73)/E73</f>
        <v>0.116255319148936</v>
      </c>
      <c r="F74" s="58" t="n">
        <f aca="false">(F73-E73)/F73</f>
        <v>0.06642300969331</v>
      </c>
      <c r="G74" s="58" t="n">
        <f aca="false">(G73-F73)/G73</f>
        <v>-0.0680583842498303</v>
      </c>
      <c r="H74" s="58" t="n">
        <f aca="false">(H73-G73)/H73</f>
        <v>0.154662840746055</v>
      </c>
      <c r="I74" s="58" t="n">
        <f aca="false">(I73-H73)/I73</f>
        <v>0.0565782349756362</v>
      </c>
      <c r="J74" s="58" t="n">
        <v>0</v>
      </c>
      <c r="K74" s="58" t="n">
        <v>0</v>
      </c>
      <c r="L74" s="58" t="n">
        <v>0</v>
      </c>
      <c r="M74" s="58" t="n">
        <v>0</v>
      </c>
      <c r="N74" s="58" t="n">
        <v>0</v>
      </c>
    </row>
    <row r="75" customFormat="false" ht="13.8" hidden="false" customHeight="false" outlineLevel="0" collapsed="false">
      <c r="A75" s="63" t="s">
        <v>150</v>
      </c>
      <c r="B75" s="69" t="n">
        <f aca="false">+Historicals!B184</f>
        <v>0.15780403741999</v>
      </c>
      <c r="C75" s="69" t="n">
        <f aca="false">+Historicals!C184</f>
        <v>0.0722942802466511</v>
      </c>
      <c r="D75" s="69" t="n">
        <f aca="false">+Historicals!D184</f>
        <v>0.0295459052151497</v>
      </c>
      <c r="E75" s="69" t="n">
        <f aca="false">+Historicals!E184</f>
        <v>0.131548536209553</v>
      </c>
      <c r="F75" s="69" t="n">
        <f aca="false">+Historicals!F184</f>
        <v>0.0711489361702128</v>
      </c>
      <c r="G75" s="69" t="n">
        <f aca="false">+Historicals!G184</f>
        <v>-0.0637215954234864</v>
      </c>
      <c r="H75" s="69" t="n">
        <f aca="false">+Historicals!H184</f>
        <v>0.18295994568907</v>
      </c>
      <c r="I75" s="69" t="n">
        <f aca="false">+Historicals!I184</f>
        <v>0.09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</row>
    <row r="76" customFormat="false" ht="13.8" hidden="false" customHeight="false" outlineLevel="0" collapsed="false">
      <c r="A76" s="63" t="s">
        <v>151</v>
      </c>
      <c r="B76" s="0" t="n">
        <v>0</v>
      </c>
      <c r="C76" s="58" t="n">
        <f aca="false">C74-C75</f>
        <v>-0.00487409384966518</v>
      </c>
      <c r="D76" s="58" t="n">
        <f aca="false">D74-D75</f>
        <v>-0.000847908296813801</v>
      </c>
      <c r="E76" s="58" t="n">
        <f aca="false">E74-E75</f>
        <v>-0.0152932170606168</v>
      </c>
      <c r="F76" s="58" t="n">
        <f aca="false">F74-F75</f>
        <v>-0.00472592647690277</v>
      </c>
      <c r="G76" s="58" t="n">
        <f aca="false">G74-G75</f>
        <v>-0.00433678882634388</v>
      </c>
      <c r="H76" s="58" t="n">
        <f aca="false">H74-H75</f>
        <v>-0.0282971049430155</v>
      </c>
      <c r="I76" s="58" t="n">
        <f aca="false">I74-I75</f>
        <v>-0.0334217650243638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</row>
    <row r="77" customFormat="false" ht="13.8" hidden="false" customHeight="false" outlineLevel="0" collapsed="false">
      <c r="A77" s="64" t="s">
        <v>109</v>
      </c>
      <c r="B77" s="0" t="n">
        <f aca="false">+Historicals!B113</f>
        <v>2051</v>
      </c>
      <c r="C77" s="0" t="n">
        <f aca="false">+Historicals!C113</f>
        <v>2149</v>
      </c>
      <c r="D77" s="0" t="n">
        <f aca="false">+Historicals!D113</f>
        <v>2395</v>
      </c>
      <c r="E77" s="0" t="n">
        <f aca="false">+Historicals!E113</f>
        <v>2940</v>
      </c>
      <c r="F77" s="0" t="n">
        <f aca="false">+Historicals!F113</f>
        <v>3087</v>
      </c>
      <c r="G77" s="0" t="n">
        <f aca="false">+Historicals!G113</f>
        <v>3053</v>
      </c>
      <c r="H77" s="29" t="n">
        <f aca="false">+Historicals!H113</f>
        <v>3996</v>
      </c>
      <c r="I77" s="29" t="n">
        <f aca="false">+Historicals!I113</f>
        <v>4527</v>
      </c>
      <c r="J77" s="0" t="n">
        <f aca="false">I77*(1+J78)</f>
        <v>4527</v>
      </c>
      <c r="K77" s="0" t="n">
        <f aca="false">J77*(1+K78)</f>
        <v>4527</v>
      </c>
      <c r="L77" s="0" t="n">
        <f aca="false">K77*(1+L78)</f>
        <v>4527</v>
      </c>
      <c r="M77" s="0" t="n">
        <f aca="false">L77*(1+M78)</f>
        <v>4527</v>
      </c>
      <c r="N77" s="0" t="n">
        <f aca="false">M77*(1+N78)</f>
        <v>4527</v>
      </c>
    </row>
    <row r="78" customFormat="false" ht="13.8" hidden="false" customHeight="false" outlineLevel="0" collapsed="false">
      <c r="A78" s="63" t="s">
        <v>136</v>
      </c>
      <c r="B78" s="0" t="str">
        <f aca="false">+IFERROR(B77/A77-1,"NM")</f>
        <v>NM</v>
      </c>
      <c r="C78" s="58" t="n">
        <f aca="false">(C77-B77)/C77</f>
        <v>0.0456026058631922</v>
      </c>
      <c r="D78" s="58" t="n">
        <f aca="false">(D77-C77)/D77</f>
        <v>0.102713987473904</v>
      </c>
      <c r="E78" s="58" t="n">
        <f aca="false">(E77-D77)/E77</f>
        <v>0.185374149659864</v>
      </c>
      <c r="F78" s="58" t="n">
        <f aca="false">(F77-E77)/F77</f>
        <v>0.0476190476190476</v>
      </c>
      <c r="G78" s="58" t="n">
        <f aca="false">(G77-F77)/G77</f>
        <v>-0.0111365869636423</v>
      </c>
      <c r="H78" s="58" t="n">
        <f aca="false">(H77-G77)/H77</f>
        <v>0.235985985985986</v>
      </c>
      <c r="I78" s="58" t="n">
        <f aca="false">(I77-H77)/I77</f>
        <v>0.117296222664016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</row>
    <row r="79" customFormat="false" ht="13.8" hidden="false" customHeight="false" outlineLevel="0" collapsed="false">
      <c r="A79" s="63" t="s">
        <v>150</v>
      </c>
      <c r="B79" s="69" t="n">
        <f aca="false">+Historicals!B185</f>
        <v>0.0469627360898418</v>
      </c>
      <c r="C79" s="69" t="n">
        <f aca="false">+Historicals!C185</f>
        <v>0.0477815699658703</v>
      </c>
      <c r="D79" s="69" t="n">
        <f aca="false">+Historicals!D185</f>
        <v>0.11447184737087</v>
      </c>
      <c r="E79" s="69" t="n">
        <f aca="false">+Historicals!E185</f>
        <v>0.227557411273486</v>
      </c>
      <c r="F79" s="69" t="n">
        <f aca="false">+Historicals!F185</f>
        <v>0.05</v>
      </c>
      <c r="G79" s="69" t="n">
        <f aca="false">+Historicals!G185</f>
        <v>-0.0110139293812763</v>
      </c>
      <c r="H79" s="69" t="n">
        <f aca="false">+Historicals!H185</f>
        <v>0.308876514903374</v>
      </c>
      <c r="I79" s="69" t="n">
        <f aca="false">+Historicals!I185</f>
        <v>0.16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</row>
    <row r="80" customFormat="false" ht="13.8" hidden="false" customHeight="false" outlineLevel="0" collapsed="false">
      <c r="A80" s="63" t="s">
        <v>151</v>
      </c>
      <c r="B80" s="70" t="n">
        <v>0</v>
      </c>
      <c r="C80" s="71" t="n">
        <f aca="false">C78-C79</f>
        <v>-0.00217896410267813</v>
      </c>
      <c r="D80" s="71" t="n">
        <f aca="false">D78-D79</f>
        <v>-0.0117578598969662</v>
      </c>
      <c r="E80" s="71" t="n">
        <f aca="false">E78-E79</f>
        <v>-0.0421832616136225</v>
      </c>
      <c r="F80" s="71" t="n">
        <f aca="false">F78-F79</f>
        <v>-0.00238095238095239</v>
      </c>
      <c r="G80" s="71" t="n">
        <f aca="false">G78-G79</f>
        <v>-0.000122657582365999</v>
      </c>
      <c r="H80" s="71" t="n">
        <f aca="false">H78-H79</f>
        <v>-0.0728905289173878</v>
      </c>
      <c r="I80" s="71" t="n">
        <f aca="false">I78-I79</f>
        <v>-0.0427037773359841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</row>
    <row r="81" customFormat="false" ht="13.8" hidden="false" customHeight="false" outlineLevel="0" collapsed="false">
      <c r="A81" s="64" t="s">
        <v>110</v>
      </c>
      <c r="B81" s="70" t="n">
        <f aca="false">+Historicals!B114</f>
        <v>372</v>
      </c>
      <c r="C81" s="70" t="n">
        <f aca="false">+Historicals!C114</f>
        <v>376</v>
      </c>
      <c r="D81" s="70" t="n">
        <f aca="false">+Historicals!D114</f>
        <v>383</v>
      </c>
      <c r="E81" s="70" t="n">
        <f aca="false">+Historicals!E114</f>
        <v>427</v>
      </c>
      <c r="F81" s="70" t="n">
        <f aca="false">+Historicals!F114</f>
        <v>432</v>
      </c>
      <c r="G81" s="70" t="n">
        <f aca="false">+Historicals!G114</f>
        <v>402</v>
      </c>
      <c r="H81" s="70" t="n">
        <f aca="false">+Historicals!H114</f>
        <v>490</v>
      </c>
      <c r="I81" s="70" t="n">
        <f aca="false">+Historicals!I114</f>
        <v>564</v>
      </c>
      <c r="J81" s="70" t="n">
        <f aca="false">I81*(1+J82)</f>
        <v>564</v>
      </c>
      <c r="K81" s="70" t="n">
        <f aca="false">J81*(1+K82)</f>
        <v>564</v>
      </c>
      <c r="L81" s="70" t="n">
        <f aca="false">K81*(1+L82)</f>
        <v>564</v>
      </c>
      <c r="M81" s="70" t="n">
        <f aca="false">L81*(1+M82)</f>
        <v>564</v>
      </c>
      <c r="N81" s="70" t="n">
        <f aca="false">M81*(1+N82)</f>
        <v>564</v>
      </c>
    </row>
    <row r="82" customFormat="false" ht="13.8" hidden="false" customHeight="false" outlineLevel="0" collapsed="false">
      <c r="A82" s="63" t="s">
        <v>136</v>
      </c>
      <c r="B82" s="72" t="str">
        <f aca="false">+IFERROR(B81/A81-1,"NM")</f>
        <v>NM</v>
      </c>
      <c r="C82" s="73" t="n">
        <f aca="false">(C81-B81)/C81</f>
        <v>0.0106382978723404</v>
      </c>
      <c r="D82" s="73" t="n">
        <f aca="false">(D81-C81)/D81</f>
        <v>0.0182767624020888</v>
      </c>
      <c r="E82" s="73" t="n">
        <f aca="false">(E81-D81)/E81</f>
        <v>0.103044496487119</v>
      </c>
      <c r="F82" s="73" t="n">
        <f aca="false">(F81-E81)/F81</f>
        <v>0.0115740740740741</v>
      </c>
      <c r="G82" s="73" t="n">
        <f aca="false">(G81-F81)/G81</f>
        <v>-0.0746268656716418</v>
      </c>
      <c r="H82" s="73" t="n">
        <f aca="false">(H81-G81)/H81</f>
        <v>0.179591836734694</v>
      </c>
      <c r="I82" s="73" t="n">
        <f aca="false">(I81-H81)/I81</f>
        <v>0.131205673758865</v>
      </c>
      <c r="J82" s="58" t="n">
        <v>0</v>
      </c>
      <c r="K82" s="58" t="n">
        <v>0</v>
      </c>
      <c r="L82" s="58" t="n">
        <v>0</v>
      </c>
      <c r="M82" s="58" t="n">
        <v>0</v>
      </c>
      <c r="N82" s="58" t="n">
        <v>0</v>
      </c>
    </row>
    <row r="83" customFormat="false" ht="13.8" hidden="false" customHeight="false" outlineLevel="0" collapsed="false">
      <c r="A83" s="63" t="s">
        <v>150</v>
      </c>
      <c r="B83" s="69" t="n">
        <f aca="false">+Historicals!B186</f>
        <v>0.0782608695652174</v>
      </c>
      <c r="C83" s="69" t="n">
        <f aca="false">+Historicals!C186</f>
        <v>0.010752688172043</v>
      </c>
      <c r="D83" s="69" t="n">
        <f aca="false">+Historicals!D186</f>
        <v>0.0186170212765957</v>
      </c>
      <c r="E83" s="69" t="n">
        <f aca="false">+Historicals!E186</f>
        <v>0.114882506527415</v>
      </c>
      <c r="F83" s="69" t="n">
        <f aca="false">+Historicals!F186</f>
        <v>0.0117096018735363</v>
      </c>
      <c r="G83" s="69" t="n">
        <f aca="false">+Historicals!G186</f>
        <v>-0.0694444444444444</v>
      </c>
      <c r="H83" s="69" t="n">
        <f aca="false">+Historicals!H186</f>
        <v>0.218905472636816</v>
      </c>
      <c r="I83" s="69" t="n">
        <f aca="false">+Historicals!I186</f>
        <v>0.17</v>
      </c>
      <c r="J83" s="58" t="n">
        <v>0</v>
      </c>
      <c r="K83" s="58" t="n">
        <v>0</v>
      </c>
      <c r="L83" s="58" t="n">
        <v>0</v>
      </c>
      <c r="M83" s="58" t="n">
        <v>0</v>
      </c>
      <c r="N83" s="58" t="n">
        <v>0</v>
      </c>
    </row>
    <row r="84" customFormat="false" ht="13.8" hidden="false" customHeight="false" outlineLevel="0" collapsed="false">
      <c r="A84" s="63" t="s">
        <v>151</v>
      </c>
      <c r="B84" s="0" t="n">
        <v>0</v>
      </c>
      <c r="C84" s="58" t="n">
        <f aca="false">C82-C83</f>
        <v>-0.000114390299702574</v>
      </c>
      <c r="D84" s="58" t="n">
        <f aca="false">D82-D83</f>
        <v>-0.000340258874506925</v>
      </c>
      <c r="E84" s="58" t="n">
        <f aca="false">E82-E83</f>
        <v>-0.0118380100402956</v>
      </c>
      <c r="F84" s="58" t="n">
        <f aca="false">F82-F83</f>
        <v>-0.000135527799462227</v>
      </c>
      <c r="G84" s="58" t="n">
        <f aca="false">G82-G83</f>
        <v>-0.00518242122719738</v>
      </c>
      <c r="H84" s="58" t="n">
        <f aca="false">H82-H83</f>
        <v>-0.0393136359021221</v>
      </c>
      <c r="I84" s="58" t="n">
        <f aca="false">I82-I83</f>
        <v>-0.0387943262411348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</row>
    <row r="85" customFormat="false" ht="13.8" hidden="false" customHeight="false" outlineLevel="0" collapsed="false">
      <c r="A85" s="16" t="s">
        <v>137</v>
      </c>
      <c r="B85" s="59" t="n">
        <f aca="false">B88+B92</f>
        <v>1611</v>
      </c>
      <c r="C85" s="59" t="n">
        <f aca="false">C88+C92</f>
        <v>1872</v>
      </c>
      <c r="D85" s="59" t="n">
        <f aca="false">D88+D92</f>
        <v>1613</v>
      </c>
      <c r="E85" s="59" t="n">
        <f aca="false">E88+E92</f>
        <v>1703</v>
      </c>
      <c r="F85" s="59" t="n">
        <f aca="false">F88+F92</f>
        <v>2106</v>
      </c>
      <c r="G85" s="59" t="n">
        <f aca="false">G88+G92</f>
        <v>1673</v>
      </c>
      <c r="H85" s="59" t="n">
        <f aca="false">H88+H92</f>
        <v>2571</v>
      </c>
      <c r="I85" s="74" t="n">
        <f aca="false">I88+I92</f>
        <v>3427</v>
      </c>
      <c r="J85" s="59" t="n">
        <f aca="false">I85*(1+J86)</f>
        <v>3427</v>
      </c>
      <c r="K85" s="59" t="n">
        <f aca="false">J85*(1+K86)</f>
        <v>3427</v>
      </c>
      <c r="L85" s="59" t="n">
        <f aca="false">K85*(1+L86)</f>
        <v>3427</v>
      </c>
      <c r="M85" s="59" t="n">
        <f aca="false">L85*(1+M86)</f>
        <v>3427</v>
      </c>
      <c r="N85" s="59" t="n">
        <f aca="false">M85*(1+N86)</f>
        <v>3427</v>
      </c>
    </row>
    <row r="86" customFormat="false" ht="13.8" hidden="false" customHeight="false" outlineLevel="0" collapsed="false">
      <c r="A86" s="57" t="s">
        <v>136</v>
      </c>
      <c r="B86" s="0" t="str">
        <f aca="false">+IFERROR(B85/A85-1,"NM")</f>
        <v>NM</v>
      </c>
      <c r="C86" s="58" t="n">
        <f aca="false">(C85-B85)/C85</f>
        <v>0.139423076923077</v>
      </c>
      <c r="D86" s="58" t="n">
        <f aca="false">(D85-C85)/D85</f>
        <v>-0.160570365778053</v>
      </c>
      <c r="E86" s="58" t="n">
        <f aca="false">(E85-D85)/E85</f>
        <v>0.0528479154433353</v>
      </c>
      <c r="F86" s="58" t="n">
        <f aca="false">(F85-E85)/F85</f>
        <v>0.191358024691358</v>
      </c>
      <c r="G86" s="58" t="n">
        <f aca="false">(G85-F85)/G85</f>
        <v>-0.258816497310221</v>
      </c>
      <c r="H86" s="58" t="n">
        <f aca="false">(H85-G85)/H85</f>
        <v>0.34928043562816</v>
      </c>
      <c r="I86" s="58" t="n">
        <f aca="false">(I85-H85)/I85</f>
        <v>0.24978114969361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</row>
    <row r="87" customFormat="false" ht="13.8" hidden="false" customHeight="false" outlineLevel="0" collapsed="false">
      <c r="A87" s="57" t="s">
        <v>139</v>
      </c>
      <c r="B87" s="58" t="n">
        <f aca="false">B85/B71</f>
        <v>0.226073533539152</v>
      </c>
      <c r="C87" s="58" t="n">
        <f aca="false">C85/C71</f>
        <v>0.247357293868922</v>
      </c>
      <c r="D87" s="58" t="n">
        <f aca="false">D85/D71</f>
        <v>0.202383939774153</v>
      </c>
      <c r="E87" s="58" t="n">
        <f aca="false">E85/E71</f>
        <v>0.184267474572603</v>
      </c>
      <c r="F87" s="58" t="n">
        <f aca="false">F85/F71</f>
        <v>0.214635140644109</v>
      </c>
      <c r="G87" s="58" t="n">
        <f aca="false">G85/G71</f>
        <v>0.178987910559538</v>
      </c>
      <c r="H87" s="58" t="n">
        <f aca="false">H85/H71</f>
        <v>0.224423882681564</v>
      </c>
      <c r="I87" s="58" t="n">
        <f aca="false">I85/I71</f>
        <v>0.274621363891337</v>
      </c>
      <c r="J87" s="58" t="n">
        <f aca="false">J85/J71</f>
        <v>0.274621363891337</v>
      </c>
      <c r="K87" s="58" t="n">
        <f aca="false">K85/K71</f>
        <v>0.274621363891337</v>
      </c>
      <c r="L87" s="58" t="n">
        <f aca="false">L85/L71</f>
        <v>0.274621363891337</v>
      </c>
      <c r="M87" s="58" t="n">
        <f aca="false">M85/M71</f>
        <v>0.274621363891337</v>
      </c>
      <c r="N87" s="58" t="n">
        <f aca="false">N85/N71</f>
        <v>0.274621363891337</v>
      </c>
    </row>
    <row r="88" customFormat="false" ht="13.8" hidden="false" customHeight="false" outlineLevel="0" collapsed="false">
      <c r="A88" s="16" t="s">
        <v>140</v>
      </c>
      <c r="B88" s="66" t="n">
        <f aca="false">+Historicals!B168</f>
        <v>87</v>
      </c>
      <c r="C88" s="66" t="n">
        <f aca="false">+Historicals!C168</f>
        <v>85</v>
      </c>
      <c r="D88" s="66" t="n">
        <f aca="false">+Historicals!D168</f>
        <v>106</v>
      </c>
      <c r="E88" s="66" t="n">
        <f aca="false">+Historicals!E168</f>
        <v>116</v>
      </c>
      <c r="F88" s="66" t="n">
        <f aca="false">+Historicals!F168</f>
        <v>111</v>
      </c>
      <c r="G88" s="66" t="n">
        <f aca="false">+Historicals!G168</f>
        <v>132</v>
      </c>
      <c r="H88" s="66" t="n">
        <f aca="false">+Historicals!H168</f>
        <v>136</v>
      </c>
      <c r="I88" s="66" t="n">
        <f aca="false">+Historicals!I168</f>
        <v>134</v>
      </c>
      <c r="J88" s="59" t="n">
        <f aca="false">I88*(1+J89)</f>
        <v>134</v>
      </c>
      <c r="K88" s="59" t="n">
        <f aca="false">J88*(1+K89)</f>
        <v>134</v>
      </c>
      <c r="L88" s="59" t="n">
        <f aca="false">K88*(1+L89)</f>
        <v>134</v>
      </c>
      <c r="M88" s="59" t="n">
        <f aca="false">L88*(1+M89)</f>
        <v>134</v>
      </c>
      <c r="N88" s="59" t="n">
        <f aca="false">M88*(1+N89)</f>
        <v>134</v>
      </c>
    </row>
    <row r="89" customFormat="false" ht="13.8" hidden="false" customHeight="false" outlineLevel="0" collapsed="false">
      <c r="A89" s="57" t="s">
        <v>136</v>
      </c>
      <c r="B89" s="0" t="str">
        <f aca="false">+IFERROR(B88/A88-1,"NM")</f>
        <v>NM</v>
      </c>
      <c r="C89" s="58" t="n">
        <f aca="false">(C88-B88)/C88</f>
        <v>-0.0235294117647059</v>
      </c>
      <c r="D89" s="58" t="n">
        <f aca="false">(D88-C88)/D88</f>
        <v>0.19811320754717</v>
      </c>
      <c r="E89" s="58" t="n">
        <f aca="false">(E88-D88)/E88</f>
        <v>0.0862068965517241</v>
      </c>
      <c r="F89" s="58" t="n">
        <f aca="false">(F88-E88)/F88</f>
        <v>-0.045045045045045</v>
      </c>
      <c r="G89" s="58" t="n">
        <f aca="false">(G88-F88)/G88</f>
        <v>0.159090909090909</v>
      </c>
      <c r="H89" s="58" t="n">
        <f aca="false">(H88-G88)/H88</f>
        <v>0.0294117647058823</v>
      </c>
      <c r="I89" s="58" t="n">
        <f aca="false">(I88-H88)/I88</f>
        <v>-0.0149253731343284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</row>
    <row r="90" customFormat="false" ht="13.8" hidden="false" customHeight="false" outlineLevel="0" collapsed="false">
      <c r="A90" s="57" t="s">
        <v>142</v>
      </c>
      <c r="B90" s="58" t="n">
        <f aca="false">B88/B71</f>
        <v>0.0122088127982038</v>
      </c>
      <c r="C90" s="58" t="n">
        <f aca="false">C88/C71</f>
        <v>0.0112315010570825</v>
      </c>
      <c r="D90" s="58" t="n">
        <f aca="false">D88/D71</f>
        <v>0.0132998745294856</v>
      </c>
      <c r="E90" s="58" t="n">
        <f aca="false">E88/E71</f>
        <v>0.0125513958017745</v>
      </c>
      <c r="F90" s="58" t="n">
        <f aca="false">F88/F71</f>
        <v>0.0113126783530371</v>
      </c>
      <c r="G90" s="58" t="n">
        <f aca="false">G88/G71</f>
        <v>0.0141221782390072</v>
      </c>
      <c r="H90" s="58" t="n">
        <f aca="false">H88/H71</f>
        <v>0.0118715083798883</v>
      </c>
      <c r="I90" s="58" t="n">
        <f aca="false">I88/I71</f>
        <v>0.0107380399070438</v>
      </c>
      <c r="J90" s="58" t="n">
        <f aca="false">J88/J71</f>
        <v>0.0107380399070438</v>
      </c>
      <c r="K90" s="58" t="n">
        <f aca="false">K88/K71</f>
        <v>0.0107380399070438</v>
      </c>
      <c r="L90" s="58" t="n">
        <f aca="false">L88/L71</f>
        <v>0.0107380399070438</v>
      </c>
      <c r="M90" s="58" t="n">
        <f aca="false">M88/M71</f>
        <v>0.0107380399070438</v>
      </c>
      <c r="N90" s="58" t="n">
        <f aca="false">N88/N71</f>
        <v>0.0107380399070438</v>
      </c>
    </row>
    <row r="91" customFormat="false" ht="13.8" hidden="false" customHeight="false" outlineLevel="0" collapsed="false">
      <c r="A91" s="57" t="s">
        <v>152</v>
      </c>
      <c r="B91" s="58" t="n">
        <f aca="false">B88/B98</f>
        <v>0.174698795180723</v>
      </c>
      <c r="C91" s="58" t="n">
        <f aca="false">C88/C98</f>
        <v>0.13302034428795</v>
      </c>
      <c r="D91" s="58" t="n">
        <f aca="false">D88/D98</f>
        <v>0.14950634696756</v>
      </c>
      <c r="E91" s="58" t="n">
        <f aca="false">E88/E98</f>
        <v>0.136631330977621</v>
      </c>
      <c r="F91" s="58" t="n">
        <f aca="false">F88/F98</f>
        <v>0.119483315392896</v>
      </c>
      <c r="G91" s="58" t="n">
        <f aca="false">G88/G98</f>
        <v>0.149152542372881</v>
      </c>
      <c r="H91" s="58" t="n">
        <f aca="false">H88/H98</f>
        <v>0.138492871690428</v>
      </c>
      <c r="I91" s="58" t="n">
        <f aca="false">I88/I98</f>
        <v>0.145652173913043</v>
      </c>
      <c r="J91" s="58" t="n">
        <f aca="false">J88/J98</f>
        <v>0.145652173913043</v>
      </c>
      <c r="K91" s="58" t="n">
        <f aca="false">K88/K98</f>
        <v>0.145652173913043</v>
      </c>
      <c r="L91" s="58" t="n">
        <f aca="false">L88/L98</f>
        <v>0.145652173913043</v>
      </c>
      <c r="M91" s="58" t="n">
        <f aca="false">M88/M98</f>
        <v>0.145652173913043</v>
      </c>
      <c r="N91" s="58" t="n">
        <f aca="false">N88/N98</f>
        <v>0.145652173913043</v>
      </c>
    </row>
    <row r="92" customFormat="false" ht="13.8" hidden="false" customHeight="false" outlineLevel="0" collapsed="false">
      <c r="A92" s="16" t="s">
        <v>143</v>
      </c>
      <c r="B92" s="66" t="n">
        <f aca="false">+Historicals!B135</f>
        <v>1524</v>
      </c>
      <c r="C92" s="66" t="n">
        <f aca="false">+Historicals!C135</f>
        <v>1787</v>
      </c>
      <c r="D92" s="66" t="n">
        <f aca="false">+Historicals!D135</f>
        <v>1507</v>
      </c>
      <c r="E92" s="66" t="n">
        <f aca="false">+Historicals!E135</f>
        <v>1587</v>
      </c>
      <c r="F92" s="66" t="n">
        <f aca="false">+Historicals!F135</f>
        <v>1995</v>
      </c>
      <c r="G92" s="66" t="n">
        <f aca="false">+Historicals!G135</f>
        <v>1541</v>
      </c>
      <c r="H92" s="66" t="n">
        <f aca="false">+Historicals!H135</f>
        <v>2435</v>
      </c>
      <c r="I92" s="66" t="n">
        <f aca="false">+Historicals!I135</f>
        <v>3293</v>
      </c>
      <c r="J92" s="59" t="n">
        <f aca="false">I92*(1+J93)</f>
        <v>3293</v>
      </c>
      <c r="K92" s="59" t="n">
        <f aca="false">J92*(1+K93)</f>
        <v>3293</v>
      </c>
      <c r="L92" s="59" t="n">
        <f aca="false">K92*(1+L93)</f>
        <v>3293</v>
      </c>
      <c r="M92" s="59" t="n">
        <f aca="false">L92*(1+M93)</f>
        <v>3293</v>
      </c>
      <c r="N92" s="59" t="n">
        <f aca="false">M92*(1+N93)</f>
        <v>3293</v>
      </c>
    </row>
    <row r="93" customFormat="false" ht="13.8" hidden="false" customHeight="false" outlineLevel="0" collapsed="false">
      <c r="A93" s="57" t="s">
        <v>136</v>
      </c>
      <c r="B93" s="0" t="str">
        <f aca="false">+IFERROR(B92/A92-1,"NM")</f>
        <v>NM</v>
      </c>
      <c r="C93" s="58" t="n">
        <f aca="false">(C92-B92)/C92</f>
        <v>0.14717403469502</v>
      </c>
      <c r="D93" s="58" t="n">
        <f aca="false">(D92-C92)/D92</f>
        <v>-0.185799601857996</v>
      </c>
      <c r="E93" s="58" t="n">
        <f aca="false">(E92-D92)/E92</f>
        <v>0.0504095778197858</v>
      </c>
      <c r="F93" s="58" t="n">
        <f aca="false">(F92-E92)/F92</f>
        <v>0.204511278195489</v>
      </c>
      <c r="G93" s="58" t="n">
        <f aca="false">(G92-F92)/G92</f>
        <v>-0.294613887086308</v>
      </c>
      <c r="H93" s="58" t="n">
        <f aca="false">(H92-G92)/H92</f>
        <v>0.367145790554415</v>
      </c>
      <c r="I93" s="58" t="n">
        <f aca="false">(I92-H92)/I92</f>
        <v>0.26055268751898</v>
      </c>
      <c r="J93" s="58" t="n">
        <v>0</v>
      </c>
      <c r="K93" s="58" t="n">
        <v>0</v>
      </c>
      <c r="L93" s="58" t="n">
        <v>0</v>
      </c>
      <c r="M93" s="58" t="n">
        <v>0</v>
      </c>
      <c r="N93" s="58" t="n">
        <v>0</v>
      </c>
    </row>
    <row r="94" customFormat="false" ht="13.8" hidden="false" customHeight="false" outlineLevel="0" collapsed="false">
      <c r="A94" s="57" t="s">
        <v>139</v>
      </c>
      <c r="B94" s="58" t="n">
        <f aca="false">B92/B71</f>
        <v>0.213864720740949</v>
      </c>
      <c r="C94" s="58" t="n">
        <f aca="false">C92/C71</f>
        <v>0.236125792811839</v>
      </c>
      <c r="D94" s="58" t="n">
        <f aca="false">D92/D71</f>
        <v>0.189084065244668</v>
      </c>
      <c r="E94" s="58" t="n">
        <f aca="false">E92/E71</f>
        <v>0.171716078770829</v>
      </c>
      <c r="F94" s="58" t="n">
        <f aca="false">F92/F71</f>
        <v>0.203322462291072</v>
      </c>
      <c r="G94" s="58" t="n">
        <f aca="false">G92/G71</f>
        <v>0.164865732320531</v>
      </c>
      <c r="H94" s="58" t="n">
        <f aca="false">H92/H71</f>
        <v>0.212552374301676</v>
      </c>
      <c r="I94" s="58" t="n">
        <f aca="false">I92/I71</f>
        <v>0.263883323984294</v>
      </c>
      <c r="J94" s="58" t="n">
        <f aca="false">J92/J71</f>
        <v>0.263883323984294</v>
      </c>
      <c r="K94" s="58" t="n">
        <f aca="false">K92/K71</f>
        <v>0.263883323984294</v>
      </c>
      <c r="L94" s="58" t="n">
        <f aca="false">L92/L71</f>
        <v>0.263883323984294</v>
      </c>
      <c r="M94" s="58" t="n">
        <f aca="false">M92/M71</f>
        <v>0.263883323984294</v>
      </c>
      <c r="N94" s="58" t="n">
        <f aca="false">N92/N71</f>
        <v>0.263883323984294</v>
      </c>
    </row>
    <row r="95" customFormat="false" ht="13.8" hidden="false" customHeight="false" outlineLevel="0" collapsed="false">
      <c r="A95" s="16" t="s">
        <v>145</v>
      </c>
      <c r="B95" s="66" t="n">
        <v>236</v>
      </c>
      <c r="C95" s="66" t="n">
        <v>234</v>
      </c>
      <c r="D95" s="66" t="n">
        <v>173</v>
      </c>
      <c r="E95" s="66" t="n">
        <v>240</v>
      </c>
      <c r="F95" s="66" t="n">
        <v>233</v>
      </c>
      <c r="G95" s="66" t="n">
        <v>139</v>
      </c>
      <c r="H95" s="66" t="n">
        <v>153</v>
      </c>
      <c r="I95" s="66" t="n">
        <v>197</v>
      </c>
      <c r="J95" s="59" t="n">
        <f aca="false">I95*(1+J96)</f>
        <v>197</v>
      </c>
      <c r="K95" s="59" t="n">
        <f aca="false">J95*(1+K96)</f>
        <v>197</v>
      </c>
      <c r="L95" s="59" t="n">
        <f aca="false">K95*(1+L96)</f>
        <v>197</v>
      </c>
      <c r="M95" s="59" t="n">
        <f aca="false">L95*(1+M96)</f>
        <v>197</v>
      </c>
      <c r="N95" s="59" t="n">
        <f aca="false">M95*(1+N96)</f>
        <v>197</v>
      </c>
    </row>
    <row r="96" customFormat="false" ht="13.8" hidden="false" customHeight="false" outlineLevel="0" collapsed="false">
      <c r="A96" s="57" t="s">
        <v>136</v>
      </c>
      <c r="B96" s="0" t="str">
        <f aca="false">+IFERROR(B95/A495-1,"NM")</f>
        <v>NM</v>
      </c>
      <c r="C96" s="58" t="n">
        <f aca="false">(C95-B95)/C95</f>
        <v>-0.00854700854700855</v>
      </c>
      <c r="D96" s="58" t="n">
        <f aca="false">(D95-C95)/D95</f>
        <v>-0.352601156069364</v>
      </c>
      <c r="E96" s="58" t="n">
        <f aca="false">(E95-D95)/E95</f>
        <v>0.279166666666667</v>
      </c>
      <c r="F96" s="58" t="n">
        <f aca="false">(F95-E95)/F95</f>
        <v>-0.0300429184549356</v>
      </c>
      <c r="G96" s="58" t="n">
        <f aca="false">(G95-F95)/G95</f>
        <v>-0.676258992805755</v>
      </c>
      <c r="H96" s="58" t="n">
        <f aca="false">(H95-G95)/H95</f>
        <v>0.0915032679738562</v>
      </c>
      <c r="I96" s="58" t="n">
        <f aca="false">(I95-H95)/I95</f>
        <v>0.223350253807107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</row>
    <row r="97" customFormat="false" ht="13.8" hidden="false" customHeight="false" outlineLevel="0" collapsed="false">
      <c r="A97" s="57" t="s">
        <v>142</v>
      </c>
      <c r="B97" s="58" t="n">
        <f aca="false">B95/B71</f>
        <v>0.0331181588548976</v>
      </c>
      <c r="C97" s="58" t="n">
        <f aca="false">C95/C71</f>
        <v>0.0309196617336152</v>
      </c>
      <c r="D97" s="58" t="n">
        <f aca="false">D95/D71</f>
        <v>0.0217063989962359</v>
      </c>
      <c r="E97" s="58" t="n">
        <f aca="false">E95/E71</f>
        <v>0.0259684051071197</v>
      </c>
      <c r="F97" s="58" t="n">
        <f aca="false">F95/F71</f>
        <v>0.023746432939258</v>
      </c>
      <c r="G97" s="58" t="n">
        <f aca="false">G95/G71</f>
        <v>0.0148710816304697</v>
      </c>
      <c r="H97" s="58" t="n">
        <f aca="false">H95/H71</f>
        <v>0.0133554469273743</v>
      </c>
      <c r="I97" s="58" t="n">
        <f aca="false">I95/I71</f>
        <v>0.0157865213558779</v>
      </c>
      <c r="J97" s="58" t="n">
        <f aca="false">J95/J71</f>
        <v>0.0157865213558779</v>
      </c>
      <c r="K97" s="58" t="n">
        <f aca="false">K95/K71</f>
        <v>0.0157865213558779</v>
      </c>
      <c r="L97" s="58" t="n">
        <f aca="false">L95/L71</f>
        <v>0.0157865213558779</v>
      </c>
      <c r="M97" s="58" t="n">
        <f aca="false">M95/M71</f>
        <v>0.0157865213558779</v>
      </c>
      <c r="N97" s="58" t="n">
        <f aca="false">N95/N71</f>
        <v>0.0157865213558779</v>
      </c>
    </row>
    <row r="98" customFormat="false" ht="13.8" hidden="false" customHeight="false" outlineLevel="0" collapsed="false">
      <c r="A98" s="16" t="s">
        <v>147</v>
      </c>
      <c r="B98" s="66" t="n">
        <f aca="false">+Historicals!B146</f>
        <v>498</v>
      </c>
      <c r="C98" s="66" t="n">
        <f aca="false">+Historicals!C146</f>
        <v>639</v>
      </c>
      <c r="D98" s="66" t="n">
        <f aca="false">+Historicals!D146</f>
        <v>709</v>
      </c>
      <c r="E98" s="66" t="n">
        <f aca="false">+Historicals!E146</f>
        <v>849</v>
      </c>
      <c r="F98" s="66" t="n">
        <f aca="false">+Historicals!F146</f>
        <v>929</v>
      </c>
      <c r="G98" s="66" t="n">
        <f aca="false">+Historicals!G146</f>
        <v>885</v>
      </c>
      <c r="H98" s="66" t="n">
        <f aca="false">+Historicals!H146</f>
        <v>982</v>
      </c>
      <c r="I98" s="66" t="n">
        <f aca="false">+Historicals!I146</f>
        <v>920</v>
      </c>
      <c r="J98" s="59" t="n">
        <f aca="false">I98*(1+J99)</f>
        <v>920</v>
      </c>
      <c r="K98" s="59" t="n">
        <f aca="false">J98*(1+K99)</f>
        <v>920</v>
      </c>
      <c r="L98" s="59" t="n">
        <f aca="false">K98*(1+L99)</f>
        <v>920</v>
      </c>
      <c r="M98" s="59" t="n">
        <f aca="false">L98*(1+M99)</f>
        <v>920</v>
      </c>
      <c r="N98" s="59" t="n">
        <f aca="false">M98*(1+N99)</f>
        <v>920</v>
      </c>
    </row>
    <row r="99" customFormat="false" ht="13.8" hidden="false" customHeight="false" outlineLevel="0" collapsed="false">
      <c r="A99" s="57" t="s">
        <v>136</v>
      </c>
      <c r="B99" s="0" t="str">
        <f aca="false">+IFERROR(B98/A98-1,"NM")</f>
        <v>NM</v>
      </c>
      <c r="C99" s="58" t="n">
        <f aca="false">(C98-B98)/C98</f>
        <v>0.220657276995305</v>
      </c>
      <c r="D99" s="58" t="n">
        <f aca="false">(D98-C98)/D98</f>
        <v>0.0987306064880113</v>
      </c>
      <c r="E99" s="58" t="n">
        <f aca="false">(E98-D98)/E98</f>
        <v>0.16489988221437</v>
      </c>
      <c r="F99" s="58" t="n">
        <f aca="false">(F98-E98)/F98</f>
        <v>0.0861141011840689</v>
      </c>
      <c r="G99" s="58" t="n">
        <f aca="false">(G98-F98)/G98</f>
        <v>-0.0497175141242938</v>
      </c>
      <c r="H99" s="58" t="n">
        <f aca="false">(H98-G98)/H98</f>
        <v>0.0987780040733198</v>
      </c>
      <c r="I99" s="58" t="n">
        <f aca="false">(I98-H98)/I98</f>
        <v>-0.0673913043478261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</row>
    <row r="100" customFormat="false" ht="13.8" hidden="false" customHeight="false" outlineLevel="0" collapsed="false">
      <c r="A100" s="57" t="s">
        <v>142</v>
      </c>
      <c r="B100" s="58" t="n">
        <f aca="false">B98/B71</f>
        <v>0.0698849284310974</v>
      </c>
      <c r="C100" s="58" t="n">
        <f aca="false">C98/C71</f>
        <v>0.0844344608879493</v>
      </c>
      <c r="D100" s="58" t="n">
        <f aca="false">D98/D71</f>
        <v>0.0889585947302384</v>
      </c>
      <c r="E100" s="58" t="n">
        <f aca="false">E98/E71</f>
        <v>0.0918632330664358</v>
      </c>
      <c r="F100" s="58" t="n">
        <f aca="false">F98/F71</f>
        <v>0.0946799836934366</v>
      </c>
      <c r="G100" s="58" t="n">
        <f aca="false">G98/G71</f>
        <v>0.0946827859206162</v>
      </c>
      <c r="H100" s="58" t="n">
        <f aca="false">H98/H71</f>
        <v>0.0857192737430168</v>
      </c>
      <c r="I100" s="58" t="n">
        <f aca="false">I98/I71</f>
        <v>0.0737238560782114</v>
      </c>
      <c r="J100" s="58" t="n">
        <f aca="false">J98/J71</f>
        <v>0.0737238560782114</v>
      </c>
      <c r="K100" s="58" t="n">
        <f aca="false">K98/K71</f>
        <v>0.0737238560782114</v>
      </c>
      <c r="L100" s="58" t="n">
        <f aca="false">L98/L71</f>
        <v>0.0737238560782114</v>
      </c>
      <c r="M100" s="58" t="n">
        <f aca="false">M98/M71</f>
        <v>0.0737238560782114</v>
      </c>
      <c r="N100" s="58" t="n">
        <f aca="false">N98/N71</f>
        <v>0.0737238560782114</v>
      </c>
    </row>
    <row r="101" customFormat="false" ht="13.8" hidden="false" customHeight="false" outlineLevel="0" collapsed="false">
      <c r="A101" s="68" t="s">
        <v>116</v>
      </c>
      <c r="B101" s="68"/>
      <c r="C101" s="68"/>
      <c r="D101" s="68"/>
      <c r="E101" s="68"/>
      <c r="F101" s="68"/>
      <c r="G101" s="68"/>
      <c r="H101" s="68"/>
      <c r="I101" s="68"/>
      <c r="J101" s="55"/>
      <c r="K101" s="55"/>
      <c r="L101" s="55"/>
      <c r="M101" s="55"/>
      <c r="N101" s="55"/>
    </row>
    <row r="102" customFormat="false" ht="13.8" hidden="false" customHeight="false" outlineLevel="0" collapsed="false">
      <c r="A102" s="16" t="s">
        <v>149</v>
      </c>
      <c r="B102" s="66" t="n">
        <f aca="false">+Historicals!B125</f>
        <v>1982</v>
      </c>
      <c r="C102" s="66" t="n">
        <f aca="false">+Historicals!C125</f>
        <v>1955</v>
      </c>
      <c r="D102" s="66" t="n">
        <f aca="false">+Historicals!D125</f>
        <v>2042</v>
      </c>
      <c r="E102" s="66" t="n">
        <f aca="false">+Historicals!E125</f>
        <v>1886</v>
      </c>
      <c r="F102" s="66" t="n">
        <f aca="false">+Historicals!F125</f>
        <v>1906</v>
      </c>
      <c r="G102" s="66" t="n">
        <f aca="false">+Historicals!G125</f>
        <v>1846</v>
      </c>
      <c r="H102" s="66" t="n">
        <f aca="false">+Historicals!H125</f>
        <v>2205</v>
      </c>
      <c r="I102" s="66" t="n">
        <f aca="false">+Historicals!I125</f>
        <v>2346</v>
      </c>
      <c r="J102" s="59" t="n">
        <f aca="false">I102*(1+J103)</f>
        <v>2346</v>
      </c>
      <c r="K102" s="59" t="n">
        <f aca="false">J102*(1+K103)</f>
        <v>2346</v>
      </c>
      <c r="L102" s="59" t="n">
        <f aca="false">K102*(1+L103)</f>
        <v>2346</v>
      </c>
      <c r="M102" s="59" t="n">
        <f aca="false">L102*(1+M103)</f>
        <v>2346</v>
      </c>
      <c r="N102" s="59" t="n">
        <f aca="false">M102*(1+N103)</f>
        <v>2346</v>
      </c>
    </row>
    <row r="103" customFormat="false" ht="13.8" hidden="false" customHeight="false" outlineLevel="0" collapsed="false">
      <c r="A103" s="63" t="s">
        <v>136</v>
      </c>
      <c r="B103" s="0" t="str">
        <f aca="false">+IFERROR(B102/A102-1,"NM")</f>
        <v>NM</v>
      </c>
      <c r="C103" s="58" t="n">
        <f aca="false">(C102-B102)/C102</f>
        <v>-0.0138107416879795</v>
      </c>
      <c r="D103" s="58" t="n">
        <f aca="false">(D102-C102)/D102</f>
        <v>0.0426052889324192</v>
      </c>
      <c r="E103" s="58" t="n">
        <f aca="false">(E102-D102)/E102</f>
        <v>-0.0827147401908802</v>
      </c>
      <c r="F103" s="58" t="n">
        <f aca="false">(F102-E102)/F102</f>
        <v>0.0104931794333683</v>
      </c>
      <c r="G103" s="58" t="n">
        <f aca="false">(G102-F102)/G102</f>
        <v>-0.0325027085590466</v>
      </c>
      <c r="H103" s="58" t="n">
        <f aca="false">(H102-G102)/H102</f>
        <v>0.16281179138322</v>
      </c>
      <c r="I103" s="58" t="n">
        <f aca="false">(I102-H102)/I102</f>
        <v>0.0601023017902813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</row>
    <row r="104" customFormat="false" ht="13.8" hidden="false" customHeight="false" outlineLevel="0" collapsed="false">
      <c r="A104" s="64" t="s">
        <v>108</v>
      </c>
      <c r="B104" s="75" t="n">
        <f aca="false">+Historicals!B126</f>
        <v>18318</v>
      </c>
      <c r="C104" s="75" t="n">
        <f aca="false">+Historicals!C126</f>
        <v>19871</v>
      </c>
      <c r="D104" s="75" t="n">
        <f aca="false">+Historicals!D126</f>
        <v>21081</v>
      </c>
      <c r="E104" s="75" t="n">
        <f aca="false">+Historicals!E126</f>
        <v>22268</v>
      </c>
      <c r="F104" s="75" t="n">
        <f aca="false">+Historicals!F126</f>
        <v>25880</v>
      </c>
      <c r="G104" s="75" t="n">
        <f aca="false">+Historicals!G126</f>
        <v>24947</v>
      </c>
      <c r="H104" s="75" t="n">
        <f aca="false">+Historicals!H126</f>
        <v>1986</v>
      </c>
      <c r="I104" s="75" t="n">
        <f aca="false">+Historicals!I126</f>
        <v>2094</v>
      </c>
      <c r="J104" s="0" t="n">
        <f aca="false">I104*(1+J105)</f>
        <v>2094</v>
      </c>
      <c r="K104" s="0" t="n">
        <f aca="false">J104*(1+K105)</f>
        <v>2094</v>
      </c>
      <c r="L104" s="0" t="n">
        <f aca="false">K104*(1+L105)</f>
        <v>2094</v>
      </c>
      <c r="M104" s="0" t="n">
        <f aca="false">L104*(1+M105)</f>
        <v>2094</v>
      </c>
      <c r="N104" s="0" t="n">
        <f aca="false">M104*(1+N105)</f>
        <v>2094</v>
      </c>
    </row>
    <row r="105" customFormat="false" ht="13.8" hidden="false" customHeight="false" outlineLevel="0" collapsed="false">
      <c r="A105" s="63" t="s">
        <v>136</v>
      </c>
      <c r="B105" s="0" t="str">
        <f aca="false">+IFERROR(B104/A104-1,"NM")</f>
        <v>NM</v>
      </c>
      <c r="C105" s="58" t="n">
        <f aca="false">(C104-B104)/C104</f>
        <v>0.0781540939056917</v>
      </c>
      <c r="D105" s="58" t="n">
        <f aca="false">(D104-C104)/D104</f>
        <v>0.0573976566576538</v>
      </c>
      <c r="E105" s="58" t="n">
        <f aca="false">(E104-D104)/E104</f>
        <v>0.0533051913059098</v>
      </c>
      <c r="F105" s="58" t="n">
        <f aca="false">(F104-E104)/F104</f>
        <v>0.139567233384853</v>
      </c>
      <c r="G105" s="58" t="n">
        <f aca="false">(G104-F104)/G104</f>
        <v>-0.0373992864873532</v>
      </c>
      <c r="H105" s="58" t="n">
        <f aca="false">(H104-G104)/H104</f>
        <v>-11.5614300100705</v>
      </c>
      <c r="I105" s="58" t="n">
        <f aca="false">(I104-H104)/I104</f>
        <v>0.0515759312320917</v>
      </c>
      <c r="J105" s="58" t="n">
        <v>0</v>
      </c>
      <c r="K105" s="58" t="n">
        <v>0</v>
      </c>
      <c r="L105" s="58" t="n">
        <v>0</v>
      </c>
      <c r="M105" s="58" t="n">
        <v>0</v>
      </c>
      <c r="N105" s="58" t="n">
        <v>0</v>
      </c>
    </row>
    <row r="106" customFormat="false" ht="13.8" hidden="false" customHeight="false" outlineLevel="0" collapsed="false">
      <c r="A106" s="63" t="s">
        <v>150</v>
      </c>
      <c r="B106" s="69" t="n">
        <f aca="false">+Historicals!B198</f>
        <v>0.130182625863771</v>
      </c>
      <c r="C106" s="69" t="n">
        <f aca="false">+Historicals!C198</f>
        <v>0.0847799978163555</v>
      </c>
      <c r="D106" s="69" t="n">
        <f aca="false">+Historicals!D198</f>
        <v>0.0608927582909768</v>
      </c>
      <c r="E106" s="69" t="n">
        <f aca="false">+Historicals!E198</f>
        <v>0.0563066268203596</v>
      </c>
      <c r="F106" s="69" t="n">
        <f aca="false">+Historicals!F198</f>
        <v>0.16220585593677</v>
      </c>
      <c r="G106" s="69" t="n">
        <f aca="false">+Historicals!G198</f>
        <v>-0.0360510046367852</v>
      </c>
      <c r="H106" s="69" t="n">
        <f aca="false">+Historicals!H198</f>
        <v>-0.920391229406341</v>
      </c>
      <c r="I106" s="69" t="n">
        <f aca="false">+Historicals!I198</f>
        <v>0.06</v>
      </c>
      <c r="J106" s="58" t="n">
        <v>0</v>
      </c>
      <c r="K106" s="58" t="n">
        <v>0</v>
      </c>
      <c r="L106" s="58" t="n">
        <v>0</v>
      </c>
      <c r="M106" s="58" t="n">
        <v>0</v>
      </c>
      <c r="N106" s="58" t="n">
        <v>0</v>
      </c>
    </row>
    <row r="107" customFormat="false" ht="13.8" hidden="false" customHeight="false" outlineLevel="0" collapsed="false">
      <c r="A107" s="63" t="s">
        <v>151</v>
      </c>
      <c r="C107" s="58" t="n">
        <f aca="false">C105-C106</f>
        <v>-0.0066259039106638</v>
      </c>
      <c r="D107" s="58" t="n">
        <f aca="false">D105-D106</f>
        <v>-0.00349510163332299</v>
      </c>
      <c r="E107" s="58" t="n">
        <f aca="false">E105-E106</f>
        <v>-0.00300143551444977</v>
      </c>
      <c r="F107" s="58" t="n">
        <f aca="false">F105-F106</f>
        <v>-0.0226386225519168</v>
      </c>
      <c r="G107" s="58" t="n">
        <f aca="false">G105-G106</f>
        <v>-0.00134828185056799</v>
      </c>
      <c r="H107" s="58" t="n">
        <f aca="false">H105-H106</f>
        <v>-10.6410387806642</v>
      </c>
      <c r="I107" s="58" t="n">
        <f aca="false">I105-I106</f>
        <v>-0.00842406876790831</v>
      </c>
      <c r="J107" s="58" t="n">
        <v>0</v>
      </c>
      <c r="K107" s="58" t="n">
        <v>0</v>
      </c>
      <c r="L107" s="58" t="n">
        <v>0</v>
      </c>
      <c r="M107" s="58" t="n">
        <v>0</v>
      </c>
      <c r="N107" s="58" t="n">
        <v>0</v>
      </c>
    </row>
    <row r="108" customFormat="false" ht="13.8" hidden="false" customHeight="false" outlineLevel="0" collapsed="false">
      <c r="A108" s="64" t="s">
        <v>109</v>
      </c>
      <c r="B108" s="75" t="n">
        <f aca="false">+Historicals!B127</f>
        <v>8637</v>
      </c>
      <c r="C108" s="75" t="n">
        <f aca="false">+Historicals!C127</f>
        <v>9067</v>
      </c>
      <c r="D108" s="75" t="n">
        <f aca="false">+Historicals!D127</f>
        <v>9654</v>
      </c>
      <c r="E108" s="75" t="n">
        <f aca="false">+Historicals!E127</f>
        <v>10733</v>
      </c>
      <c r="F108" s="75" t="n">
        <f aca="false">+Historicals!F127</f>
        <v>11668</v>
      </c>
      <c r="G108" s="75" t="n">
        <f aca="false">+Historicals!G127</f>
        <v>11042</v>
      </c>
      <c r="H108" s="75" t="n">
        <f aca="false">+Historicals!H127</f>
        <v>104</v>
      </c>
      <c r="I108" s="75" t="n">
        <f aca="false">+Historicals!I127</f>
        <v>103</v>
      </c>
      <c r="J108" s="0" t="n">
        <f aca="false">I108*(1+J109)</f>
        <v>103</v>
      </c>
      <c r="K108" s="0" t="n">
        <f aca="false">J108*(1+K109)</f>
        <v>103</v>
      </c>
      <c r="L108" s="0" t="n">
        <f aca="false">K108*(1+L109)</f>
        <v>103</v>
      </c>
      <c r="M108" s="0" t="n">
        <f aca="false">L108*(1+M109)</f>
        <v>103</v>
      </c>
      <c r="N108" s="0" t="n">
        <f aca="false">M108*(1+N109)</f>
        <v>103</v>
      </c>
    </row>
    <row r="109" customFormat="false" ht="13.8" hidden="false" customHeight="false" outlineLevel="0" collapsed="false">
      <c r="A109" s="63" t="s">
        <v>136</v>
      </c>
      <c r="B109" s="0" t="str">
        <f aca="false">+IFERROR(B108/A108-1,"NM")</f>
        <v>NM</v>
      </c>
      <c r="C109" s="58" t="n">
        <f aca="false">(C108-B108)/C108</f>
        <v>0.0474247270320944</v>
      </c>
      <c r="D109" s="58" t="n">
        <f aca="false">(D108-C108)/D108</f>
        <v>0.060803811891444</v>
      </c>
      <c r="E109" s="58" t="n">
        <f aca="false">(E108-D108)/E108</f>
        <v>0.100531072393553</v>
      </c>
      <c r="F109" s="58" t="n">
        <f aca="false">(F108-E108)/F108</f>
        <v>0.0801336990058279</v>
      </c>
      <c r="G109" s="58" t="n">
        <f aca="false">(G108-F108)/G108</f>
        <v>-0.0566926281470748</v>
      </c>
      <c r="H109" s="58" t="n">
        <f aca="false">(H108-G108)/H108</f>
        <v>-105.173076923077</v>
      </c>
      <c r="I109" s="58" t="n">
        <f aca="false">(I108-H108)/I108</f>
        <v>-0.00970873786407767</v>
      </c>
      <c r="J109" s="58" t="n">
        <v>0</v>
      </c>
      <c r="K109" s="58" t="n">
        <v>0</v>
      </c>
      <c r="L109" s="58" t="n">
        <v>0</v>
      </c>
      <c r="M109" s="58" t="n">
        <v>0</v>
      </c>
      <c r="N109" s="58" t="n">
        <v>0</v>
      </c>
    </row>
    <row r="110" customFormat="false" ht="13.8" hidden="false" customHeight="false" outlineLevel="0" collapsed="false">
      <c r="A110" s="63" t="s">
        <v>150</v>
      </c>
      <c r="B110" s="69" t="n">
        <f aca="false">+Historicals!B199</f>
        <v>0.0651128375878653</v>
      </c>
      <c r="C110" s="69" t="n">
        <f aca="false">+Historicals!C199</f>
        <v>0.0497858052564548</v>
      </c>
      <c r="D110" s="69" t="n">
        <f aca="false">+Historicals!D199</f>
        <v>0.0647402669019521</v>
      </c>
      <c r="E110" s="69" t="n">
        <f aca="false">+Historicals!E199</f>
        <v>0.111767143153097</v>
      </c>
      <c r="F110" s="69" t="n">
        <f aca="false">+Historicals!F199</f>
        <v>0.0871145066616976</v>
      </c>
      <c r="G110" s="69" t="n">
        <f aca="false">+Historicals!G199</f>
        <v>-0.0536510113129928</v>
      </c>
      <c r="H110" s="69" t="n">
        <f aca="false">+Historicals!H199</f>
        <v>-0.990581416410071</v>
      </c>
      <c r="I110" s="69" t="n">
        <f aca="false">+Historicals!I199</f>
        <v>-0.03</v>
      </c>
      <c r="J110" s="58" t="n">
        <v>0</v>
      </c>
      <c r="K110" s="58" t="n">
        <v>0</v>
      </c>
      <c r="L110" s="58" t="n">
        <v>0</v>
      </c>
      <c r="M110" s="58" t="n">
        <v>0</v>
      </c>
      <c r="N110" s="58" t="n">
        <v>0</v>
      </c>
    </row>
    <row r="111" customFormat="false" ht="13.8" hidden="false" customHeight="false" outlineLevel="0" collapsed="false">
      <c r="A111" s="63" t="s">
        <v>151</v>
      </c>
      <c r="B111" s="0" t="n">
        <v>0</v>
      </c>
      <c r="C111" s="58" t="n">
        <f aca="false">C109-C110</f>
        <v>-0.00236107822436039</v>
      </c>
      <c r="D111" s="58" t="n">
        <f aca="false">D109-D110</f>
        <v>-0.00393645501050814</v>
      </c>
      <c r="E111" s="58" t="n">
        <f aca="false">E109-E110</f>
        <v>-0.0112360707595444</v>
      </c>
      <c r="F111" s="58" t="n">
        <f aca="false">F109-F110</f>
        <v>-0.00698080765586968</v>
      </c>
      <c r="G111" s="58" t="n">
        <f aca="false">G109-G110</f>
        <v>-0.00304161683408201</v>
      </c>
      <c r="H111" s="58" t="n">
        <f aca="false">H109-H110</f>
        <v>-104.182495506667</v>
      </c>
      <c r="I111" s="58" t="n">
        <f aca="false">I109-I110</f>
        <v>0.0202912621359223</v>
      </c>
      <c r="J111" s="58" t="n">
        <v>0</v>
      </c>
      <c r="K111" s="58" t="n">
        <v>0</v>
      </c>
      <c r="L111" s="58" t="n">
        <v>0</v>
      </c>
      <c r="M111" s="58" t="n">
        <v>0</v>
      </c>
      <c r="N111" s="58" t="n">
        <v>0</v>
      </c>
    </row>
    <row r="112" customFormat="false" ht="13.8" hidden="false" customHeight="false" outlineLevel="0" collapsed="false">
      <c r="A112" s="64" t="s">
        <v>110</v>
      </c>
      <c r="B112" s="75" t="n">
        <f aca="false">+Historicals!B128</f>
        <v>1631</v>
      </c>
      <c r="C112" s="75" t="n">
        <f aca="false">+Historicals!C128</f>
        <v>1496</v>
      </c>
      <c r="D112" s="75" t="n">
        <f aca="false">+Historicals!D128</f>
        <v>1425</v>
      </c>
      <c r="E112" s="75" t="n">
        <f aca="false">+Historicals!E128</f>
        <v>1396</v>
      </c>
      <c r="F112" s="75" t="n">
        <f aca="false">+Historicals!F128</f>
        <v>1428</v>
      </c>
      <c r="G112" s="75" t="n">
        <f aca="false">+Historicals!G128</f>
        <v>1305</v>
      </c>
      <c r="H112" s="75" t="n">
        <f aca="false">+Historicals!H128</f>
        <v>29</v>
      </c>
      <c r="I112" s="75" t="n">
        <f aca="false">+Historicals!I128</f>
        <v>26</v>
      </c>
      <c r="J112" s="0" t="n">
        <f aca="false">I112*(1+J113)</f>
        <v>26</v>
      </c>
      <c r="K112" s="0" t="n">
        <f aca="false">J112*(1+K113)</f>
        <v>26</v>
      </c>
      <c r="L112" s="0" t="n">
        <f aca="false">K112*(1+L113)</f>
        <v>26</v>
      </c>
      <c r="M112" s="0" t="n">
        <f aca="false">L112*(1+M113)</f>
        <v>26</v>
      </c>
      <c r="N112" s="0" t="n">
        <f aca="false">M112*(1+N113)</f>
        <v>26</v>
      </c>
    </row>
    <row r="113" s="70" customFormat="true" ht="13.8" hidden="false" customHeight="false" outlineLevel="0" collapsed="false">
      <c r="A113" s="63" t="s">
        <v>136</v>
      </c>
      <c r="B113" s="72" t="str">
        <f aca="false">+IFERROR(B112/A112-1,"NM")</f>
        <v>NM</v>
      </c>
      <c r="C113" s="73" t="n">
        <f aca="false">(C112-B112)/C112</f>
        <v>-0.0902406417112299</v>
      </c>
      <c r="D113" s="73" t="n">
        <f aca="false">(D112-C112)/D112</f>
        <v>-0.0498245614035088</v>
      </c>
      <c r="E113" s="73" t="n">
        <f aca="false">(E112-D112)/E112</f>
        <v>-0.0207736389684814</v>
      </c>
      <c r="F113" s="73" t="n">
        <f aca="false">(F112-E112)/F112</f>
        <v>0.0224089635854342</v>
      </c>
      <c r="G113" s="73" t="n">
        <f aca="false">(G112-F112)/G112</f>
        <v>-0.0942528735632184</v>
      </c>
      <c r="H113" s="73" t="n">
        <f aca="false">(H112-G112)/H112</f>
        <v>-44</v>
      </c>
      <c r="I113" s="73" t="n">
        <f aca="false">(I112-H112)/I112</f>
        <v>-0.115384615384615</v>
      </c>
      <c r="J113" s="58" t="n">
        <v>0</v>
      </c>
      <c r="K113" s="58" t="n">
        <v>0</v>
      </c>
      <c r="L113" s="58" t="n">
        <v>0</v>
      </c>
      <c r="M113" s="58" t="n">
        <v>0</v>
      </c>
      <c r="N113" s="58" t="n">
        <v>0</v>
      </c>
    </row>
    <row r="114" customFormat="false" ht="13.8" hidden="false" customHeight="false" outlineLevel="0" collapsed="false">
      <c r="A114" s="63" t="s">
        <v>150</v>
      </c>
      <c r="B114" s="69" t="n">
        <f aca="false">+Historicals!B200</f>
        <v>-0.0233532934131737</v>
      </c>
      <c r="C114" s="69" t="n">
        <f aca="false">+Historicals!C200</f>
        <v>-0.0827713059472716</v>
      </c>
      <c r="D114" s="69" t="n">
        <f aca="false">+Historicals!D200</f>
        <v>-0.0474598930481283</v>
      </c>
      <c r="E114" s="69" t="n">
        <f aca="false">+Historicals!E200</f>
        <v>-0.0203508771929825</v>
      </c>
      <c r="F114" s="69" t="n">
        <f aca="false">+Historicals!F200</f>
        <v>0.0229226361031519</v>
      </c>
      <c r="G114" s="69" t="n">
        <f aca="false">+Historicals!G200</f>
        <v>-0.0861344537815126</v>
      </c>
      <c r="H114" s="69" t="n">
        <f aca="false">+Historicals!H200</f>
        <v>-0.977777777777778</v>
      </c>
      <c r="I114" s="69" t="n">
        <f aca="false">+Historicals!I200</f>
        <v>-0.16</v>
      </c>
      <c r="J114" s="58" t="n">
        <v>0</v>
      </c>
      <c r="K114" s="58" t="n">
        <v>0</v>
      </c>
      <c r="L114" s="58" t="n">
        <v>0</v>
      </c>
      <c r="M114" s="58" t="n">
        <v>0</v>
      </c>
      <c r="N114" s="58" t="n">
        <v>0</v>
      </c>
    </row>
    <row r="115" customFormat="false" ht="13.8" hidden="false" customHeight="false" outlineLevel="0" collapsed="false">
      <c r="A115" s="63" t="s">
        <v>151</v>
      </c>
      <c r="B115" s="0" t="n">
        <v>0</v>
      </c>
      <c r="C115" s="58" t="n">
        <f aca="false">C113-C114</f>
        <v>-0.00746933576395835</v>
      </c>
      <c r="D115" s="58" t="n">
        <f aca="false">D113-D114</f>
        <v>-0.00236466835538047</v>
      </c>
      <c r="E115" s="58" t="n">
        <f aca="false">E113-E114</f>
        <v>-0.000422761775498874</v>
      </c>
      <c r="F115" s="58" t="n">
        <f aca="false">F113-F114</f>
        <v>-0.000513672517717726</v>
      </c>
      <c r="G115" s="58" t="n">
        <f aca="false">G113-G114</f>
        <v>-0.00811841978170579</v>
      </c>
      <c r="H115" s="58" t="n">
        <f aca="false">H113-H114</f>
        <v>-43.0222222222222</v>
      </c>
      <c r="I115" s="58" t="n">
        <f aca="false">I113-I114</f>
        <v>0.0446153846153846</v>
      </c>
      <c r="J115" s="58" t="n">
        <v>0</v>
      </c>
      <c r="K115" s="58" t="n">
        <v>0</v>
      </c>
      <c r="L115" s="58" t="n">
        <v>0</v>
      </c>
      <c r="M115" s="58" t="n">
        <v>0</v>
      </c>
      <c r="N115" s="58" t="n">
        <v>0</v>
      </c>
    </row>
    <row r="116" customFormat="false" ht="13.8" hidden="false" customHeight="false" outlineLevel="0" collapsed="false">
      <c r="A116" s="16" t="s">
        <v>137</v>
      </c>
      <c r="B116" s="59" t="n">
        <f aca="false">B119+B123</f>
        <v>535</v>
      </c>
      <c r="C116" s="59" t="n">
        <f aca="false">C119+C123</f>
        <v>514</v>
      </c>
      <c r="D116" s="59" t="n">
        <f aca="false">D119+D123</f>
        <v>505</v>
      </c>
      <c r="E116" s="59" t="n">
        <f aca="false">E119+E123</f>
        <v>343</v>
      </c>
      <c r="F116" s="59" t="n">
        <f aca="false">F119+F123</f>
        <v>334</v>
      </c>
      <c r="G116" s="59" t="n">
        <f aca="false">G119+G123</f>
        <v>322</v>
      </c>
      <c r="H116" s="59" t="n">
        <f aca="false">H119+H123</f>
        <v>569</v>
      </c>
      <c r="I116" s="74" t="n">
        <f aca="false">I119+I123</f>
        <v>691</v>
      </c>
      <c r="J116" s="59" t="n">
        <f aca="false">I116*(1+J117)</f>
        <v>691</v>
      </c>
      <c r="K116" s="59" t="n">
        <f aca="false">J116*(1+K117)</f>
        <v>691</v>
      </c>
      <c r="L116" s="59" t="n">
        <f aca="false">K116*(1+L117)</f>
        <v>691</v>
      </c>
      <c r="M116" s="59" t="n">
        <f aca="false">L116*(1+M117)</f>
        <v>691</v>
      </c>
      <c r="N116" s="59" t="n">
        <f aca="false">M116*(1+N117)</f>
        <v>691</v>
      </c>
    </row>
    <row r="117" customFormat="false" ht="13.8" hidden="false" customHeight="false" outlineLevel="0" collapsed="false">
      <c r="A117" s="57" t="s">
        <v>136</v>
      </c>
      <c r="B117" s="0" t="str">
        <f aca="false">+IFERROR(B116/A116-1,"NM")</f>
        <v>NM</v>
      </c>
      <c r="C117" s="58" t="n">
        <f aca="false">(C116-B116)/C116</f>
        <v>-0.0408560311284047</v>
      </c>
      <c r="D117" s="58" t="n">
        <f aca="false">(D116-C116)/D116</f>
        <v>-0.0178217821782178</v>
      </c>
      <c r="E117" s="58" t="n">
        <f aca="false">(E116-D116)/E116</f>
        <v>-0.472303206997085</v>
      </c>
      <c r="F117" s="58" t="n">
        <f aca="false">(F116-E116)/F116</f>
        <v>-0.0269461077844311</v>
      </c>
      <c r="G117" s="58" t="n">
        <f aca="false">(G116-F116)/G116</f>
        <v>-0.0372670807453416</v>
      </c>
      <c r="H117" s="58" t="n">
        <f aca="false">(H116-G116)/H116</f>
        <v>0.434094903339192</v>
      </c>
      <c r="I117" s="58" t="n">
        <f aca="false">(I116-H116)/I116</f>
        <v>0.176555716353111</v>
      </c>
      <c r="J117" s="58" t="n">
        <v>0</v>
      </c>
      <c r="K117" s="58" t="n">
        <v>0</v>
      </c>
      <c r="L117" s="58" t="n">
        <v>0</v>
      </c>
      <c r="M117" s="58" t="n">
        <v>0</v>
      </c>
      <c r="N117" s="58" t="n">
        <v>0</v>
      </c>
    </row>
    <row r="118" customFormat="false" ht="13.8" hidden="false" customHeight="false" outlineLevel="0" collapsed="false">
      <c r="A118" s="57" t="s">
        <v>139</v>
      </c>
      <c r="B118" s="58" t="n">
        <f aca="false">B116/B102</f>
        <v>0.269929364278507</v>
      </c>
      <c r="C118" s="58" t="n">
        <f aca="false">C116/C102</f>
        <v>0.262915601023018</v>
      </c>
      <c r="D118" s="58" t="n">
        <f aca="false">D116/D102</f>
        <v>0.247306562193928</v>
      </c>
      <c r="E118" s="58" t="n">
        <f aca="false">E116/E102</f>
        <v>0.18186638388123</v>
      </c>
      <c r="F118" s="58" t="n">
        <f aca="false">F116/F102</f>
        <v>0.175236096537251</v>
      </c>
      <c r="G118" s="58" t="n">
        <f aca="false">G116/G102</f>
        <v>0.174431202600217</v>
      </c>
      <c r="H118" s="58" t="n">
        <f aca="false">H116/H102</f>
        <v>0.258049886621315</v>
      </c>
      <c r="I118" s="58" t="n">
        <f aca="false">I116/I102</f>
        <v>0.294543904518329</v>
      </c>
      <c r="J118" s="58" t="n">
        <f aca="false">J116/J102</f>
        <v>0.294543904518329</v>
      </c>
      <c r="K118" s="58" t="n">
        <f aca="false">K116/K102</f>
        <v>0.294543904518329</v>
      </c>
      <c r="L118" s="58" t="n">
        <f aca="false">L116/L102</f>
        <v>0.294543904518329</v>
      </c>
      <c r="M118" s="58" t="n">
        <f aca="false">M116/M102</f>
        <v>0.294543904518329</v>
      </c>
      <c r="N118" s="58" t="n">
        <f aca="false">N116/N102</f>
        <v>0.294543904518329</v>
      </c>
    </row>
    <row r="119" customFormat="false" ht="13.8" hidden="false" customHeight="false" outlineLevel="0" collapsed="false">
      <c r="A119" s="16" t="s">
        <v>140</v>
      </c>
      <c r="B119" s="66" t="n">
        <f aca="false">+Historicals!B173</f>
        <v>18</v>
      </c>
      <c r="C119" s="66" t="n">
        <f aca="false">+Historicals!C173</f>
        <v>27</v>
      </c>
      <c r="D119" s="66" t="n">
        <f aca="false">+Historicals!D173</f>
        <v>28</v>
      </c>
      <c r="E119" s="66" t="n">
        <f aca="false">+Historicals!E173</f>
        <v>33</v>
      </c>
      <c r="F119" s="66" t="n">
        <f aca="false">+Historicals!F173</f>
        <v>31</v>
      </c>
      <c r="G119" s="66" t="n">
        <f aca="false">+Historicals!G173</f>
        <v>25</v>
      </c>
      <c r="H119" s="66" t="n">
        <f aca="false">+Historicals!H173</f>
        <v>26</v>
      </c>
      <c r="I119" s="66" t="n">
        <f aca="false">+Historicals!I173</f>
        <v>22</v>
      </c>
      <c r="J119" s="59" t="n">
        <f aca="false">I119*(1+J120)</f>
        <v>22</v>
      </c>
      <c r="K119" s="59" t="n">
        <f aca="false">J119*(1+K120)</f>
        <v>22</v>
      </c>
      <c r="L119" s="59" t="n">
        <f aca="false">K119*(1+L120)</f>
        <v>22</v>
      </c>
      <c r="M119" s="59" t="n">
        <f aca="false">L119*(1+M120)</f>
        <v>22</v>
      </c>
      <c r="N119" s="59" t="n">
        <f aca="false">M119*(1+N120)</f>
        <v>22</v>
      </c>
    </row>
    <row r="120" customFormat="false" ht="13.8" hidden="false" customHeight="false" outlineLevel="0" collapsed="false">
      <c r="A120" s="57" t="s">
        <v>136</v>
      </c>
      <c r="B120" s="0" t="str">
        <f aca="false">+IFERROR(B119/A119-1,"NM")</f>
        <v>NM</v>
      </c>
      <c r="C120" s="58" t="n">
        <f aca="false">(C119-B119)/C119</f>
        <v>0.333333333333333</v>
      </c>
      <c r="D120" s="58" t="n">
        <f aca="false">(D119-C119)/D119</f>
        <v>0.0357142857142857</v>
      </c>
      <c r="E120" s="58" t="n">
        <f aca="false">(E119-D119)/E119</f>
        <v>0.151515151515152</v>
      </c>
      <c r="F120" s="58" t="n">
        <f aca="false">(F119-E119)/F119</f>
        <v>-0.0645161290322581</v>
      </c>
      <c r="G120" s="58" t="n">
        <f aca="false">(G119-F119)/G119</f>
        <v>-0.24</v>
      </c>
      <c r="H120" s="58" t="n">
        <f aca="false">(H119-G119)/H119</f>
        <v>0.0384615384615385</v>
      </c>
      <c r="I120" s="58" t="n">
        <f aca="false">(I119-H119)/I119</f>
        <v>-0.181818181818182</v>
      </c>
      <c r="J120" s="58" t="n">
        <v>0</v>
      </c>
      <c r="K120" s="58" t="n">
        <v>0</v>
      </c>
      <c r="L120" s="58" t="n">
        <v>0</v>
      </c>
      <c r="M120" s="58" t="n">
        <v>0</v>
      </c>
      <c r="N120" s="58" t="n">
        <v>0</v>
      </c>
    </row>
    <row r="121" customFormat="false" ht="13.8" hidden="false" customHeight="false" outlineLevel="0" collapsed="false">
      <c r="A121" s="57" t="s">
        <v>142</v>
      </c>
      <c r="B121" s="58" t="n">
        <f aca="false">B119/B102</f>
        <v>0.00908173562058527</v>
      </c>
      <c r="C121" s="58" t="n">
        <f aca="false">C119/C102</f>
        <v>0.0138107416879795</v>
      </c>
      <c r="D121" s="58" t="n">
        <f aca="false">D119/D102</f>
        <v>0.0137120470127326</v>
      </c>
      <c r="E121" s="58" t="n">
        <f aca="false">E119/E102</f>
        <v>0.0174973488865323</v>
      </c>
      <c r="F121" s="58" t="n">
        <f aca="false">F119/F102</f>
        <v>0.0162644281217209</v>
      </c>
      <c r="G121" s="58" t="n">
        <f aca="false">G119/G102</f>
        <v>0.0135427952329361</v>
      </c>
      <c r="H121" s="58" t="n">
        <f aca="false">H119/H102</f>
        <v>0.0117913832199547</v>
      </c>
      <c r="I121" s="58" t="n">
        <f aca="false">I119/I102</f>
        <v>0.00937766410912191</v>
      </c>
      <c r="J121" s="58" t="n">
        <f aca="false">J119/J102</f>
        <v>0.00937766410912191</v>
      </c>
      <c r="K121" s="58" t="n">
        <f aca="false">K119/K102</f>
        <v>0.00937766410912191</v>
      </c>
      <c r="L121" s="58" t="n">
        <f aca="false">L119/L102</f>
        <v>0.00937766410912191</v>
      </c>
      <c r="M121" s="58" t="n">
        <f aca="false">M119/M102</f>
        <v>0.00937766410912191</v>
      </c>
      <c r="N121" s="58" t="n">
        <f aca="false">N119/N102</f>
        <v>0.00937766410912191</v>
      </c>
    </row>
    <row r="122" customFormat="false" ht="13.8" hidden="false" customHeight="false" outlineLevel="0" collapsed="false">
      <c r="A122" s="57" t="s">
        <v>152</v>
      </c>
      <c r="B122" s="58" t="n">
        <f aca="false">B119/B129</f>
        <v>0.147540983606557</v>
      </c>
      <c r="C122" s="58" t="n">
        <f aca="false">C119/C129</f>
        <v>0.216</v>
      </c>
      <c r="D122" s="58" t="n">
        <f aca="false">D119/D129</f>
        <v>0.224</v>
      </c>
      <c r="E122" s="58" t="n">
        <f aca="false">E119/E129</f>
        <v>0.28695652173913</v>
      </c>
      <c r="F122" s="58" t="n">
        <f aca="false">F119/F129</f>
        <v>0.31</v>
      </c>
      <c r="G122" s="58" t="n">
        <f aca="false">G119/G129</f>
        <v>0.3125</v>
      </c>
      <c r="H122" s="58" t="n">
        <f aca="false">H119/H129</f>
        <v>0.412698412698413</v>
      </c>
      <c r="I122" s="58" t="n">
        <f aca="false">I119/I129</f>
        <v>0.448979591836735</v>
      </c>
      <c r="J122" s="58" t="n">
        <f aca="false">J119/J129</f>
        <v>0.448979591836735</v>
      </c>
      <c r="K122" s="58" t="n">
        <f aca="false">K119/K129</f>
        <v>0.448979591836735</v>
      </c>
      <c r="L122" s="58" t="n">
        <f aca="false">L119/L129</f>
        <v>0.448979591836735</v>
      </c>
      <c r="M122" s="58" t="n">
        <f aca="false">M119/M129</f>
        <v>0.448979591836735</v>
      </c>
      <c r="N122" s="58" t="n">
        <f aca="false">N119/N129</f>
        <v>0.448979591836735</v>
      </c>
    </row>
    <row r="123" customFormat="false" ht="13.8" hidden="false" customHeight="false" outlineLevel="0" collapsed="false">
      <c r="A123" s="16" t="s">
        <v>143</v>
      </c>
      <c r="B123" s="66" t="n">
        <f aca="false">+Historicals!B140</f>
        <v>517</v>
      </c>
      <c r="C123" s="66" t="n">
        <f aca="false">+Historicals!C140</f>
        <v>487</v>
      </c>
      <c r="D123" s="66" t="n">
        <f aca="false">+Historicals!D140</f>
        <v>477</v>
      </c>
      <c r="E123" s="66" t="n">
        <f aca="false">+Historicals!E140</f>
        <v>310</v>
      </c>
      <c r="F123" s="66" t="n">
        <f aca="false">+Historicals!F140</f>
        <v>303</v>
      </c>
      <c r="G123" s="66" t="n">
        <f aca="false">+Historicals!G140</f>
        <v>297</v>
      </c>
      <c r="H123" s="66" t="n">
        <f aca="false">+Historicals!H140</f>
        <v>543</v>
      </c>
      <c r="I123" s="66" t="n">
        <f aca="false">+Historicals!I140</f>
        <v>669</v>
      </c>
      <c r="J123" s="59" t="n">
        <f aca="false">I123*(1+J124)</f>
        <v>669</v>
      </c>
      <c r="K123" s="59" t="n">
        <f aca="false">J123*(1+K124)</f>
        <v>669</v>
      </c>
      <c r="L123" s="59" t="n">
        <f aca="false">K123*(1+L124)</f>
        <v>669</v>
      </c>
      <c r="M123" s="59" t="n">
        <f aca="false">L123*(1+M124)</f>
        <v>669</v>
      </c>
      <c r="N123" s="59" t="n">
        <f aca="false">M123*(1+N124)</f>
        <v>669</v>
      </c>
    </row>
    <row r="124" customFormat="false" ht="13.8" hidden="false" customHeight="false" outlineLevel="0" collapsed="false">
      <c r="A124" s="57" t="s">
        <v>136</v>
      </c>
      <c r="B124" s="0" t="str">
        <f aca="false">+IFERROR(B123/A123-1,"NM")</f>
        <v>NM</v>
      </c>
      <c r="C124" s="58" t="n">
        <f aca="false">(C123-B123)/C123</f>
        <v>-0.0616016427104723</v>
      </c>
      <c r="D124" s="58" t="n">
        <f aca="false">(D123-C123)/D123</f>
        <v>-0.0209643605870021</v>
      </c>
      <c r="E124" s="58" t="n">
        <f aca="false">(E123-D123)/E123</f>
        <v>-0.538709677419355</v>
      </c>
      <c r="F124" s="58" t="n">
        <f aca="false">(F123-E123)/F123</f>
        <v>-0.0231023102310231</v>
      </c>
      <c r="G124" s="58" t="n">
        <f aca="false">(G123-F123)/G123</f>
        <v>-0.0202020202020202</v>
      </c>
      <c r="H124" s="58" t="n">
        <f aca="false">(H123-G123)/H123</f>
        <v>0.453038674033149</v>
      </c>
      <c r="I124" s="58" t="n">
        <f aca="false">(I123-H123)/I123</f>
        <v>0.188340807174888</v>
      </c>
      <c r="J124" s="58" t="n">
        <v>0</v>
      </c>
      <c r="K124" s="58" t="n">
        <v>0</v>
      </c>
      <c r="L124" s="58" t="n">
        <v>0</v>
      </c>
      <c r="M124" s="58" t="n">
        <v>0</v>
      </c>
      <c r="N124" s="58" t="n">
        <v>0</v>
      </c>
    </row>
    <row r="125" customFormat="false" ht="13.8" hidden="false" customHeight="false" outlineLevel="0" collapsed="false">
      <c r="A125" s="57" t="s">
        <v>139</v>
      </c>
      <c r="B125" s="58" t="n">
        <f aca="false">B123/B102</f>
        <v>0.260847628657921</v>
      </c>
      <c r="C125" s="58" t="n">
        <f aca="false">C123/C102</f>
        <v>0.249104859335038</v>
      </c>
      <c r="D125" s="58" t="n">
        <f aca="false">D123/D102</f>
        <v>0.233594515181195</v>
      </c>
      <c r="E125" s="58" t="n">
        <f aca="false">E123/E102</f>
        <v>0.164369034994698</v>
      </c>
      <c r="F125" s="58" t="n">
        <f aca="false">F123/F102</f>
        <v>0.15897166841553</v>
      </c>
      <c r="G125" s="58" t="n">
        <f aca="false">G123/G102</f>
        <v>0.160888407367281</v>
      </c>
      <c r="H125" s="58" t="n">
        <f aca="false">H123/H102</f>
        <v>0.246258503401361</v>
      </c>
      <c r="I125" s="58" t="n">
        <f aca="false">I123/I102</f>
        <v>0.285166240409207</v>
      </c>
      <c r="J125" s="58" t="n">
        <f aca="false">J123/J102</f>
        <v>0.285166240409207</v>
      </c>
      <c r="K125" s="58" t="n">
        <f aca="false">K123/K102</f>
        <v>0.285166240409207</v>
      </c>
      <c r="L125" s="58" t="n">
        <f aca="false">L123/L102</f>
        <v>0.285166240409207</v>
      </c>
      <c r="M125" s="58" t="n">
        <f aca="false">M123/M102</f>
        <v>0.285166240409207</v>
      </c>
      <c r="N125" s="58" t="n">
        <f aca="false">N123/N102</f>
        <v>0.285166240409207</v>
      </c>
    </row>
    <row r="126" customFormat="false" ht="13.8" hidden="false" customHeight="false" outlineLevel="0" collapsed="false">
      <c r="A126" s="16" t="s">
        <v>145</v>
      </c>
      <c r="B126" s="66" t="n">
        <v>69</v>
      </c>
      <c r="C126" s="66" t="n">
        <v>39</v>
      </c>
      <c r="D126" s="66" t="n">
        <v>30</v>
      </c>
      <c r="E126" s="66" t="n">
        <v>22</v>
      </c>
      <c r="F126" s="66" t="n">
        <v>18</v>
      </c>
      <c r="G126" s="66" t="n">
        <v>12</v>
      </c>
      <c r="H126" s="66" t="n">
        <v>7</v>
      </c>
      <c r="I126" s="66" t="n">
        <v>9</v>
      </c>
      <c r="J126" s="59" t="n">
        <f aca="false">I126*(1+J127)</f>
        <v>9</v>
      </c>
      <c r="K126" s="59" t="n">
        <f aca="false">J126*(1+K127)</f>
        <v>9</v>
      </c>
      <c r="L126" s="59" t="n">
        <f aca="false">K126*(1+L127)</f>
        <v>9</v>
      </c>
      <c r="M126" s="59" t="n">
        <f aca="false">L126*(1+M127)</f>
        <v>9</v>
      </c>
      <c r="N126" s="59" t="n">
        <f aca="false">M126*(1+N127)</f>
        <v>9</v>
      </c>
    </row>
    <row r="127" customFormat="false" ht="13.8" hidden="false" customHeight="false" outlineLevel="0" collapsed="false">
      <c r="A127" s="57" t="s">
        <v>136</v>
      </c>
      <c r="B127" s="0" t="str">
        <f aca="false">+IFERROR(B126/A126-1,"NM")</f>
        <v>NM</v>
      </c>
      <c r="C127" s="58" t="n">
        <f aca="false">(C126-B126)/C126</f>
        <v>-0.769230769230769</v>
      </c>
      <c r="D127" s="58" t="n">
        <f aca="false">(D126-C126)/D126</f>
        <v>-0.3</v>
      </c>
      <c r="E127" s="58" t="n">
        <f aca="false">(E126-D126)/E126</f>
        <v>-0.363636363636364</v>
      </c>
      <c r="F127" s="58" t="n">
        <f aca="false">(F126-E126)/F126</f>
        <v>-0.222222222222222</v>
      </c>
      <c r="G127" s="58" t="n">
        <f aca="false">(G126-F126)/G126</f>
        <v>-0.5</v>
      </c>
      <c r="H127" s="58" t="n">
        <f aca="false">(H126-G126)/H126</f>
        <v>-0.714285714285714</v>
      </c>
      <c r="I127" s="58" t="n">
        <f aca="false">(I126-H126)/I126</f>
        <v>0.222222222222222</v>
      </c>
      <c r="J127" s="58" t="n">
        <v>0</v>
      </c>
      <c r="K127" s="58" t="n">
        <v>0</v>
      </c>
      <c r="L127" s="58" t="n">
        <v>0</v>
      </c>
      <c r="M127" s="58" t="n">
        <v>0</v>
      </c>
      <c r="N127" s="58" t="n">
        <v>0</v>
      </c>
    </row>
    <row r="128" customFormat="false" ht="13.8" hidden="false" customHeight="false" outlineLevel="0" collapsed="false">
      <c r="A128" s="57" t="s">
        <v>142</v>
      </c>
      <c r="B128" s="58" t="n">
        <f aca="false">B126/B102</f>
        <v>0.0348133198789102</v>
      </c>
      <c r="C128" s="58" t="n">
        <f aca="false">C126/C102</f>
        <v>0.0199488491048593</v>
      </c>
      <c r="D128" s="58" t="n">
        <f aca="false">D126/D102</f>
        <v>0.0146914789422135</v>
      </c>
      <c r="E128" s="58" t="n">
        <f aca="false">E126/E102</f>
        <v>0.0116648992576882</v>
      </c>
      <c r="F128" s="58" t="n">
        <f aca="false">F126/F102</f>
        <v>0.00944386149003148</v>
      </c>
      <c r="G128" s="58" t="n">
        <f aca="false">G126/G102</f>
        <v>0.00650054171180932</v>
      </c>
      <c r="H128" s="58" t="n">
        <f aca="false">H126/H102</f>
        <v>0.00317460317460317</v>
      </c>
      <c r="I128" s="58" t="n">
        <f aca="false">I126/I102</f>
        <v>0.00383631713554987</v>
      </c>
      <c r="J128" s="58" t="n">
        <f aca="false">J126/J102</f>
        <v>0.00383631713554987</v>
      </c>
      <c r="K128" s="58" t="n">
        <f aca="false">K126/K102</f>
        <v>0.00383631713554987</v>
      </c>
      <c r="L128" s="58" t="n">
        <f aca="false">L126/L102</f>
        <v>0.00383631713554987</v>
      </c>
      <c r="M128" s="58" t="n">
        <f aca="false">M126/M102</f>
        <v>0.00383631713554987</v>
      </c>
      <c r="N128" s="58" t="n">
        <f aca="false">N126/N102</f>
        <v>0.00383631713554987</v>
      </c>
    </row>
    <row r="129" customFormat="false" ht="13.8" hidden="false" customHeight="false" outlineLevel="0" collapsed="false">
      <c r="A129" s="16" t="s">
        <v>147</v>
      </c>
      <c r="B129" s="66" t="n">
        <f aca="false">+Historicals!B151</f>
        <v>122</v>
      </c>
      <c r="C129" s="66" t="n">
        <f aca="false">+Historicals!C151</f>
        <v>125</v>
      </c>
      <c r="D129" s="66" t="n">
        <f aca="false">+Historicals!D151</f>
        <v>125</v>
      </c>
      <c r="E129" s="66" t="n">
        <f aca="false">+Historicals!E151</f>
        <v>115</v>
      </c>
      <c r="F129" s="66" t="n">
        <f aca="false">+Historicals!F151</f>
        <v>100</v>
      </c>
      <c r="G129" s="66" t="n">
        <f aca="false">+Historicals!G151</f>
        <v>80</v>
      </c>
      <c r="H129" s="66" t="n">
        <f aca="false">+Historicals!H151</f>
        <v>63</v>
      </c>
      <c r="I129" s="66" t="n">
        <f aca="false">+Historicals!I151</f>
        <v>49</v>
      </c>
      <c r="J129" s="59" t="n">
        <f aca="false">I129*(1+J130)</f>
        <v>49</v>
      </c>
      <c r="K129" s="59" t="n">
        <f aca="false">J129*(1+K130)</f>
        <v>49</v>
      </c>
      <c r="L129" s="59" t="n">
        <f aca="false">K129*(1+L130)</f>
        <v>49</v>
      </c>
      <c r="M129" s="59" t="n">
        <f aca="false">L129*(1+M130)</f>
        <v>49</v>
      </c>
      <c r="N129" s="59" t="n">
        <f aca="false">M129*(1+N130)</f>
        <v>49</v>
      </c>
    </row>
    <row r="130" customFormat="false" ht="13.8" hidden="false" customHeight="false" outlineLevel="0" collapsed="false">
      <c r="A130" s="57" t="s">
        <v>136</v>
      </c>
      <c r="B130" s="0" t="str">
        <f aca="false">+IFERROR(B129/A129-1,"NM")</f>
        <v>NM</v>
      </c>
      <c r="C130" s="58" t="n">
        <f aca="false">(C129-B129)/C129</f>
        <v>0.024</v>
      </c>
      <c r="D130" s="58" t="n">
        <f aca="false">(D129-C129)/D129</f>
        <v>0</v>
      </c>
      <c r="E130" s="58" t="n">
        <f aca="false">(E129-D129)/E129</f>
        <v>-0.0869565217391304</v>
      </c>
      <c r="F130" s="58" t="n">
        <f aca="false">(F129-E129)/F129</f>
        <v>-0.15</v>
      </c>
      <c r="G130" s="58" t="n">
        <f aca="false">(G129-F129)/G129</f>
        <v>-0.25</v>
      </c>
      <c r="H130" s="58" t="n">
        <f aca="false">(H129-G129)/H129</f>
        <v>-0.26984126984127</v>
      </c>
      <c r="I130" s="58" t="n">
        <f aca="false">(I129-H129)/I129</f>
        <v>-0.285714285714286</v>
      </c>
      <c r="J130" s="58" t="n">
        <v>0</v>
      </c>
      <c r="K130" s="58" t="n">
        <v>0</v>
      </c>
      <c r="L130" s="58" t="n">
        <v>0</v>
      </c>
      <c r="M130" s="58" t="n">
        <v>0</v>
      </c>
      <c r="N130" s="58" t="n">
        <v>0</v>
      </c>
    </row>
    <row r="131" customFormat="false" ht="13.8" hidden="false" customHeight="false" outlineLevel="0" collapsed="false">
      <c r="A131" s="57" t="s">
        <v>142</v>
      </c>
      <c r="B131" s="58" t="n">
        <f aca="false">B129/B102</f>
        <v>0.0615539858728557</v>
      </c>
      <c r="C131" s="58" t="n">
        <f aca="false">C129/C102</f>
        <v>0.0639386189258312</v>
      </c>
      <c r="D131" s="58" t="n">
        <f aca="false">D129/D102</f>
        <v>0.0612144955925563</v>
      </c>
      <c r="E131" s="58" t="n">
        <f aca="false">E129/E102</f>
        <v>0.0609756097560976</v>
      </c>
      <c r="F131" s="58" t="n">
        <f aca="false">F129/F102</f>
        <v>0.0524658971668416</v>
      </c>
      <c r="G131" s="58" t="n">
        <f aca="false">G129/G102</f>
        <v>0.0433369447453955</v>
      </c>
      <c r="H131" s="58" t="n">
        <f aca="false">H129/H102</f>
        <v>0.0285714285714286</v>
      </c>
      <c r="I131" s="58" t="n">
        <f aca="false">I129/I102</f>
        <v>0.0208866155157715</v>
      </c>
      <c r="J131" s="58" t="n">
        <f aca="false">J129/J102</f>
        <v>0.0208866155157715</v>
      </c>
      <c r="K131" s="58" t="n">
        <f aca="false">K129/K102</f>
        <v>0.0208866155157715</v>
      </c>
      <c r="L131" s="58" t="n">
        <f aca="false">L129/L102</f>
        <v>0.0208866155157715</v>
      </c>
      <c r="M131" s="58" t="n">
        <f aca="false">M129/M102</f>
        <v>0.0208866155157715</v>
      </c>
      <c r="N131" s="58" t="n">
        <f aca="false">N129/N102</f>
        <v>0.0208866155157715</v>
      </c>
    </row>
    <row r="132" customFormat="false" ht="13.8" hidden="false" customHeight="false" outlineLevel="0" collapsed="false">
      <c r="A132" s="68" t="s">
        <v>112</v>
      </c>
      <c r="B132" s="68"/>
      <c r="C132" s="68"/>
      <c r="D132" s="68"/>
      <c r="E132" s="68"/>
      <c r="F132" s="68"/>
      <c r="G132" s="68"/>
      <c r="H132" s="68"/>
      <c r="I132" s="68"/>
      <c r="J132" s="55"/>
      <c r="K132" s="55"/>
      <c r="L132" s="55"/>
      <c r="M132" s="55"/>
      <c r="N132" s="55"/>
    </row>
    <row r="133" customFormat="false" ht="13.8" hidden="false" customHeight="false" outlineLevel="0" collapsed="false">
      <c r="A133" s="16" t="s">
        <v>149</v>
      </c>
      <c r="B133" s="59" t="n">
        <f aca="false">B135+B139+B143</f>
        <v>3067</v>
      </c>
      <c r="C133" s="59" t="n">
        <f aca="false">C135+C139+C143</f>
        <v>3785</v>
      </c>
      <c r="D133" s="59" t="n">
        <f aca="false">D135+D139+D143</f>
        <v>4237</v>
      </c>
      <c r="E133" s="59" t="n">
        <f aca="false">E135+E139+E143</f>
        <v>5134</v>
      </c>
      <c r="F133" s="59" t="n">
        <f aca="false">F135+F139+F143</f>
        <v>6208</v>
      </c>
      <c r="G133" s="59" t="n">
        <f aca="false">G135+G139+G143</f>
        <v>6679</v>
      </c>
      <c r="H133" s="59" t="n">
        <f aca="false">H135+H139+H143</f>
        <v>8290</v>
      </c>
      <c r="I133" s="59" t="n">
        <f aca="false">I135+I139+I143</f>
        <v>7547</v>
      </c>
      <c r="J133" s="59" t="n">
        <f aca="false">I133*(1+J134)</f>
        <v>7547</v>
      </c>
      <c r="K133" s="59" t="n">
        <f aca="false">J133*(1+K134)</f>
        <v>7547</v>
      </c>
      <c r="L133" s="59" t="n">
        <f aca="false">K133*(1+L134)</f>
        <v>7547</v>
      </c>
      <c r="M133" s="59" t="n">
        <f aca="false">L133*(1+M134)</f>
        <v>7547</v>
      </c>
      <c r="N133" s="59" t="n">
        <f aca="false">M133*(1+N134)</f>
        <v>7547</v>
      </c>
    </row>
    <row r="134" customFormat="false" ht="13.8" hidden="false" customHeight="false" outlineLevel="0" collapsed="false">
      <c r="A134" s="63" t="s">
        <v>136</v>
      </c>
      <c r="B134" s="0" t="str">
        <f aca="false">+IFERROR(B133/A133-1,"NM")</f>
        <v>NM</v>
      </c>
      <c r="C134" s="58" t="n">
        <f aca="false">(C133-B133)/C133</f>
        <v>0.189696169088507</v>
      </c>
      <c r="D134" s="58" t="n">
        <f aca="false">(D133-C133)/D133</f>
        <v>0.106679254189285</v>
      </c>
      <c r="E134" s="58" t="n">
        <f aca="false">(E133-D133)/E133</f>
        <v>0.174717569146864</v>
      </c>
      <c r="F134" s="58" t="n">
        <f aca="false">(F133-E133)/F133</f>
        <v>0.173002577319588</v>
      </c>
      <c r="G134" s="58" t="n">
        <f aca="false">(G133-F133)/G133</f>
        <v>0.0705195388531217</v>
      </c>
      <c r="H134" s="58" t="n">
        <f aca="false">(H133-G133)/H133</f>
        <v>0.194330518697226</v>
      </c>
      <c r="I134" s="58" t="n">
        <f aca="false">(I133-H133)/I133</f>
        <v>-0.0984497151185902</v>
      </c>
      <c r="J134" s="58" t="n">
        <v>0</v>
      </c>
      <c r="K134" s="58" t="n">
        <v>0</v>
      </c>
      <c r="L134" s="58" t="n">
        <v>0</v>
      </c>
      <c r="M134" s="58" t="n">
        <v>0</v>
      </c>
      <c r="N134" s="58" t="n">
        <v>0</v>
      </c>
    </row>
    <row r="135" customFormat="false" ht="13.8" hidden="false" customHeight="false" outlineLevel="0" collapsed="false">
      <c r="A135" s="64" t="s">
        <v>108</v>
      </c>
      <c r="B135" s="0" t="n">
        <f aca="false">+Historicals!B116</f>
        <v>2016</v>
      </c>
      <c r="C135" s="0" t="n">
        <f aca="false">+Historicals!C116</f>
        <v>2599</v>
      </c>
      <c r="D135" s="0" t="n">
        <f aca="false">+Historicals!D116</f>
        <v>2920</v>
      </c>
      <c r="E135" s="0" t="n">
        <f aca="false">+Historicals!E116</f>
        <v>3496</v>
      </c>
      <c r="F135" s="0" t="n">
        <f aca="false">+Historicals!F116</f>
        <v>4262</v>
      </c>
      <c r="G135" s="0" t="n">
        <f aca="false">+Historicals!G116</f>
        <v>4635</v>
      </c>
      <c r="H135" s="29" t="n">
        <f aca="false">+Historicals!H116</f>
        <v>5748</v>
      </c>
      <c r="I135" s="29" t="n">
        <f aca="false">+Historicals!I116</f>
        <v>5416</v>
      </c>
      <c r="J135" s="0" t="n">
        <f aca="false">I135*(1+J136)</f>
        <v>5416</v>
      </c>
      <c r="K135" s="0" t="n">
        <f aca="false">J135*(1+K136)</f>
        <v>5416</v>
      </c>
      <c r="L135" s="0" t="n">
        <f aca="false">K135*(1+L136)</f>
        <v>5416</v>
      </c>
      <c r="M135" s="0" t="n">
        <f aca="false">L135*(1+M136)</f>
        <v>5416</v>
      </c>
      <c r="N135" s="0" t="n">
        <f aca="false">M135*(1+N136)</f>
        <v>5416</v>
      </c>
    </row>
    <row r="136" customFormat="false" ht="13.8" hidden="false" customHeight="false" outlineLevel="0" collapsed="false">
      <c r="A136" s="63" t="s">
        <v>136</v>
      </c>
      <c r="B136" s="0" t="str">
        <f aca="false">+IFERROR(B135/A135-1,"NM")</f>
        <v>NM</v>
      </c>
      <c r="C136" s="58" t="n">
        <f aca="false">(C135-B135)/C135</f>
        <v>0.224317045017314</v>
      </c>
      <c r="D136" s="58" t="n">
        <f aca="false">(D135-C135)/D135</f>
        <v>0.109931506849315</v>
      </c>
      <c r="E136" s="58" t="n">
        <f aca="false">(E135-D135)/E135</f>
        <v>0.164759725400458</v>
      </c>
      <c r="F136" s="58" t="n">
        <f aca="false">(F135-E135)/F135</f>
        <v>0.179727827311122</v>
      </c>
      <c r="G136" s="58" t="n">
        <f aca="false">(G135-F135)/G135</f>
        <v>0.0804746494066882</v>
      </c>
      <c r="H136" s="58" t="n">
        <f aca="false">(H135-G135)/H135</f>
        <v>0.193632567849687</v>
      </c>
      <c r="I136" s="58" t="n">
        <f aca="false">(I135-H135)/I135</f>
        <v>-0.0612998522895126</v>
      </c>
      <c r="J136" s="58" t="n">
        <v>0</v>
      </c>
      <c r="K136" s="58" t="n">
        <v>0</v>
      </c>
      <c r="L136" s="58" t="n">
        <v>0</v>
      </c>
      <c r="M136" s="58" t="n">
        <v>0</v>
      </c>
      <c r="N136" s="58" t="n">
        <v>0</v>
      </c>
    </row>
    <row r="137" customFormat="false" ht="13.8" hidden="false" customHeight="false" outlineLevel="0" collapsed="false">
      <c r="A137" s="63" t="s">
        <v>150</v>
      </c>
      <c r="B137" s="69" t="n">
        <f aca="false">+Historicals!B188</f>
        <v>0.26</v>
      </c>
      <c r="C137" s="69" t="n">
        <f aca="false">+Historicals!C188</f>
        <v>0.289186507936508</v>
      </c>
      <c r="D137" s="69" t="n">
        <f aca="false">+Historicals!D188</f>
        <v>0.123509041939207</v>
      </c>
      <c r="E137" s="69" t="n">
        <f aca="false">+Historicals!E188</f>
        <v>0.197260273972603</v>
      </c>
      <c r="F137" s="69" t="n">
        <f aca="false">+Historicals!F188</f>
        <v>0.219107551487414</v>
      </c>
      <c r="G137" s="69" t="n">
        <f aca="false">+Historicals!G188</f>
        <v>0.0875175973721258</v>
      </c>
      <c r="H137" s="69" t="n">
        <f aca="false">+Historicals!H188</f>
        <v>0.240129449838188</v>
      </c>
      <c r="I137" s="69" t="n">
        <f aca="false">+Historicals!I188</f>
        <v>-0.1</v>
      </c>
      <c r="J137" s="58" t="n">
        <v>0</v>
      </c>
      <c r="K137" s="58" t="n">
        <v>0</v>
      </c>
      <c r="L137" s="58" t="n">
        <v>0</v>
      </c>
      <c r="M137" s="58" t="n">
        <v>0</v>
      </c>
      <c r="N137" s="58" t="n">
        <v>0</v>
      </c>
    </row>
    <row r="138" customFormat="false" ht="13.8" hidden="false" customHeight="false" outlineLevel="0" collapsed="false">
      <c r="A138" s="63" t="s">
        <v>151</v>
      </c>
      <c r="B138" s="58" t="n">
        <v>0</v>
      </c>
      <c r="C138" s="58" t="n">
        <f aca="false">C136-C137</f>
        <v>-0.0648694629191937</v>
      </c>
      <c r="D138" s="58" t="n">
        <f aca="false">D136-D137</f>
        <v>-0.0135775350898919</v>
      </c>
      <c r="E138" s="58" t="n">
        <f aca="false">E136-E137</f>
        <v>-0.0325005485721453</v>
      </c>
      <c r="F138" s="58" t="n">
        <f aca="false">F136-F137</f>
        <v>-0.0393797241762925</v>
      </c>
      <c r="G138" s="58" t="n">
        <f aca="false">G136-G137</f>
        <v>-0.00704294796543756</v>
      </c>
      <c r="H138" s="58" t="n">
        <f aca="false">H136-H137</f>
        <v>-0.0464968819885012</v>
      </c>
      <c r="I138" s="58" t="n">
        <f aca="false">I136-I137</f>
        <v>0.0387001477104874</v>
      </c>
      <c r="J138" s="58" t="n">
        <v>0</v>
      </c>
      <c r="K138" s="58" t="n">
        <v>0</v>
      </c>
      <c r="L138" s="58" t="n">
        <v>0</v>
      </c>
      <c r="M138" s="58" t="n">
        <v>0</v>
      </c>
      <c r="N138" s="58" t="n">
        <v>0</v>
      </c>
    </row>
    <row r="139" customFormat="false" ht="13.8" hidden="false" customHeight="false" outlineLevel="0" collapsed="false">
      <c r="A139" s="64" t="s">
        <v>109</v>
      </c>
      <c r="B139" s="0" t="n">
        <f aca="false">+Historicals!B117</f>
        <v>925</v>
      </c>
      <c r="C139" s="0" t="n">
        <f aca="false">+Historicals!C117</f>
        <v>1055</v>
      </c>
      <c r="D139" s="0" t="n">
        <f aca="false">+Historicals!D117</f>
        <v>1188</v>
      </c>
      <c r="E139" s="0" t="n">
        <f aca="false">+Historicals!E117</f>
        <v>1508</v>
      </c>
      <c r="F139" s="0" t="n">
        <f aca="false">+Historicals!F117</f>
        <v>1808</v>
      </c>
      <c r="G139" s="0" t="n">
        <f aca="false">+Historicals!G117</f>
        <v>1896</v>
      </c>
      <c r="H139" s="29" t="n">
        <f aca="false">+Historicals!H117</f>
        <v>2347</v>
      </c>
      <c r="I139" s="29" t="n">
        <f aca="false">+Historicals!I117</f>
        <v>1938</v>
      </c>
      <c r="J139" s="0" t="n">
        <f aca="false">I139*(1+J140)</f>
        <v>1938</v>
      </c>
      <c r="K139" s="0" t="n">
        <f aca="false">J139*(1+K140)</f>
        <v>1938</v>
      </c>
      <c r="L139" s="0" t="n">
        <f aca="false">K139*(1+L140)</f>
        <v>1938</v>
      </c>
      <c r="M139" s="0" t="n">
        <f aca="false">L139*(1+M140)</f>
        <v>1938</v>
      </c>
      <c r="N139" s="0" t="n">
        <f aca="false">M139*(1+N140)</f>
        <v>1938</v>
      </c>
    </row>
    <row r="140" customFormat="false" ht="13.8" hidden="false" customHeight="false" outlineLevel="0" collapsed="false">
      <c r="A140" s="63" t="s">
        <v>136</v>
      </c>
      <c r="B140" s="0" t="str">
        <f aca="false">+IFERROR(B139/A139-1,"NM")</f>
        <v>NM</v>
      </c>
      <c r="C140" s="58" t="n">
        <f aca="false">(C139-B139)/C139</f>
        <v>0.123222748815166</v>
      </c>
      <c r="D140" s="58" t="n">
        <f aca="false">(D139-C139)/D139</f>
        <v>0.111952861952862</v>
      </c>
      <c r="E140" s="58" t="n">
        <f aca="false">(E139-D139)/E139</f>
        <v>0.212201591511936</v>
      </c>
      <c r="F140" s="58" t="n">
        <f aca="false">(F139-E139)/F139</f>
        <v>0.165929203539823</v>
      </c>
      <c r="G140" s="58" t="n">
        <f aca="false">(G139-F139)/G139</f>
        <v>0.0464135021097046</v>
      </c>
      <c r="H140" s="58" t="n">
        <f aca="false">(H139-G139)/H139</f>
        <v>0.192160204516404</v>
      </c>
      <c r="I140" s="58" t="n">
        <f aca="false">(I139-H139)/I139</f>
        <v>-0.211042311661507</v>
      </c>
      <c r="J140" s="58" t="n">
        <v>0</v>
      </c>
      <c r="K140" s="58" t="n">
        <v>0</v>
      </c>
      <c r="L140" s="58" t="n">
        <v>0</v>
      </c>
      <c r="M140" s="58" t="n">
        <v>0</v>
      </c>
      <c r="N140" s="58" t="n">
        <v>0</v>
      </c>
    </row>
    <row r="141" customFormat="false" ht="13.8" hidden="false" customHeight="false" outlineLevel="0" collapsed="false">
      <c r="A141" s="63" t="s">
        <v>150</v>
      </c>
      <c r="B141" s="69" t="n">
        <f aca="false">+Historicals!B189</f>
        <v>0.0559360730593607</v>
      </c>
      <c r="C141" s="69" t="n">
        <f aca="false">+Historicals!C189</f>
        <v>0.140540540540541</v>
      </c>
      <c r="D141" s="69" t="n">
        <f aca="false">+Historicals!D189</f>
        <v>0.1260663507109</v>
      </c>
      <c r="E141" s="69" t="n">
        <f aca="false">+Historicals!E189</f>
        <v>0.269360269360269</v>
      </c>
      <c r="F141" s="69" t="n">
        <f aca="false">+Historicals!F189</f>
        <v>0.19893899204244</v>
      </c>
      <c r="G141" s="69" t="n">
        <f aca="false">+Historicals!G189</f>
        <v>0.0486725663716814</v>
      </c>
      <c r="H141" s="69" t="n">
        <f aca="false">+Historicals!H189</f>
        <v>0.237869198312236</v>
      </c>
      <c r="I141" s="69" t="n">
        <f aca="false">+Historicals!I189</f>
        <v>-0.21</v>
      </c>
      <c r="J141" s="58" t="n">
        <v>0</v>
      </c>
      <c r="K141" s="58" t="n">
        <v>0</v>
      </c>
      <c r="L141" s="58" t="n">
        <v>0</v>
      </c>
      <c r="M141" s="58" t="n">
        <v>0</v>
      </c>
      <c r="N141" s="58" t="n">
        <v>0</v>
      </c>
    </row>
    <row r="142" customFormat="false" ht="13.8" hidden="false" customHeight="false" outlineLevel="0" collapsed="false">
      <c r="A142" s="63" t="s">
        <v>151</v>
      </c>
      <c r="B142" s="0" t="n">
        <v>0</v>
      </c>
      <c r="C142" s="58" t="n">
        <f aca="false">C140-C141</f>
        <v>-0.0173177917253751</v>
      </c>
      <c r="D142" s="58" t="n">
        <f aca="false">D140-D141</f>
        <v>-0.014113488758038</v>
      </c>
      <c r="E142" s="58" t="n">
        <f aca="false">E140-E141</f>
        <v>-0.0571586778483327</v>
      </c>
      <c r="F142" s="58" t="n">
        <f aca="false">F140-F141</f>
        <v>-0.033009788502617</v>
      </c>
      <c r="G142" s="58" t="n">
        <f aca="false">G140-G141</f>
        <v>-0.00225906426197676</v>
      </c>
      <c r="H142" s="58" t="n">
        <f aca="false">H140-H141</f>
        <v>-0.0457089937958321</v>
      </c>
      <c r="I142" s="58" t="n">
        <f aca="false">I140-I141</f>
        <v>-0.00104231166150673</v>
      </c>
      <c r="J142" s="58" t="n">
        <v>0</v>
      </c>
      <c r="K142" s="58" t="n">
        <v>0</v>
      </c>
      <c r="L142" s="58" t="n">
        <v>0</v>
      </c>
      <c r="M142" s="58" t="n">
        <v>0</v>
      </c>
      <c r="N142" s="58" t="n">
        <v>0</v>
      </c>
    </row>
    <row r="143" customFormat="false" ht="13.8" hidden="false" customHeight="false" outlineLevel="0" collapsed="false">
      <c r="A143" s="64" t="s">
        <v>110</v>
      </c>
      <c r="B143" s="0" t="n">
        <f aca="false">+Historicals!B118</f>
        <v>126</v>
      </c>
      <c r="C143" s="0" t="n">
        <f aca="false">+Historicals!C118</f>
        <v>131</v>
      </c>
      <c r="D143" s="0" t="n">
        <f aca="false">+Historicals!D118</f>
        <v>129</v>
      </c>
      <c r="E143" s="0" t="n">
        <f aca="false">+Historicals!E118</f>
        <v>130</v>
      </c>
      <c r="F143" s="0" t="n">
        <f aca="false">+Historicals!F118</f>
        <v>138</v>
      </c>
      <c r="G143" s="0" t="n">
        <f aca="false">+Historicals!G118</f>
        <v>148</v>
      </c>
      <c r="H143" s="0" t="n">
        <f aca="false">+Historicals!H118</f>
        <v>195</v>
      </c>
      <c r="I143" s="0" t="n">
        <f aca="false">+Historicals!I118</f>
        <v>193</v>
      </c>
      <c r="J143" s="0" t="n">
        <f aca="false">I143*(1+J144)</f>
        <v>193</v>
      </c>
      <c r="K143" s="0" t="n">
        <f aca="false">J143*(1+K144)</f>
        <v>193</v>
      </c>
      <c r="L143" s="0" t="n">
        <f aca="false">K143*(1+L144)</f>
        <v>193</v>
      </c>
      <c r="M143" s="0" t="n">
        <f aca="false">L143*(1+M144)</f>
        <v>193</v>
      </c>
      <c r="N143" s="0" t="n">
        <f aca="false">M143*(1+N144)</f>
        <v>193</v>
      </c>
    </row>
    <row r="144" s="70" customFormat="true" ht="13.8" hidden="false" customHeight="false" outlineLevel="0" collapsed="false">
      <c r="A144" s="63" t="s">
        <v>136</v>
      </c>
      <c r="B144" s="72" t="str">
        <f aca="false">+IFERROR(B143/A143-1,"NM")</f>
        <v>NM</v>
      </c>
      <c r="C144" s="73" t="n">
        <f aca="false">(C143-B143)/C143</f>
        <v>0.0381679389312977</v>
      </c>
      <c r="D144" s="73" t="n">
        <f aca="false">(D143-C143)/D143</f>
        <v>-0.0155038759689922</v>
      </c>
      <c r="E144" s="73" t="n">
        <f aca="false">(E143-D143)/E143</f>
        <v>0.00769230769230769</v>
      </c>
      <c r="F144" s="73" t="n">
        <f aca="false">(F143-E143)/F143</f>
        <v>0.0579710144927536</v>
      </c>
      <c r="G144" s="73" t="n">
        <f aca="false">(G143-F143)/G143</f>
        <v>0.0675675675675676</v>
      </c>
      <c r="H144" s="73" t="n">
        <f aca="false">(H143-G143)/H143</f>
        <v>0.241025641025641</v>
      </c>
      <c r="I144" s="73" t="n">
        <f aca="false">(I143-H143)/I143</f>
        <v>-0.0103626943005181</v>
      </c>
      <c r="J144" s="58" t="n">
        <v>0</v>
      </c>
      <c r="K144" s="58" t="n">
        <v>0</v>
      </c>
      <c r="L144" s="58" t="n">
        <v>0</v>
      </c>
      <c r="M144" s="58" t="n">
        <v>0</v>
      </c>
      <c r="N144" s="58" t="n">
        <v>0</v>
      </c>
    </row>
    <row r="145" customFormat="false" ht="13.8" hidden="false" customHeight="false" outlineLevel="0" collapsed="false">
      <c r="A145" s="63" t="s">
        <v>150</v>
      </c>
      <c r="B145" s="69" t="n">
        <f aca="false">+Historicals!B190</f>
        <v>0</v>
      </c>
      <c r="C145" s="69" t="n">
        <f aca="false">+Historicals!C190</f>
        <v>0.0396825396825397</v>
      </c>
      <c r="D145" s="69" t="n">
        <f aca="false">+Historicals!D190</f>
        <v>-0.0152671755725191</v>
      </c>
      <c r="E145" s="69" t="n">
        <f aca="false">+Historicals!E190</f>
        <v>0.00775193798449612</v>
      </c>
      <c r="F145" s="69" t="n">
        <f aca="false">+Historicals!F190</f>
        <v>0.0615384615384615</v>
      </c>
      <c r="G145" s="69" t="n">
        <f aca="false">+Historicals!G190</f>
        <v>0.072463768115942</v>
      </c>
      <c r="H145" s="69" t="n">
        <f aca="false">+Historicals!H190</f>
        <v>0.317567567567568</v>
      </c>
      <c r="I145" s="69" t="n">
        <f aca="false">+Historicals!I190</f>
        <v>-0.06</v>
      </c>
      <c r="J145" s="58" t="n">
        <v>0</v>
      </c>
      <c r="K145" s="58" t="n">
        <v>0</v>
      </c>
      <c r="L145" s="58" t="n">
        <v>0</v>
      </c>
      <c r="M145" s="58" t="n">
        <v>0</v>
      </c>
      <c r="N145" s="58" t="n">
        <v>0</v>
      </c>
    </row>
    <row r="146" customFormat="false" ht="13.8" hidden="false" customHeight="false" outlineLevel="0" collapsed="false">
      <c r="A146" s="63" t="s">
        <v>151</v>
      </c>
      <c r="B146" s="0" t="n">
        <v>0</v>
      </c>
      <c r="C146" s="58" t="n">
        <f aca="false">C144-C145</f>
        <v>-0.00151460075124199</v>
      </c>
      <c r="D146" s="58" t="n">
        <f aca="false">D144-D145</f>
        <v>-0.000236700396473147</v>
      </c>
      <c r="E146" s="58" t="n">
        <f aca="false">E144-E145</f>
        <v>-5.96302921884269E-005</v>
      </c>
      <c r="F146" s="58" t="n">
        <f aca="false">F144-F145</f>
        <v>-0.00356744704570788</v>
      </c>
      <c r="G146" s="58" t="n">
        <f aca="false">G144-G145</f>
        <v>-0.00489620054837443</v>
      </c>
      <c r="H146" s="58" t="n">
        <f aca="false">H144-H145</f>
        <v>-0.076541926541927</v>
      </c>
      <c r="I146" s="58" t="n">
        <f aca="false">I144-I145</f>
        <v>0.0496373056994819</v>
      </c>
      <c r="J146" s="58" t="n">
        <v>0</v>
      </c>
      <c r="K146" s="58" t="n">
        <v>0</v>
      </c>
      <c r="L146" s="58" t="n">
        <v>0</v>
      </c>
      <c r="M146" s="58" t="n">
        <v>0</v>
      </c>
      <c r="N146" s="58" t="n">
        <v>0</v>
      </c>
    </row>
    <row r="147" customFormat="false" ht="13.8" hidden="false" customHeight="false" outlineLevel="0" collapsed="false">
      <c r="A147" s="16" t="s">
        <v>137</v>
      </c>
      <c r="B147" s="59" t="n">
        <f aca="false">B150+B154</f>
        <v>1039</v>
      </c>
      <c r="C147" s="59" t="n">
        <f aca="false">C150+C154</f>
        <v>1420</v>
      </c>
      <c r="D147" s="59" t="n">
        <f aca="false">D150+D154</f>
        <v>1561</v>
      </c>
      <c r="E147" s="59" t="n">
        <f aca="false">E150+E154</f>
        <v>1863</v>
      </c>
      <c r="F147" s="59" t="n">
        <f aca="false">F150+F154</f>
        <v>2426</v>
      </c>
      <c r="G147" s="59" t="n">
        <f aca="false">G150+G154</f>
        <v>2534</v>
      </c>
      <c r="H147" s="59" t="n">
        <f aca="false">H150+H154</f>
        <v>3289</v>
      </c>
      <c r="I147" s="59" t="n">
        <f aca="false">I150+I154</f>
        <v>2406</v>
      </c>
      <c r="J147" s="59" t="n">
        <f aca="false">I147*(1+J148)</f>
        <v>2406</v>
      </c>
      <c r="K147" s="59" t="n">
        <f aca="false">J147*(1+K148)</f>
        <v>2406</v>
      </c>
      <c r="L147" s="59" t="n">
        <f aca="false">K147*(1+L148)</f>
        <v>2406</v>
      </c>
      <c r="M147" s="59" t="n">
        <f aca="false">L147*(1+M148)</f>
        <v>2406</v>
      </c>
      <c r="N147" s="59" t="n">
        <f aca="false">M147*(1+N148)</f>
        <v>2406</v>
      </c>
    </row>
    <row r="148" customFormat="false" ht="13.8" hidden="false" customHeight="false" outlineLevel="0" collapsed="false">
      <c r="A148" s="57" t="s">
        <v>136</v>
      </c>
      <c r="B148" s="0" t="str">
        <f aca="false">+IFERROR(B147/A147-1,"NM")</f>
        <v>NM</v>
      </c>
      <c r="C148" s="58" t="n">
        <f aca="false">(C147-B147)/C147</f>
        <v>0.26830985915493</v>
      </c>
      <c r="D148" s="58" t="n">
        <f aca="false">(D147-C147)/D147</f>
        <v>0.0903267136450993</v>
      </c>
      <c r="E148" s="58" t="n">
        <f aca="false">(E147-D147)/E147</f>
        <v>0.162104133118626</v>
      </c>
      <c r="F148" s="58" t="n">
        <f aca="false">(F147-E147)/F147</f>
        <v>0.232069249793899</v>
      </c>
      <c r="G148" s="58" t="n">
        <f aca="false">(G147-F147)/G147</f>
        <v>0.042620363062352</v>
      </c>
      <c r="H148" s="58" t="n">
        <f aca="false">(H147-G147)/H147</f>
        <v>0.229553055640012</v>
      </c>
      <c r="I148" s="58" t="n">
        <f aca="false">(I147-H147)/I147</f>
        <v>-0.366999168744805</v>
      </c>
      <c r="J148" s="58" t="n">
        <v>0</v>
      </c>
      <c r="K148" s="58" t="n">
        <v>0</v>
      </c>
      <c r="L148" s="58" t="n">
        <v>0</v>
      </c>
      <c r="M148" s="58" t="n">
        <v>0</v>
      </c>
      <c r="N148" s="58" t="n">
        <v>0</v>
      </c>
    </row>
    <row r="149" customFormat="false" ht="13.8" hidden="false" customHeight="false" outlineLevel="0" collapsed="false">
      <c r="A149" s="57" t="s">
        <v>139</v>
      </c>
      <c r="B149" s="58" t="n">
        <f aca="false">B147/B133</f>
        <v>0.338767525268992</v>
      </c>
      <c r="C149" s="58" t="n">
        <f aca="false">C147/C133</f>
        <v>0.375165125495376</v>
      </c>
      <c r="D149" s="58" t="n">
        <f aca="false">D147/D133</f>
        <v>0.368421052631579</v>
      </c>
      <c r="E149" s="58" t="n">
        <f aca="false">E147/E133</f>
        <v>0.362874951305025</v>
      </c>
      <c r="F149" s="58" t="n">
        <f aca="false">F147/F133</f>
        <v>0.390786082474227</v>
      </c>
      <c r="G149" s="58" t="n">
        <f aca="false">G147/G133</f>
        <v>0.379398113490043</v>
      </c>
      <c r="H149" s="58" t="n">
        <f aca="false">H147/H133</f>
        <v>0.396743063932449</v>
      </c>
      <c r="I149" s="58" t="n">
        <f aca="false">I147/I133</f>
        <v>0.318802173048894</v>
      </c>
      <c r="J149" s="58" t="n">
        <f aca="false">J147/J133</f>
        <v>0.318802173048894</v>
      </c>
      <c r="K149" s="58" t="n">
        <f aca="false">K147/K133</f>
        <v>0.318802173048894</v>
      </c>
      <c r="L149" s="58" t="n">
        <f aca="false">L147/L133</f>
        <v>0.318802173048894</v>
      </c>
      <c r="M149" s="58" t="n">
        <f aca="false">M147/M133</f>
        <v>0.318802173048894</v>
      </c>
      <c r="N149" s="58" t="n">
        <f aca="false">N147/N133</f>
        <v>0.318802173048894</v>
      </c>
    </row>
    <row r="150" customFormat="false" ht="13.8" hidden="false" customHeight="false" outlineLevel="0" collapsed="false">
      <c r="A150" s="16" t="s">
        <v>140</v>
      </c>
      <c r="B150" s="66" t="n">
        <f aca="false">+Historicals!B169</f>
        <v>46</v>
      </c>
      <c r="C150" s="66" t="n">
        <f aca="false">+Historicals!C169</f>
        <v>48</v>
      </c>
      <c r="D150" s="66" t="n">
        <f aca="false">+Historicals!D169</f>
        <v>54</v>
      </c>
      <c r="E150" s="66" t="n">
        <f aca="false">+Historicals!E169</f>
        <v>56</v>
      </c>
      <c r="F150" s="66" t="n">
        <f aca="false">+Historicals!F169</f>
        <v>50</v>
      </c>
      <c r="G150" s="66" t="n">
        <f aca="false">+Historicals!G169</f>
        <v>44</v>
      </c>
      <c r="H150" s="66" t="n">
        <f aca="false">+Historicals!H169</f>
        <v>46</v>
      </c>
      <c r="I150" s="66" t="n">
        <f aca="false">+Historicals!I169</f>
        <v>41</v>
      </c>
      <c r="J150" s="0" t="n">
        <f aca="false">I150*(1+J151)</f>
        <v>41</v>
      </c>
      <c r="K150" s="0" t="n">
        <f aca="false">J150*(1+K151)</f>
        <v>41</v>
      </c>
      <c r="L150" s="0" t="n">
        <f aca="false">K150*(1+L151)</f>
        <v>41</v>
      </c>
      <c r="M150" s="0" t="n">
        <f aca="false">L150*(1+M151)</f>
        <v>41</v>
      </c>
      <c r="N150" s="0" t="n">
        <f aca="false">M150*(1+N151)</f>
        <v>41</v>
      </c>
    </row>
    <row r="151" customFormat="false" ht="13.8" hidden="false" customHeight="false" outlineLevel="0" collapsed="false">
      <c r="A151" s="57" t="s">
        <v>136</v>
      </c>
      <c r="B151" s="0" t="str">
        <f aca="false">+IFERROR(B150/A150-1,"NM")</f>
        <v>NM</v>
      </c>
      <c r="C151" s="58" t="n">
        <f aca="false">(C150-B150)/C150</f>
        <v>0.0416666666666667</v>
      </c>
      <c r="D151" s="58" t="n">
        <f aca="false">(D150-C150)/D150</f>
        <v>0.111111111111111</v>
      </c>
      <c r="E151" s="58" t="n">
        <f aca="false">(E150-D150)/E150</f>
        <v>0.0357142857142857</v>
      </c>
      <c r="F151" s="58" t="n">
        <f aca="false">(F150-E150)/F150</f>
        <v>-0.12</v>
      </c>
      <c r="G151" s="58" t="n">
        <f aca="false">(G150-F150)/G150</f>
        <v>-0.136363636363636</v>
      </c>
      <c r="H151" s="58" t="n">
        <f aca="false">(H150-G150)/H150</f>
        <v>0.0434782608695652</v>
      </c>
      <c r="I151" s="58" t="n">
        <f aca="false">(I150-H150)/I150</f>
        <v>-0.121951219512195</v>
      </c>
      <c r="J151" s="58" t="n">
        <v>0</v>
      </c>
      <c r="K151" s="58" t="n">
        <v>0</v>
      </c>
      <c r="L151" s="58" t="n">
        <v>0</v>
      </c>
      <c r="M151" s="58" t="n">
        <v>0</v>
      </c>
      <c r="N151" s="58" t="n">
        <v>0</v>
      </c>
    </row>
    <row r="152" customFormat="false" ht="13.8" hidden="false" customHeight="false" outlineLevel="0" collapsed="false">
      <c r="A152" s="57" t="s">
        <v>142</v>
      </c>
      <c r="B152" s="58" t="n">
        <f aca="false">B150/B133</f>
        <v>0.0149983697424193</v>
      </c>
      <c r="C152" s="58" t="n">
        <f aca="false">C150/C133</f>
        <v>0.0126816380449141</v>
      </c>
      <c r="D152" s="58" t="n">
        <f aca="false">D150/D133</f>
        <v>0.0127448666509323</v>
      </c>
      <c r="E152" s="58" t="n">
        <f aca="false">E150/E133</f>
        <v>0.0109076743280094</v>
      </c>
      <c r="F152" s="58" t="n">
        <f aca="false">F150/F133</f>
        <v>0.00805412371134021</v>
      </c>
      <c r="G152" s="58" t="n">
        <f aca="false">G150/G133</f>
        <v>0.00658781254678844</v>
      </c>
      <c r="H152" s="58" t="n">
        <f aca="false">H150/H133</f>
        <v>0.00554885404101327</v>
      </c>
      <c r="I152" s="58" t="n">
        <f aca="false">I150/I133</f>
        <v>0.00543262223400027</v>
      </c>
      <c r="J152" s="58" t="n">
        <f aca="false">J150/J133</f>
        <v>0.00543262223400027</v>
      </c>
      <c r="K152" s="58" t="n">
        <f aca="false">K150/K133</f>
        <v>0.00543262223400027</v>
      </c>
      <c r="L152" s="58" t="n">
        <f aca="false">L150/L133</f>
        <v>0.00543262223400027</v>
      </c>
      <c r="M152" s="58" t="n">
        <f aca="false">M150/M133</f>
        <v>0.00543262223400027</v>
      </c>
      <c r="N152" s="58" t="n">
        <f aca="false">N150/N133</f>
        <v>0.00543262223400027</v>
      </c>
    </row>
    <row r="153" customFormat="false" ht="13.8" hidden="false" customHeight="false" outlineLevel="0" collapsed="false">
      <c r="A153" s="57" t="s">
        <v>152</v>
      </c>
      <c r="B153" s="58" t="n">
        <f aca="false">B150/B160</f>
        <v>0.181102362204724</v>
      </c>
      <c r="C153" s="58" t="n">
        <f aca="false">C150/C160</f>
        <v>0.205128205128205</v>
      </c>
      <c r="D153" s="58" t="n">
        <f aca="false">D150/D160</f>
        <v>0.24</v>
      </c>
      <c r="E153" s="58" t="n">
        <f aca="false">E150/E160</f>
        <v>0.21875</v>
      </c>
      <c r="F153" s="58" t="n">
        <f aca="false">F150/F160</f>
        <v>0.210970464135021</v>
      </c>
      <c r="G153" s="58" t="n">
        <f aca="false">G150/G160</f>
        <v>0.205607476635514</v>
      </c>
      <c r="H153" s="58" t="n">
        <f aca="false">H150/H160</f>
        <v>0.159722222222222</v>
      </c>
      <c r="I153" s="58" t="n">
        <f aca="false">I150/I160</f>
        <v>0.135313531353135</v>
      </c>
      <c r="J153" s="58" t="n">
        <f aca="false">J150/J160</f>
        <v>0.135313531353135</v>
      </c>
      <c r="K153" s="58" t="n">
        <f aca="false">K150/K160</f>
        <v>0.135313531353135</v>
      </c>
      <c r="L153" s="58" t="n">
        <f aca="false">L150/L160</f>
        <v>0.135313531353135</v>
      </c>
      <c r="M153" s="58" t="n">
        <f aca="false">M150/M160</f>
        <v>0.135313531353135</v>
      </c>
      <c r="N153" s="58" t="n">
        <f aca="false">N150/N160</f>
        <v>0.135313531353135</v>
      </c>
    </row>
    <row r="154" customFormat="false" ht="13.8" hidden="false" customHeight="false" outlineLevel="0" collapsed="false">
      <c r="A154" s="16" t="s">
        <v>143</v>
      </c>
      <c r="B154" s="66" t="n">
        <f aca="false">+Historicals!B136</f>
        <v>993</v>
      </c>
      <c r="C154" s="66" t="n">
        <f aca="false">+Historicals!C136</f>
        <v>1372</v>
      </c>
      <c r="D154" s="66" t="n">
        <f aca="false">+Historicals!D136</f>
        <v>1507</v>
      </c>
      <c r="E154" s="66" t="n">
        <f aca="false">+Historicals!E136</f>
        <v>1807</v>
      </c>
      <c r="F154" s="66" t="n">
        <f aca="false">+Historicals!F136</f>
        <v>2376</v>
      </c>
      <c r="G154" s="66" t="n">
        <f aca="false">+Historicals!G136</f>
        <v>2490</v>
      </c>
      <c r="H154" s="66" t="n">
        <f aca="false">+Historicals!H136</f>
        <v>3243</v>
      </c>
      <c r="I154" s="66" t="n">
        <f aca="false">+Historicals!I136</f>
        <v>2365</v>
      </c>
      <c r="J154" s="0" t="n">
        <f aca="false">I154*(1+J155)</f>
        <v>2365</v>
      </c>
      <c r="K154" s="0" t="n">
        <f aca="false">J154*(1+K155)</f>
        <v>2365</v>
      </c>
      <c r="L154" s="0" t="n">
        <f aca="false">K154*(1+L155)</f>
        <v>2365</v>
      </c>
      <c r="M154" s="0" t="n">
        <f aca="false">L154*(1+M155)</f>
        <v>2365</v>
      </c>
      <c r="N154" s="0" t="n">
        <f aca="false">M154*(1+N155)</f>
        <v>2365</v>
      </c>
    </row>
    <row r="155" customFormat="false" ht="13.8" hidden="false" customHeight="false" outlineLevel="0" collapsed="false">
      <c r="A155" s="57" t="s">
        <v>136</v>
      </c>
      <c r="B155" s="0" t="str">
        <f aca="false">+IFERROR(B154/A154-1,"NM")</f>
        <v>NM</v>
      </c>
      <c r="C155" s="58" t="n">
        <f aca="false">(C154-B154)/C154</f>
        <v>0.276239067055394</v>
      </c>
      <c r="D155" s="58" t="n">
        <f aca="false">(D154-C154)/D154</f>
        <v>0.0895819508958195</v>
      </c>
      <c r="E155" s="58" t="n">
        <f aca="false">(E154-D154)/E154</f>
        <v>0.166021029330382</v>
      </c>
      <c r="F155" s="58" t="n">
        <f aca="false">(F154-E154)/F154</f>
        <v>0.239478114478114</v>
      </c>
      <c r="G155" s="58" t="n">
        <f aca="false">(G154-F154)/G154</f>
        <v>0.0457831325301205</v>
      </c>
      <c r="H155" s="58" t="n">
        <f aca="false">(H154-G154)/H154</f>
        <v>0.232192414431082</v>
      </c>
      <c r="I155" s="58" t="n">
        <f aca="false">(I154-H154)/I154</f>
        <v>-0.371247357293869</v>
      </c>
      <c r="J155" s="58" t="n">
        <v>0</v>
      </c>
      <c r="K155" s="58" t="n">
        <v>0</v>
      </c>
      <c r="L155" s="58" t="n">
        <v>0</v>
      </c>
      <c r="M155" s="58" t="n">
        <v>0</v>
      </c>
      <c r="N155" s="58" t="n">
        <v>0</v>
      </c>
    </row>
    <row r="156" customFormat="false" ht="13.8" hidden="false" customHeight="false" outlineLevel="0" collapsed="false">
      <c r="A156" s="57" t="s">
        <v>139</v>
      </c>
      <c r="B156" s="58" t="n">
        <f aca="false">B154/B133</f>
        <v>0.323769155526573</v>
      </c>
      <c r="C156" s="58" t="n">
        <f aca="false">C154/C133</f>
        <v>0.362483487450462</v>
      </c>
      <c r="D156" s="58" t="n">
        <f aca="false">D154/D133</f>
        <v>0.355676185980647</v>
      </c>
      <c r="E156" s="58" t="n">
        <f aca="false">E154/E133</f>
        <v>0.351967276977016</v>
      </c>
      <c r="F156" s="58" t="n">
        <f aca="false">F154/F133</f>
        <v>0.382731958762887</v>
      </c>
      <c r="G156" s="58" t="n">
        <f aca="false">G154/G133</f>
        <v>0.372810300943255</v>
      </c>
      <c r="H156" s="58" t="n">
        <f aca="false">H154/H133</f>
        <v>0.391194209891435</v>
      </c>
      <c r="I156" s="58" t="n">
        <f aca="false">I154/I133</f>
        <v>0.313369550814893</v>
      </c>
      <c r="J156" s="58" t="n">
        <f aca="false">J154/J133</f>
        <v>0.313369550814893</v>
      </c>
      <c r="K156" s="58" t="n">
        <f aca="false">K154/K133</f>
        <v>0.313369550814893</v>
      </c>
      <c r="L156" s="58" t="n">
        <f aca="false">L154/L133</f>
        <v>0.313369550814893</v>
      </c>
      <c r="M156" s="58" t="n">
        <f aca="false">M154/M133</f>
        <v>0.313369550814893</v>
      </c>
      <c r="N156" s="58" t="n">
        <f aca="false">N154/N133</f>
        <v>0.313369550814893</v>
      </c>
    </row>
    <row r="157" customFormat="false" ht="13.8" hidden="false" customHeight="false" outlineLevel="0" collapsed="false">
      <c r="A157" s="16" t="s">
        <v>145</v>
      </c>
      <c r="B157" s="66" t="n">
        <v>69</v>
      </c>
      <c r="C157" s="66" t="n">
        <v>44</v>
      </c>
      <c r="D157" s="66" t="n">
        <v>51</v>
      </c>
      <c r="E157" s="66" t="n">
        <v>76</v>
      </c>
      <c r="F157" s="66" t="n">
        <v>49</v>
      </c>
      <c r="G157" s="66" t="n">
        <v>28</v>
      </c>
      <c r="H157" s="66" t="n">
        <v>94</v>
      </c>
      <c r="I157" s="66" t="n">
        <v>78</v>
      </c>
      <c r="J157" s="59" t="n">
        <f aca="false">I157*(1+J158)</f>
        <v>78</v>
      </c>
      <c r="K157" s="59" t="n">
        <f aca="false">J157*(1+K158)</f>
        <v>78</v>
      </c>
      <c r="L157" s="59" t="n">
        <f aca="false">K157*(1+L158)</f>
        <v>78</v>
      </c>
      <c r="M157" s="59" t="n">
        <f aca="false">L157*(1+M158)</f>
        <v>78</v>
      </c>
      <c r="N157" s="59" t="n">
        <f aca="false">M157*(1+N158)</f>
        <v>78</v>
      </c>
    </row>
    <row r="158" customFormat="false" ht="13.8" hidden="false" customHeight="false" outlineLevel="0" collapsed="false">
      <c r="A158" s="57" t="s">
        <v>136</v>
      </c>
      <c r="B158" s="0" t="str">
        <f aca="false">+IFERROR(B157/A157-1,"NM")</f>
        <v>NM</v>
      </c>
      <c r="C158" s="58" t="n">
        <f aca="false">(C157-B157)/C157</f>
        <v>-0.568181818181818</v>
      </c>
      <c r="D158" s="58" t="n">
        <f aca="false">(D157-C157)/D157</f>
        <v>0.137254901960784</v>
      </c>
      <c r="E158" s="58" t="n">
        <f aca="false">(E157-D157)/E157</f>
        <v>0.328947368421053</v>
      </c>
      <c r="F158" s="58" t="n">
        <f aca="false">(F157-E157)/F157</f>
        <v>-0.551020408163265</v>
      </c>
      <c r="G158" s="58" t="n">
        <f aca="false">(G157-F157)/G157</f>
        <v>-0.75</v>
      </c>
      <c r="H158" s="58" t="n">
        <f aca="false">(H157-G157)/H157</f>
        <v>0.702127659574468</v>
      </c>
      <c r="I158" s="58" t="n">
        <f aca="false">(I157-H157)/I157</f>
        <v>-0.205128205128205</v>
      </c>
      <c r="J158" s="58" t="n">
        <v>0</v>
      </c>
      <c r="K158" s="58" t="n">
        <v>0</v>
      </c>
      <c r="L158" s="58" t="n">
        <v>0</v>
      </c>
      <c r="M158" s="58" t="n">
        <v>0</v>
      </c>
      <c r="N158" s="58" t="n">
        <v>0</v>
      </c>
    </row>
    <row r="159" customFormat="false" ht="13.8" hidden="false" customHeight="false" outlineLevel="0" collapsed="false">
      <c r="A159" s="57" t="s">
        <v>142</v>
      </c>
      <c r="B159" s="58" t="n">
        <f aca="false">B157/B133</f>
        <v>0.022497554613629</v>
      </c>
      <c r="C159" s="58" t="n">
        <f aca="false">C157/C133</f>
        <v>0.0116248348745046</v>
      </c>
      <c r="D159" s="58" t="n">
        <f aca="false">D157/D133</f>
        <v>0.0120368185036582</v>
      </c>
      <c r="E159" s="58" t="n">
        <f aca="false">E157/E133</f>
        <v>0.0148032723022984</v>
      </c>
      <c r="F159" s="58" t="n">
        <f aca="false">F157/F133</f>
        <v>0.0078930412371134</v>
      </c>
      <c r="G159" s="58" t="n">
        <f aca="false">G157/G133</f>
        <v>0.00419224434795628</v>
      </c>
      <c r="H159" s="58" t="n">
        <f aca="false">H157/H133</f>
        <v>0.0113389626055489</v>
      </c>
      <c r="I159" s="58" t="n">
        <f aca="false">I157/I133</f>
        <v>0.0103352325427322</v>
      </c>
      <c r="J159" s="58" t="n">
        <f aca="false">J157/J133</f>
        <v>0.0103352325427322</v>
      </c>
      <c r="K159" s="58" t="n">
        <f aca="false">K157/K133</f>
        <v>0.0103352325427322</v>
      </c>
      <c r="L159" s="58" t="n">
        <f aca="false">L157/L133</f>
        <v>0.0103352325427322</v>
      </c>
      <c r="M159" s="58" t="n">
        <f aca="false">M157/M133</f>
        <v>0.0103352325427322</v>
      </c>
      <c r="N159" s="58" t="n">
        <f aca="false">N157/N133</f>
        <v>0.0103352325427322</v>
      </c>
    </row>
    <row r="160" customFormat="false" ht="13.8" hidden="false" customHeight="false" outlineLevel="0" collapsed="false">
      <c r="A160" s="16" t="s">
        <v>147</v>
      </c>
      <c r="B160" s="66" t="n">
        <f aca="false">+Historicals!B147</f>
        <v>254</v>
      </c>
      <c r="C160" s="66" t="n">
        <f aca="false">+Historicals!C147</f>
        <v>234</v>
      </c>
      <c r="D160" s="66" t="n">
        <f aca="false">+Historicals!D147</f>
        <v>225</v>
      </c>
      <c r="E160" s="66" t="n">
        <f aca="false">+Historicals!E147</f>
        <v>256</v>
      </c>
      <c r="F160" s="66" t="n">
        <f aca="false">+Historicals!F147</f>
        <v>237</v>
      </c>
      <c r="G160" s="66" t="n">
        <f aca="false">+Historicals!G147</f>
        <v>214</v>
      </c>
      <c r="H160" s="66" t="n">
        <f aca="false">+Historicals!H147</f>
        <v>288</v>
      </c>
      <c r="I160" s="66" t="n">
        <f aca="false">+Historicals!I147</f>
        <v>303</v>
      </c>
      <c r="J160" s="0" t="n">
        <f aca="false">I160*(1+J161)</f>
        <v>303</v>
      </c>
      <c r="K160" s="0" t="n">
        <f aca="false">J160*(1+K161)</f>
        <v>303</v>
      </c>
      <c r="L160" s="0" t="n">
        <f aca="false">K160*(1+L161)</f>
        <v>303</v>
      </c>
      <c r="M160" s="0" t="n">
        <f aca="false">L160*(1+M161)</f>
        <v>303</v>
      </c>
      <c r="N160" s="0" t="n">
        <f aca="false">M160*(1+N161)</f>
        <v>303</v>
      </c>
    </row>
    <row r="161" customFormat="false" ht="13.8" hidden="false" customHeight="false" outlineLevel="0" collapsed="false">
      <c r="A161" s="57" t="s">
        <v>136</v>
      </c>
      <c r="B161" s="0" t="str">
        <f aca="false">+IFERROR(B160/A160-1,"NM")</f>
        <v>NM</v>
      </c>
      <c r="C161" s="58" t="n">
        <f aca="false">(C160-B160)/C160</f>
        <v>-0.0854700854700855</v>
      </c>
      <c r="D161" s="58" t="n">
        <f aca="false">(D160-C160)/D160</f>
        <v>-0.04</v>
      </c>
      <c r="E161" s="58" t="n">
        <f aca="false">(E160-D160)/E160</f>
        <v>0.12109375</v>
      </c>
      <c r="F161" s="58" t="n">
        <f aca="false">(F160-E160)/F160</f>
        <v>-0.080168776371308</v>
      </c>
      <c r="G161" s="58" t="n">
        <f aca="false">(G160-F160)/G160</f>
        <v>-0.107476635514019</v>
      </c>
      <c r="H161" s="58" t="n">
        <f aca="false">(H160-G160)/H160</f>
        <v>0.256944444444444</v>
      </c>
      <c r="I161" s="58" t="n">
        <f aca="false">(I160-H160)/I160</f>
        <v>0.0495049504950495</v>
      </c>
      <c r="J161" s="58" t="n">
        <v>0</v>
      </c>
      <c r="K161" s="58" t="n">
        <v>0</v>
      </c>
      <c r="L161" s="58" t="n">
        <v>0</v>
      </c>
      <c r="M161" s="58" t="n">
        <v>0</v>
      </c>
      <c r="N161" s="58" t="n">
        <v>0</v>
      </c>
    </row>
    <row r="162" customFormat="false" ht="13.8" hidden="false" customHeight="false" outlineLevel="0" collapsed="false">
      <c r="A162" s="57" t="s">
        <v>142</v>
      </c>
      <c r="B162" s="58" t="n">
        <f aca="false">B160/B133</f>
        <v>0.0828170850994457</v>
      </c>
      <c r="C162" s="58" t="n">
        <f aca="false">C160/C133</f>
        <v>0.0618229854689564</v>
      </c>
      <c r="D162" s="58" t="n">
        <f aca="false">D160/D133</f>
        <v>0.0531036110455511</v>
      </c>
      <c r="E162" s="58" t="n">
        <f aca="false">E160/E133</f>
        <v>0.0498636540708999</v>
      </c>
      <c r="F162" s="58" t="n">
        <f aca="false">F160/F133</f>
        <v>0.0381765463917526</v>
      </c>
      <c r="G162" s="58" t="n">
        <f aca="false">G160/G133</f>
        <v>0.0320407246593801</v>
      </c>
      <c r="H162" s="58" t="n">
        <f aca="false">H160/H133</f>
        <v>0.0347406513872135</v>
      </c>
      <c r="I162" s="58" t="n">
        <f aca="false">I160/I133</f>
        <v>0.0401484033390751</v>
      </c>
      <c r="J162" s="58" t="n">
        <f aca="false">J160/J133</f>
        <v>0.0401484033390751</v>
      </c>
      <c r="K162" s="58" t="n">
        <f aca="false">K160/K133</f>
        <v>0.0401484033390751</v>
      </c>
      <c r="L162" s="58" t="n">
        <f aca="false">L160/L133</f>
        <v>0.0401484033390751</v>
      </c>
      <c r="M162" s="58" t="n">
        <f aca="false">M160/M133</f>
        <v>0.0401484033390751</v>
      </c>
      <c r="N162" s="58" t="n">
        <f aca="false">N160/N133</f>
        <v>0.0401484033390751</v>
      </c>
    </row>
    <row r="163" customFormat="false" ht="13.8" hidden="false" customHeight="false" outlineLevel="0" collapsed="false">
      <c r="A163" s="68" t="s">
        <v>113</v>
      </c>
      <c r="B163" s="68"/>
      <c r="C163" s="68"/>
      <c r="D163" s="68"/>
      <c r="E163" s="68"/>
      <c r="F163" s="68"/>
      <c r="G163" s="68"/>
      <c r="H163" s="68"/>
      <c r="I163" s="68"/>
      <c r="J163" s="55"/>
      <c r="K163" s="55"/>
      <c r="L163" s="55"/>
      <c r="M163" s="55"/>
      <c r="N163" s="55"/>
    </row>
    <row r="164" customFormat="false" ht="13.8" hidden="false" customHeight="false" outlineLevel="0" collapsed="false">
      <c r="A164" s="16" t="s">
        <v>149</v>
      </c>
      <c r="B164" s="59" t="n">
        <f aca="false">B166+B170+B174</f>
        <v>4653</v>
      </c>
      <c r="C164" s="59" t="n">
        <f aca="false">C166+C170+C174</f>
        <v>4317</v>
      </c>
      <c r="D164" s="59" t="n">
        <f aca="false">D166+D170+D174</f>
        <v>4737</v>
      </c>
      <c r="E164" s="59" t="n">
        <f aca="false">E166+E170+E174</f>
        <v>5166</v>
      </c>
      <c r="F164" s="59" t="n">
        <f aca="false">F166+F170+F174</f>
        <v>5254</v>
      </c>
      <c r="G164" s="59" t="n">
        <f aca="false">G166+G170+G174</f>
        <v>5028</v>
      </c>
      <c r="H164" s="59" t="n">
        <f aca="false">H166+H170+H174</f>
        <v>5343</v>
      </c>
      <c r="I164" s="59" t="n">
        <f aca="false">I166+I170+I174</f>
        <v>5955</v>
      </c>
      <c r="J164" s="59" t="n">
        <f aca="false">I164*(1+J165)</f>
        <v>5955</v>
      </c>
      <c r="K164" s="59" t="n">
        <f aca="false">J164*(1+K165)</f>
        <v>5955</v>
      </c>
      <c r="L164" s="59" t="n">
        <f aca="false">K164*(1+L165)</f>
        <v>5955</v>
      </c>
      <c r="M164" s="59" t="n">
        <f aca="false">L164*(1+M165)</f>
        <v>5955</v>
      </c>
      <c r="N164" s="59" t="n">
        <f aca="false">M164*(1+N165)</f>
        <v>5955</v>
      </c>
    </row>
    <row r="165" customFormat="false" ht="13.8" hidden="false" customHeight="false" outlineLevel="0" collapsed="false">
      <c r="A165" s="63" t="s">
        <v>136</v>
      </c>
      <c r="B165" s="0" t="str">
        <f aca="false">+IFERROR(B164/A164-1,"NM")</f>
        <v>NM</v>
      </c>
      <c r="C165" s="58" t="n">
        <f aca="false">(C164-B164)/C164</f>
        <v>-0.0778318276580959</v>
      </c>
      <c r="D165" s="58" t="n">
        <f aca="false">(D164-C164)/D164</f>
        <v>0.0886637112096263</v>
      </c>
      <c r="E165" s="58" t="n">
        <f aca="false">(E164-D164)/E164</f>
        <v>0.0830429732868757</v>
      </c>
      <c r="F165" s="58" t="n">
        <f aca="false">(F164-E164)/F164</f>
        <v>0.0167491435097069</v>
      </c>
      <c r="G165" s="58" t="n">
        <f aca="false">(G164-F164)/G164</f>
        <v>-0.0449482895783612</v>
      </c>
      <c r="H165" s="58" t="n">
        <f aca="false">(H164-G164)/H164</f>
        <v>0.0589556428972487</v>
      </c>
      <c r="I165" s="58" t="n">
        <f aca="false">(I164-H164)/I164</f>
        <v>0.102770780856423</v>
      </c>
      <c r="J165" s="58" t="n">
        <v>0</v>
      </c>
      <c r="K165" s="58" t="n">
        <v>0</v>
      </c>
      <c r="L165" s="58" t="n">
        <v>0</v>
      </c>
      <c r="M165" s="58" t="n">
        <v>0</v>
      </c>
      <c r="N165" s="58" t="n">
        <v>0</v>
      </c>
    </row>
    <row r="166" customFormat="false" ht="13.8" hidden="false" customHeight="false" outlineLevel="0" collapsed="false">
      <c r="A166" s="64" t="s">
        <v>108</v>
      </c>
      <c r="B166" s="0" t="n">
        <f aca="false">+Historicals!B120</f>
        <v>3093</v>
      </c>
      <c r="C166" s="0" t="n">
        <f aca="false">+Historicals!C120</f>
        <v>2930</v>
      </c>
      <c r="D166" s="0" t="n">
        <f aca="false">+Historicals!D120</f>
        <v>3285</v>
      </c>
      <c r="E166" s="0" t="n">
        <f aca="false">+Historicals!E120</f>
        <v>3575</v>
      </c>
      <c r="F166" s="0" t="n">
        <f aca="false">+Historicals!F120</f>
        <v>3622</v>
      </c>
      <c r="G166" s="0" t="n">
        <f aca="false">+Historicals!G120</f>
        <v>3449</v>
      </c>
      <c r="H166" s="29" t="n">
        <f aca="false">+Historicals!H120</f>
        <v>3659</v>
      </c>
      <c r="I166" s="29" t="n">
        <f aca="false">+Historicals!I120</f>
        <v>4111</v>
      </c>
      <c r="J166" s="0" t="n">
        <f aca="false">I166*(1+J167)</f>
        <v>4111</v>
      </c>
      <c r="K166" s="0" t="n">
        <f aca="false">J166*(1+K167)</f>
        <v>4111</v>
      </c>
      <c r="L166" s="0" t="n">
        <f aca="false">K166*(1+L167)</f>
        <v>4111</v>
      </c>
      <c r="M166" s="0" t="n">
        <f aca="false">L166*(1+M167)</f>
        <v>4111</v>
      </c>
      <c r="N166" s="0" t="n">
        <f aca="false">M166*(1+N167)</f>
        <v>4111</v>
      </c>
    </row>
    <row r="167" customFormat="false" ht="13.8" hidden="false" customHeight="false" outlineLevel="0" collapsed="false">
      <c r="A167" s="63" t="s">
        <v>136</v>
      </c>
      <c r="B167" s="0" t="str">
        <f aca="false">+IFERROR(B166/A166-1,"NM")</f>
        <v>NM</v>
      </c>
      <c r="C167" s="58" t="n">
        <f aca="false">(C166-B166)/C166</f>
        <v>-0.0556313993174061</v>
      </c>
      <c r="D167" s="58" t="n">
        <f aca="false">(D166-C166)/D166</f>
        <v>0.10806697108067</v>
      </c>
      <c r="E167" s="58" t="n">
        <f aca="false">(E166-D166)/E166</f>
        <v>0.0811188811188811</v>
      </c>
      <c r="F167" s="58" t="n">
        <f aca="false">(F166-E166)/F166</f>
        <v>0.0129762562120375</v>
      </c>
      <c r="G167" s="58" t="n">
        <f aca="false">(G166-F166)/G166</f>
        <v>-0.0501594665120325</v>
      </c>
      <c r="H167" s="58" t="n">
        <f aca="false">(H166-G166)/H166</f>
        <v>0.0573927302541678</v>
      </c>
      <c r="I167" s="58" t="n">
        <f aca="false">(I166-H166)/I166</f>
        <v>0.109948917538312</v>
      </c>
      <c r="J167" s="58" t="n">
        <v>0</v>
      </c>
      <c r="K167" s="58" t="n">
        <v>0</v>
      </c>
      <c r="L167" s="58" t="n">
        <v>0</v>
      </c>
      <c r="M167" s="58" t="n">
        <v>0</v>
      </c>
      <c r="N167" s="58" t="n">
        <v>0</v>
      </c>
    </row>
    <row r="168" customFormat="false" ht="13.8" hidden="false" customHeight="false" outlineLevel="0" collapsed="false">
      <c r="A168" s="63" t="s">
        <v>150</v>
      </c>
      <c r="B168" s="69" t="n">
        <f aca="false">+Historicals!B192</f>
        <v>0.0137659783677483</v>
      </c>
      <c r="C168" s="69" t="n">
        <f aca="false">+Historicals!C192</f>
        <v>-0.0526996443582283</v>
      </c>
      <c r="D168" s="69" t="n">
        <f aca="false">+Historicals!D192</f>
        <v>0.121160409556314</v>
      </c>
      <c r="E168" s="69" t="n">
        <f aca="false">+Historicals!E192</f>
        <v>0.0882800608828006</v>
      </c>
      <c r="F168" s="69" t="n">
        <f aca="false">+Historicals!F192</f>
        <v>0.0131468531468531</v>
      </c>
      <c r="G168" s="69" t="n">
        <f aca="false">+Historicals!G192</f>
        <v>-0.0477636664826063</v>
      </c>
      <c r="H168" s="69" t="n">
        <f aca="false">+Historicals!H192</f>
        <v>0.0608872136851261</v>
      </c>
      <c r="I168" s="69" t="n">
        <f aca="false">+Historicals!I192</f>
        <v>0.17</v>
      </c>
      <c r="J168" s="58" t="n">
        <v>0</v>
      </c>
      <c r="K168" s="58" t="n">
        <v>0</v>
      </c>
      <c r="L168" s="58" t="n">
        <v>0</v>
      </c>
      <c r="M168" s="58" t="n">
        <v>0</v>
      </c>
      <c r="N168" s="58" t="n">
        <v>0</v>
      </c>
    </row>
    <row r="169" customFormat="false" ht="13.8" hidden="false" customHeight="false" outlineLevel="0" collapsed="false">
      <c r="A169" s="63" t="s">
        <v>151</v>
      </c>
      <c r="B169" s="58" t="n">
        <v>0</v>
      </c>
      <c r="C169" s="58" t="n">
        <f aca="false">C167-C168</f>
        <v>-0.00293175495917784</v>
      </c>
      <c r="D169" s="58" t="n">
        <f aca="false">D167-D168</f>
        <v>-0.0130934384756443</v>
      </c>
      <c r="E169" s="58" t="n">
        <f aca="false">E167-E168</f>
        <v>-0.00716117976391949</v>
      </c>
      <c r="F169" s="58" t="n">
        <f aca="false">F167-F168</f>
        <v>-0.000170596934815552</v>
      </c>
      <c r="G169" s="58" t="n">
        <f aca="false">G167-G168</f>
        <v>-0.00239580002942617</v>
      </c>
      <c r="H169" s="58" t="n">
        <f aca="false">H167-H168</f>
        <v>-0.00349448343095829</v>
      </c>
      <c r="I169" s="58" t="n">
        <f aca="false">I167-I168</f>
        <v>-0.0600510824616882</v>
      </c>
      <c r="J169" s="58" t="n">
        <v>0</v>
      </c>
      <c r="K169" s="58" t="n">
        <v>0</v>
      </c>
      <c r="L169" s="58" t="n">
        <v>0</v>
      </c>
      <c r="M169" s="58" t="n">
        <v>0</v>
      </c>
      <c r="N169" s="58" t="n">
        <v>0</v>
      </c>
    </row>
    <row r="170" customFormat="false" ht="13.8" hidden="false" customHeight="false" outlineLevel="0" collapsed="false">
      <c r="A170" s="64" t="s">
        <v>109</v>
      </c>
      <c r="B170" s="0" t="n">
        <f aca="false">+Historicals!B121</f>
        <v>1251</v>
      </c>
      <c r="C170" s="0" t="n">
        <f aca="false">+Historicals!C121</f>
        <v>1117</v>
      </c>
      <c r="D170" s="0" t="n">
        <f aca="false">+Historicals!D121</f>
        <v>1185</v>
      </c>
      <c r="E170" s="0" t="n">
        <f aca="false">+Historicals!E121</f>
        <v>1347</v>
      </c>
      <c r="F170" s="0" t="n">
        <f aca="false">+Historicals!F121</f>
        <v>1395</v>
      </c>
      <c r="G170" s="0" t="n">
        <f aca="false">+Historicals!G121</f>
        <v>1365</v>
      </c>
      <c r="H170" s="29" t="n">
        <f aca="false">+Historicals!H121</f>
        <v>1494</v>
      </c>
      <c r="I170" s="29" t="n">
        <f aca="false">+Historicals!I121</f>
        <v>1610</v>
      </c>
      <c r="J170" s="0" t="n">
        <f aca="false">I170*(1+J171)</f>
        <v>1610</v>
      </c>
      <c r="K170" s="0" t="n">
        <f aca="false">J170*(1+K171)</f>
        <v>1610</v>
      </c>
      <c r="L170" s="0" t="n">
        <f aca="false">K170*(1+L171)</f>
        <v>1610</v>
      </c>
      <c r="M170" s="0" t="n">
        <f aca="false">L170*(1+M171)</f>
        <v>1610</v>
      </c>
      <c r="N170" s="0" t="n">
        <f aca="false">M170*(1+N171)</f>
        <v>1610</v>
      </c>
    </row>
    <row r="171" customFormat="false" ht="13.8" hidden="false" customHeight="false" outlineLevel="0" collapsed="false">
      <c r="A171" s="63" t="s">
        <v>136</v>
      </c>
      <c r="B171" s="0" t="str">
        <f aca="false">+IFERROR(B170/A170-1,"NM")</f>
        <v>NM</v>
      </c>
      <c r="C171" s="58" t="n">
        <f aca="false">(C170-B170)/C170</f>
        <v>-0.119964189794091</v>
      </c>
      <c r="D171" s="58" t="n">
        <f aca="false">(D170-C170)/D170</f>
        <v>0.0573839662447257</v>
      </c>
      <c r="E171" s="58" t="n">
        <f aca="false">(E170-D170)/E170</f>
        <v>0.120267260579065</v>
      </c>
      <c r="F171" s="58" t="n">
        <f aca="false">(F170-E170)/F170</f>
        <v>0.0344086021505376</v>
      </c>
      <c r="G171" s="58" t="n">
        <f aca="false">(G170-F170)/G170</f>
        <v>-0.021978021978022</v>
      </c>
      <c r="H171" s="58" t="n">
        <f aca="false">(H170-G170)/H170</f>
        <v>0.0863453815261044</v>
      </c>
      <c r="I171" s="58" t="n">
        <f aca="false">(I170-H170)/I170</f>
        <v>0.0720496894409938</v>
      </c>
      <c r="J171" s="58" t="n">
        <v>0</v>
      </c>
      <c r="K171" s="58" t="n">
        <v>0</v>
      </c>
      <c r="L171" s="58" t="n">
        <v>0</v>
      </c>
      <c r="M171" s="58" t="n">
        <v>0</v>
      </c>
      <c r="N171" s="58" t="n">
        <v>0</v>
      </c>
    </row>
    <row r="172" customFormat="false" ht="13.8" hidden="false" customHeight="false" outlineLevel="0" collapsed="false">
      <c r="A172" s="63" t="s">
        <v>150</v>
      </c>
      <c r="B172" s="69" t="n">
        <f aca="false">+Historicals!B193</f>
        <v>-0.0643231114435303</v>
      </c>
      <c r="C172" s="69" t="n">
        <f aca="false">+Historicals!C193</f>
        <v>-0.107114308553157</v>
      </c>
      <c r="D172" s="69" t="n">
        <f aca="false">+Historicals!D193</f>
        <v>0.0608773500447628</v>
      </c>
      <c r="E172" s="69" t="n">
        <f aca="false">+Historicals!E193</f>
        <v>0.136708860759494</v>
      </c>
      <c r="F172" s="69" t="n">
        <f aca="false">+Historicals!F193</f>
        <v>0.0356347438752784</v>
      </c>
      <c r="G172" s="69" t="n">
        <f aca="false">+Historicals!G193</f>
        <v>-0.021505376344086</v>
      </c>
      <c r="H172" s="69" t="n">
        <f aca="false">+Historicals!H193</f>
        <v>0.0945054945054945</v>
      </c>
      <c r="I172" s="69" t="n">
        <f aca="false">+Historicals!I193</f>
        <v>0.12</v>
      </c>
      <c r="J172" s="58" t="n">
        <v>0</v>
      </c>
      <c r="K172" s="58" t="n">
        <v>0</v>
      </c>
      <c r="L172" s="58" t="n">
        <v>0</v>
      </c>
      <c r="M172" s="58" t="n">
        <v>0</v>
      </c>
      <c r="N172" s="58" t="n">
        <v>0</v>
      </c>
    </row>
    <row r="173" customFormat="false" ht="13.8" hidden="false" customHeight="false" outlineLevel="0" collapsed="false">
      <c r="A173" s="63" t="s">
        <v>151</v>
      </c>
      <c r="B173" s="58" t="n">
        <v>0</v>
      </c>
      <c r="C173" s="58" t="n">
        <f aca="false">C171-C172</f>
        <v>-0.0128498812409343</v>
      </c>
      <c r="D173" s="58" t="n">
        <f aca="false">D171-D172</f>
        <v>-0.00349338380003706</v>
      </c>
      <c r="E173" s="58" t="n">
        <f aca="false">E171-E172</f>
        <v>-0.0164416001804294</v>
      </c>
      <c r="F173" s="58" t="n">
        <f aca="false">F171-F172</f>
        <v>-0.00122614172474077</v>
      </c>
      <c r="G173" s="58" t="n">
        <f aca="false">G171-G172</f>
        <v>-0.000472645633935981</v>
      </c>
      <c r="H173" s="58" t="n">
        <f aca="false">H171-H172</f>
        <v>-0.00816011297939008</v>
      </c>
      <c r="I173" s="58" t="n">
        <f aca="false">I171-I172</f>
        <v>-0.0479503105590062</v>
      </c>
      <c r="J173" s="58" t="n">
        <v>0</v>
      </c>
      <c r="K173" s="58" t="n">
        <v>0</v>
      </c>
      <c r="L173" s="58" t="n">
        <v>0</v>
      </c>
      <c r="M173" s="58" t="n">
        <v>0</v>
      </c>
      <c r="N173" s="58" t="n">
        <v>0</v>
      </c>
    </row>
    <row r="174" customFormat="false" ht="13.8" hidden="false" customHeight="false" outlineLevel="0" collapsed="false">
      <c r="A174" s="64" t="s">
        <v>110</v>
      </c>
      <c r="B174" s="0" t="n">
        <f aca="false">+Historicals!B122</f>
        <v>309</v>
      </c>
      <c r="C174" s="0" t="n">
        <f aca="false">+Historicals!C122</f>
        <v>270</v>
      </c>
      <c r="D174" s="0" t="n">
        <f aca="false">+Historicals!D122</f>
        <v>267</v>
      </c>
      <c r="E174" s="0" t="n">
        <f aca="false">+Historicals!E122</f>
        <v>244</v>
      </c>
      <c r="F174" s="0" t="n">
        <f aca="false">+Historicals!F122</f>
        <v>237</v>
      </c>
      <c r="G174" s="0" t="n">
        <f aca="false">+Historicals!G122</f>
        <v>214</v>
      </c>
      <c r="H174" s="0" t="n">
        <f aca="false">+Historicals!H122</f>
        <v>190</v>
      </c>
      <c r="I174" s="0" t="n">
        <f aca="false">+Historicals!I122</f>
        <v>234</v>
      </c>
      <c r="J174" s="0" t="n">
        <f aca="false">I174*(1+J175)</f>
        <v>234</v>
      </c>
      <c r="K174" s="0" t="n">
        <f aca="false">J174*(1+K175)</f>
        <v>234</v>
      </c>
      <c r="L174" s="0" t="n">
        <f aca="false">K174*(1+L175)</f>
        <v>234</v>
      </c>
      <c r="M174" s="0" t="n">
        <f aca="false">L174*(1+M175)</f>
        <v>234</v>
      </c>
      <c r="N174" s="0" t="n">
        <f aca="false">M174*(1+N175)</f>
        <v>234</v>
      </c>
    </row>
    <row r="175" s="70" customFormat="true" ht="13.8" hidden="false" customHeight="false" outlineLevel="0" collapsed="false">
      <c r="A175" s="63" t="s">
        <v>136</v>
      </c>
      <c r="B175" s="72" t="str">
        <f aca="false">+IFERROR(B175/A175-1,"NM")</f>
        <v>NM</v>
      </c>
      <c r="C175" s="73" t="n">
        <f aca="false">(C174-B174)/C174</f>
        <v>-0.144444444444444</v>
      </c>
      <c r="D175" s="73" t="n">
        <f aca="false">(D174-C174)/D174</f>
        <v>-0.0112359550561798</v>
      </c>
      <c r="E175" s="73" t="n">
        <f aca="false">(E174-D174)/E174</f>
        <v>-0.0942622950819672</v>
      </c>
      <c r="F175" s="73" t="n">
        <f aca="false">(F174-E174)/F174</f>
        <v>-0.029535864978903</v>
      </c>
      <c r="G175" s="73" t="n">
        <f aca="false">(G174-F174)/G174</f>
        <v>-0.107476635514019</v>
      </c>
      <c r="H175" s="73" t="n">
        <f aca="false">(H174-G174)/H174</f>
        <v>-0.126315789473684</v>
      </c>
      <c r="I175" s="73" t="n">
        <f aca="false">(I174-H174)/I174</f>
        <v>0.188034188034188</v>
      </c>
      <c r="J175" s="58" t="n">
        <v>0</v>
      </c>
      <c r="K175" s="58" t="n">
        <v>0</v>
      </c>
      <c r="L175" s="58" t="n">
        <v>0</v>
      </c>
      <c r="M175" s="58" t="n">
        <v>0</v>
      </c>
      <c r="N175" s="58" t="n">
        <v>0</v>
      </c>
    </row>
    <row r="176" customFormat="false" ht="13.8" hidden="false" customHeight="false" outlineLevel="0" collapsed="false">
      <c r="A176" s="63" t="s">
        <v>150</v>
      </c>
      <c r="B176" s="69" t="n">
        <f aca="false">+Historicals!B194</f>
        <v>-0.0692771084337349</v>
      </c>
      <c r="C176" s="69" t="n">
        <f aca="false">+Historicals!C194</f>
        <v>-0.12621359223301</v>
      </c>
      <c r="D176" s="69" t="n">
        <f aca="false">+Historicals!D194</f>
        <v>-0.0111111111111111</v>
      </c>
      <c r="E176" s="69" t="n">
        <f aca="false">+Historicals!E194</f>
        <v>-0.0861423220973783</v>
      </c>
      <c r="F176" s="69" t="n">
        <f aca="false">+Historicals!F194</f>
        <v>-0.0286885245901639</v>
      </c>
      <c r="G176" s="69" t="n">
        <f aca="false">+Historicals!G194</f>
        <v>-0.0970464135021097</v>
      </c>
      <c r="H176" s="69" t="n">
        <f aca="false">+Historicals!H194</f>
        <v>-0.11214953271028</v>
      </c>
      <c r="I176" s="69" t="n">
        <f aca="false">+Historicals!I194</f>
        <v>0.28</v>
      </c>
      <c r="J176" s="58" t="n">
        <v>0</v>
      </c>
      <c r="K176" s="58" t="n">
        <v>0</v>
      </c>
      <c r="L176" s="58" t="n">
        <v>0</v>
      </c>
      <c r="M176" s="58" t="n">
        <v>0</v>
      </c>
      <c r="N176" s="58" t="n">
        <v>0</v>
      </c>
    </row>
    <row r="177" customFormat="false" ht="13.8" hidden="false" customHeight="false" outlineLevel="0" collapsed="false">
      <c r="A177" s="63" t="s">
        <v>151</v>
      </c>
      <c r="B177" s="58" t="n">
        <v>0</v>
      </c>
      <c r="C177" s="58" t="n">
        <f aca="false">C175-C176</f>
        <v>-0.0182308522114344</v>
      </c>
      <c r="D177" s="58" t="n">
        <f aca="false">D175-D176</f>
        <v>-0.000124843945068676</v>
      </c>
      <c r="E177" s="58" t="n">
        <f aca="false">E175-E176</f>
        <v>-0.00811997298458891</v>
      </c>
      <c r="F177" s="58" t="n">
        <f aca="false">F175-F176</f>
        <v>-0.000847340388739053</v>
      </c>
      <c r="G177" s="58" t="n">
        <f aca="false">G175-G176</f>
        <v>-0.010430222011909</v>
      </c>
      <c r="H177" s="58" t="n">
        <f aca="false">H175-H176</f>
        <v>-0.0141662567634042</v>
      </c>
      <c r="I177" s="58" t="n">
        <f aca="false">I175-I176</f>
        <v>-0.091965811965812</v>
      </c>
      <c r="J177" s="58" t="n">
        <v>0</v>
      </c>
      <c r="K177" s="58" t="n">
        <v>0</v>
      </c>
      <c r="L177" s="58" t="n">
        <v>0</v>
      </c>
      <c r="M177" s="58" t="n">
        <v>0</v>
      </c>
      <c r="N177" s="58" t="n">
        <v>0</v>
      </c>
    </row>
    <row r="178" customFormat="false" ht="13.8" hidden="false" customHeight="false" outlineLevel="0" collapsed="false">
      <c r="A178" s="16" t="s">
        <v>137</v>
      </c>
      <c r="B178" s="59" t="n">
        <f aca="false">B181+B185</f>
        <v>967</v>
      </c>
      <c r="C178" s="59" t="n">
        <f aca="false">C181+C185</f>
        <v>1044</v>
      </c>
      <c r="D178" s="59" t="n">
        <f aca="false">D181+D185</f>
        <v>1034</v>
      </c>
      <c r="E178" s="59" t="n">
        <f aca="false">E181+E185</f>
        <v>1244</v>
      </c>
      <c r="F178" s="59" t="n">
        <f aca="false">F181+F185</f>
        <v>1376</v>
      </c>
      <c r="G178" s="59" t="n">
        <f aca="false">G181+G185</f>
        <v>1230</v>
      </c>
      <c r="H178" s="59" t="n">
        <f aca="false">H181+H185</f>
        <v>1573</v>
      </c>
      <c r="I178" s="59" t="n">
        <f aca="false">I181+I185</f>
        <v>1938</v>
      </c>
      <c r="J178" s="59" t="n">
        <f aca="false">I178*(1+J179)</f>
        <v>1938</v>
      </c>
      <c r="K178" s="59" t="n">
        <f aca="false">J178*(1+K179)</f>
        <v>1938</v>
      </c>
      <c r="L178" s="59" t="n">
        <f aca="false">K178*(1+L179)</f>
        <v>1938</v>
      </c>
      <c r="M178" s="59" t="n">
        <f aca="false">L178*(1+M179)</f>
        <v>1938</v>
      </c>
      <c r="N178" s="59" t="n">
        <f aca="false">M178*(1+N179)</f>
        <v>1938</v>
      </c>
    </row>
    <row r="179" customFormat="false" ht="13.8" hidden="false" customHeight="false" outlineLevel="0" collapsed="false">
      <c r="A179" s="57" t="s">
        <v>136</v>
      </c>
      <c r="B179" s="0" t="str">
        <f aca="false">+IFERROR(B178/A178-1,"NM")</f>
        <v>NM</v>
      </c>
      <c r="C179" s="58" t="n">
        <f aca="false">(C178-B178)/C178</f>
        <v>0.0737547892720307</v>
      </c>
      <c r="D179" s="58" t="n">
        <f aca="false">(D178-C178)/D178</f>
        <v>-0.00967117988394584</v>
      </c>
      <c r="E179" s="58" t="n">
        <f aca="false">(E178-D178)/E178</f>
        <v>0.168810289389068</v>
      </c>
      <c r="F179" s="58" t="n">
        <f aca="false">(F178-E178)/F178</f>
        <v>0.0959302325581395</v>
      </c>
      <c r="G179" s="58" t="n">
        <f aca="false">(G178-F178)/G178</f>
        <v>-0.11869918699187</v>
      </c>
      <c r="H179" s="58" t="n">
        <f aca="false">(H178-G178)/H178</f>
        <v>0.218054672600127</v>
      </c>
      <c r="I179" s="58" t="n">
        <f aca="false">(I178-H178)/I178</f>
        <v>0.188338493292054</v>
      </c>
      <c r="J179" s="58" t="n">
        <v>0</v>
      </c>
      <c r="K179" s="58" t="n">
        <v>0</v>
      </c>
      <c r="L179" s="58" t="n">
        <v>0</v>
      </c>
      <c r="M179" s="58" t="n">
        <v>0</v>
      </c>
      <c r="N179" s="58" t="n">
        <v>0</v>
      </c>
    </row>
    <row r="180" customFormat="false" ht="13.8" hidden="false" customHeight="false" outlineLevel="0" collapsed="false">
      <c r="A180" s="57" t="s">
        <v>139</v>
      </c>
      <c r="B180" s="58" t="n">
        <f aca="false">B178/B164</f>
        <v>0.20782290995057</v>
      </c>
      <c r="C180" s="58" t="n">
        <f aca="false">C178/C164</f>
        <v>0.241834607366227</v>
      </c>
      <c r="D180" s="58" t="n">
        <f aca="false">D178/D164</f>
        <v>0.218281612835128</v>
      </c>
      <c r="E180" s="58" t="n">
        <f aca="false">E178/E164</f>
        <v>0.240805265195509</v>
      </c>
      <c r="F180" s="58" t="n">
        <f aca="false">F178/F164</f>
        <v>0.261895698515417</v>
      </c>
      <c r="G180" s="58" t="n">
        <f aca="false">G178/G164</f>
        <v>0.244630071599045</v>
      </c>
      <c r="H180" s="58" t="n">
        <f aca="false">H178/H164</f>
        <v>0.294403892944039</v>
      </c>
      <c r="I180" s="58" t="n">
        <f aca="false">I178/I164</f>
        <v>0.32544080604534</v>
      </c>
      <c r="J180" s="58" t="n">
        <f aca="false">J178/J164</f>
        <v>0.32544080604534</v>
      </c>
      <c r="K180" s="58" t="n">
        <f aca="false">K178/K164</f>
        <v>0.32544080604534</v>
      </c>
      <c r="L180" s="58" t="n">
        <f aca="false">L178/L164</f>
        <v>0.32544080604534</v>
      </c>
      <c r="M180" s="58" t="n">
        <f aca="false">M178/M164</f>
        <v>0.32544080604534</v>
      </c>
      <c r="N180" s="58" t="n">
        <f aca="false">N178/N164</f>
        <v>0.32544080604534</v>
      </c>
    </row>
    <row r="181" customFormat="false" ht="13.8" hidden="false" customHeight="false" outlineLevel="0" collapsed="false">
      <c r="A181" s="16" t="s">
        <v>140</v>
      </c>
      <c r="B181" s="66" t="n">
        <f aca="false">+Historicals!B170</f>
        <v>49</v>
      </c>
      <c r="C181" s="66" t="n">
        <f aca="false">+Historicals!C170</f>
        <v>42</v>
      </c>
      <c r="D181" s="66" t="n">
        <f aca="false">+Historicals!D170</f>
        <v>54</v>
      </c>
      <c r="E181" s="66" t="n">
        <f aca="false">+Historicals!E170</f>
        <v>55</v>
      </c>
      <c r="F181" s="66" t="n">
        <f aca="false">+Historicals!F170</f>
        <v>53</v>
      </c>
      <c r="G181" s="66" t="n">
        <f aca="false">+Historicals!G170</f>
        <v>46</v>
      </c>
      <c r="H181" s="66" t="n">
        <f aca="false">+Historicals!H170</f>
        <v>43</v>
      </c>
      <c r="I181" s="66" t="n">
        <f aca="false">+Historicals!I170</f>
        <v>42</v>
      </c>
      <c r="J181" s="59" t="n">
        <f aca="false">I181*(1+J182)</f>
        <v>42</v>
      </c>
      <c r="K181" s="59" t="n">
        <f aca="false">J181*(1+K182)</f>
        <v>42</v>
      </c>
      <c r="L181" s="59" t="n">
        <f aca="false">K181*(1+L182)</f>
        <v>42</v>
      </c>
      <c r="M181" s="59" t="n">
        <f aca="false">L181*(1+M182)</f>
        <v>42</v>
      </c>
      <c r="N181" s="59" t="n">
        <f aca="false">M181*(1+N182)</f>
        <v>42</v>
      </c>
    </row>
    <row r="182" customFormat="false" ht="13.8" hidden="false" customHeight="false" outlineLevel="0" collapsed="false">
      <c r="A182" s="57" t="s">
        <v>136</v>
      </c>
      <c r="B182" s="0" t="str">
        <f aca="false">+IFERROR(B181/A181-1,"NM")</f>
        <v>NM</v>
      </c>
      <c r="C182" s="58" t="n">
        <f aca="false">(C181-B181)/C181</f>
        <v>-0.166666666666667</v>
      </c>
      <c r="D182" s="58" t="n">
        <f aca="false">(D181-C181)/D181</f>
        <v>0.222222222222222</v>
      </c>
      <c r="E182" s="58" t="n">
        <f aca="false">(E181-D181)/E181</f>
        <v>0.0181818181818182</v>
      </c>
      <c r="F182" s="58" t="n">
        <f aca="false">(F181-E181)/F181</f>
        <v>-0.0377358490566038</v>
      </c>
      <c r="G182" s="58" t="n">
        <f aca="false">(G181-F181)/G181</f>
        <v>-0.152173913043478</v>
      </c>
      <c r="H182" s="58" t="n">
        <f aca="false">(H181-G181)/H181</f>
        <v>-0.0697674418604651</v>
      </c>
      <c r="I182" s="58" t="n">
        <f aca="false">(I181-H181)/I181</f>
        <v>-0.0238095238095238</v>
      </c>
      <c r="J182" s="58" t="n">
        <v>0</v>
      </c>
      <c r="K182" s="58" t="n">
        <v>0</v>
      </c>
      <c r="L182" s="58" t="n">
        <v>0</v>
      </c>
      <c r="M182" s="58" t="n">
        <v>0</v>
      </c>
      <c r="N182" s="58" t="n">
        <v>0</v>
      </c>
    </row>
    <row r="183" customFormat="false" ht="13.8" hidden="false" customHeight="false" outlineLevel="0" collapsed="false">
      <c r="A183" s="57" t="s">
        <v>142</v>
      </c>
      <c r="B183" s="58" t="n">
        <f aca="false">B181/B164</f>
        <v>0.0105308403180744</v>
      </c>
      <c r="C183" s="58" t="n">
        <f aca="false">C181/C164</f>
        <v>0.00972897845726199</v>
      </c>
      <c r="D183" s="58" t="n">
        <f aca="false">D181/D164</f>
        <v>0.0113996200126662</v>
      </c>
      <c r="E183" s="58" t="n">
        <f aca="false">E181/E164</f>
        <v>0.0106465350367789</v>
      </c>
      <c r="F183" s="58" t="n">
        <f aca="false">F181/F164</f>
        <v>0.0100875523410735</v>
      </c>
      <c r="G183" s="58" t="n">
        <f aca="false">G181/G164</f>
        <v>0.00914876690533015</v>
      </c>
      <c r="H183" s="58" t="n">
        <f aca="false">H181/H164</f>
        <v>0.00804791315740221</v>
      </c>
      <c r="I183" s="58" t="n">
        <f aca="false">I181/I164</f>
        <v>0.00705289672544081</v>
      </c>
      <c r="J183" s="58" t="n">
        <f aca="false">J181/J164</f>
        <v>0.00705289672544081</v>
      </c>
      <c r="K183" s="58" t="n">
        <f aca="false">K181/K164</f>
        <v>0.00705289672544081</v>
      </c>
      <c r="L183" s="58" t="n">
        <f aca="false">L181/L164</f>
        <v>0.00705289672544081</v>
      </c>
      <c r="M183" s="58" t="n">
        <f aca="false">M181/M164</f>
        <v>0.00705289672544081</v>
      </c>
      <c r="N183" s="58" t="n">
        <f aca="false">N181/N164</f>
        <v>0.00705289672544081</v>
      </c>
    </row>
    <row r="184" customFormat="false" ht="13.8" hidden="false" customHeight="false" outlineLevel="0" collapsed="false">
      <c r="A184" s="57" t="s">
        <v>152</v>
      </c>
      <c r="B184" s="58" t="n">
        <f aca="false">B181/B191</f>
        <v>0.159090909090909</v>
      </c>
      <c r="C184" s="58" t="n">
        <f aca="false">C181/C191</f>
        <v>0.126506024096386</v>
      </c>
      <c r="D184" s="58" t="n">
        <f aca="false">D181/D191</f>
        <v>0.158823529411765</v>
      </c>
      <c r="E184" s="58" t="n">
        <f aca="false">E181/E191</f>
        <v>0.162241887905605</v>
      </c>
      <c r="F184" s="58" t="n">
        <f aca="false">F181/F191</f>
        <v>0.162576687116564</v>
      </c>
      <c r="G184" s="58" t="n">
        <f aca="false">G181/G191</f>
        <v>0.155405405405405</v>
      </c>
      <c r="H184" s="58" t="n">
        <f aca="false">H181/H191</f>
        <v>0.141447368421053</v>
      </c>
      <c r="I184" s="58" t="n">
        <f aca="false">I181/I191</f>
        <v>0.153284671532847</v>
      </c>
      <c r="J184" s="58" t="n">
        <f aca="false">J181/J191</f>
        <v>0.153284671532847</v>
      </c>
      <c r="K184" s="58" t="n">
        <f aca="false">K181/K191</f>
        <v>0.153284671532847</v>
      </c>
      <c r="L184" s="58" t="n">
        <f aca="false">L181/L191</f>
        <v>0.153284671532847</v>
      </c>
      <c r="M184" s="58" t="n">
        <f aca="false">M181/M191</f>
        <v>0.153284671532847</v>
      </c>
      <c r="N184" s="58" t="n">
        <f aca="false">N181/N191</f>
        <v>0.153284671532847</v>
      </c>
    </row>
    <row r="185" customFormat="false" ht="13.8" hidden="false" customHeight="false" outlineLevel="0" collapsed="false">
      <c r="A185" s="16" t="s">
        <v>143</v>
      </c>
      <c r="B185" s="66" t="n">
        <f aca="false">+Historicals!B137</f>
        <v>918</v>
      </c>
      <c r="C185" s="66" t="n">
        <f aca="false">+Historicals!C137</f>
        <v>1002</v>
      </c>
      <c r="D185" s="66" t="n">
        <f aca="false">+Historicals!D137</f>
        <v>980</v>
      </c>
      <c r="E185" s="66" t="n">
        <f aca="false">+Historicals!E137</f>
        <v>1189</v>
      </c>
      <c r="F185" s="66" t="n">
        <f aca="false">+Historicals!F137</f>
        <v>1323</v>
      </c>
      <c r="G185" s="66" t="n">
        <f aca="false">+Historicals!G137</f>
        <v>1184</v>
      </c>
      <c r="H185" s="66" t="n">
        <f aca="false">+Historicals!H137</f>
        <v>1530</v>
      </c>
      <c r="I185" s="66" t="n">
        <f aca="false">+Historicals!I137</f>
        <v>1896</v>
      </c>
      <c r="J185" s="59" t="n">
        <f aca="false">I185*(1+J186)</f>
        <v>1896</v>
      </c>
      <c r="K185" s="59" t="n">
        <f aca="false">J185*(1+K186)</f>
        <v>1896</v>
      </c>
      <c r="L185" s="59" t="n">
        <f aca="false">K185*(1+L186)</f>
        <v>1896</v>
      </c>
      <c r="M185" s="59" t="n">
        <f aca="false">L185*(1+M186)</f>
        <v>1896</v>
      </c>
      <c r="N185" s="59" t="n">
        <f aca="false">M185*(1+N186)</f>
        <v>1896</v>
      </c>
    </row>
    <row r="186" customFormat="false" ht="13.8" hidden="false" customHeight="false" outlineLevel="0" collapsed="false">
      <c r="A186" s="57" t="s">
        <v>136</v>
      </c>
      <c r="B186" s="0" t="str">
        <f aca="false">+IFERROR(B185/A185-1,"NM")</f>
        <v>NM</v>
      </c>
      <c r="C186" s="58" t="n">
        <f aca="false">(C185-B185)/C185</f>
        <v>0.0838323353293413</v>
      </c>
      <c r="D186" s="58" t="n">
        <f aca="false">(D185-C185)/D185</f>
        <v>-0.0224489795918367</v>
      </c>
      <c r="E186" s="58" t="n">
        <f aca="false">(E185-D185)/E185</f>
        <v>0.175777964676198</v>
      </c>
      <c r="F186" s="58" t="n">
        <f aca="false">(F185-E185)/F185</f>
        <v>0.101284958427816</v>
      </c>
      <c r="G186" s="58" t="n">
        <f aca="false">(G185-F185)/G185</f>
        <v>-0.117398648648649</v>
      </c>
      <c r="H186" s="58" t="n">
        <f aca="false">(H185-G185)/H185</f>
        <v>0.226143790849673</v>
      </c>
      <c r="I186" s="58" t="n">
        <f aca="false">(I185-H185)/I185</f>
        <v>0.193037974683544</v>
      </c>
      <c r="J186" s="58" t="n">
        <v>0</v>
      </c>
      <c r="K186" s="58" t="n">
        <v>0</v>
      </c>
      <c r="L186" s="58" t="n">
        <v>0</v>
      </c>
      <c r="M186" s="58" t="n">
        <v>0</v>
      </c>
      <c r="N186" s="58" t="n">
        <v>0</v>
      </c>
    </row>
    <row r="187" customFormat="false" ht="13.8" hidden="false" customHeight="false" outlineLevel="0" collapsed="false">
      <c r="A187" s="57" t="s">
        <v>139</v>
      </c>
      <c r="B187" s="58" t="n">
        <f aca="false">B185/B164</f>
        <v>0.197292069632495</v>
      </c>
      <c r="C187" s="58" t="n">
        <f aca="false">C185/C164</f>
        <v>0.232105628908965</v>
      </c>
      <c r="D187" s="58" t="n">
        <f aca="false">D185/D164</f>
        <v>0.206881992822461</v>
      </c>
      <c r="E187" s="58" t="n">
        <f aca="false">E185/E164</f>
        <v>0.23015873015873</v>
      </c>
      <c r="F187" s="58" t="n">
        <f aca="false">F185/F164</f>
        <v>0.251808146174343</v>
      </c>
      <c r="G187" s="58" t="n">
        <f aca="false">G185/G164</f>
        <v>0.235481304693715</v>
      </c>
      <c r="H187" s="58" t="n">
        <f aca="false">H185/H164</f>
        <v>0.286355979786637</v>
      </c>
      <c r="I187" s="58" t="n">
        <f aca="false">I185/I164</f>
        <v>0.318387909319899</v>
      </c>
      <c r="J187" s="58" t="n">
        <f aca="false">J185/J164</f>
        <v>0.318387909319899</v>
      </c>
      <c r="K187" s="58" t="n">
        <f aca="false">K185/K164</f>
        <v>0.318387909319899</v>
      </c>
      <c r="L187" s="58" t="n">
        <f aca="false">L185/L164</f>
        <v>0.318387909319899</v>
      </c>
      <c r="M187" s="58" t="n">
        <f aca="false">M185/M164</f>
        <v>0.318387909319899</v>
      </c>
      <c r="N187" s="58" t="n">
        <f aca="false">N185/N164</f>
        <v>0.318387909319899</v>
      </c>
    </row>
    <row r="188" customFormat="false" ht="13.8" hidden="false" customHeight="false" outlineLevel="0" collapsed="false">
      <c r="A188" s="16" t="s">
        <v>145</v>
      </c>
      <c r="B188" s="66" t="n">
        <v>52</v>
      </c>
      <c r="C188" s="66" t="n">
        <v>64</v>
      </c>
      <c r="D188" s="66" t="n">
        <v>59</v>
      </c>
      <c r="E188" s="66" t="n">
        <v>49</v>
      </c>
      <c r="F188" s="66" t="n">
        <v>47</v>
      </c>
      <c r="G188" s="66" t="n">
        <v>41</v>
      </c>
      <c r="H188" s="66" t="n">
        <v>54</v>
      </c>
      <c r="I188" s="66" t="n">
        <v>56</v>
      </c>
      <c r="J188" s="59" t="n">
        <f aca="false">I188*(1+J189)</f>
        <v>56</v>
      </c>
      <c r="K188" s="59" t="n">
        <f aca="false">J188*(1+K189)</f>
        <v>56</v>
      </c>
      <c r="L188" s="59" t="n">
        <f aca="false">K188*(1+L189)</f>
        <v>56</v>
      </c>
      <c r="M188" s="59" t="n">
        <f aca="false">L188*(1+M189)</f>
        <v>56</v>
      </c>
      <c r="N188" s="59" t="n">
        <f aca="false">M188*(1+N189)</f>
        <v>56</v>
      </c>
    </row>
    <row r="189" customFormat="false" ht="13.8" hidden="false" customHeight="false" outlineLevel="0" collapsed="false">
      <c r="A189" s="57" t="s">
        <v>136</v>
      </c>
      <c r="B189" s="0" t="str">
        <f aca="false">+IFERROR(B188/A188-1,"NM")</f>
        <v>NM</v>
      </c>
      <c r="C189" s="58" t="n">
        <f aca="false">(C188-B188)/C188</f>
        <v>0.1875</v>
      </c>
      <c r="D189" s="58" t="n">
        <f aca="false">(D188-C188)/D188</f>
        <v>-0.0847457627118644</v>
      </c>
      <c r="E189" s="58" t="n">
        <f aca="false">(E188-D188)/E188</f>
        <v>-0.204081632653061</v>
      </c>
      <c r="F189" s="58" t="n">
        <f aca="false">(F188-E188)/F188</f>
        <v>-0.0425531914893617</v>
      </c>
      <c r="G189" s="58" t="n">
        <f aca="false">(G188-F188)/G188</f>
        <v>-0.146341463414634</v>
      </c>
      <c r="H189" s="58" t="n">
        <f aca="false">(H188-G188)/H188</f>
        <v>0.240740740740741</v>
      </c>
      <c r="I189" s="58" t="n">
        <f aca="false">(I188-H188)/I188</f>
        <v>0.0357142857142857</v>
      </c>
      <c r="J189" s="58" t="n">
        <v>0</v>
      </c>
      <c r="K189" s="58" t="n">
        <v>0</v>
      </c>
      <c r="L189" s="58" t="n">
        <v>0</v>
      </c>
      <c r="M189" s="58" t="n">
        <v>0</v>
      </c>
      <c r="N189" s="58" t="n">
        <v>0</v>
      </c>
    </row>
    <row r="190" customFormat="false" ht="13.8" hidden="false" customHeight="false" outlineLevel="0" collapsed="false">
      <c r="A190" s="57" t="s">
        <v>142</v>
      </c>
      <c r="B190" s="58" t="n">
        <f aca="false">B188/B164</f>
        <v>0.0111755856436708</v>
      </c>
      <c r="C190" s="58" t="n">
        <f aca="false">C188/C164</f>
        <v>0.0148251100301135</v>
      </c>
      <c r="D190" s="58" t="n">
        <f aca="false">D188/D164</f>
        <v>0.0124551403842094</v>
      </c>
      <c r="E190" s="58" t="n">
        <f aca="false">E188/E164</f>
        <v>0.00948509485094851</v>
      </c>
      <c r="F190" s="58" t="n">
        <f aca="false">F188/F164</f>
        <v>0.00894556528359345</v>
      </c>
      <c r="G190" s="58" t="n">
        <f aca="false">G188/G164</f>
        <v>0.00815433571996818</v>
      </c>
      <c r="H190" s="58" t="n">
        <f aca="false">H188/H164</f>
        <v>0.0101066816395284</v>
      </c>
      <c r="I190" s="58" t="n">
        <f aca="false">I188/I164</f>
        <v>0.00940386230058774</v>
      </c>
      <c r="J190" s="58" t="n">
        <f aca="false">J188/J164</f>
        <v>0.00940386230058774</v>
      </c>
      <c r="K190" s="58" t="n">
        <f aca="false">K188/K164</f>
        <v>0.00940386230058774</v>
      </c>
      <c r="L190" s="58" t="n">
        <f aca="false">L188/L164</f>
        <v>0.00940386230058774</v>
      </c>
      <c r="M190" s="58" t="n">
        <f aca="false">M188/M164</f>
        <v>0.00940386230058774</v>
      </c>
      <c r="N190" s="58" t="n">
        <f aca="false">N188/N164</f>
        <v>0.00940386230058774</v>
      </c>
    </row>
    <row r="191" customFormat="false" ht="13.8" hidden="false" customHeight="false" outlineLevel="0" collapsed="false">
      <c r="A191" s="16" t="s">
        <v>147</v>
      </c>
      <c r="B191" s="66" t="n">
        <f aca="false">+Historicals!B148</f>
        <v>308</v>
      </c>
      <c r="C191" s="66" t="n">
        <f aca="false">+Historicals!C148</f>
        <v>332</v>
      </c>
      <c r="D191" s="66" t="n">
        <f aca="false">+Historicals!D148</f>
        <v>340</v>
      </c>
      <c r="E191" s="66" t="n">
        <f aca="false">+Historicals!E148</f>
        <v>339</v>
      </c>
      <c r="F191" s="66" t="n">
        <f aca="false">+Historicals!F148</f>
        <v>326</v>
      </c>
      <c r="G191" s="66" t="n">
        <f aca="false">+Historicals!G148</f>
        <v>296</v>
      </c>
      <c r="H191" s="66" t="n">
        <f aca="false">+Historicals!H148</f>
        <v>304</v>
      </c>
      <c r="I191" s="66" t="n">
        <f aca="false">+Historicals!I148</f>
        <v>274</v>
      </c>
      <c r="J191" s="59" t="n">
        <f aca="false">I191*(1+J192)</f>
        <v>274</v>
      </c>
      <c r="K191" s="59" t="n">
        <f aca="false">J191*(1+K192)</f>
        <v>274</v>
      </c>
      <c r="L191" s="59" t="n">
        <f aca="false">K191*(1+L192)</f>
        <v>274</v>
      </c>
      <c r="M191" s="59" t="n">
        <f aca="false">L191*(1+M192)</f>
        <v>274</v>
      </c>
      <c r="N191" s="59" t="n">
        <f aca="false">M191*(1+N192)</f>
        <v>274</v>
      </c>
    </row>
    <row r="192" customFormat="false" ht="13.8" hidden="false" customHeight="false" outlineLevel="0" collapsed="false">
      <c r="A192" s="57" t="s">
        <v>136</v>
      </c>
      <c r="B192" s="0" t="str">
        <f aca="false">+IFERROR(B191/A191-1,"NM")</f>
        <v>NM</v>
      </c>
      <c r="C192" s="58" t="n">
        <f aca="false">(C191-B191)/C191</f>
        <v>0.072289156626506</v>
      </c>
      <c r="D192" s="58" t="n">
        <f aca="false">(D191-C191)/D191</f>
        <v>0.0235294117647059</v>
      </c>
      <c r="E192" s="58" t="n">
        <f aca="false">(E191-D191)/E191</f>
        <v>-0.00294985250737463</v>
      </c>
      <c r="F192" s="58" t="n">
        <f aca="false">(F191-E191)/F191</f>
        <v>-0.0398773006134969</v>
      </c>
      <c r="G192" s="58" t="n">
        <f aca="false">(G191-F191)/G191</f>
        <v>-0.101351351351351</v>
      </c>
      <c r="H192" s="58" t="n">
        <f aca="false">(H191-G191)/H191</f>
        <v>0.0263157894736842</v>
      </c>
      <c r="I192" s="58" t="n">
        <f aca="false">(I191-H191)/I191</f>
        <v>-0.109489051094891</v>
      </c>
      <c r="J192" s="58" t="n">
        <v>0</v>
      </c>
      <c r="K192" s="58" t="n">
        <v>0</v>
      </c>
      <c r="L192" s="58" t="n">
        <v>0</v>
      </c>
      <c r="M192" s="58" t="n">
        <v>0</v>
      </c>
      <c r="N192" s="58" t="n">
        <v>0</v>
      </c>
    </row>
    <row r="193" customFormat="false" ht="13.8" hidden="false" customHeight="false" outlineLevel="0" collapsed="false">
      <c r="A193" s="57" t="s">
        <v>142</v>
      </c>
      <c r="B193" s="58" t="n">
        <f aca="false">B191/B164</f>
        <v>0.066193853427896</v>
      </c>
      <c r="C193" s="58" t="n">
        <f aca="false">C191/C164</f>
        <v>0.0769052582812138</v>
      </c>
      <c r="D193" s="58" t="n">
        <f aca="false">D191/D164</f>
        <v>0.0717753852649356</v>
      </c>
      <c r="E193" s="58" t="n">
        <f aca="false">E191/E164</f>
        <v>0.0656213704994193</v>
      </c>
      <c r="F193" s="58" t="n">
        <f aca="false">F191/F164</f>
        <v>0.0620479634564142</v>
      </c>
      <c r="G193" s="58" t="n">
        <f aca="false">G191/G164</f>
        <v>0.0588703261734288</v>
      </c>
      <c r="H193" s="58" t="n">
        <f aca="false">H191/H164</f>
        <v>0.0568968744151226</v>
      </c>
      <c r="I193" s="58" t="n">
        <f aca="false">I191/I164</f>
        <v>0.0460117548278757</v>
      </c>
      <c r="J193" s="58" t="n">
        <f aca="false">J191/J164</f>
        <v>0.0460117548278757</v>
      </c>
      <c r="K193" s="58" t="n">
        <f aca="false">K191/K164</f>
        <v>0.0460117548278757</v>
      </c>
      <c r="L193" s="58" t="n">
        <f aca="false">L191/L164</f>
        <v>0.0460117548278757</v>
      </c>
      <c r="M193" s="58" t="n">
        <f aca="false">M191/M164</f>
        <v>0.0460117548278757</v>
      </c>
      <c r="N193" s="58" t="n">
        <f aca="false">N191/N164</f>
        <v>0.0460117548278757</v>
      </c>
    </row>
    <row r="194" customFormat="false" ht="13.8" hidden="false" customHeight="false" outlineLevel="0" collapsed="false">
      <c r="A194" s="68" t="s">
        <v>118</v>
      </c>
      <c r="B194" s="68"/>
      <c r="C194" s="68"/>
      <c r="D194" s="68"/>
      <c r="E194" s="68"/>
      <c r="F194" s="68"/>
      <c r="G194" s="68"/>
      <c r="H194" s="68"/>
      <c r="I194" s="68"/>
      <c r="J194" s="55"/>
      <c r="K194" s="55"/>
      <c r="L194" s="55"/>
      <c r="M194" s="55"/>
      <c r="N194" s="55"/>
    </row>
    <row r="195" customFormat="false" ht="13.8" hidden="false" customHeight="false" outlineLevel="0" collapsed="false">
      <c r="A195" s="15" t="s">
        <v>149</v>
      </c>
      <c r="B195" s="66" t="n">
        <f aca="false">+Historicals!B130</f>
        <v>-82</v>
      </c>
      <c r="C195" s="66" t="n">
        <f aca="false">+Historicals!C130</f>
        <v>-86</v>
      </c>
      <c r="D195" s="66" t="n">
        <f aca="false">+Historicals!D130</f>
        <v>75</v>
      </c>
      <c r="E195" s="66" t="n">
        <f aca="false">+Historicals!E130</f>
        <v>26</v>
      </c>
      <c r="F195" s="66" t="n">
        <f aca="false">+Historicals!F130</f>
        <v>-7</v>
      </c>
      <c r="G195" s="66" t="n">
        <f aca="false">+Historicals!G130</f>
        <v>-11</v>
      </c>
      <c r="H195" s="66" t="n">
        <f aca="false">+Historicals!H130</f>
        <v>40</v>
      </c>
      <c r="I195" s="66" t="n">
        <f aca="false">+Historicals!I130</f>
        <v>-72</v>
      </c>
      <c r="J195" s="59" t="n">
        <f aca="false">I195*(1+J196)</f>
        <v>-72</v>
      </c>
      <c r="K195" s="59" t="n">
        <f aca="false">J195*(1+K196)</f>
        <v>-72</v>
      </c>
      <c r="L195" s="59" t="n">
        <f aca="false">K195*(1+L196)</f>
        <v>-72</v>
      </c>
      <c r="M195" s="59" t="n">
        <f aca="false">L195*(1+M196)</f>
        <v>-72</v>
      </c>
      <c r="N195" s="59" t="n">
        <f aca="false">M195*(1+N196)</f>
        <v>-72</v>
      </c>
    </row>
    <row r="196" customFormat="false" ht="13.8" hidden="false" customHeight="false" outlineLevel="0" collapsed="false">
      <c r="A196" s="63" t="s">
        <v>136</v>
      </c>
      <c r="B196" s="0" t="str">
        <f aca="false">+IFERROR(B195/A195-1,"NM")</f>
        <v>NM</v>
      </c>
      <c r="C196" s="58" t="n">
        <f aca="false">(C195-B195)/C195</f>
        <v>0.0465116279069768</v>
      </c>
      <c r="D196" s="58" t="n">
        <f aca="false">(D195-C195)/D195</f>
        <v>2.14666666666667</v>
      </c>
      <c r="E196" s="58" t="n">
        <f aca="false">(E195-D195)/E195</f>
        <v>-1.88461538461538</v>
      </c>
      <c r="F196" s="58" t="n">
        <f aca="false">(F195-E195)/F195</f>
        <v>4.71428571428571</v>
      </c>
      <c r="G196" s="58" t="n">
        <f aca="false">(G195-F195)/G195</f>
        <v>0.363636363636364</v>
      </c>
      <c r="H196" s="58" t="n">
        <f aca="false">(H195-G195)/H195</f>
        <v>1.275</v>
      </c>
      <c r="I196" s="58" t="n">
        <f aca="false">(I195-H195)/I195</f>
        <v>1.55555555555556</v>
      </c>
      <c r="J196" s="58" t="n">
        <v>0</v>
      </c>
      <c r="K196" s="58" t="n">
        <v>0</v>
      </c>
      <c r="L196" s="58" t="n">
        <v>0</v>
      </c>
      <c r="M196" s="58" t="n">
        <v>0</v>
      </c>
      <c r="N196" s="58" t="n">
        <v>0</v>
      </c>
    </row>
    <row r="197" customFormat="false" ht="13.8" hidden="false" customHeight="false" outlineLevel="0" collapsed="false">
      <c r="A197" s="15" t="s">
        <v>137</v>
      </c>
      <c r="B197" s="59" t="n">
        <f aca="false">B200+B203</f>
        <v>-1022</v>
      </c>
      <c r="C197" s="59" t="n">
        <f aca="false">C200+C203</f>
        <v>-1089</v>
      </c>
      <c r="D197" s="59" t="n">
        <f aca="false">D200+D203</f>
        <v>-633</v>
      </c>
      <c r="E197" s="59" t="n">
        <f aca="false">E200+E203</f>
        <v>-1346</v>
      </c>
      <c r="F197" s="59" t="n">
        <f aca="false">F200+F203</f>
        <v>-1694</v>
      </c>
      <c r="G197" s="59" t="n">
        <f aca="false">G200+G203</f>
        <v>-1855</v>
      </c>
      <c r="H197" s="59" t="n">
        <f aca="false">H200+H203</f>
        <v>-2120</v>
      </c>
      <c r="I197" s="59" t="n">
        <f aca="false">I200+I203</f>
        <v>-2085</v>
      </c>
      <c r="J197" s="59" t="n">
        <f aca="false">I197*(1+J198)</f>
        <v>-2085</v>
      </c>
      <c r="K197" s="59" t="n">
        <f aca="false">J197*(1+K198)</f>
        <v>-2085</v>
      </c>
      <c r="L197" s="59" t="n">
        <f aca="false">K197*(1+L198)</f>
        <v>-2085</v>
      </c>
      <c r="M197" s="59" t="n">
        <f aca="false">L197*(1+M198)</f>
        <v>-2085</v>
      </c>
      <c r="N197" s="59" t="n">
        <f aca="false">M197*(1+N198)</f>
        <v>-2085</v>
      </c>
    </row>
    <row r="198" customFormat="false" ht="13.8" hidden="false" customHeight="false" outlineLevel="0" collapsed="false">
      <c r="A198" s="57" t="s">
        <v>136</v>
      </c>
      <c r="B198" s="0" t="str">
        <f aca="false">+IFERROR(B197/A197-1,"NM")</f>
        <v>NM</v>
      </c>
      <c r="C198" s="58" t="n">
        <f aca="false">(C197-B197)/C197</f>
        <v>0.061524334251607</v>
      </c>
      <c r="D198" s="58" t="n">
        <f aca="false">(D197-C197)/D197</f>
        <v>-0.720379146919431</v>
      </c>
      <c r="E198" s="58" t="n">
        <f aca="false">(E197-D197)/E197</f>
        <v>0.529717682020802</v>
      </c>
      <c r="F198" s="58" t="n">
        <f aca="false">(F197-E197)/F197</f>
        <v>0.20543093270366</v>
      </c>
      <c r="G198" s="58" t="n">
        <f aca="false">(G197-F197)/G197</f>
        <v>0.0867924528301887</v>
      </c>
      <c r="H198" s="58" t="n">
        <f aca="false">(H197-G197)/H197</f>
        <v>0.125</v>
      </c>
      <c r="I198" s="58" t="n">
        <f aca="false">(I197-H197)/I197</f>
        <v>-0.0167865707434053</v>
      </c>
      <c r="J198" s="58" t="n">
        <v>0</v>
      </c>
      <c r="K198" s="58" t="n">
        <v>0</v>
      </c>
      <c r="L198" s="58" t="n">
        <v>0</v>
      </c>
      <c r="M198" s="58" t="n">
        <v>0</v>
      </c>
      <c r="N198" s="58" t="n">
        <v>0</v>
      </c>
    </row>
    <row r="199" customFormat="false" ht="13.8" hidden="false" customHeight="false" outlineLevel="0" collapsed="false">
      <c r="A199" s="57" t="s">
        <v>139</v>
      </c>
      <c r="B199" s="58" t="n">
        <f aca="false">B197/B195</f>
        <v>12.4634146341463</v>
      </c>
      <c r="C199" s="58" t="n">
        <f aca="false">C197/C195</f>
        <v>12.6627906976744</v>
      </c>
      <c r="D199" s="58" t="n">
        <f aca="false">D197/D195</f>
        <v>-8.44</v>
      </c>
      <c r="E199" s="58" t="n">
        <f aca="false">E197/E195</f>
        <v>-51.7692307692308</v>
      </c>
      <c r="F199" s="58" t="n">
        <f aca="false">F197/F195</f>
        <v>242</v>
      </c>
      <c r="G199" s="58" t="n">
        <f aca="false">G197/G195</f>
        <v>168.636363636364</v>
      </c>
      <c r="H199" s="58" t="n">
        <f aca="false">H197/H195</f>
        <v>-53</v>
      </c>
      <c r="I199" s="58" t="n">
        <f aca="false">I197/I195</f>
        <v>28.9583333333333</v>
      </c>
      <c r="J199" s="58" t="n">
        <f aca="false">J197/J195</f>
        <v>28.9583333333333</v>
      </c>
      <c r="K199" s="58" t="n">
        <f aca="false">K197/K195</f>
        <v>28.9583333333333</v>
      </c>
      <c r="L199" s="58" t="n">
        <f aca="false">L197/L195</f>
        <v>28.9583333333333</v>
      </c>
      <c r="M199" s="58" t="n">
        <f aca="false">M197/M195</f>
        <v>28.9583333333333</v>
      </c>
      <c r="N199" s="58" t="n">
        <f aca="false">N197/N195</f>
        <v>28.9583333333333</v>
      </c>
    </row>
    <row r="200" customFormat="false" ht="13.8" hidden="false" customHeight="false" outlineLevel="0" collapsed="false">
      <c r="A200" s="15" t="s">
        <v>140</v>
      </c>
      <c r="B200" s="66" t="n">
        <f aca="false">+Historicals!B174</f>
        <v>75</v>
      </c>
      <c r="C200" s="66" t="n">
        <f aca="false">+Historicals!C174</f>
        <v>84</v>
      </c>
      <c r="D200" s="66" t="n">
        <f aca="false">+Historicals!D174</f>
        <v>91</v>
      </c>
      <c r="E200" s="66" t="n">
        <f aca="false">+Historicals!E174</f>
        <v>110</v>
      </c>
      <c r="F200" s="66" t="n">
        <f aca="false">+Historicals!F174</f>
        <v>116</v>
      </c>
      <c r="G200" s="66" t="n">
        <f aca="false">+Historicals!G174</f>
        <v>112</v>
      </c>
      <c r="H200" s="66" t="n">
        <f aca="false">+Historicals!H174</f>
        <v>141</v>
      </c>
      <c r="I200" s="66" t="n">
        <f aca="false">+Historicals!I174</f>
        <v>134</v>
      </c>
      <c r="J200" s="59" t="n">
        <f aca="false">I200*(1+J201)</f>
        <v>134</v>
      </c>
      <c r="K200" s="59" t="n">
        <f aca="false">J200*(1+K201)</f>
        <v>134</v>
      </c>
      <c r="L200" s="59" t="n">
        <f aca="false">K200*(1+L201)</f>
        <v>134</v>
      </c>
      <c r="M200" s="59" t="n">
        <f aca="false">L200*(1+M201)</f>
        <v>134</v>
      </c>
      <c r="N200" s="59" t="n">
        <f aca="false">M200*(1+N201)</f>
        <v>134</v>
      </c>
    </row>
    <row r="201" customFormat="false" ht="13.8" hidden="false" customHeight="false" outlineLevel="0" collapsed="false">
      <c r="A201" s="57" t="s">
        <v>136</v>
      </c>
      <c r="B201" s="0" t="str">
        <f aca="false">+IFERROR(B200/A200-1,"NM")</f>
        <v>NM</v>
      </c>
      <c r="C201" s="58" t="n">
        <f aca="false">(C200-B200)/C200</f>
        <v>0.107142857142857</v>
      </c>
      <c r="D201" s="58" t="n">
        <f aca="false">(D200-C200)/D200</f>
        <v>0.0769230769230769</v>
      </c>
      <c r="E201" s="58" t="n">
        <f aca="false">(E200-D200)/E200</f>
        <v>0.172727272727273</v>
      </c>
      <c r="F201" s="58" t="n">
        <f aca="false">(F200-E200)/F200</f>
        <v>0.0517241379310345</v>
      </c>
      <c r="G201" s="58" t="n">
        <f aca="false">(G200-F200)/G200</f>
        <v>-0.0357142857142857</v>
      </c>
      <c r="H201" s="58" t="n">
        <f aca="false">(H200-G200)/H200</f>
        <v>0.205673758865248</v>
      </c>
      <c r="I201" s="58" t="n">
        <f aca="false">(I200-H200)/I200</f>
        <v>-0.0522388059701493</v>
      </c>
      <c r="J201" s="58" t="n">
        <v>0</v>
      </c>
      <c r="K201" s="58" t="n">
        <v>0</v>
      </c>
      <c r="L201" s="58" t="n">
        <v>0</v>
      </c>
      <c r="M201" s="58" t="n">
        <v>0</v>
      </c>
      <c r="N201" s="58" t="n">
        <v>0</v>
      </c>
    </row>
    <row r="202" customFormat="false" ht="13.8" hidden="false" customHeight="false" outlineLevel="0" collapsed="false">
      <c r="A202" s="57" t="s">
        <v>142</v>
      </c>
      <c r="B202" s="58" t="n">
        <f aca="false">B200/B195</f>
        <v>-0.914634146341463</v>
      </c>
      <c r="C202" s="58" t="n">
        <f aca="false">C200/C195</f>
        <v>-0.976744186046512</v>
      </c>
      <c r="D202" s="58" t="n">
        <f aca="false">D200/D195</f>
        <v>1.21333333333333</v>
      </c>
      <c r="E202" s="58" t="n">
        <f aca="false">E200/E195</f>
        <v>4.23076923076923</v>
      </c>
      <c r="F202" s="58" t="n">
        <f aca="false">F200/F195</f>
        <v>-16.5714285714286</v>
      </c>
      <c r="G202" s="58" t="n">
        <f aca="false">G200/G195</f>
        <v>-10.1818181818182</v>
      </c>
      <c r="H202" s="58" t="n">
        <f aca="false">H200/H195</f>
        <v>3.525</v>
      </c>
      <c r="I202" s="58" t="n">
        <f aca="false">I200/I195</f>
        <v>-1.86111111111111</v>
      </c>
      <c r="J202" s="58" t="n">
        <f aca="false">J200/J195</f>
        <v>-1.86111111111111</v>
      </c>
      <c r="K202" s="58" t="n">
        <f aca="false">K200/K195</f>
        <v>-1.86111111111111</v>
      </c>
      <c r="L202" s="58" t="n">
        <f aca="false">L200/L195</f>
        <v>-1.86111111111111</v>
      </c>
      <c r="M202" s="58" t="n">
        <f aca="false">M200/M195</f>
        <v>-1.86111111111111</v>
      </c>
      <c r="N202" s="58" t="n">
        <f aca="false">N200/N195</f>
        <v>-1.86111111111111</v>
      </c>
    </row>
    <row r="203" customFormat="false" ht="13.8" hidden="false" customHeight="false" outlineLevel="0" collapsed="false">
      <c r="A203" s="15" t="s">
        <v>143</v>
      </c>
      <c r="B203" s="66" t="n">
        <f aca="false">+Historicals!B141</f>
        <v>-1097</v>
      </c>
      <c r="C203" s="66" t="n">
        <f aca="false">+Historicals!C141</f>
        <v>-1173</v>
      </c>
      <c r="D203" s="66" t="n">
        <f aca="false">+Historicals!D141</f>
        <v>-724</v>
      </c>
      <c r="E203" s="66" t="n">
        <f aca="false">+Historicals!E141</f>
        <v>-1456</v>
      </c>
      <c r="F203" s="66" t="n">
        <f aca="false">+Historicals!F141</f>
        <v>-1810</v>
      </c>
      <c r="G203" s="66" t="n">
        <f aca="false">+Historicals!G141</f>
        <v>-1967</v>
      </c>
      <c r="H203" s="66" t="n">
        <f aca="false">+Historicals!H141</f>
        <v>-2261</v>
      </c>
      <c r="I203" s="66" t="n">
        <f aca="false">+Historicals!I141</f>
        <v>-2219</v>
      </c>
      <c r="J203" s="59" t="n">
        <f aca="false">I203*(1+J204)</f>
        <v>-2219</v>
      </c>
      <c r="K203" s="59" t="n">
        <f aca="false">J203*(1+K204)</f>
        <v>-2219</v>
      </c>
      <c r="L203" s="59" t="n">
        <f aca="false">K203*(1+L204)</f>
        <v>-2219</v>
      </c>
      <c r="M203" s="59" t="n">
        <f aca="false">L203*(1+M204)</f>
        <v>-2219</v>
      </c>
      <c r="N203" s="59" t="n">
        <f aca="false">M203*(1+N204)</f>
        <v>-2219</v>
      </c>
    </row>
    <row r="204" customFormat="false" ht="13.8" hidden="false" customHeight="false" outlineLevel="0" collapsed="false">
      <c r="A204" s="57" t="s">
        <v>136</v>
      </c>
      <c r="B204" s="0" t="str">
        <f aca="false">+IFERROR(B203/A203-1,"NM")</f>
        <v>NM</v>
      </c>
      <c r="C204" s="58" t="n">
        <f aca="false">(C203-B203)/C203</f>
        <v>0.0647911338448423</v>
      </c>
      <c r="D204" s="58" t="n">
        <f aca="false">(D203-C203)/D203</f>
        <v>-0.620165745856354</v>
      </c>
      <c r="E204" s="58" t="n">
        <f aca="false">(E203-D203)/E203</f>
        <v>0.502747252747253</v>
      </c>
      <c r="F204" s="58" t="n">
        <f aca="false">(F203-E203)/F203</f>
        <v>0.195580110497238</v>
      </c>
      <c r="G204" s="58" t="n">
        <f aca="false">(G203-F203)/G203</f>
        <v>0.0798169801728521</v>
      </c>
      <c r="H204" s="58" t="n">
        <f aca="false">(H203-G203)/H203</f>
        <v>0.130030959752322</v>
      </c>
      <c r="I204" s="58" t="n">
        <f aca="false">(I203-H203)/I203</f>
        <v>-0.0189274447949527</v>
      </c>
      <c r="J204" s="58" t="n">
        <v>0</v>
      </c>
      <c r="K204" s="58" t="n">
        <v>0</v>
      </c>
      <c r="L204" s="58" t="n">
        <v>0</v>
      </c>
      <c r="M204" s="58" t="n">
        <v>0</v>
      </c>
      <c r="N204" s="58" t="n">
        <v>0</v>
      </c>
    </row>
    <row r="205" customFormat="false" ht="13.8" hidden="false" customHeight="false" outlineLevel="0" collapsed="false">
      <c r="A205" s="57" t="s">
        <v>139</v>
      </c>
      <c r="B205" s="58" t="n">
        <f aca="false">B203/B195</f>
        <v>13.3780487804878</v>
      </c>
      <c r="C205" s="58" t="n">
        <f aca="false">C203/C195</f>
        <v>13.6395348837209</v>
      </c>
      <c r="D205" s="58" t="n">
        <f aca="false">D203/D195</f>
        <v>-9.65333333333333</v>
      </c>
      <c r="E205" s="58" t="n">
        <f aca="false">E203/E195</f>
        <v>-56</v>
      </c>
      <c r="F205" s="58" t="n">
        <f aca="false">F203/F195</f>
        <v>258.571428571429</v>
      </c>
      <c r="G205" s="58" t="n">
        <f aca="false">G203/G195</f>
        <v>178.818181818182</v>
      </c>
      <c r="H205" s="58" t="n">
        <f aca="false">H203/H195</f>
        <v>-56.525</v>
      </c>
      <c r="I205" s="58" t="n">
        <f aca="false">I203/I195</f>
        <v>30.8194444444444</v>
      </c>
      <c r="J205" s="58" t="n">
        <f aca="false">J203/J195</f>
        <v>30.8194444444444</v>
      </c>
      <c r="K205" s="58" t="n">
        <f aca="false">K203/K195</f>
        <v>30.8194444444444</v>
      </c>
      <c r="L205" s="58" t="n">
        <f aca="false">L203/L195</f>
        <v>30.8194444444444</v>
      </c>
      <c r="M205" s="58" t="n">
        <f aca="false">M203/M195</f>
        <v>30.8194444444444</v>
      </c>
      <c r="N205" s="58" t="n">
        <f aca="false">N203/N195</f>
        <v>30.8194444444444</v>
      </c>
    </row>
    <row r="206" s="70" customFormat="true" ht="13.8" hidden="false" customHeight="false" outlineLevel="0" collapsed="false">
      <c r="A206" s="15" t="s">
        <v>145</v>
      </c>
      <c r="B206" s="76" t="n">
        <v>144</v>
      </c>
      <c r="C206" s="76" t="n">
        <v>312</v>
      </c>
      <c r="D206" s="76" t="n">
        <v>387</v>
      </c>
      <c r="E206" s="76" t="n">
        <v>325</v>
      </c>
      <c r="F206" s="76" t="n">
        <v>333</v>
      </c>
      <c r="G206" s="76" t="n">
        <v>356</v>
      </c>
      <c r="H206" s="76" t="n">
        <v>107</v>
      </c>
      <c r="I206" s="76" t="n">
        <v>103</v>
      </c>
      <c r="J206" s="77" t="n">
        <f aca="false">I206*(1+J207)</f>
        <v>103</v>
      </c>
      <c r="K206" s="77" t="n">
        <f aca="false">J206*(1+K207)</f>
        <v>103</v>
      </c>
      <c r="L206" s="77" t="n">
        <f aca="false">K206*(1+L207)</f>
        <v>103</v>
      </c>
      <c r="M206" s="77" t="n">
        <f aca="false">L206*(1+M207)</f>
        <v>103</v>
      </c>
      <c r="N206" s="77" t="n">
        <f aca="false">M206*(1+N207)</f>
        <v>103</v>
      </c>
    </row>
    <row r="207" customFormat="false" ht="13.8" hidden="false" customHeight="false" outlineLevel="0" collapsed="false">
      <c r="A207" s="57" t="s">
        <v>136</v>
      </c>
      <c r="B207" s="0" t="str">
        <f aca="false">+IFERROR(B206/A206-1,"NM")</f>
        <v>NM</v>
      </c>
      <c r="C207" s="58" t="n">
        <f aca="false">(C206-B206)/C206</f>
        <v>0.538461538461538</v>
      </c>
      <c r="D207" s="58" t="n">
        <f aca="false">(D206-C206)/D206</f>
        <v>0.193798449612403</v>
      </c>
      <c r="E207" s="58" t="n">
        <f aca="false">(E206-D206)/E206</f>
        <v>-0.190769230769231</v>
      </c>
      <c r="F207" s="58" t="n">
        <f aca="false">(F206-E206)/F206</f>
        <v>0.024024024024024</v>
      </c>
      <c r="G207" s="58" t="n">
        <f aca="false">(G206-F206)/G206</f>
        <v>0.0646067415730337</v>
      </c>
      <c r="H207" s="58" t="n">
        <f aca="false">(H206-G206)/H206</f>
        <v>-2.32710280373832</v>
      </c>
      <c r="I207" s="58" t="n">
        <f aca="false">(I206-H206)/I206</f>
        <v>-0.0388349514563107</v>
      </c>
      <c r="J207" s="58" t="n">
        <v>0</v>
      </c>
      <c r="K207" s="58" t="n">
        <v>0</v>
      </c>
      <c r="L207" s="58" t="n">
        <v>0</v>
      </c>
      <c r="M207" s="58" t="n">
        <v>0</v>
      </c>
      <c r="N207" s="58" t="n">
        <v>0</v>
      </c>
    </row>
    <row r="208" customFormat="false" ht="13.8" hidden="false" customHeight="false" outlineLevel="0" collapsed="false">
      <c r="A208" s="57" t="s">
        <v>142</v>
      </c>
      <c r="B208" s="58" t="n">
        <f aca="false">B206/B195</f>
        <v>-1.75609756097561</v>
      </c>
      <c r="C208" s="58" t="n">
        <f aca="false">C206/C195</f>
        <v>-3.62790697674419</v>
      </c>
      <c r="D208" s="58" t="n">
        <f aca="false">D206/D195</f>
        <v>5.16</v>
      </c>
      <c r="E208" s="58" t="n">
        <f aca="false">E206/E195</f>
        <v>12.5</v>
      </c>
      <c r="F208" s="58" t="n">
        <f aca="false">F206/F195</f>
        <v>-47.5714285714286</v>
      </c>
      <c r="G208" s="58" t="n">
        <f aca="false">G206/G195</f>
        <v>-32.3636363636364</v>
      </c>
      <c r="H208" s="58" t="n">
        <f aca="false">H206/H195</f>
        <v>2.675</v>
      </c>
      <c r="I208" s="58" t="n">
        <f aca="false">I206/I195</f>
        <v>-1.43055555555556</v>
      </c>
      <c r="J208" s="58" t="n">
        <f aca="false">J206/J195</f>
        <v>-1.43055555555556</v>
      </c>
      <c r="K208" s="58" t="n">
        <f aca="false">K206/K195</f>
        <v>-1.43055555555556</v>
      </c>
      <c r="L208" s="58" t="n">
        <f aca="false">L206/L195</f>
        <v>-1.43055555555556</v>
      </c>
      <c r="M208" s="58" t="n">
        <f aca="false">M206/M195</f>
        <v>-1.43055555555556</v>
      </c>
      <c r="N208" s="58" t="n">
        <f aca="false">N206/N195</f>
        <v>-1.43055555555556</v>
      </c>
    </row>
    <row r="209" customFormat="false" ht="13.8" hidden="false" customHeight="false" outlineLevel="0" collapsed="false">
      <c r="A209" s="16" t="s">
        <v>147</v>
      </c>
      <c r="B209" s="66" t="n">
        <f aca="false">+Historicals!B152</f>
        <v>713</v>
      </c>
      <c r="C209" s="66" t="n">
        <f aca="false">+Historicals!C152</f>
        <v>937</v>
      </c>
      <c r="D209" s="66" t="n">
        <f aca="false">+Historicals!D152</f>
        <v>1238</v>
      </c>
      <c r="E209" s="66" t="n">
        <f aca="false">+Historicals!E152</f>
        <v>1450</v>
      </c>
      <c r="F209" s="66" t="n">
        <f aca="false">+Historicals!F152</f>
        <v>1673</v>
      </c>
      <c r="G209" s="66" t="n">
        <f aca="false">+Historicals!G152</f>
        <v>1916</v>
      </c>
      <c r="H209" s="66" t="n">
        <f aca="false">+Historicals!H152</f>
        <v>1870</v>
      </c>
      <c r="I209" s="66" t="n">
        <f aca="false">+Historicals!I152</f>
        <v>1817</v>
      </c>
      <c r="J209" s="59" t="n">
        <f aca="false">I209*(1+J210)</f>
        <v>1817</v>
      </c>
      <c r="K209" s="59" t="n">
        <f aca="false">J209*(1+K210)</f>
        <v>1817</v>
      </c>
      <c r="L209" s="59" t="n">
        <f aca="false">K209*(1+L210)</f>
        <v>1817</v>
      </c>
      <c r="M209" s="59" t="n">
        <f aca="false">L209*(1+M210)</f>
        <v>1817</v>
      </c>
      <c r="N209" s="59" t="n">
        <f aca="false">M209*(1+N210)</f>
        <v>1817</v>
      </c>
    </row>
    <row r="210" customFormat="false" ht="13.8" hidden="false" customHeight="false" outlineLevel="0" collapsed="false">
      <c r="A210" s="57" t="s">
        <v>136</v>
      </c>
      <c r="B210" s="0" t="str">
        <f aca="false">+IFERROR(B209/A209-1,"NM")</f>
        <v>NM</v>
      </c>
      <c r="C210" s="58" t="n">
        <f aca="false">(C209-B209)/C209</f>
        <v>0.23906083244397</v>
      </c>
      <c r="D210" s="58" t="n">
        <f aca="false">(D209-C209)/D209</f>
        <v>0.24313408723748</v>
      </c>
      <c r="E210" s="58" t="n">
        <f aca="false">(E209-D209)/E209</f>
        <v>0.146206896551724</v>
      </c>
      <c r="F210" s="58" t="n">
        <f aca="false">(F209-E209)/F209</f>
        <v>0.13329348475792</v>
      </c>
      <c r="G210" s="58" t="n">
        <f aca="false">(G209-F209)/G209</f>
        <v>0.126826722338205</v>
      </c>
      <c r="H210" s="58" t="n">
        <f aca="false">(H209-G209)/H209</f>
        <v>-0.0245989304812834</v>
      </c>
      <c r="I210" s="58" t="n">
        <f aca="false">(I209-H209)/I209</f>
        <v>-0.0291689598238855</v>
      </c>
      <c r="J210" s="58" t="n">
        <v>0</v>
      </c>
      <c r="K210" s="58" t="n">
        <v>0</v>
      </c>
      <c r="L210" s="58" t="n">
        <v>0</v>
      </c>
      <c r="M210" s="58" t="n">
        <v>0</v>
      </c>
      <c r="N210" s="58" t="n">
        <v>0</v>
      </c>
    </row>
    <row r="211" customFormat="false" ht="13.8" hidden="false" customHeight="false" outlineLevel="0" collapsed="false">
      <c r="A211" s="57" t="s">
        <v>142</v>
      </c>
      <c r="B211" s="58" t="n">
        <f aca="false">B209/B195</f>
        <v>-8.69512195121951</v>
      </c>
      <c r="C211" s="58" t="n">
        <f aca="false">C209/C195</f>
        <v>-10.8953488372093</v>
      </c>
      <c r="D211" s="58" t="n">
        <f aca="false">D209/D195</f>
        <v>16.5066666666667</v>
      </c>
      <c r="E211" s="58" t="n">
        <f aca="false">E209/E195</f>
        <v>55.7692307692308</v>
      </c>
      <c r="F211" s="58" t="n">
        <f aca="false">F209/F195</f>
        <v>-239</v>
      </c>
      <c r="G211" s="58" t="n">
        <f aca="false">G209/G195</f>
        <v>-174.181818181818</v>
      </c>
      <c r="H211" s="58" t="n">
        <f aca="false">H209/H195</f>
        <v>46.75</v>
      </c>
      <c r="I211" s="58" t="n">
        <f aca="false">I209/I195</f>
        <v>-25.2361111111111</v>
      </c>
      <c r="J211" s="58" t="n">
        <f aca="false">J209/J195</f>
        <v>-25.2361111111111</v>
      </c>
      <c r="K211" s="58" t="n">
        <f aca="false">K209/K195</f>
        <v>-25.2361111111111</v>
      </c>
      <c r="L211" s="58" t="n">
        <f aca="false">L209/L195</f>
        <v>-25.2361111111111</v>
      </c>
      <c r="M211" s="58" t="n">
        <f aca="false">M209/M195</f>
        <v>-25.2361111111111</v>
      </c>
      <c r="N211" s="58" t="n">
        <f aca="false">N209/N195</f>
        <v>-25.2361111111111</v>
      </c>
    </row>
    <row r="212" customFormat="false" ht="13.8" hidden="false" customHeight="false" outlineLevel="0" collapsed="false">
      <c r="A212" s="15"/>
    </row>
    <row r="213" customFormat="false" ht="13.8" hidden="false" customHeight="false" outlineLevel="0" collapsed="false">
      <c r="A213" s="57"/>
    </row>
    <row r="214" customFormat="false" ht="13.8" hidden="false" customHeight="false" outlineLevel="0" collapsed="false">
      <c r="A214" s="57"/>
    </row>
    <row r="215" customFormat="false" ht="13.8" hidden="false" customHeight="false" outlineLevel="0" collapsed="false">
      <c r="A215" s="15"/>
    </row>
    <row r="216" customFormat="false" ht="13.8" hidden="false" customHeight="false" outlineLevel="0" collapsed="false">
      <c r="A216" s="57"/>
    </row>
    <row r="217" customFormat="false" ht="13.8" hidden="false" customHeight="false" outlineLevel="0" collapsed="false">
      <c r="A217" s="57"/>
    </row>
    <row r="218" customFormat="false" ht="13.8" hidden="false" customHeight="false" outlineLevel="0" collapsed="false">
      <c r="A218" s="15"/>
    </row>
    <row r="219" customFormat="false" ht="13.8" hidden="false" customHeight="false" outlineLevel="0" collapsed="false">
      <c r="A219" s="57"/>
    </row>
    <row r="220" customFormat="false" ht="13.8" hidden="false" customHeight="false" outlineLevel="0" collapsed="false">
      <c r="A220" s="57"/>
    </row>
    <row r="221" customFormat="false" ht="13.8" hidden="false" customHeight="false" outlineLevel="0" collapsed="false">
      <c r="A221" s="16"/>
    </row>
    <row r="222" customFormat="false" ht="13.8" hidden="false" customHeight="false" outlineLevel="0" collapsed="false">
      <c r="A222" s="57"/>
    </row>
    <row r="223" customFormat="false" ht="13.8" hidden="false" customHeight="false" outlineLevel="0" collapsed="false">
      <c r="A223" s="5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2024-02-08T23:14:39Z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