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9\Downloads\"/>
    </mc:Choice>
  </mc:AlternateContent>
  <xr:revisionPtr revIDLastSave="0" documentId="13_ncr:1_{13E2617F-AF56-4570-B27D-BE4B54F850C0}" xr6:coauthVersionLast="47" xr6:coauthVersionMax="47" xr10:uidLastSave="{00000000-0000-0000-0000-000000000000}"/>
  <bookViews>
    <workbookView xWindow="1995" yWindow="975" windowWidth="23025" windowHeight="13950" xr2:uid="{00000000-000D-0000-FFFF-FFFF00000000}"/>
  </bookViews>
  <sheets>
    <sheet name="Instructions" sheetId="2" r:id="rId1"/>
    <sheet name="Financial Statements" sheetId="1" r:id="rId2"/>
    <sheet name="Ratios, Growth Rates and Margin" sheetId="3" r:id="rId3"/>
  </sheets>
  <definedNames>
    <definedName name="ExternalData_1" localSheetId="1" hidden="1">'Financial Statements'!#REF!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3" l="1"/>
  <c r="E54" i="3"/>
  <c r="C54" i="3"/>
  <c r="D61" i="3"/>
  <c r="E61" i="3"/>
  <c r="C61" i="3"/>
  <c r="D60" i="3"/>
  <c r="E60" i="3"/>
  <c r="C60" i="3"/>
  <c r="D57" i="3"/>
  <c r="E57" i="3"/>
  <c r="C57" i="3"/>
  <c r="D53" i="3"/>
  <c r="E53" i="3"/>
  <c r="C53" i="3"/>
  <c r="D52" i="3"/>
  <c r="E52" i="3"/>
  <c r="C52" i="3"/>
  <c r="D59" i="3"/>
  <c r="E59" i="3"/>
  <c r="C59" i="3"/>
  <c r="D58" i="3"/>
  <c r="E58" i="3"/>
  <c r="C58" i="3"/>
  <c r="D51" i="3"/>
  <c r="E51" i="3"/>
  <c r="C51" i="3"/>
  <c r="D50" i="3"/>
  <c r="E50" i="3"/>
  <c r="C50" i="3"/>
  <c r="D48" i="3"/>
  <c r="E48" i="3"/>
  <c r="C48" i="3"/>
  <c r="D49" i="3"/>
  <c r="E49" i="3"/>
  <c r="C49" i="3"/>
  <c r="D47" i="3"/>
  <c r="E47" i="3"/>
  <c r="C47" i="3"/>
  <c r="D46" i="3"/>
  <c r="E46" i="3"/>
  <c r="C46" i="3"/>
  <c r="D45" i="3"/>
  <c r="E45" i="3"/>
  <c r="C45" i="3"/>
  <c r="D44" i="3"/>
  <c r="E44" i="3"/>
  <c r="C44" i="3"/>
  <c r="D37" i="3"/>
  <c r="E37" i="3"/>
  <c r="C37" i="3"/>
  <c r="D36" i="3"/>
  <c r="E36" i="3"/>
  <c r="C36" i="3"/>
  <c r="D35" i="3"/>
  <c r="E35" i="3"/>
  <c r="C35" i="3"/>
  <c r="D34" i="3"/>
  <c r="E34" i="3"/>
  <c r="C34" i="3"/>
  <c r="D30" i="3"/>
  <c r="E30" i="3"/>
  <c r="C30" i="3"/>
  <c r="D31" i="3"/>
  <c r="E31" i="3"/>
  <c r="C31" i="3"/>
  <c r="D29" i="3"/>
  <c r="E29" i="3"/>
  <c r="C29" i="3"/>
  <c r="D28" i="3"/>
  <c r="E28" i="3"/>
  <c r="C28" i="3"/>
  <c r="D27" i="3"/>
  <c r="E27" i="3"/>
  <c r="C27" i="3"/>
  <c r="D26" i="3"/>
  <c r="E26" i="3"/>
  <c r="C26" i="3"/>
  <c r="D25" i="3"/>
  <c r="E25" i="3"/>
  <c r="C25" i="3"/>
  <c r="D22" i="3"/>
  <c r="E22" i="3"/>
  <c r="C22" i="3"/>
  <c r="D21" i="3"/>
  <c r="E21" i="3"/>
  <c r="C21" i="3"/>
  <c r="D20" i="3"/>
  <c r="E20" i="3"/>
  <c r="C20" i="3"/>
  <c r="D18" i="3"/>
  <c r="E18" i="3"/>
  <c r="C18" i="3"/>
  <c r="D19" i="3"/>
  <c r="E19" i="3"/>
  <c r="C19" i="3"/>
  <c r="D17" i="3"/>
  <c r="E17" i="3"/>
  <c r="C17" i="3"/>
  <c r="D14" i="3"/>
  <c r="E14" i="3"/>
  <c r="C14" i="3"/>
  <c r="D13" i="3"/>
  <c r="E13" i="3"/>
  <c r="C13" i="3"/>
  <c r="D12" i="3"/>
  <c r="E12" i="3"/>
  <c r="C12" i="3"/>
  <c r="D11" i="3"/>
  <c r="E11" i="3"/>
  <c r="C11" i="3"/>
  <c r="D10" i="3"/>
  <c r="E10" i="3"/>
  <c r="C10" i="3"/>
  <c r="D9" i="3"/>
  <c r="E9" i="3"/>
  <c r="C9" i="3"/>
  <c r="C8" i="3"/>
  <c r="D8" i="3"/>
  <c r="E8" i="3"/>
  <c r="D7" i="3"/>
  <c r="E7" i="3"/>
  <c r="C7" i="3"/>
  <c r="D6" i="3"/>
  <c r="E6" i="3"/>
  <c r="C6" i="3"/>
  <c r="D5" i="3"/>
  <c r="E5" i="3"/>
  <c r="C5" i="3"/>
  <c r="N42" i="1"/>
  <c r="N41" i="1"/>
  <c r="N40" i="1"/>
  <c r="M55" i="1"/>
  <c r="M42" i="1"/>
  <c r="M41" i="1"/>
  <c r="M40" i="1"/>
  <c r="L42" i="1"/>
  <c r="L41" i="1"/>
  <c r="L40" i="1"/>
  <c r="L46" i="1" l="1"/>
  <c r="L51" i="1"/>
  <c r="L49" i="1"/>
  <c r="A51" i="3" l="1"/>
  <c r="A53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43" i="3" s="1"/>
  <c r="A44" i="3" s="1"/>
  <c r="A45" i="3" s="1"/>
  <c r="A46" i="3" s="1"/>
  <c r="A47" i="3" s="1"/>
  <c r="A48" i="3" s="1"/>
  <c r="A50" i="3" s="1"/>
  <c r="A52" i="3" s="1"/>
  <c r="A54" i="3" s="1"/>
  <c r="A34" i="3" l="1"/>
  <c r="A35" i="3" s="1"/>
  <c r="A36" i="3" s="1"/>
  <c r="A37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DA38A2-5C82-40AB-A6FD-20A781EC7475}" keepAlive="1" name="Query - Table001 (Page 1)" description="Connection to the 'Table001 (Page 1)' query in the workbook." type="5" refreshedVersion="0" background="1">
    <dbPr connection="Provider=Microsoft.Mashup.OleDb.1;Data Source=$Workbook$;Location=&quot;Table001 (Page 1)&quot;;Extended Properties=&quot;&quot;" command="SELECT * FROM [Table001 (Page 1)]"/>
  </connection>
  <connection id="2" xr16:uid="{239C2438-A08F-4F07-9059-802C6079CE10}" keepAlive="1" name="Query - Table002 (Page 2)" description="Connection to the 'Table002 (Page 2)' query in the workbook." type="5" refreshedVersion="0" background="1">
    <dbPr connection="Provider=Microsoft.Mashup.OleDb.1;Data Source=$Workbook$;Location=&quot;Table002 (Page 2)&quot;;Extended Properties=&quot;&quot;" command="SELECT * FROM [Table002 (Page 2)]"/>
  </connection>
  <connection id="3" xr16:uid="{23C08076-3FFD-4B84-A3AA-6AF77D578CF8}" keepAlive="1" name="Query - Table003 (Page 2)" description="Connection to the 'Table003 (Page 2)' query in the workbook." type="5" refreshedVersion="0" background="1">
    <dbPr connection="Provider=Microsoft.Mashup.OleDb.1;Data Source=$Workbook$;Location=&quot;Table003 (Page 2)&quot;;Extended Properties=&quot;&quot;" command="SELECT * FROM [Table003 (Page 2)]"/>
  </connection>
  <connection id="4" xr16:uid="{BD4C1943-8694-4A66-9871-DD1DBFF4F1AB}" keepAlive="1" name="Query - Table003 (Page 2) (2)" description="Connection to the 'Table003 (Page 2) (2)' query in the workbook." type="5" refreshedVersion="0" background="1">
    <dbPr connection="Provider=Microsoft.Mashup.OleDb.1;Data Source=$Workbook$;Location=&quot;Table003 (Page 2) (2)&quot;;Extended Properties=&quot;&quot;" command="SELECT * FROM [Table003 (Page 2) (2)]"/>
  </connection>
  <connection id="5" xr16:uid="{4EAE5291-12B1-4706-9014-5635C3B4FB69}" keepAlive="1" name="Query - Table004 (Page 2)" description="Connection to the 'Table004 (Page 2)' query in the workbook." type="5" refreshedVersion="0" background="1">
    <dbPr connection="Provider=Microsoft.Mashup.OleDb.1;Data Source=$Workbook$;Location=&quot;Table004 (Page 2)&quot;;Extended Properties=&quot;&quot;" command="SELECT * FROM [Table004 (Page 2)]"/>
  </connection>
  <connection id="6" xr16:uid="{79438AE4-605C-4D79-BEBD-9986EBD5D91A}" keepAlive="1" name="Query - Table006 (Page 4)" description="Connection to the 'Table006 (Page 4)' query in the workbook." type="5" refreshedVersion="0" background="1">
    <dbPr connection="Provider=Microsoft.Mashup.OleDb.1;Data Source=$Workbook$;Location=&quot;Table006 (Page 4)&quot;;Extended Properties=&quot;&quot;" command="SELECT * FROM [Table006 (Page 4)]"/>
  </connection>
</connections>
</file>

<file path=xl/sharedStrings.xml><?xml version="1.0" encoding="utf-8"?>
<sst xmlns="http://schemas.openxmlformats.org/spreadsheetml/2006/main" count="219" uniqueCount="207">
  <si>
    <t>CONSOLIDATED STATEMENTS OF OPERATIONS</t>
  </si>
  <si>
    <t>(In millions, except number of shares which are reflected in thousands and per share amounts)</t>
  </si>
  <si>
    <t>Total net sales</t>
  </si>
  <si>
    <t>Gross margin</t>
  </si>
  <si>
    <t>Operating expenses:</t>
  </si>
  <si>
    <t>Total operating expenses</t>
  </si>
  <si>
    <t>Operating income</t>
  </si>
  <si>
    <t>Basic</t>
  </si>
  <si>
    <t>Diluted</t>
  </si>
  <si>
    <t>CONSOLIDATED BALANCE SHEETS</t>
  </si>
  <si>
    <t>Cash and cash equivalents</t>
  </si>
  <si>
    <t>Marketable securities</t>
  </si>
  <si>
    <t>Inventories</t>
  </si>
  <si>
    <t>Total current assets</t>
  </si>
  <si>
    <t>Total assets</t>
  </si>
  <si>
    <t>Current liabilities:</t>
  </si>
  <si>
    <t>Accounts payable</t>
  </si>
  <si>
    <t>Total current liabilities</t>
  </si>
  <si>
    <t>Retained earnings</t>
  </si>
  <si>
    <t>Changes in operating assets and liabilities:</t>
  </si>
  <si>
    <t>Purchases of marketable securities</t>
  </si>
  <si>
    <t>Instructions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</si>
  <si>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</si>
  <si>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</si>
  <si>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</si>
  <si>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</si>
  <si>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</si>
  <si>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</si>
  <si>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</si>
  <si>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</si>
  <si>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</si>
  <si>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</si>
  <si>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</si>
  <si>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</si>
  <si>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</si>
  <si>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</si>
  <si>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</si>
  <si>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</si>
  <si>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</si>
  <si>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</si>
  <si>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</si>
  <si>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</si>
  <si>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</si>
  <si>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</si>
  <si>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</si>
  <si>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</si>
  <si>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</si>
  <si>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</si>
  <si>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</si>
  <si>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</si>
  <si>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</si>
  <si>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</si>
  <si>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</si>
  <si>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</si>
  <si>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</si>
  <si>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</si>
  <si>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</si>
  <si>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</si>
  <si>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</si>
  <si>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</si>
  <si>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</si>
  <si>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</si>
  <si>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</si>
  <si>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DIO</t>
  </si>
  <si>
    <t>DSO</t>
  </si>
  <si>
    <t>W/C</t>
  </si>
  <si>
    <t>DPO</t>
  </si>
  <si>
    <t>Share Price (Market Close - December 31)</t>
  </si>
  <si>
    <t>5.7.1</t>
  </si>
  <si>
    <t>NOPAT = EBIT*(1-Tc)</t>
  </si>
  <si>
    <t>5.7.2</t>
  </si>
  <si>
    <t>Average Capital Employed</t>
  </si>
  <si>
    <t>5.3.1</t>
  </si>
  <si>
    <t>Years ended September</t>
  </si>
  <si>
    <t>5.8.1</t>
  </si>
  <si>
    <t>5.8.2</t>
  </si>
  <si>
    <t xml:space="preserve">Market Cap </t>
  </si>
  <si>
    <t>Enterprise Value (EV)</t>
  </si>
  <si>
    <t>//</t>
  </si>
  <si>
    <t>Perform a management report, analyzing the financial health of Amazon Inc. based on its recent two annual reports (2022 &amp; 2021).</t>
  </si>
  <si>
    <t>Please refer to the below website in order to download the company financial statements:</t>
  </si>
  <si>
    <t>https://ir.aboutamazon.com/annual-reports-proxies-and-shareholder-letters/default.aspx</t>
  </si>
  <si>
    <t>Please input the three financial statements in the format from previous task, attached here in the second tab</t>
  </si>
  <si>
    <t>Perform the calculations on tab three similar to previous task.</t>
  </si>
  <si>
    <t>You are required write up a 1-2 page report commenting on the financial health of Amazon Inc. based on the ratios you have calculated, addressing the five key topics mentioned in the ratios tab.</t>
  </si>
  <si>
    <t>You are free to use any additional publicly available information/ news articles whilst mentioning the sources at the end page</t>
  </si>
  <si>
    <t>However make sure you have covered the five key topics in the ratio analysis</t>
  </si>
  <si>
    <t>Formats:</t>
  </si>
  <si>
    <t>The report should be submitted as a word document</t>
  </si>
  <si>
    <t>The supporting calculations should be submitted in excel document as same as the previous task.</t>
  </si>
  <si>
    <t>Amazon Inc.</t>
  </si>
  <si>
    <t>Amazon</t>
  </si>
  <si>
    <t>OPERATING ACTIVITIES:</t>
  </si>
  <si>
    <t>Net income (loss)</t>
  </si>
  <si>
    <t>Adjustments to reconcile net income (loss) to net cash from operating activities:</t>
  </si>
  <si>
    <t>Stock-based compensation</t>
  </si>
  <si>
    <t>Other expense (income), net</t>
  </si>
  <si>
    <t>Deferred income taxes</t>
  </si>
  <si>
    <t>Accounts receivable, net and other</t>
  </si>
  <si>
    <t>Accrued expenses and other</t>
  </si>
  <si>
    <t>Unearned revenue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</si>
  <si>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</si>
  <si>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</si>
  <si>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</si>
  <si>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</si>
  <si>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</si>
  <si>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</si>
  <si>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Net cash provided by (used in) investing activities</t>
  </si>
  <si>
    <t>FINANCING ACTIVITIES:</t>
  </si>
  <si>
    <t>Common stock repurchased</t>
  </si>
  <si>
    <t>—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</si>
  <si>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</si>
  <si>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</si>
  <si>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</si>
  <si>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</si>
  <si>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</si>
  <si>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</si>
  <si>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</si>
  <si>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</si>
  <si>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</si>
  <si>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</si>
  <si>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Depreciation and amortization of property and equipment and capitalized content costs, operating lease assets, and other</t>
  </si>
  <si>
    <t>CASH, CASH EQUIVALENTS, AND RESTRICTED CASH, BEGINNING OF PERIOD</t>
  </si>
  <si>
    <t>As At</t>
  </si>
  <si>
    <t>Years ended</t>
  </si>
  <si>
    <t>Net product sales</t>
  </si>
  <si>
    <t>Net service sales</t>
  </si>
  <si>
    <t>Cost of sales</t>
  </si>
  <si>
    <t>Fulfillment</t>
  </si>
  <si>
    <t>Technology and content</t>
  </si>
  <si>
    <t>Sales and marketing</t>
  </si>
  <si>
    <t>General and administrative</t>
  </si>
  <si>
    <t>Other operating expense (income), net</t>
  </si>
  <si>
    <t>Interest income</t>
  </si>
  <si>
    <t>CONSOLIDATED STATEMENTS OF CASHFLOWS</t>
  </si>
  <si>
    <t>Interest expense</t>
  </si>
  <si>
    <t>Other income (expense), net</t>
  </si>
  <si>
    <t>Total non-operating income (expense)</t>
  </si>
  <si>
    <t>Income (loss) before income taxes</t>
  </si>
  <si>
    <t>Benefit (provision) for income taxes</t>
  </si>
  <si>
    <t>Equity-method investment activity, net of tax</t>
  </si>
  <si>
    <t>Basic earnings per share</t>
  </si>
  <si>
    <t>Diluted earnings per share</t>
  </si>
  <si>
    <t>Weighted-average shares used in computation of earnings per share:</t>
  </si>
  <si>
    <t>Property and equipment, net</t>
  </si>
  <si>
    <t>Operating leases</t>
  </si>
  <si>
    <t>Goodwill</t>
  </si>
  <si>
    <t>Other assets</t>
  </si>
  <si>
    <t>LIABILITIES AND STOCKHOLDERS’ EQUITY</t>
  </si>
  <si>
    <t>Long-term lease liabilities</t>
  </si>
  <si>
    <t>Long-term debt</t>
  </si>
  <si>
    <t>Other long-term liabilities</t>
  </si>
  <si>
    <t>Commitments and contingencies (Note 7)</t>
  </si>
  <si>
    <t>Stockholders’ equity:</t>
  </si>
  <si>
    <t>Preferred stock ($0.01 par value; 500 shares authorized; no shares issued or outstanding)</t>
  </si>
  <si>
    <t>Common stock ($0.01 par value; 100,000 shares authorized; 10,644 and 10,757 shares
issued; 10,175 and 10,242 shares outstanding)</t>
  </si>
  <si>
    <t>Treasury stock, at cost</t>
  </si>
  <si>
    <t>Additional paid-in capital</t>
  </si>
  <si>
    <t>Accumulated other comprehensive income (loss)</t>
  </si>
  <si>
    <t>Total stockholders’ equity</t>
  </si>
  <si>
    <t>Total liabilities and stockholders’ equity</t>
  </si>
  <si>
    <t>Current Assets:</t>
  </si>
  <si>
    <t>ASSETS</t>
  </si>
  <si>
    <t>total current assets/total current liablilities</t>
  </si>
  <si>
    <t>(cash and cash equivalents + accounts recievable net)/total current liabilities</t>
  </si>
  <si>
    <t xml:space="preserve">total current assets/total liabilities </t>
  </si>
  <si>
    <t>total current assets/ ((total cost of sales+total operating expenses-deprecition and amortisation)/365 days</t>
  </si>
  <si>
    <t>inventories/total cost of sales*365 days)</t>
  </si>
  <si>
    <t>accounts payable / total net sales * 365 days</t>
  </si>
  <si>
    <t>accounts receivable / total net sales * 365 days</t>
  </si>
  <si>
    <t>inventory days+reveivable days-payable days</t>
  </si>
  <si>
    <t>working capital/ total net sales * 100</t>
  </si>
  <si>
    <t>total current assets-total current liabilities</t>
  </si>
  <si>
    <t>(total net sales-total cost of sales)/total net sales</t>
  </si>
  <si>
    <t>EBITDA/Total net sales</t>
  </si>
  <si>
    <t>Operating income+ depreciation and amortisation</t>
  </si>
  <si>
    <t>total net sale - total cost of sales - total op expenses</t>
  </si>
  <si>
    <t xml:space="preserve">operating income </t>
  </si>
  <si>
    <t>net income/total net sales</t>
  </si>
  <si>
    <t>term debt / total shareholders equity</t>
  </si>
  <si>
    <t>term debt / total assets</t>
  </si>
  <si>
    <t>term debt/(term debt+total shareholders equity)</t>
  </si>
  <si>
    <t>operating income/cash paid for interest</t>
  </si>
  <si>
    <t>operating income/(cash paid for interest+repayment of term debt)</t>
  </si>
  <si>
    <t>FCFE/diluted computed earnings per share</t>
  </si>
  <si>
    <t>operating activites+payment for aquisiton of property plant and equipment+payments made in connection with business acquisitions - proceeds from issuance of term debt</t>
  </si>
  <si>
    <t>total net sales / total current assets</t>
  </si>
  <si>
    <t>net income / property plant and equipment</t>
  </si>
  <si>
    <t>total cost of sales/inventory</t>
  </si>
  <si>
    <t>net income / total assets</t>
  </si>
  <si>
    <t>google share price at market close years end</t>
  </si>
  <si>
    <t>share price/earnings per share</t>
  </si>
  <si>
    <t>net income/(basic share used in computing earnings per share/1000)</t>
  </si>
  <si>
    <t>share price/ book value per share</t>
  </si>
  <si>
    <t>total shareholders equity/(basic share/1000)</t>
  </si>
  <si>
    <t>dividend per share/earnings per share</t>
  </si>
  <si>
    <t>payment for dividends and dividend equivalents/(shares basic/1000)</t>
  </si>
  <si>
    <t>dividend per share/ share price)</t>
  </si>
  <si>
    <t>net income/ total shareholders equity</t>
  </si>
  <si>
    <t>NOPAT/ average capital employed</t>
  </si>
  <si>
    <t>net income/ total assts</t>
  </si>
  <si>
    <t>EBITDA/enterprise value</t>
  </si>
  <si>
    <t>share basic*share price/1000</t>
  </si>
  <si>
    <t>operating income-(1-(provision for income taxes/operating income)))</t>
  </si>
  <si>
    <t>term debt+total shareholders equity</t>
  </si>
  <si>
    <t>(market cap+term debt-cash and cash equivelents)</t>
  </si>
  <si>
    <t>operating income + depreciation and amortisation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</si>
</sst>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0000"/>
    <numFmt numFmtId="168" formatCode="0.000"/>
    <numFmt numFmtId="169" formatCode="0.0%"/>
    <numFmt numFmtId="170" formatCode="_-[$$-409]* #,##0.00_ ;_-[$$-409]* \-#,##0.00\ ;_-[$$-409]* &quot;-&quot;??_ ;_-@_ "/>
    <numFmt numFmtId="171" formatCode="_-[$$-409]* #,##0_ ;_-[$$-409]* \-#,##0\ ;_-[$$-409]* &quot;-&quot;??_ ;_-@_ "/>
    <numFmt numFmtId="173" formatCode="0.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9" tint="0.79998168889431442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double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double">
        <color indexed="64"/>
      </bottom>
      <diagonal/>
    </border>
    <border>
      <left/>
      <right style="thin">
        <color theme="9" tint="0.3999755851924192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indexed="64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9" tint="0.39997558519241921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165" fontId="0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0" xfId="0" applyNumberFormat="1"/>
    <xf numFmtId="43" fontId="0" fillId="0" borderId="0" xfId="0" applyNumberFormat="1"/>
    <xf numFmtId="0" fontId="0" fillId="4" borderId="0" xfId="0" applyFill="1"/>
    <xf numFmtId="2" fontId="0" fillId="0" borderId="0" xfId="1" applyNumberFormat="1" applyFont="1"/>
    <xf numFmtId="0" fontId="0" fillId="5" borderId="3" xfId="0" applyFill="1" applyBorder="1" applyAlignment="1">
      <alignment horizontal="left" indent="1"/>
    </xf>
    <xf numFmtId="2" fontId="0" fillId="5" borderId="3" xfId="0" applyNumberFormat="1" applyFill="1" applyBorder="1"/>
    <xf numFmtId="168" fontId="0" fillId="5" borderId="3" xfId="0" applyNumberFormat="1" applyFill="1" applyBorder="1"/>
    <xf numFmtId="0" fontId="0" fillId="5" borderId="5" xfId="0" applyFill="1" applyBorder="1" applyAlignment="1">
      <alignment horizontal="left" indent="1"/>
    </xf>
    <xf numFmtId="0" fontId="2" fillId="5" borderId="4" xfId="0" applyFont="1" applyFill="1" applyBorder="1" applyAlignment="1">
      <alignment horizontal="left"/>
    </xf>
    <xf numFmtId="166" fontId="0" fillId="5" borderId="3" xfId="0" applyNumberFormat="1" applyFill="1" applyBorder="1"/>
    <xf numFmtId="0" fontId="0" fillId="6" borderId="3" xfId="0" applyFill="1" applyBorder="1"/>
    <xf numFmtId="3" fontId="0" fillId="6" borderId="3" xfId="0" applyNumberFormat="1" applyFill="1" applyBorder="1"/>
    <xf numFmtId="0" fontId="0" fillId="6" borderId="3" xfId="0" applyFill="1" applyBorder="1" applyAlignment="1">
      <alignment horizontal="left" indent="1"/>
    </xf>
    <xf numFmtId="165" fontId="0" fillId="6" borderId="3" xfId="1" applyNumberFormat="1" applyFont="1" applyFill="1" applyBorder="1"/>
    <xf numFmtId="166" fontId="0" fillId="6" borderId="3" xfId="0" applyNumberFormat="1" applyFill="1" applyBorder="1"/>
    <xf numFmtId="0" fontId="0" fillId="5" borderId="4" xfId="0" applyFill="1" applyBorder="1"/>
    <xf numFmtId="2" fontId="0" fillId="5" borderId="5" xfId="0" applyNumberFormat="1" applyFill="1" applyBorder="1"/>
    <xf numFmtId="166" fontId="0" fillId="5" borderId="5" xfId="0" applyNumberFormat="1" applyFill="1" applyBorder="1"/>
    <xf numFmtId="166" fontId="0" fillId="5" borderId="4" xfId="0" applyNumberFormat="1" applyFill="1" applyBorder="1"/>
    <xf numFmtId="0" fontId="0" fillId="5" borderId="6" xfId="0" applyFill="1" applyBorder="1"/>
    <xf numFmtId="164" fontId="0" fillId="5" borderId="3" xfId="1" applyFont="1" applyFill="1" applyBorder="1" applyAlignment="1">
      <alignment horizontal="left"/>
    </xf>
    <xf numFmtId="0" fontId="0" fillId="5" borderId="6" xfId="0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6" fontId="0" fillId="0" borderId="3" xfId="0" applyNumberFormat="1" applyBorder="1"/>
    <xf numFmtId="0" fontId="0" fillId="0" borderId="3" xfId="0" applyBorder="1"/>
    <xf numFmtId="2" fontId="0" fillId="0" borderId="3" xfId="0" applyNumberFormat="1" applyBorder="1"/>
    <xf numFmtId="0" fontId="0" fillId="5" borderId="3" xfId="0" applyFill="1" applyBorder="1" applyAlignment="1">
      <alignment horizontal="left" indent="2"/>
    </xf>
    <xf numFmtId="0" fontId="2" fillId="5" borderId="4" xfId="0" applyFont="1" applyFill="1" applyBorder="1"/>
    <xf numFmtId="2" fontId="0" fillId="5" borderId="4" xfId="0" applyNumberFormat="1" applyFill="1" applyBorder="1"/>
    <xf numFmtId="164" fontId="0" fillId="5" borderId="3" xfId="1" applyFont="1" applyFill="1" applyBorder="1"/>
    <xf numFmtId="165" fontId="0" fillId="0" borderId="0" xfId="1" applyNumberFormat="1" applyFont="1" applyFill="1" applyBorder="1"/>
    <xf numFmtId="10" fontId="0" fillId="0" borderId="0" xfId="3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6" fillId="0" borderId="0" xfId="2" applyAlignment="1">
      <alignment horizontal="left" wrapText="1" indent="1"/>
    </xf>
    <xf numFmtId="0" fontId="2" fillId="0" borderId="0" xfId="0" applyFont="1" applyAlignment="1">
      <alignment wrapText="1"/>
    </xf>
    <xf numFmtId="0" fontId="0" fillId="6" borderId="7" xfId="0" applyFill="1" applyBorder="1"/>
    <xf numFmtId="0" fontId="0" fillId="6" borderId="7" xfId="0" applyFill="1" applyBorder="1" applyAlignment="1">
      <alignment horizontal="left" indent="1"/>
    </xf>
    <xf numFmtId="165" fontId="0" fillId="6" borderId="7" xfId="1" applyNumberFormat="1" applyFont="1" applyFill="1" applyBorder="1"/>
    <xf numFmtId="167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left" indent="1"/>
    </xf>
    <xf numFmtId="165" fontId="2" fillId="0" borderId="0" xfId="1" applyNumberFormat="1" applyFont="1" applyFill="1" applyBorder="1"/>
    <xf numFmtId="171" fontId="0" fillId="7" borderId="8" xfId="0" applyNumberFormat="1" applyFill="1" applyBorder="1" applyAlignment="1">
      <alignment wrapText="1"/>
    </xf>
    <xf numFmtId="171" fontId="0" fillId="7" borderId="9" xfId="6" applyNumberFormat="1" applyFont="1" applyFill="1" applyBorder="1" applyAlignment="1">
      <alignment horizontal="right"/>
    </xf>
    <xf numFmtId="171" fontId="0" fillId="7" borderId="10" xfId="6" applyNumberFormat="1" applyFont="1" applyFill="1" applyBorder="1" applyAlignment="1">
      <alignment horizontal="right"/>
    </xf>
    <xf numFmtId="171" fontId="2" fillId="4" borderId="8" xfId="0" applyNumberFormat="1" applyFont="1" applyFill="1" applyBorder="1"/>
    <xf numFmtId="171" fontId="0" fillId="4" borderId="9" xfId="6" applyNumberFormat="1" applyFont="1" applyFill="1" applyBorder="1" applyAlignment="1">
      <alignment horizontal="right"/>
    </xf>
    <xf numFmtId="171" fontId="0" fillId="4" borderId="10" xfId="6" applyNumberFormat="1" applyFont="1" applyFill="1" applyBorder="1" applyAlignment="1">
      <alignment horizontal="right"/>
    </xf>
    <xf numFmtId="171" fontId="0" fillId="7" borderId="8" xfId="0" applyNumberFormat="1" applyFill="1" applyBorder="1"/>
    <xf numFmtId="171" fontId="0" fillId="4" borderId="8" xfId="0" applyNumberFormat="1" applyFill="1" applyBorder="1"/>
    <xf numFmtId="171" fontId="2" fillId="7" borderId="8" xfId="0" applyNumberFormat="1" applyFont="1" applyFill="1" applyBorder="1"/>
    <xf numFmtId="171" fontId="0" fillId="4" borderId="15" xfId="6" applyNumberFormat="1" applyFont="1" applyFill="1" applyBorder="1" applyAlignment="1">
      <alignment horizontal="right"/>
    </xf>
    <xf numFmtId="171" fontId="0" fillId="4" borderId="16" xfId="6" applyNumberFormat="1" applyFont="1" applyFill="1" applyBorder="1" applyAlignment="1">
      <alignment horizontal="right"/>
    </xf>
    <xf numFmtId="171" fontId="0" fillId="7" borderId="15" xfId="6" applyNumberFormat="1" applyFont="1" applyFill="1" applyBorder="1" applyAlignment="1">
      <alignment horizontal="right"/>
    </xf>
    <xf numFmtId="171" fontId="0" fillId="7" borderId="16" xfId="6" applyNumberFormat="1" applyFont="1" applyFill="1" applyBorder="1" applyAlignment="1">
      <alignment horizontal="right"/>
    </xf>
    <xf numFmtId="171" fontId="0" fillId="7" borderId="2" xfId="6" applyNumberFormat="1" applyFont="1" applyFill="1" applyBorder="1" applyAlignment="1">
      <alignment horizontal="right"/>
    </xf>
    <xf numFmtId="171" fontId="0" fillId="7" borderId="13" xfId="6" applyNumberFormat="1" applyFont="1" applyFill="1" applyBorder="1" applyAlignment="1">
      <alignment horizontal="right"/>
    </xf>
    <xf numFmtId="171" fontId="0" fillId="4" borderId="11" xfId="6" applyNumberFormat="1" applyFont="1" applyFill="1" applyBorder="1" applyAlignment="1">
      <alignment horizontal="right"/>
    </xf>
    <xf numFmtId="171" fontId="0" fillId="4" borderId="12" xfId="6" applyNumberFormat="1" applyFont="1" applyFill="1" applyBorder="1" applyAlignment="1">
      <alignment horizontal="right"/>
    </xf>
    <xf numFmtId="0" fontId="2" fillId="0" borderId="0" xfId="1" applyNumberFormat="1" applyFont="1" applyFill="1" applyBorder="1"/>
    <xf numFmtId="0" fontId="0" fillId="4" borderId="8" xfId="0" applyFill="1" applyBorder="1"/>
    <xf numFmtId="170" fontId="0" fillId="4" borderId="9" xfId="0" applyNumberFormat="1" applyFill="1" applyBorder="1"/>
    <xf numFmtId="170" fontId="0" fillId="4" borderId="10" xfId="0" applyNumberFormat="1" applyFill="1" applyBorder="1"/>
    <xf numFmtId="170" fontId="0" fillId="4" borderId="9" xfId="6" applyNumberFormat="1" applyFont="1" applyFill="1" applyBorder="1"/>
    <xf numFmtId="170" fontId="0" fillId="4" borderId="10" xfId="6" applyNumberFormat="1" applyFont="1" applyFill="1" applyBorder="1"/>
    <xf numFmtId="170" fontId="0" fillId="4" borderId="17" xfId="0" applyNumberFormat="1" applyFill="1" applyBorder="1"/>
    <xf numFmtId="170" fontId="0" fillId="4" borderId="18" xfId="0" applyNumberFormat="1" applyFill="1" applyBorder="1"/>
    <xf numFmtId="170" fontId="0" fillId="4" borderId="15" xfId="0" applyNumberFormat="1" applyFill="1" applyBorder="1"/>
    <xf numFmtId="170" fontId="0" fillId="4" borderId="16" xfId="0" applyNumberFormat="1" applyFill="1" applyBorder="1"/>
    <xf numFmtId="170" fontId="0" fillId="4" borderId="17" xfId="6" applyNumberFormat="1" applyFont="1" applyFill="1" applyBorder="1"/>
    <xf numFmtId="170" fontId="0" fillId="4" borderId="18" xfId="6" applyNumberFormat="1" applyFont="1" applyFill="1" applyBorder="1"/>
    <xf numFmtId="170" fontId="0" fillId="4" borderId="15" xfId="6" applyNumberFormat="1" applyFont="1" applyFill="1" applyBorder="1"/>
    <xf numFmtId="170" fontId="0" fillId="4" borderId="16" xfId="6" applyNumberFormat="1" applyFont="1" applyFill="1" applyBorder="1"/>
    <xf numFmtId="170" fontId="0" fillId="4" borderId="14" xfId="6" applyNumberFormat="1" applyFont="1" applyFill="1" applyBorder="1"/>
    <xf numFmtId="170" fontId="0" fillId="4" borderId="19" xfId="6" applyNumberFormat="1" applyFont="1" applyFill="1" applyBorder="1"/>
    <xf numFmtId="0" fontId="0" fillId="4" borderId="20" xfId="0" applyFill="1" applyBorder="1"/>
    <xf numFmtId="170" fontId="0" fillId="4" borderId="21" xfId="6" applyNumberFormat="1" applyFont="1" applyFill="1" applyBorder="1"/>
    <xf numFmtId="170" fontId="0" fillId="4" borderId="22" xfId="6" applyNumberFormat="1" applyFont="1" applyFill="1" applyBorder="1"/>
    <xf numFmtId="0" fontId="0" fillId="7" borderId="8" xfId="0" applyFill="1" applyBorder="1"/>
    <xf numFmtId="170" fontId="0" fillId="7" borderId="9" xfId="6" applyNumberFormat="1" applyFont="1" applyFill="1" applyBorder="1"/>
    <xf numFmtId="170" fontId="0" fillId="7" borderId="10" xfId="6" applyNumberFormat="1" applyFont="1" applyFill="1" applyBorder="1"/>
    <xf numFmtId="170" fontId="0" fillId="7" borderId="15" xfId="6" applyNumberFormat="1" applyFont="1" applyFill="1" applyBorder="1"/>
    <xf numFmtId="170" fontId="0" fillId="7" borderId="16" xfId="6" applyNumberFormat="1" applyFont="1" applyFill="1" applyBorder="1"/>
    <xf numFmtId="170" fontId="0" fillId="7" borderId="14" xfId="6" applyNumberFormat="1" applyFont="1" applyFill="1" applyBorder="1"/>
    <xf numFmtId="170" fontId="0" fillId="7" borderId="19" xfId="6" applyNumberFormat="1" applyFont="1" applyFill="1" applyBorder="1"/>
    <xf numFmtId="170" fontId="0" fillId="4" borderId="1" xfId="0" applyNumberFormat="1" applyFill="1" applyBorder="1"/>
    <xf numFmtId="170" fontId="0" fillId="4" borderId="23" xfId="0" applyNumberFormat="1" applyFill="1" applyBorder="1"/>
    <xf numFmtId="170" fontId="0" fillId="7" borderId="25" xfId="0" applyNumberFormat="1" applyFill="1" applyBorder="1"/>
    <xf numFmtId="170" fontId="0" fillId="7" borderId="24" xfId="0" applyNumberFormat="1" applyFill="1" applyBorder="1"/>
    <xf numFmtId="44" fontId="0" fillId="7" borderId="17" xfId="6" applyFont="1" applyFill="1" applyBorder="1"/>
    <xf numFmtId="44" fontId="0" fillId="7" borderId="18" xfId="6" applyFont="1" applyFill="1" applyBorder="1"/>
    <xf numFmtId="44" fontId="0" fillId="4" borderId="25" xfId="6" applyFont="1" applyFill="1" applyBorder="1"/>
    <xf numFmtId="44" fontId="0" fillId="4" borderId="24" xfId="6" applyFont="1" applyFill="1" applyBorder="1"/>
    <xf numFmtId="44" fontId="0" fillId="4" borderId="11" xfId="6" applyFont="1" applyFill="1" applyBorder="1"/>
    <xf numFmtId="44" fontId="0" fillId="4" borderId="12" xfId="6" applyFont="1" applyFill="1" applyBorder="1"/>
    <xf numFmtId="44" fontId="0" fillId="7" borderId="25" xfId="6" applyFont="1" applyFill="1" applyBorder="1"/>
    <xf numFmtId="44" fontId="0" fillId="7" borderId="24" xfId="6" applyFont="1" applyFill="1" applyBorder="1"/>
    <xf numFmtId="0" fontId="2" fillId="7" borderId="8" xfId="0" applyFont="1" applyFill="1" applyBorder="1"/>
    <xf numFmtId="0" fontId="9" fillId="7" borderId="8" xfId="0" applyFont="1" applyFill="1" applyBorder="1"/>
    <xf numFmtId="0" fontId="2" fillId="4" borderId="8" xfId="0" applyFont="1" applyFill="1" applyBorder="1"/>
    <xf numFmtId="0" fontId="0" fillId="7" borderId="8" xfId="0" applyFill="1" applyBorder="1" applyAlignment="1">
      <alignment wrapText="1"/>
    </xf>
    <xf numFmtId="170" fontId="0" fillId="4" borderId="2" xfId="6" applyNumberFormat="1" applyFont="1" applyFill="1" applyBorder="1"/>
    <xf numFmtId="170" fontId="0" fillId="4" borderId="13" xfId="6" applyNumberFormat="1" applyFont="1" applyFill="1" applyBorder="1"/>
    <xf numFmtId="170" fontId="0" fillId="7" borderId="1" xfId="6" applyNumberFormat="1" applyFont="1" applyFill="1" applyBorder="1"/>
    <xf numFmtId="170" fontId="0" fillId="7" borderId="23" xfId="6" applyNumberFormat="1" applyFont="1" applyFill="1" applyBorder="1"/>
    <xf numFmtId="170" fontId="0" fillId="7" borderId="17" xfId="6" applyNumberFormat="1" applyFont="1" applyFill="1" applyBorder="1"/>
    <xf numFmtId="170" fontId="0" fillId="7" borderId="18" xfId="6" applyNumberFormat="1" applyFont="1" applyFill="1" applyBorder="1"/>
    <xf numFmtId="170" fontId="0" fillId="4" borderId="1" xfId="6" applyNumberFormat="1" applyFont="1" applyFill="1" applyBorder="1"/>
    <xf numFmtId="170" fontId="0" fillId="4" borderId="23" xfId="6" applyNumberFormat="1" applyFont="1" applyFill="1" applyBorder="1"/>
    <xf numFmtId="170" fontId="0" fillId="4" borderId="0" xfId="6" applyNumberFormat="1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73" fontId="0" fillId="5" borderId="3" xfId="0" applyNumberFormat="1" applyFill="1" applyBorder="1"/>
    <xf numFmtId="170" fontId="0" fillId="7" borderId="2" xfId="6" applyNumberFormat="1" applyFont="1" applyFill="1" applyBorder="1"/>
    <xf numFmtId="170" fontId="0" fillId="7" borderId="13" xfId="6" applyNumberFormat="1" applyFont="1" applyFill="1" applyBorder="1"/>
    <xf numFmtId="0" fontId="2" fillId="5" borderId="6" xfId="0" applyFont="1" applyFill="1" applyBorder="1" applyAlignment="1">
      <alignment wrapText="1"/>
    </xf>
    <xf numFmtId="2" fontId="10" fillId="5" borderId="0" xfId="0" applyNumberFormat="1" applyFont="1" applyFill="1"/>
    <xf numFmtId="2" fontId="10" fillId="0" borderId="0" xfId="0" applyNumberFormat="1" applyFont="1"/>
    <xf numFmtId="164" fontId="10" fillId="5" borderId="0" xfId="1" applyFont="1" applyFill="1" applyBorder="1"/>
    <xf numFmtId="168" fontId="10" fillId="5" borderId="0" xfId="0" applyNumberFormat="1" applyFont="1" applyFill="1"/>
    <xf numFmtId="0" fontId="10" fillId="0" borderId="0" xfId="0" applyFont="1"/>
    <xf numFmtId="0" fontId="10" fillId="5" borderId="0" xfId="0" applyFont="1" applyFill="1"/>
    <xf numFmtId="164" fontId="10" fillId="5" borderId="0" xfId="1" applyFont="1" applyFill="1" applyBorder="1" applyAlignment="1">
      <alignment horizontal="left"/>
    </xf>
    <xf numFmtId="169" fontId="10" fillId="5" borderId="0" xfId="3" applyNumberFormat="1" applyFont="1" applyFill="1" applyBorder="1"/>
    <xf numFmtId="3" fontId="10" fillId="6" borderId="0" xfId="0" applyNumberFormat="1" applyFont="1" applyFill="1"/>
    <xf numFmtId="165" fontId="10" fillId="6" borderId="0" xfId="1" applyNumberFormat="1" applyFont="1" applyFill="1" applyBorder="1"/>
  </cellXfs>
  <cellStyles count="7">
    <cellStyle name="Comma" xfId="1" builtinId="3"/>
    <cellStyle name="Comma 2" xfId="5" xr:uid="{1807EE94-F932-4F5E-88FD-82A5ADA64D9F}"/>
    <cellStyle name="Comma 3" xfId="4" xr:uid="{C72FB098-A70C-496B-9D71-446097D67551}"/>
    <cellStyle name="Currency" xfId="6" builtinId="4"/>
    <cellStyle name="Hyperlink" xfId="2" builtinId="8"/>
    <cellStyle name="Normal" xfId="0" builtinId="0"/>
    <cellStyle name="Percent" xfId="3" builtinId="5"/>
  </cellStyles>
  <dxfs count="0"/>
  <tableStyles count="1" defaultTableStyle="TableStyleMedium2" defaultPivotStyle="PivotStyleLight16">
    <tableStyle name="Invisible" pivot="0" table="0" count="0" xr9:uid="{FC5AD4E2-3F0D-4150-AFD5-22F8D6D0F5F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abSelected="1" workbookViewId="0">
      <selection activeCell="A17" sqref="A17"/>
    </sheetView>
  </sheetViews>
  <sheetFormatPr defaultRowHeight="15" x14ac:dyDescent="0.25"/>
  <cols>
    <col min="1" max="1" width="116.42578125" customWidth="1"/>
  </cols>
  <sheetData>
    <row r="1" spans="1:1" ht="23.25" x14ac:dyDescent="0.35">
      <c r="A1" s="4" t="s">
        <v>21</v>
      </c>
    </row>
    <row r="3" spans="1:1" ht="30" x14ac:dyDescent="0.25">
      <c r="A3" s="46" t="s">
        <v>79</v>
      </c>
    </row>
    <row r="4" spans="1:1" x14ac:dyDescent="0.25">
      <c r="A4" s="47" t="s">
        <v>80</v>
      </c>
    </row>
    <row r="5" spans="1:1" x14ac:dyDescent="0.25">
      <c r="A5" s="48" t="s">
        <v>81</v>
      </c>
    </row>
    <row r="6" spans="1:1" x14ac:dyDescent="0.25">
      <c r="A6" s="46"/>
    </row>
    <row r="7" spans="1:1" x14ac:dyDescent="0.25">
      <c r="A7" s="46" t="s">
        <v>82</v>
      </c>
    </row>
    <row r="8" spans="1:1" x14ac:dyDescent="0.25">
      <c r="A8" s="46" t="s">
        <v>83</v>
      </c>
    </row>
    <row r="9" spans="1:1" ht="30" x14ac:dyDescent="0.25">
      <c r="A9" s="46" t="s">
        <v>84</v>
      </c>
    </row>
    <row r="10" spans="1:1" ht="30" x14ac:dyDescent="0.25">
      <c r="A10" s="46" t="s">
        <v>85</v>
      </c>
    </row>
    <row r="11" spans="1:1" x14ac:dyDescent="0.25">
      <c r="A11" s="46" t="s">
        <v>86</v>
      </c>
    </row>
    <row r="12" spans="1:1" x14ac:dyDescent="0.25">
      <c r="A12" s="46"/>
    </row>
    <row r="13" spans="1:1" x14ac:dyDescent="0.25">
      <c r="A13" s="49" t="s">
        <v>87</v>
      </c>
    </row>
    <row r="14" spans="1:1" x14ac:dyDescent="0.25">
      <c r="A14" s="46" t="s">
        <v>88</v>
      </c>
    </row>
    <row r="15" spans="1:1" x14ac:dyDescent="0.25">
      <c r="A15" s="46" t="s">
        <v>89</v>
      </c>
    </row>
    <row r="16" spans="1:1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9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9"/>
    </row>
    <row r="27" spans="1:1" x14ac:dyDescent="0.25">
      <c r="A27" s="8"/>
    </row>
    <row r="29" spans="1:1" x14ac:dyDescent="0.25">
      <c r="A29" s="6"/>
    </row>
  </sheetData>
  <hyperlinks>
    <hyperlink ref="A5" r:id="rId1" xr:uid="{8B8E14AC-DE68-4804-BB60-CD14C273614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4"/>
  <sheetViews>
    <sheetView zoomScale="91" workbookViewId="0">
      <pane xSplit="1" ySplit="4" topLeftCell="B72" activePane="bottomRight" state="frozen"/>
      <selection pane="topRight" activeCell="B1" sqref="B1"/>
      <selection pane="bottomLeft" activeCell="A5" sqref="A5"/>
      <selection pane="bottomRight" activeCell="B44" sqref="B44"/>
    </sheetView>
  </sheetViews>
  <sheetFormatPr defaultRowHeight="15" x14ac:dyDescent="0.25"/>
  <cols>
    <col min="1" max="1" width="83.7109375" customWidth="1"/>
    <col min="2" max="4" width="17.140625" customWidth="1"/>
    <col min="5" max="5" width="9.140625" bestFit="1" customWidth="1"/>
    <col min="6" max="6" width="38.5703125" bestFit="1" customWidth="1"/>
    <col min="7" max="7" width="17.5703125" bestFit="1" customWidth="1"/>
  </cols>
  <sheetData>
    <row r="1" spans="1:10" ht="60" customHeight="1" x14ac:dyDescent="0.25">
      <c r="A1" s="5" t="s">
        <v>90</v>
      </c>
      <c r="B1" s="3" t="s">
        <v>1</v>
      </c>
      <c r="C1" s="3"/>
      <c r="D1" s="3"/>
      <c r="E1" s="3"/>
      <c r="F1" s="3"/>
      <c r="G1" s="3"/>
      <c r="H1" s="3"/>
      <c r="I1" s="3"/>
      <c r="J1" s="3"/>
    </row>
    <row r="2" spans="1:10" x14ac:dyDescent="0.25">
      <c r="A2" s="126" t="s">
        <v>134</v>
      </c>
      <c r="B2" s="126"/>
      <c r="C2" s="126"/>
      <c r="D2" s="126"/>
    </row>
    <row r="3" spans="1:10" x14ac:dyDescent="0.25">
      <c r="B3" s="125" t="s">
        <v>124</v>
      </c>
      <c r="C3" s="125"/>
      <c r="D3" s="125"/>
    </row>
    <row r="4" spans="1:10" x14ac:dyDescent="0.25">
      <c r="B4" s="6">
        <v>2020</v>
      </c>
      <c r="C4" s="6">
        <v>2021</v>
      </c>
      <c r="D4" s="6">
        <v>2022</v>
      </c>
    </row>
    <row r="5" spans="1:10" x14ac:dyDescent="0.25">
      <c r="A5" s="57" t="s">
        <v>122</v>
      </c>
      <c r="B5" s="58">
        <v>36410</v>
      </c>
      <c r="C5" s="58">
        <v>42377</v>
      </c>
      <c r="D5" s="59">
        <v>36477</v>
      </c>
    </row>
    <row r="6" spans="1:10" x14ac:dyDescent="0.25">
      <c r="A6" s="60" t="s">
        <v>92</v>
      </c>
      <c r="B6" s="61"/>
      <c r="C6" s="61"/>
      <c r="D6" s="62"/>
      <c r="F6" s="13"/>
    </row>
    <row r="7" spans="1:10" x14ac:dyDescent="0.25">
      <c r="A7" s="63" t="s">
        <v>93</v>
      </c>
      <c r="B7" s="58">
        <v>21331</v>
      </c>
      <c r="C7" s="58">
        <v>33364</v>
      </c>
      <c r="D7" s="59">
        <v>-2722</v>
      </c>
    </row>
    <row r="8" spans="1:10" x14ac:dyDescent="0.25">
      <c r="A8" s="60" t="s">
        <v>94</v>
      </c>
      <c r="B8" s="61"/>
      <c r="C8" s="61"/>
      <c r="D8" s="62"/>
    </row>
    <row r="9" spans="1:10" x14ac:dyDescent="0.25">
      <c r="A9" s="63" t="s">
        <v>121</v>
      </c>
      <c r="B9" s="58">
        <v>25180</v>
      </c>
      <c r="C9" s="58">
        <v>34433</v>
      </c>
      <c r="D9" s="59">
        <v>41921</v>
      </c>
    </row>
    <row r="10" spans="1:10" x14ac:dyDescent="0.25">
      <c r="A10" s="64" t="s">
        <v>95</v>
      </c>
      <c r="B10" s="61">
        <v>9208</v>
      </c>
      <c r="C10" s="61">
        <v>12757</v>
      </c>
      <c r="D10" s="62">
        <v>19621</v>
      </c>
      <c r="F10" s="7"/>
      <c r="G10" s="13"/>
    </row>
    <row r="11" spans="1:10" x14ac:dyDescent="0.25">
      <c r="A11" s="63" t="s">
        <v>96</v>
      </c>
      <c r="B11" s="58">
        <v>-2582</v>
      </c>
      <c r="C11" s="58">
        <v>-14306</v>
      </c>
      <c r="D11" s="59">
        <v>16966</v>
      </c>
      <c r="F11" s="7"/>
      <c r="G11" s="13"/>
    </row>
    <row r="12" spans="1:10" x14ac:dyDescent="0.25">
      <c r="A12" s="64" t="s">
        <v>97</v>
      </c>
      <c r="B12" s="61">
        <v>-554</v>
      </c>
      <c r="C12" s="61">
        <v>-310</v>
      </c>
      <c r="D12" s="62">
        <v>-8148</v>
      </c>
      <c r="F12" s="13"/>
      <c r="G12" s="13"/>
    </row>
    <row r="13" spans="1:10" x14ac:dyDescent="0.25">
      <c r="A13" s="65" t="s">
        <v>19</v>
      </c>
      <c r="B13" s="58"/>
      <c r="C13" s="58"/>
      <c r="D13" s="59"/>
      <c r="F13" s="13"/>
    </row>
    <row r="14" spans="1:10" x14ac:dyDescent="0.25">
      <c r="A14" s="64" t="s">
        <v>12</v>
      </c>
      <c r="B14" s="61">
        <v>-2849</v>
      </c>
      <c r="C14" s="61">
        <v>-9487</v>
      </c>
      <c r="D14" s="62">
        <v>-2592</v>
      </c>
    </row>
    <row r="15" spans="1:10" x14ac:dyDescent="0.25">
      <c r="A15" s="63" t="s">
        <v>98</v>
      </c>
      <c r="B15" s="58">
        <v>-8169</v>
      </c>
      <c r="C15" s="58">
        <v>-18163</v>
      </c>
      <c r="D15" s="59">
        <v>-21897</v>
      </c>
      <c r="F15" s="13"/>
    </row>
    <row r="16" spans="1:10" x14ac:dyDescent="0.25">
      <c r="A16" s="64" t="s">
        <v>16</v>
      </c>
      <c r="B16" s="61">
        <v>17480</v>
      </c>
      <c r="C16" s="61">
        <v>3602</v>
      </c>
      <c r="D16" s="62">
        <v>2945</v>
      </c>
    </row>
    <row r="17" spans="1:7" x14ac:dyDescent="0.25">
      <c r="A17" s="63" t="s">
        <v>99</v>
      </c>
      <c r="B17" s="58">
        <v>5754</v>
      </c>
      <c r="C17" s="58">
        <v>2123</v>
      </c>
      <c r="D17" s="59">
        <v>-1558</v>
      </c>
      <c r="F17" s="14"/>
    </row>
    <row r="18" spans="1:7" s="6" customFormat="1" x14ac:dyDescent="0.25">
      <c r="A18" s="64" t="s">
        <v>100</v>
      </c>
      <c r="B18" s="66">
        <v>1265</v>
      </c>
      <c r="C18" s="66">
        <v>2314</v>
      </c>
      <c r="D18" s="67">
        <v>2216</v>
      </c>
    </row>
    <row r="19" spans="1:7" x14ac:dyDescent="0.25">
      <c r="A19" s="63" t="s">
        <v>101</v>
      </c>
      <c r="B19" s="58">
        <v>66064</v>
      </c>
      <c r="C19" s="58">
        <v>46327</v>
      </c>
      <c r="D19" s="59">
        <v>46752</v>
      </c>
    </row>
    <row r="20" spans="1:7" x14ac:dyDescent="0.25">
      <c r="A20" s="60" t="s">
        <v>102</v>
      </c>
      <c r="B20" s="61"/>
      <c r="C20" s="61"/>
      <c r="D20" s="62"/>
    </row>
    <row r="21" spans="1:7" x14ac:dyDescent="0.25">
      <c r="A21" s="63" t="s">
        <v>103</v>
      </c>
      <c r="B21" s="58">
        <v>-40140</v>
      </c>
      <c r="C21" s="58">
        <v>-61053</v>
      </c>
      <c r="D21" s="59">
        <v>-63645</v>
      </c>
      <c r="F21" s="7"/>
    </row>
    <row r="22" spans="1:7" x14ac:dyDescent="0.25">
      <c r="A22" s="64" t="s">
        <v>104</v>
      </c>
      <c r="B22" s="61">
        <v>5096</v>
      </c>
      <c r="C22" s="61">
        <v>5657</v>
      </c>
      <c r="D22" s="62">
        <v>5324</v>
      </c>
    </row>
    <row r="23" spans="1:7" x14ac:dyDescent="0.25">
      <c r="A23" s="63" t="s">
        <v>105</v>
      </c>
      <c r="B23" s="58">
        <v>-2325</v>
      </c>
      <c r="C23" s="58">
        <v>-1985</v>
      </c>
      <c r="D23" s="59">
        <v>-8316</v>
      </c>
    </row>
    <row r="24" spans="1:7" x14ac:dyDescent="0.25">
      <c r="A24" s="64" t="s">
        <v>106</v>
      </c>
      <c r="B24" s="61">
        <v>50237</v>
      </c>
      <c r="C24" s="61">
        <v>59384</v>
      </c>
      <c r="D24" s="62">
        <v>31601</v>
      </c>
    </row>
    <row r="25" spans="1:7" x14ac:dyDescent="0.25">
      <c r="A25" s="63" t="s">
        <v>20</v>
      </c>
      <c r="B25" s="68">
        <v>-72479</v>
      </c>
      <c r="C25" s="68">
        <v>-60157</v>
      </c>
      <c r="D25" s="69">
        <v>-2565</v>
      </c>
    </row>
    <row r="26" spans="1:7" x14ac:dyDescent="0.25">
      <c r="A26" s="64" t="s">
        <v>107</v>
      </c>
      <c r="B26" s="61">
        <v>-59611</v>
      </c>
      <c r="C26" s="61">
        <v>-58154</v>
      </c>
      <c r="D26" s="62">
        <v>-37601</v>
      </c>
    </row>
    <row r="27" spans="1:7" x14ac:dyDescent="0.25">
      <c r="A27" s="65" t="s">
        <v>108</v>
      </c>
      <c r="B27" s="58"/>
      <c r="C27" s="58"/>
      <c r="D27" s="59"/>
    </row>
    <row r="28" spans="1:7" x14ac:dyDescent="0.25">
      <c r="A28" s="64" t="s">
        <v>109</v>
      </c>
      <c r="B28" s="61" t="s">
        <v>110</v>
      </c>
      <c r="C28" s="61" t="s">
        <v>110</v>
      </c>
      <c r="D28" s="62">
        <v>-6000</v>
      </c>
    </row>
    <row r="29" spans="1:7" x14ac:dyDescent="0.25">
      <c r="A29" s="63" t="s">
        <v>111</v>
      </c>
      <c r="B29" s="58">
        <v>6796</v>
      </c>
      <c r="C29" s="58">
        <v>7956</v>
      </c>
      <c r="D29" s="59">
        <v>41553</v>
      </c>
    </row>
    <row r="30" spans="1:7" x14ac:dyDescent="0.25">
      <c r="A30" s="64" t="s">
        <v>112</v>
      </c>
      <c r="B30" s="61">
        <v>-6177</v>
      </c>
      <c r="C30" s="61">
        <v>-7753</v>
      </c>
      <c r="D30" s="62">
        <v>-37554</v>
      </c>
    </row>
    <row r="31" spans="1:7" x14ac:dyDescent="0.25">
      <c r="A31" s="63" t="s">
        <v>113</v>
      </c>
      <c r="B31" s="58">
        <v>10525</v>
      </c>
      <c r="C31" s="58">
        <v>19003</v>
      </c>
      <c r="D31" s="59">
        <v>21166</v>
      </c>
      <c r="G31" s="13"/>
    </row>
    <row r="32" spans="1:7" x14ac:dyDescent="0.25">
      <c r="A32" s="64" t="s">
        <v>114</v>
      </c>
      <c r="B32" s="61">
        <v>-1553</v>
      </c>
      <c r="C32" s="61">
        <v>-1590</v>
      </c>
      <c r="D32" s="62">
        <v>-1258</v>
      </c>
      <c r="G32" s="13"/>
    </row>
    <row r="33" spans="1:14" x14ac:dyDescent="0.25">
      <c r="A33" s="63" t="s">
        <v>115</v>
      </c>
      <c r="B33" s="58">
        <v>-10642</v>
      </c>
      <c r="C33" s="58">
        <v>-11163</v>
      </c>
      <c r="D33" s="59">
        <v>-7941</v>
      </c>
      <c r="G33" s="13"/>
    </row>
    <row r="34" spans="1:14" x14ac:dyDescent="0.25">
      <c r="A34" s="64" t="s">
        <v>116</v>
      </c>
      <c r="B34" s="66">
        <v>-53</v>
      </c>
      <c r="C34" s="66">
        <v>-162</v>
      </c>
      <c r="D34" s="67">
        <v>-248</v>
      </c>
    </row>
    <row r="35" spans="1:14" x14ac:dyDescent="0.25">
      <c r="A35" s="63" t="s">
        <v>117</v>
      </c>
      <c r="B35" s="58">
        <v>-1104</v>
      </c>
      <c r="C35" s="58">
        <v>6291</v>
      </c>
      <c r="D35" s="59">
        <v>9718</v>
      </c>
    </row>
    <row r="36" spans="1:14" x14ac:dyDescent="0.25">
      <c r="A36" s="64" t="s">
        <v>118</v>
      </c>
      <c r="B36" s="61">
        <v>618</v>
      </c>
      <c r="C36" s="61">
        <v>-364</v>
      </c>
      <c r="D36" s="62">
        <v>-1093</v>
      </c>
    </row>
    <row r="37" spans="1:14" x14ac:dyDescent="0.25">
      <c r="A37" s="63" t="s">
        <v>119</v>
      </c>
      <c r="B37" s="70">
        <v>5967</v>
      </c>
      <c r="C37" s="70">
        <v>-5900</v>
      </c>
      <c r="D37" s="71">
        <v>17776</v>
      </c>
    </row>
    <row r="38" spans="1:14" ht="15.75" thickBot="1" x14ac:dyDescent="0.3">
      <c r="A38" s="64" t="s">
        <v>120</v>
      </c>
      <c r="B38" s="72">
        <v>42377</v>
      </c>
      <c r="C38" s="72">
        <v>36477</v>
      </c>
      <c r="D38" s="73">
        <v>54253</v>
      </c>
    </row>
    <row r="39" spans="1:14" ht="15.75" thickTop="1" x14ac:dyDescent="0.25">
      <c r="A39" s="1"/>
      <c r="B39" s="44"/>
      <c r="C39" s="44"/>
      <c r="D39" s="44"/>
      <c r="F39" s="7"/>
      <c r="G39" s="13"/>
      <c r="L39" t="s">
        <v>63</v>
      </c>
      <c r="M39" t="s">
        <v>64</v>
      </c>
      <c r="N39" t="s">
        <v>66</v>
      </c>
    </row>
    <row r="40" spans="1:14" x14ac:dyDescent="0.25">
      <c r="A40" s="126" t="s">
        <v>0</v>
      </c>
      <c r="B40" s="126"/>
      <c r="C40" s="126"/>
      <c r="D40" s="126"/>
      <c r="F40" s="7"/>
      <c r="G40" s="13"/>
      <c r="K40" s="7">
        <v>2022</v>
      </c>
      <c r="L40" s="13">
        <f>(B39/B12)*365</f>
        <v>0</v>
      </c>
      <c r="M40" t="e">
        <f>(B38/B8)*365</f>
        <v>#DIV/0!</v>
      </c>
      <c r="N40" t="e">
        <f>AVERAGE(#REF!+C88)/B12*365</f>
        <v>#REF!</v>
      </c>
    </row>
    <row r="41" spans="1:14" x14ac:dyDescent="0.25">
      <c r="A41" s="1"/>
      <c r="B41" s="56" t="s">
        <v>123</v>
      </c>
      <c r="C41" s="44"/>
      <c r="D41" s="44"/>
      <c r="F41" s="7"/>
      <c r="G41" s="13"/>
      <c r="K41" s="7">
        <v>2021</v>
      </c>
      <c r="L41">
        <f>(C39/C12)*365</f>
        <v>0</v>
      </c>
      <c r="M41" t="e">
        <f>(C38/C8)*365</f>
        <v>#DIV/0!</v>
      </c>
      <c r="N41" t="e">
        <f>AVERAGE(#REF!+D88)/C12*365</f>
        <v>#REF!</v>
      </c>
    </row>
    <row r="42" spans="1:14" x14ac:dyDescent="0.25">
      <c r="A42" s="6"/>
      <c r="B42" s="74">
        <v>2020</v>
      </c>
      <c r="C42" s="74">
        <v>2021</v>
      </c>
      <c r="D42" s="74">
        <v>2022</v>
      </c>
      <c r="K42">
        <v>2020</v>
      </c>
      <c r="L42" s="13">
        <f>(D39/D12)*365</f>
        <v>0</v>
      </c>
      <c r="M42" t="e">
        <f>(D38/D8)*365</f>
        <v>#DIV/0!</v>
      </c>
      <c r="N42" t="e">
        <f>AVERAGE(#REF!+#REF!)/D12*365</f>
        <v>#REF!</v>
      </c>
    </row>
    <row r="43" spans="1:14" x14ac:dyDescent="0.25">
      <c r="A43" s="75" t="s">
        <v>125</v>
      </c>
      <c r="B43" s="76">
        <v>215915</v>
      </c>
      <c r="C43" s="76">
        <v>241787</v>
      </c>
      <c r="D43" s="77">
        <v>242901</v>
      </c>
      <c r="L43" s="14"/>
    </row>
    <row r="44" spans="1:14" x14ac:dyDescent="0.25">
      <c r="A44" s="75" t="s">
        <v>126</v>
      </c>
      <c r="B44" s="82">
        <v>170149</v>
      </c>
      <c r="C44" s="82">
        <v>228035</v>
      </c>
      <c r="D44" s="83">
        <v>271082</v>
      </c>
    </row>
    <row r="45" spans="1:14" x14ac:dyDescent="0.25">
      <c r="A45" s="75" t="s">
        <v>2</v>
      </c>
      <c r="B45" s="80">
        <v>386064</v>
      </c>
      <c r="C45" s="80">
        <v>469822</v>
      </c>
      <c r="D45" s="81">
        <v>513983</v>
      </c>
      <c r="L45" s="14"/>
    </row>
    <row r="46" spans="1:14" x14ac:dyDescent="0.25">
      <c r="A46" s="75" t="s">
        <v>4</v>
      </c>
      <c r="B46" s="78"/>
      <c r="C46" s="78"/>
      <c r="D46" s="79"/>
      <c r="F46" s="7"/>
      <c r="G46" s="13"/>
      <c r="L46" s="13" t="e">
        <f>L40+M40-H10</f>
        <v>#DIV/0!</v>
      </c>
    </row>
    <row r="47" spans="1:14" x14ac:dyDescent="0.25">
      <c r="A47" s="75" t="s">
        <v>127</v>
      </c>
      <c r="B47" s="78">
        <v>233307</v>
      </c>
      <c r="C47" s="78">
        <v>272344</v>
      </c>
      <c r="D47" s="79">
        <v>288831</v>
      </c>
      <c r="G47" s="13"/>
    </row>
    <row r="48" spans="1:14" x14ac:dyDescent="0.25">
      <c r="A48" s="75" t="s">
        <v>128</v>
      </c>
      <c r="B48" s="78">
        <v>58517</v>
      </c>
      <c r="C48" s="78">
        <v>75111</v>
      </c>
      <c r="D48" s="79">
        <v>84299</v>
      </c>
      <c r="G48" s="13"/>
      <c r="K48" s="6"/>
      <c r="L48" s="6"/>
      <c r="M48" s="6"/>
    </row>
    <row r="49" spans="1:13" x14ac:dyDescent="0.25">
      <c r="A49" s="75" t="s">
        <v>129</v>
      </c>
      <c r="B49" s="78">
        <v>42740</v>
      </c>
      <c r="C49" s="78">
        <v>56052</v>
      </c>
      <c r="D49" s="79">
        <v>73213</v>
      </c>
      <c r="G49" s="2"/>
      <c r="L49" t="e">
        <f>L41+M41-H11</f>
        <v>#DIV/0!</v>
      </c>
    </row>
    <row r="50" spans="1:13" x14ac:dyDescent="0.25">
      <c r="A50" s="75" t="s">
        <v>130</v>
      </c>
      <c r="B50" s="78">
        <v>22008</v>
      </c>
      <c r="C50" s="78">
        <v>32551</v>
      </c>
      <c r="D50" s="79">
        <v>42238</v>
      </c>
    </row>
    <row r="51" spans="1:13" x14ac:dyDescent="0.25">
      <c r="A51" s="75" t="s">
        <v>131</v>
      </c>
      <c r="B51" s="78">
        <v>6668</v>
      </c>
      <c r="C51" s="78">
        <v>8823</v>
      </c>
      <c r="D51" s="79">
        <v>11891</v>
      </c>
      <c r="F51" s="7"/>
      <c r="G51" s="2"/>
      <c r="L51" s="13" t="e">
        <f>L42+M42-H12</f>
        <v>#DIV/0!</v>
      </c>
    </row>
    <row r="52" spans="1:13" x14ac:dyDescent="0.25">
      <c r="A52" s="75" t="s">
        <v>132</v>
      </c>
      <c r="B52" s="86">
        <v>-75</v>
      </c>
      <c r="C52" s="86">
        <v>62</v>
      </c>
      <c r="D52" s="87">
        <v>1263</v>
      </c>
      <c r="F52" s="7"/>
      <c r="G52" s="13"/>
    </row>
    <row r="53" spans="1:13" x14ac:dyDescent="0.25">
      <c r="A53" s="75" t="s">
        <v>5</v>
      </c>
      <c r="B53" s="88">
        <v>363165</v>
      </c>
      <c r="C53" s="88">
        <v>444943</v>
      </c>
      <c r="D53" s="89">
        <v>501735</v>
      </c>
      <c r="F53" s="7"/>
      <c r="G53" s="7"/>
      <c r="L53" s="13"/>
    </row>
    <row r="54" spans="1:13" x14ac:dyDescent="0.25">
      <c r="A54" s="75" t="s">
        <v>6</v>
      </c>
      <c r="B54" s="84">
        <v>22899</v>
      </c>
      <c r="C54" s="84">
        <v>24879</v>
      </c>
      <c r="D54" s="85">
        <v>12248</v>
      </c>
      <c r="F54" s="7"/>
      <c r="G54" s="13"/>
      <c r="M54" t="s">
        <v>65</v>
      </c>
    </row>
    <row r="55" spans="1:13" x14ac:dyDescent="0.25">
      <c r="A55" s="90" t="s">
        <v>133</v>
      </c>
      <c r="B55" s="91">
        <v>555</v>
      </c>
      <c r="C55" s="91">
        <v>448</v>
      </c>
      <c r="D55" s="92">
        <v>989</v>
      </c>
      <c r="F55" s="13"/>
      <c r="K55" s="15"/>
      <c r="L55" s="15">
        <v>2022</v>
      </c>
      <c r="M55" s="13" t="e">
        <f>B42-#REF!</f>
        <v>#REF!</v>
      </c>
    </row>
    <row r="56" spans="1:13" x14ac:dyDescent="0.25">
      <c r="A56" s="93" t="s">
        <v>135</v>
      </c>
      <c r="B56" s="94">
        <v>-1647</v>
      </c>
      <c r="C56" s="94">
        <v>-1809</v>
      </c>
      <c r="D56" s="95">
        <v>-2367</v>
      </c>
      <c r="G56" s="13"/>
    </row>
    <row r="57" spans="1:13" x14ac:dyDescent="0.25">
      <c r="A57" s="75" t="s">
        <v>136</v>
      </c>
      <c r="B57" s="86">
        <v>2371</v>
      </c>
      <c r="C57" s="86">
        <v>14633</v>
      </c>
      <c r="D57" s="87">
        <v>-16806</v>
      </c>
      <c r="F57" s="2"/>
      <c r="G57" s="13"/>
    </row>
    <row r="58" spans="1:13" x14ac:dyDescent="0.25">
      <c r="A58" s="93" t="s">
        <v>137</v>
      </c>
      <c r="B58" s="98">
        <v>1279</v>
      </c>
      <c r="C58" s="98">
        <v>13272</v>
      </c>
      <c r="D58" s="99">
        <v>-18184</v>
      </c>
    </row>
    <row r="59" spans="1:13" x14ac:dyDescent="0.25">
      <c r="A59" s="75" t="s">
        <v>138</v>
      </c>
      <c r="B59" s="84">
        <v>24178</v>
      </c>
      <c r="C59" s="84">
        <v>38151</v>
      </c>
      <c r="D59" s="85">
        <v>-5936</v>
      </c>
    </row>
    <row r="60" spans="1:13" x14ac:dyDescent="0.25">
      <c r="A60" s="93" t="s">
        <v>139</v>
      </c>
      <c r="B60" s="94">
        <v>-2863</v>
      </c>
      <c r="C60" s="94">
        <v>-4791</v>
      </c>
      <c r="D60" s="95">
        <v>3217</v>
      </c>
    </row>
    <row r="61" spans="1:13" x14ac:dyDescent="0.25">
      <c r="A61" s="93" t="s">
        <v>140</v>
      </c>
      <c r="B61" s="96">
        <v>16</v>
      </c>
      <c r="C61" s="96">
        <v>4</v>
      </c>
      <c r="D61" s="97">
        <v>-3</v>
      </c>
    </row>
    <row r="62" spans="1:13" ht="15.75" thickBot="1" x14ac:dyDescent="0.3">
      <c r="A62" s="75" t="s">
        <v>93</v>
      </c>
      <c r="B62" s="100">
        <v>21331</v>
      </c>
      <c r="C62" s="100">
        <v>33364</v>
      </c>
      <c r="D62" s="101">
        <v>-2722</v>
      </c>
    </row>
    <row r="63" spans="1:13" ht="16.5" thickTop="1" thickBot="1" x14ac:dyDescent="0.3">
      <c r="A63" s="93" t="s">
        <v>141</v>
      </c>
      <c r="B63" s="102">
        <v>2.13</v>
      </c>
      <c r="C63" s="102">
        <v>3.3</v>
      </c>
      <c r="D63" s="103">
        <v>-0.27</v>
      </c>
    </row>
    <row r="64" spans="1:13" ht="16.5" thickTop="1" thickBot="1" x14ac:dyDescent="0.3">
      <c r="A64" s="75" t="s">
        <v>142</v>
      </c>
      <c r="B64" s="106">
        <v>2.09</v>
      </c>
      <c r="C64" s="106">
        <v>3.24</v>
      </c>
      <c r="D64" s="107">
        <v>-0.27</v>
      </c>
    </row>
    <row r="65" spans="1:8" ht="15.75" thickTop="1" x14ac:dyDescent="0.25">
      <c r="A65" s="112" t="s">
        <v>143</v>
      </c>
      <c r="B65" s="104"/>
      <c r="C65" s="104"/>
      <c r="D65" s="105"/>
    </row>
    <row r="66" spans="1:8" ht="15.75" thickBot="1" x14ac:dyDescent="0.3">
      <c r="A66" s="75" t="s">
        <v>7</v>
      </c>
      <c r="B66" s="108">
        <v>10005</v>
      </c>
      <c r="C66" s="108">
        <v>10117</v>
      </c>
      <c r="D66" s="109">
        <v>10189</v>
      </c>
    </row>
    <row r="67" spans="1:8" ht="16.5" thickTop="1" thickBot="1" x14ac:dyDescent="0.3">
      <c r="A67" s="93" t="s">
        <v>8</v>
      </c>
      <c r="B67" s="110">
        <v>10198</v>
      </c>
      <c r="C67" s="110">
        <v>10296</v>
      </c>
      <c r="D67" s="111">
        <v>10189</v>
      </c>
      <c r="F67" s="7"/>
    </row>
    <row r="68" spans="1:8" ht="15.75" thickTop="1" x14ac:dyDescent="0.25">
      <c r="A68" s="6"/>
      <c r="B68" s="56"/>
      <c r="C68" s="56"/>
    </row>
    <row r="71" spans="1:8" x14ac:dyDescent="0.25">
      <c r="A71" s="126" t="s">
        <v>9</v>
      </c>
      <c r="B71" s="126"/>
      <c r="C71" s="126"/>
      <c r="D71" s="126"/>
    </row>
    <row r="72" spans="1:8" x14ac:dyDescent="0.25">
      <c r="B72" s="125"/>
      <c r="C72" s="125"/>
      <c r="D72" s="125"/>
    </row>
    <row r="73" spans="1:8" x14ac:dyDescent="0.25">
      <c r="A73" s="6" t="s">
        <v>162</v>
      </c>
      <c r="B73" s="6">
        <v>2020</v>
      </c>
      <c r="C73" s="6">
        <v>2021</v>
      </c>
      <c r="D73" s="6">
        <v>2022</v>
      </c>
      <c r="F73" s="2"/>
      <c r="H73" s="2"/>
    </row>
    <row r="74" spans="1:8" x14ac:dyDescent="0.25">
      <c r="A74" s="6" t="s">
        <v>161</v>
      </c>
    </row>
    <row r="75" spans="1:8" x14ac:dyDescent="0.25">
      <c r="A75" s="93" t="s">
        <v>10</v>
      </c>
      <c r="B75" s="124">
        <v>42122</v>
      </c>
      <c r="C75" s="94">
        <v>36220</v>
      </c>
      <c r="D75" s="95">
        <v>53888</v>
      </c>
      <c r="F75" s="7"/>
      <c r="H75" s="7"/>
    </row>
    <row r="76" spans="1:8" x14ac:dyDescent="0.25">
      <c r="A76" s="75" t="s">
        <v>11</v>
      </c>
      <c r="B76" s="124">
        <v>42274</v>
      </c>
      <c r="C76" s="78">
        <v>59829</v>
      </c>
      <c r="D76" s="79">
        <v>16138</v>
      </c>
      <c r="G76" s="13"/>
    </row>
    <row r="77" spans="1:8" x14ac:dyDescent="0.25">
      <c r="A77" s="93" t="s">
        <v>12</v>
      </c>
      <c r="B77" s="124">
        <v>23795</v>
      </c>
      <c r="C77" s="94">
        <v>32640</v>
      </c>
      <c r="D77" s="95">
        <v>34405</v>
      </c>
      <c r="F77" s="7"/>
      <c r="G77" s="13"/>
      <c r="H77" s="7"/>
    </row>
    <row r="78" spans="1:8" x14ac:dyDescent="0.25">
      <c r="A78" s="75" t="s">
        <v>98</v>
      </c>
      <c r="B78" s="88">
        <v>24542</v>
      </c>
      <c r="C78" s="86">
        <v>32891</v>
      </c>
      <c r="D78" s="87">
        <v>42360</v>
      </c>
      <c r="G78" s="13"/>
    </row>
    <row r="79" spans="1:8" x14ac:dyDescent="0.25">
      <c r="A79" s="93" t="s">
        <v>13</v>
      </c>
      <c r="B79" s="116">
        <v>132733</v>
      </c>
      <c r="C79" s="128">
        <v>161580</v>
      </c>
      <c r="D79" s="129">
        <v>146791</v>
      </c>
    </row>
    <row r="80" spans="1:8" x14ac:dyDescent="0.25">
      <c r="A80" s="75" t="s">
        <v>144</v>
      </c>
      <c r="B80" s="124">
        <v>113114</v>
      </c>
      <c r="C80" s="84">
        <v>160281</v>
      </c>
      <c r="D80" s="85">
        <v>186715</v>
      </c>
      <c r="F80" s="7"/>
    </row>
    <row r="81" spans="1:7" x14ac:dyDescent="0.25">
      <c r="A81" s="93" t="s">
        <v>145</v>
      </c>
      <c r="B81" s="124">
        <v>37553</v>
      </c>
      <c r="C81" s="94">
        <v>56082</v>
      </c>
      <c r="D81" s="95">
        <v>66123</v>
      </c>
      <c r="F81" s="7"/>
    </row>
    <row r="82" spans="1:7" x14ac:dyDescent="0.25">
      <c r="A82" s="75" t="s">
        <v>146</v>
      </c>
      <c r="B82" s="124">
        <v>15017</v>
      </c>
      <c r="C82" s="78">
        <v>15371</v>
      </c>
      <c r="D82" s="79">
        <v>20288</v>
      </c>
      <c r="F82" s="7"/>
    </row>
    <row r="83" spans="1:7" x14ac:dyDescent="0.25">
      <c r="A83" s="93" t="s">
        <v>147</v>
      </c>
      <c r="B83" s="88">
        <v>22778</v>
      </c>
      <c r="C83" s="96">
        <v>27235</v>
      </c>
      <c r="D83" s="97">
        <v>42758</v>
      </c>
    </row>
    <row r="84" spans="1:7" ht="15.75" thickBot="1" x14ac:dyDescent="0.3">
      <c r="A84" s="75" t="s">
        <v>14</v>
      </c>
      <c r="B84" s="122">
        <v>321195</v>
      </c>
      <c r="C84" s="122">
        <v>420549</v>
      </c>
      <c r="D84" s="123">
        <v>462675</v>
      </c>
      <c r="F84" s="13"/>
    </row>
    <row r="85" spans="1:7" ht="15.75" thickTop="1" x14ac:dyDescent="0.25">
      <c r="A85" s="113" t="s">
        <v>148</v>
      </c>
      <c r="B85" s="124"/>
      <c r="C85" s="120"/>
      <c r="D85" s="121"/>
    </row>
    <row r="86" spans="1:7" x14ac:dyDescent="0.25">
      <c r="A86" s="114" t="s">
        <v>15</v>
      </c>
      <c r="B86" s="124"/>
      <c r="C86" s="78"/>
      <c r="D86" s="79"/>
    </row>
    <row r="87" spans="1:7" x14ac:dyDescent="0.25">
      <c r="A87" s="93" t="s">
        <v>16</v>
      </c>
      <c r="B87" s="124">
        <v>72539</v>
      </c>
      <c r="C87" s="94">
        <v>78664</v>
      </c>
      <c r="D87" s="95">
        <v>79600</v>
      </c>
      <c r="F87" s="13"/>
    </row>
    <row r="88" spans="1:7" x14ac:dyDescent="0.25">
      <c r="A88" s="75" t="s">
        <v>99</v>
      </c>
      <c r="B88" s="124">
        <v>44138</v>
      </c>
      <c r="C88" s="78">
        <v>51775</v>
      </c>
      <c r="D88" s="79">
        <v>62566</v>
      </c>
      <c r="F88" s="7"/>
    </row>
    <row r="89" spans="1:7" x14ac:dyDescent="0.25">
      <c r="A89" s="93" t="s">
        <v>100</v>
      </c>
      <c r="B89" s="124">
        <v>9708</v>
      </c>
      <c r="C89" s="94">
        <v>11827</v>
      </c>
      <c r="D89" s="95">
        <v>13227</v>
      </c>
      <c r="F89" s="7"/>
    </row>
    <row r="90" spans="1:7" x14ac:dyDescent="0.25">
      <c r="A90" s="75" t="s">
        <v>17</v>
      </c>
      <c r="B90" s="124">
        <v>126385</v>
      </c>
      <c r="C90" s="78">
        <v>142266</v>
      </c>
      <c r="D90" s="79">
        <v>155393</v>
      </c>
      <c r="F90" s="13"/>
    </row>
    <row r="91" spans="1:7" x14ac:dyDescent="0.25">
      <c r="A91" s="93" t="s">
        <v>149</v>
      </c>
      <c r="B91" s="124">
        <v>52573</v>
      </c>
      <c r="C91" s="94">
        <v>67651</v>
      </c>
      <c r="D91" s="95">
        <v>72968</v>
      </c>
    </row>
    <row r="92" spans="1:7" x14ac:dyDescent="0.25">
      <c r="A92" s="75" t="s">
        <v>150</v>
      </c>
      <c r="B92" s="124">
        <v>31816</v>
      </c>
      <c r="C92" s="78">
        <v>48744</v>
      </c>
      <c r="D92" s="79">
        <v>67150</v>
      </c>
    </row>
    <row r="93" spans="1:7" x14ac:dyDescent="0.25">
      <c r="A93" s="93" t="s">
        <v>151</v>
      </c>
      <c r="B93" s="124">
        <v>17017</v>
      </c>
      <c r="C93" s="94">
        <v>23643</v>
      </c>
      <c r="D93" s="95">
        <v>21121</v>
      </c>
      <c r="F93" s="7"/>
      <c r="G93" s="16"/>
    </row>
    <row r="94" spans="1:7" x14ac:dyDescent="0.25">
      <c r="A94" s="75" t="s">
        <v>152</v>
      </c>
      <c r="B94" s="124"/>
      <c r="C94" s="78"/>
      <c r="D94" s="79"/>
      <c r="F94" s="7"/>
      <c r="G94" s="16"/>
    </row>
    <row r="95" spans="1:7" x14ac:dyDescent="0.25">
      <c r="A95" s="93" t="s">
        <v>153</v>
      </c>
      <c r="B95" s="124"/>
      <c r="C95" s="94"/>
      <c r="D95" s="95"/>
      <c r="F95" s="7"/>
      <c r="G95" s="16"/>
    </row>
    <row r="96" spans="1:7" x14ac:dyDescent="0.25">
      <c r="A96" s="75" t="s">
        <v>154</v>
      </c>
      <c r="B96" s="78" t="s">
        <v>110</v>
      </c>
      <c r="C96" s="78" t="s">
        <v>110</v>
      </c>
      <c r="D96" s="79" t="s">
        <v>110</v>
      </c>
    </row>
    <row r="97" spans="1:7" ht="30" x14ac:dyDescent="0.25">
      <c r="A97" s="115" t="s">
        <v>155</v>
      </c>
      <c r="B97" s="94"/>
      <c r="C97" s="94">
        <v>106</v>
      </c>
      <c r="D97" s="95">
        <v>108</v>
      </c>
    </row>
    <row r="98" spans="1:7" x14ac:dyDescent="0.25">
      <c r="A98" s="75" t="s">
        <v>156</v>
      </c>
      <c r="B98" s="124">
        <v>-1837</v>
      </c>
      <c r="C98" s="78">
        <v>-1837</v>
      </c>
      <c r="D98" s="79">
        <v>-7837</v>
      </c>
      <c r="G98" s="7"/>
    </row>
    <row r="99" spans="1:7" x14ac:dyDescent="0.25">
      <c r="A99" s="93" t="s">
        <v>157</v>
      </c>
      <c r="B99" s="124">
        <v>42865</v>
      </c>
      <c r="C99" s="94">
        <v>55437</v>
      </c>
      <c r="D99" s="95">
        <v>75066</v>
      </c>
    </row>
    <row r="100" spans="1:7" x14ac:dyDescent="0.25">
      <c r="A100" s="75" t="s">
        <v>158</v>
      </c>
      <c r="B100" s="124">
        <v>-180</v>
      </c>
      <c r="C100" s="78">
        <v>-1376</v>
      </c>
      <c r="D100" s="79">
        <v>-4487</v>
      </c>
    </row>
    <row r="101" spans="1:7" x14ac:dyDescent="0.25">
      <c r="A101" s="93" t="s">
        <v>18</v>
      </c>
      <c r="B101" s="124">
        <v>52551</v>
      </c>
      <c r="C101" s="96">
        <v>85915</v>
      </c>
      <c r="D101" s="97">
        <v>83193</v>
      </c>
    </row>
    <row r="102" spans="1:7" x14ac:dyDescent="0.25">
      <c r="A102" s="75" t="s">
        <v>159</v>
      </c>
      <c r="B102" s="88">
        <v>93404</v>
      </c>
      <c r="C102" s="116">
        <v>138245</v>
      </c>
      <c r="D102" s="117">
        <v>146043</v>
      </c>
    </row>
    <row r="103" spans="1:7" ht="15.75" thickBot="1" x14ac:dyDescent="0.3">
      <c r="A103" s="93" t="s">
        <v>160</v>
      </c>
      <c r="B103" s="122">
        <v>321195</v>
      </c>
      <c r="C103" s="118">
        <v>420549</v>
      </c>
      <c r="D103" s="119">
        <v>462675</v>
      </c>
    </row>
    <row r="104" spans="1:7" ht="15.75" thickTop="1" x14ac:dyDescent="0.25">
      <c r="A104" s="1"/>
      <c r="B104" s="44"/>
      <c r="C104" s="44"/>
      <c r="D104" s="44"/>
    </row>
    <row r="105" spans="1:7" x14ac:dyDescent="0.25">
      <c r="A105" s="1"/>
      <c r="B105" s="44"/>
      <c r="C105" s="44"/>
      <c r="D105" s="44"/>
    </row>
    <row r="106" spans="1:7" x14ac:dyDescent="0.25">
      <c r="A106" s="1"/>
      <c r="B106" s="44"/>
      <c r="C106" s="44"/>
      <c r="D106" s="44"/>
    </row>
    <row r="107" spans="1:7" x14ac:dyDescent="0.25">
      <c r="A107" s="1"/>
      <c r="B107" s="44"/>
      <c r="C107" s="44"/>
      <c r="D107" s="44"/>
    </row>
    <row r="108" spans="1:7" x14ac:dyDescent="0.25">
      <c r="A108" s="6"/>
      <c r="B108" s="56"/>
      <c r="C108" s="56"/>
      <c r="D108" s="56"/>
    </row>
    <row r="109" spans="1:7" x14ac:dyDescent="0.25">
      <c r="A109" s="6"/>
      <c r="B109" s="56"/>
      <c r="C109" s="56"/>
      <c r="D109" s="56"/>
    </row>
    <row r="110" spans="1:7" x14ac:dyDescent="0.25">
      <c r="A110" s="6"/>
      <c r="B110" s="56"/>
      <c r="C110" s="56"/>
      <c r="D110" s="56"/>
    </row>
    <row r="111" spans="1:7" x14ac:dyDescent="0.25">
      <c r="B111" s="44"/>
      <c r="C111" s="44"/>
      <c r="D111" s="44"/>
    </row>
    <row r="112" spans="1:7" x14ac:dyDescent="0.25">
      <c r="B112" s="44"/>
      <c r="C112" s="44"/>
      <c r="D112" s="44"/>
      <c r="F112" s="7"/>
      <c r="G112" s="7"/>
    </row>
    <row r="113" spans="2:4" x14ac:dyDescent="0.25">
      <c r="B113" s="44"/>
      <c r="C113" s="44"/>
      <c r="D113" s="44"/>
    </row>
    <row r="114" spans="2:4" x14ac:dyDescent="0.25">
      <c r="B114" s="44"/>
      <c r="C114" s="44"/>
      <c r="D114" s="44"/>
    </row>
  </sheetData>
  <mergeCells count="5">
    <mergeCell ref="B3:D3"/>
    <mergeCell ref="B72:D72"/>
    <mergeCell ref="A2:D2"/>
    <mergeCell ref="A40:D40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7"/>
  <sheetViews>
    <sheetView zoomScale="99" zoomScaleNormal="55" workbookViewId="0">
      <selection activeCell="F65" sqref="F65"/>
    </sheetView>
  </sheetViews>
  <sheetFormatPr defaultRowHeight="15" x14ac:dyDescent="0.25"/>
  <cols>
    <col min="1" max="1" width="4.7109375" customWidth="1"/>
    <col min="2" max="2" width="30" customWidth="1"/>
    <col min="3" max="3" width="18.140625" customWidth="1"/>
    <col min="4" max="4" width="19.28515625" customWidth="1"/>
    <col min="5" max="5" width="19.85546875" customWidth="1"/>
    <col min="6" max="6" width="77.85546875" customWidth="1"/>
    <col min="7" max="7" width="9.7109375" customWidth="1"/>
    <col min="10" max="10" width="9" customWidth="1"/>
  </cols>
  <sheetData>
    <row r="1" spans="1:11" ht="60" customHeight="1" x14ac:dyDescent="0.4">
      <c r="A1" s="5"/>
      <c r="B1" s="12" t="s">
        <v>91</v>
      </c>
      <c r="C1" s="11"/>
      <c r="D1" s="11"/>
      <c r="E1" s="11"/>
      <c r="F1" s="35"/>
      <c r="G1" s="35"/>
      <c r="H1" s="11"/>
      <c r="I1" s="11"/>
      <c r="J1" s="11"/>
      <c r="K1" s="11"/>
    </row>
    <row r="2" spans="1:11" x14ac:dyDescent="0.25">
      <c r="C2" s="125" t="s">
        <v>73</v>
      </c>
      <c r="D2" s="125"/>
      <c r="E2" s="125"/>
      <c r="F2" s="36"/>
    </row>
    <row r="3" spans="1:11" x14ac:dyDescent="0.25">
      <c r="C3" s="6">
        <v>2020</v>
      </c>
      <c r="D3" s="6">
        <v>2021</v>
      </c>
      <c r="E3" s="6">
        <v>2022</v>
      </c>
      <c r="F3" s="6"/>
    </row>
    <row r="4" spans="1:11" ht="15.75" thickBot="1" x14ac:dyDescent="0.3">
      <c r="A4" s="31">
        <v>1</v>
      </c>
      <c r="B4" s="41" t="s">
        <v>22</v>
      </c>
      <c r="C4" s="28"/>
      <c r="D4" s="28"/>
      <c r="E4" s="28"/>
    </row>
    <row r="5" spans="1:11" ht="15.75" thickTop="1" x14ac:dyDescent="0.25">
      <c r="A5" s="30">
        <f>+A4+0.1</f>
        <v>1.1000000000000001</v>
      </c>
      <c r="B5" s="20" t="s">
        <v>23</v>
      </c>
      <c r="C5" s="29">
        <f>'Financial Statements'!B79/'Financial Statements'!B90</f>
        <v>1.0502274795268425</v>
      </c>
      <c r="D5" s="29">
        <f>'Financial Statements'!C79/'Financial Statements'!C90</f>
        <v>1.1357597739445826</v>
      </c>
      <c r="E5" s="29">
        <f>'Financial Statements'!D79/'Financial Statements'!D90</f>
        <v>0.9446435811136924</v>
      </c>
      <c r="F5" s="131" t="s">
        <v>163</v>
      </c>
    </row>
    <row r="6" spans="1:11" x14ac:dyDescent="0.25">
      <c r="A6" s="22">
        <f t="shared" ref="A6:A13" si="0">+A5+0.1</f>
        <v>1.2000000000000002</v>
      </c>
      <c r="B6" s="17" t="s">
        <v>24</v>
      </c>
      <c r="C6" s="18">
        <f>('Financial Statements'!B75+'Financial Statements'!B78)/'Financial Statements'!B90</f>
        <v>0.52746765834553155</v>
      </c>
      <c r="D6" s="18">
        <f>('Financial Statements'!C75+'Financial Statements'!C78)/'Financial Statements'!C90</f>
        <v>0.48578718738138416</v>
      </c>
      <c r="E6" s="18">
        <f>('Financial Statements'!D75+'Financial Statements'!D78)/'Financial Statements'!D90</f>
        <v>0.6193843995546775</v>
      </c>
      <c r="F6" s="131" t="s">
        <v>164</v>
      </c>
    </row>
    <row r="7" spans="1:11" x14ac:dyDescent="0.25">
      <c r="A7" s="22">
        <f t="shared" si="0"/>
        <v>1.3000000000000003</v>
      </c>
      <c r="B7" s="17" t="s">
        <v>25</v>
      </c>
      <c r="C7" s="18">
        <f>'Ratios, Growth Rates and Margin'!B79/('Financial Statements'!B103-'Ratios, Growth Rates and Margin'!B102)</f>
        <v>0</v>
      </c>
      <c r="D7" s="18">
        <f>'Ratios, Growth Rates and Margin'!C79/('Financial Statements'!C103-'Ratios, Growth Rates and Margin'!C102)</f>
        <v>0</v>
      </c>
      <c r="E7" s="18">
        <f>'Ratios, Growth Rates and Margin'!D79/('Financial Statements'!D103-'Ratios, Growth Rates and Margin'!D102)</f>
        <v>0</v>
      </c>
      <c r="F7" s="131" t="s">
        <v>165</v>
      </c>
    </row>
    <row r="8" spans="1:11" x14ac:dyDescent="0.25">
      <c r="A8" s="22">
        <f t="shared" si="0"/>
        <v>1.4000000000000004</v>
      </c>
      <c r="B8" s="17" t="s">
        <v>26</v>
      </c>
      <c r="C8" s="127">
        <f>('Financial Statements'!B79/('Financial Statements'!B47+'Financial Statements'!B53-'Financial Statements'!B9))/365</f>
        <v>6.3654322972231457E-4</v>
      </c>
      <c r="D8" s="127">
        <f>('Financial Statements'!C79/('Financial Statements'!C47+'Financial Statements'!C53-'Financial Statements'!C9))/365</f>
        <v>6.4828635624430595E-4</v>
      </c>
      <c r="E8" s="127">
        <f>('Financial Statements'!D79/('Financial Statements'!D47+'Financial Statements'!D53-'Financial Statements'!D9))/365</f>
        <v>5.3719336038799597E-4</v>
      </c>
      <c r="F8" s="131" t="s">
        <v>166</v>
      </c>
    </row>
    <row r="9" spans="1:11" x14ac:dyDescent="0.25">
      <c r="A9" s="22">
        <f t="shared" si="0"/>
        <v>1.5000000000000004</v>
      </c>
      <c r="B9" s="17" t="s">
        <v>27</v>
      </c>
      <c r="C9" s="18">
        <f>('Financial Statements'!B77/'Financial Statements'!B47)*365</f>
        <v>37.226379834295585</v>
      </c>
      <c r="D9" s="18">
        <f>('Financial Statements'!C77/'Financial Statements'!C47)*365</f>
        <v>43.744675851129458</v>
      </c>
      <c r="E9" s="18">
        <f>('Financial Statements'!D77/'Financial Statements'!D47)*365</f>
        <v>43.4781065744328</v>
      </c>
      <c r="F9" s="131" t="s">
        <v>167</v>
      </c>
    </row>
    <row r="10" spans="1:11" x14ac:dyDescent="0.25">
      <c r="A10" s="22">
        <f t="shared" si="0"/>
        <v>1.6000000000000005</v>
      </c>
      <c r="B10" s="17" t="s">
        <v>28</v>
      </c>
      <c r="C10" s="18">
        <f>('Financial Statements'!B87/'Financial Statements'!B45)*365</f>
        <v>68.581206742923456</v>
      </c>
      <c r="D10" s="18">
        <f>('Financial Statements'!C87/'Financial Statements'!C45)*365</f>
        <v>61.113272686251392</v>
      </c>
      <c r="E10" s="18">
        <f>('Financial Statements'!D87/'Financial Statements'!D45)*365</f>
        <v>56.527161404170961</v>
      </c>
      <c r="F10" s="131" t="s">
        <v>168</v>
      </c>
    </row>
    <row r="11" spans="1:11" x14ac:dyDescent="0.25">
      <c r="A11" s="22">
        <f t="shared" si="0"/>
        <v>1.7000000000000006</v>
      </c>
      <c r="B11" s="17" t="s">
        <v>29</v>
      </c>
      <c r="C11" s="18">
        <f>'Financial Statements'!B78/'Financial Statements'!B45*365</f>
        <v>23.202966347548593</v>
      </c>
      <c r="D11" s="18">
        <f>'Financial Statements'!C78/'Financial Statements'!C45*365</f>
        <v>25.552688039299991</v>
      </c>
      <c r="E11" s="18">
        <f>'Financial Statements'!D78/'Financial Statements'!D45*365</f>
        <v>30.081539661817608</v>
      </c>
      <c r="F11" s="131" t="s">
        <v>169</v>
      </c>
    </row>
    <row r="12" spans="1:11" x14ac:dyDescent="0.25">
      <c r="A12" s="22">
        <f t="shared" si="0"/>
        <v>1.8000000000000007</v>
      </c>
      <c r="B12" s="17" t="s">
        <v>30</v>
      </c>
      <c r="C12" s="18">
        <f>C9+C11-C10</f>
        <v>-8.1518605610792747</v>
      </c>
      <c r="D12" s="18">
        <f t="shared" ref="D12:E12" si="1">D9+D11-D10</f>
        <v>8.1840912041780598</v>
      </c>
      <c r="E12" s="18">
        <f t="shared" si="1"/>
        <v>17.032484832079454</v>
      </c>
      <c r="F12" s="131" t="s">
        <v>170</v>
      </c>
    </row>
    <row r="13" spans="1:11" x14ac:dyDescent="0.25">
      <c r="A13" s="22">
        <f t="shared" si="0"/>
        <v>1.9000000000000008</v>
      </c>
      <c r="B13" s="17" t="s">
        <v>31</v>
      </c>
      <c r="C13" s="18">
        <f>('Financial Statements'!B79-'Financial Statements'!B90)/'Financial Statements'!B45*100</f>
        <v>1.6442869576028845</v>
      </c>
      <c r="D13" s="18">
        <f>('Financial Statements'!C79-'Financial Statements'!C90)/'Financial Statements'!C45*100</f>
        <v>4.1109186032156861</v>
      </c>
      <c r="E13" s="18">
        <f>('Financial Statements'!D79-'Financial Statements'!D90)/'Financial Statements'!D45*100</f>
        <v>-1.6735962084349094</v>
      </c>
      <c r="F13" s="131" t="s">
        <v>171</v>
      </c>
    </row>
    <row r="14" spans="1:11" x14ac:dyDescent="0.25">
      <c r="A14" s="22"/>
      <c r="B14" s="40" t="s">
        <v>32</v>
      </c>
      <c r="C14" s="18">
        <f>'Financial Statements'!B79-'Financial Statements'!B90</f>
        <v>6348</v>
      </c>
      <c r="D14" s="18">
        <f>'Financial Statements'!C79-'Financial Statements'!C90</f>
        <v>19314</v>
      </c>
      <c r="E14" s="18">
        <f>'Financial Statements'!D79-'Financial Statements'!D90</f>
        <v>-8602</v>
      </c>
      <c r="F14" s="131" t="s">
        <v>172</v>
      </c>
    </row>
    <row r="15" spans="1:11" x14ac:dyDescent="0.25">
      <c r="A15" s="37"/>
      <c r="B15" s="38"/>
      <c r="C15" s="39"/>
      <c r="D15" s="39"/>
      <c r="E15" s="39"/>
      <c r="F15" s="132"/>
    </row>
    <row r="16" spans="1:11" ht="15.75" thickBot="1" x14ac:dyDescent="0.3">
      <c r="A16" s="31">
        <f>+A4+1</f>
        <v>2</v>
      </c>
      <c r="B16" s="21" t="s">
        <v>33</v>
      </c>
      <c r="C16" s="42"/>
      <c r="D16" s="42"/>
      <c r="E16" s="42"/>
      <c r="F16" s="131"/>
    </row>
    <row r="17" spans="1:6" ht="15.75" thickTop="1" x14ac:dyDescent="0.25">
      <c r="A17" s="30">
        <f>+A16+0.1</f>
        <v>2.1</v>
      </c>
      <c r="B17" s="20" t="s">
        <v>3</v>
      </c>
      <c r="C17" s="29">
        <f>('Financial Statements'!B45-'Financial Statements'!B47)/'Financial Statements'!B45</f>
        <v>0.3956779186870571</v>
      </c>
      <c r="D17" s="29">
        <f>('Financial Statements'!C45-'Financial Statements'!C47)/'Financial Statements'!C45</f>
        <v>0.42032514441639601</v>
      </c>
      <c r="E17" s="29">
        <f>('Financial Statements'!D45-'Financial Statements'!D47)/'Financial Statements'!D45</f>
        <v>0.43805339865326287</v>
      </c>
      <c r="F17" s="131" t="s">
        <v>173</v>
      </c>
    </row>
    <row r="18" spans="1:6" x14ac:dyDescent="0.25">
      <c r="A18" s="22">
        <f>+A17+0.1</f>
        <v>2.2000000000000002</v>
      </c>
      <c r="B18" s="17" t="s">
        <v>34</v>
      </c>
      <c r="C18" s="18">
        <f>C19/'Financial Statements'!B45</f>
        <v>0.12453634630527581</v>
      </c>
      <c r="D18" s="18">
        <f>D19/'Financial Statements'!C45</f>
        <v>0.12624355607017126</v>
      </c>
      <c r="E18" s="18">
        <f>E19/'Financial Statements'!D45</f>
        <v>0.10539064521589235</v>
      </c>
      <c r="F18" s="131" t="s">
        <v>174</v>
      </c>
    </row>
    <row r="19" spans="1:6" x14ac:dyDescent="0.25">
      <c r="A19" s="22"/>
      <c r="B19" s="40" t="s">
        <v>35</v>
      </c>
      <c r="C19" s="43">
        <f>'Financial Statements'!B54+'Financial Statements'!B9</f>
        <v>48079</v>
      </c>
      <c r="D19" s="43">
        <f>'Financial Statements'!C54+'Financial Statements'!C9</f>
        <v>59312</v>
      </c>
      <c r="E19" s="43">
        <f>'Financial Statements'!D54+'Financial Statements'!D9</f>
        <v>54169</v>
      </c>
      <c r="F19" s="133" t="s">
        <v>175</v>
      </c>
    </row>
    <row r="20" spans="1:6" x14ac:dyDescent="0.25">
      <c r="A20" s="22">
        <f>+A18+0.1</f>
        <v>2.3000000000000003</v>
      </c>
      <c r="B20" s="17" t="s">
        <v>36</v>
      </c>
      <c r="C20" s="43">
        <f>'Financial Statements'!B45-'Financial Statements'!B47-'Financial Statements'!B53</f>
        <v>-210408</v>
      </c>
      <c r="D20" s="43">
        <f>'Financial Statements'!C45-'Financial Statements'!C47-'Financial Statements'!C53</f>
        <v>-247465</v>
      </c>
      <c r="E20" s="43">
        <f>'Financial Statements'!D45-'Financial Statements'!D47-'Financial Statements'!D53</f>
        <v>-276583</v>
      </c>
      <c r="F20" s="133" t="s">
        <v>176</v>
      </c>
    </row>
    <row r="21" spans="1:6" x14ac:dyDescent="0.25">
      <c r="A21" s="22"/>
      <c r="B21" s="40" t="s">
        <v>37</v>
      </c>
      <c r="C21" s="43">
        <f>'Financial Statements'!B54</f>
        <v>22899</v>
      </c>
      <c r="D21" s="43">
        <f>'Financial Statements'!C54</f>
        <v>24879</v>
      </c>
      <c r="E21" s="43">
        <f>'Financial Statements'!D54</f>
        <v>12248</v>
      </c>
      <c r="F21" s="133" t="s">
        <v>177</v>
      </c>
    </row>
    <row r="22" spans="1:6" x14ac:dyDescent="0.25">
      <c r="A22" s="22">
        <f>+A20+0.1</f>
        <v>2.4000000000000004</v>
      </c>
      <c r="B22" s="17" t="s">
        <v>38</v>
      </c>
      <c r="C22" s="18">
        <f>'Financial Statements'!B7/'Financial Statements'!B45</f>
        <v>5.5252496995316841E-2</v>
      </c>
      <c r="D22" s="18">
        <f>'Financial Statements'!C7/'Financial Statements'!C45</f>
        <v>7.1014128755145567E-2</v>
      </c>
      <c r="E22" s="18">
        <f>'Financial Statements'!D7/'Financial Statements'!D45</f>
        <v>-5.2958950004183018E-3</v>
      </c>
      <c r="F22" s="131" t="s">
        <v>178</v>
      </c>
    </row>
    <row r="23" spans="1:6" x14ac:dyDescent="0.25">
      <c r="A23" s="37"/>
      <c r="B23" s="38"/>
      <c r="C23" s="39"/>
      <c r="D23" s="39"/>
      <c r="E23" s="39"/>
      <c r="F23" s="132"/>
    </row>
    <row r="24" spans="1:6" ht="15.75" thickBot="1" x14ac:dyDescent="0.3">
      <c r="A24" s="31">
        <f>+A16+1</f>
        <v>3</v>
      </c>
      <c r="B24" s="41" t="s">
        <v>39</v>
      </c>
      <c r="C24" s="42"/>
      <c r="D24" s="42"/>
      <c r="E24" s="42"/>
      <c r="F24" s="131"/>
    </row>
    <row r="25" spans="1:6" ht="15.75" thickTop="1" x14ac:dyDescent="0.25">
      <c r="A25" s="30">
        <f>+A24+0.1</f>
        <v>3.1</v>
      </c>
      <c r="B25" s="20" t="s">
        <v>40</v>
      </c>
      <c r="C25" s="29">
        <f>'Financial Statements'!B92/'Financial Statements'!B102</f>
        <v>0.34062781037214679</v>
      </c>
      <c r="D25" s="29">
        <f>'Financial Statements'!C92/'Financial Statements'!C102</f>
        <v>0.35259141379435061</v>
      </c>
      <c r="E25" s="29">
        <f>'Financial Statements'!D92/'Financial Statements'!D102</f>
        <v>0.45979608745369516</v>
      </c>
      <c r="F25" s="131" t="s">
        <v>179</v>
      </c>
    </row>
    <row r="26" spans="1:6" x14ac:dyDescent="0.25">
      <c r="A26" s="22">
        <f t="shared" ref="A26:A30" si="2">+A25+0.1</f>
        <v>3.2</v>
      </c>
      <c r="B26" s="17" t="s">
        <v>41</v>
      </c>
      <c r="C26" s="18">
        <f>'Financial Statements'!B92/'Financial Statements'!B79</f>
        <v>0.2396992458544597</v>
      </c>
      <c r="D26" s="18">
        <f>'Financial Statements'!C92/'Financial Statements'!C79</f>
        <v>0.30167099888600074</v>
      </c>
      <c r="E26" s="18">
        <f>'Financial Statements'!D92/'Financial Statements'!D79</f>
        <v>0.45745311361050744</v>
      </c>
      <c r="F26" s="131" t="s">
        <v>180</v>
      </c>
    </row>
    <row r="27" spans="1:6" x14ac:dyDescent="0.25">
      <c r="A27" s="22">
        <f t="shared" si="2"/>
        <v>3.3000000000000003</v>
      </c>
      <c r="B27" s="17" t="s">
        <v>42</v>
      </c>
      <c r="C27" s="18">
        <f>'Financial Statements'!B92/('Financial Statements'!B92+'Financial Statements'!B102)</f>
        <v>0.2540808177607411</v>
      </c>
      <c r="D27" s="18">
        <f>'Financial Statements'!C92/('Financial Statements'!C92+'Financial Statements'!C102)</f>
        <v>0.26067843562990334</v>
      </c>
      <c r="E27" s="18">
        <f>'Financial Statements'!D92/('Financial Statements'!D92+'Financial Statements'!D102)</f>
        <v>0.31497281805687805</v>
      </c>
      <c r="F27" s="131" t="s">
        <v>181</v>
      </c>
    </row>
    <row r="28" spans="1:6" x14ac:dyDescent="0.25">
      <c r="A28" s="22">
        <f t="shared" si="2"/>
        <v>3.4000000000000004</v>
      </c>
      <c r="B28" s="17" t="s">
        <v>43</v>
      </c>
      <c r="C28" s="18">
        <f>'Financial Statements'!B54/'Financial Statements'!B56</f>
        <v>-13.903460837887067</v>
      </c>
      <c r="D28" s="18">
        <f>'Financial Statements'!C54/'Financial Statements'!C56</f>
        <v>-13.752902155887231</v>
      </c>
      <c r="E28" s="18">
        <f>'Financial Statements'!D54/'Financial Statements'!D56</f>
        <v>-5.1744824672581329</v>
      </c>
      <c r="F28" s="131" t="s">
        <v>182</v>
      </c>
    </row>
    <row r="29" spans="1:6" x14ac:dyDescent="0.25">
      <c r="A29" s="22">
        <f t="shared" si="2"/>
        <v>3.5000000000000004</v>
      </c>
      <c r="B29" s="17" t="s">
        <v>44</v>
      </c>
      <c r="C29" s="18">
        <f>'Financial Statements'!B54/('Financial Statements'!B32+'Financial Statements'!B56)</f>
        <v>-7.1559375000000003</v>
      </c>
      <c r="D29" s="18">
        <f>'Financial Statements'!C54/('Financial Statements'!C32+'Financial Statements'!C56)</f>
        <v>-7.3195057369814656</v>
      </c>
      <c r="E29" s="18">
        <f>'Financial Statements'!D54/('Financial Statements'!D32+'Financial Statements'!D56)</f>
        <v>-3.3787586206896552</v>
      </c>
      <c r="F29" s="131" t="s">
        <v>183</v>
      </c>
    </row>
    <row r="30" spans="1:6" x14ac:dyDescent="0.25">
      <c r="A30" s="22">
        <f t="shared" si="2"/>
        <v>3.6000000000000005</v>
      </c>
      <c r="B30" s="17" t="s">
        <v>45</v>
      </c>
      <c r="C30" s="19">
        <f>C31/'Financial Statements'!B64</f>
        <v>148409.09090909091</v>
      </c>
      <c r="D30" s="19">
        <f>D31/'Financial Statements'!C64</f>
        <v>112006.79012345678</v>
      </c>
      <c r="E30" s="19">
        <f>E31/'Financial Statements'!D64</f>
        <v>-1513362.9629629629</v>
      </c>
      <c r="F30" s="134" t="s">
        <v>184</v>
      </c>
    </row>
    <row r="31" spans="1:6" x14ac:dyDescent="0.25">
      <c r="A31" s="22"/>
      <c r="B31" s="40" t="s">
        <v>46</v>
      </c>
      <c r="C31" s="18">
        <f>'Financial Statements'!B53+'Financial Statements'!B21+'Financial Statements'!B23-'Financial Statements'!B31</f>
        <v>310175</v>
      </c>
      <c r="D31" s="18">
        <f>'Financial Statements'!C53+'Financial Statements'!C21+'Financial Statements'!C23-'Financial Statements'!C31</f>
        <v>362902</v>
      </c>
      <c r="E31" s="18">
        <f>'Financial Statements'!D53+'Financial Statements'!D21+'Financial Statements'!D23-'Financial Statements'!D31</f>
        <v>408608</v>
      </c>
      <c r="F31" s="131" t="s">
        <v>185</v>
      </c>
    </row>
    <row r="32" spans="1:6" x14ac:dyDescent="0.25">
      <c r="A32" s="37"/>
      <c r="B32" s="38"/>
      <c r="C32" s="39"/>
      <c r="D32" s="39"/>
      <c r="E32" s="39"/>
      <c r="F32" s="132"/>
    </row>
    <row r="33" spans="1:6" ht="15.75" thickBot="1" x14ac:dyDescent="0.3">
      <c r="A33" s="31">
        <f>+A24+1</f>
        <v>4</v>
      </c>
      <c r="B33" s="21" t="s">
        <v>47</v>
      </c>
      <c r="C33" s="42"/>
      <c r="D33" s="42"/>
      <c r="E33" s="42"/>
      <c r="F33" s="131"/>
    </row>
    <row r="34" spans="1:6" ht="15.75" thickTop="1" x14ac:dyDescent="0.25">
      <c r="A34" s="30">
        <f>+A33+0.1</f>
        <v>4.0999999999999996</v>
      </c>
      <c r="B34" s="20" t="s">
        <v>48</v>
      </c>
      <c r="C34" s="29">
        <f>'Financial Statements'!B45/'Financial Statements'!B79</f>
        <v>2.9085758628223575</v>
      </c>
      <c r="D34" s="29">
        <f>'Financial Statements'!C45/'Financial Statements'!C79</f>
        <v>2.9076742171060777</v>
      </c>
      <c r="E34" s="29">
        <f>'Financial Statements'!D45/'Financial Statements'!D79</f>
        <v>3.5014612612489868</v>
      </c>
      <c r="F34" s="131" t="s">
        <v>186</v>
      </c>
    </row>
    <row r="35" spans="1:6" x14ac:dyDescent="0.25">
      <c r="A35" s="22">
        <f t="shared" ref="A35:A37" si="3">+A34+0.1</f>
        <v>4.1999999999999993</v>
      </c>
      <c r="B35" s="17" t="s">
        <v>49</v>
      </c>
      <c r="C35" s="18">
        <f>'Financial Statements'!B62/'Financial Statements'!B80</f>
        <v>0.18857966299485474</v>
      </c>
      <c r="D35" s="18">
        <f>'Financial Statements'!C62/'Financial Statements'!C80</f>
        <v>0.20815942001859233</v>
      </c>
      <c r="E35" s="18">
        <f>'Financial Statements'!D62/'Financial Statements'!D80</f>
        <v>-1.4578368101116675E-2</v>
      </c>
      <c r="F35" s="131" t="s">
        <v>187</v>
      </c>
    </row>
    <row r="36" spans="1:6" x14ac:dyDescent="0.25">
      <c r="A36" s="22">
        <f t="shared" si="3"/>
        <v>4.2999999999999989</v>
      </c>
      <c r="B36" s="17" t="s">
        <v>50</v>
      </c>
      <c r="C36" s="18">
        <f>'Financial Statements'!B47/'Financial Statements'!B77</f>
        <v>9.8048749737339769</v>
      </c>
      <c r="D36" s="18">
        <f>'Financial Statements'!C47/'Financial Statements'!C77</f>
        <v>8.3438725490196077</v>
      </c>
      <c r="E36" s="18">
        <f>'Financial Statements'!D47/'Financial Statements'!D77</f>
        <v>8.3950297921813686</v>
      </c>
      <c r="F36" s="131" t="s">
        <v>188</v>
      </c>
    </row>
    <row r="37" spans="1:6" x14ac:dyDescent="0.25">
      <c r="A37" s="22">
        <f t="shared" si="3"/>
        <v>4.3999999999999986</v>
      </c>
      <c r="B37" s="17" t="s">
        <v>51</v>
      </c>
      <c r="C37" s="18">
        <f>'Financial Statements'!B62/'Financial Statements'!B84</f>
        <v>6.6411370040006856E-2</v>
      </c>
      <c r="D37" s="18">
        <f>'Financial Statements'!C62/'Financial Statements'!C84</f>
        <v>7.9334393851846041E-2</v>
      </c>
      <c r="E37" s="18">
        <f>'Financial Statements'!D62/'Financial Statements'!D84</f>
        <v>-5.8831793375479545E-3</v>
      </c>
      <c r="F37" s="131" t="s">
        <v>189</v>
      </c>
    </row>
    <row r="38" spans="1:6" x14ac:dyDescent="0.25">
      <c r="A38" s="10"/>
      <c r="F38" s="135"/>
    </row>
    <row r="39" spans="1:6" x14ac:dyDescent="0.25">
      <c r="F39" s="135"/>
    </row>
    <row r="40" spans="1:6" ht="30" x14ac:dyDescent="0.25">
      <c r="A40" s="34" t="s">
        <v>78</v>
      </c>
      <c r="B40" s="130" t="s">
        <v>67</v>
      </c>
      <c r="C40" s="32">
        <v>162.82</v>
      </c>
      <c r="D40" s="32">
        <v>166.74</v>
      </c>
      <c r="E40" s="32">
        <v>84</v>
      </c>
      <c r="F40" s="136" t="s">
        <v>190</v>
      </c>
    </row>
    <row r="41" spans="1:6" x14ac:dyDescent="0.25">
      <c r="F41" s="135"/>
    </row>
    <row r="42" spans="1:6" x14ac:dyDescent="0.25">
      <c r="F42" s="135"/>
    </row>
    <row r="43" spans="1:6" ht="15.75" thickBot="1" x14ac:dyDescent="0.3">
      <c r="A43" s="31">
        <f>+A33+1</f>
        <v>5</v>
      </c>
      <c r="B43" s="21" t="s">
        <v>52</v>
      </c>
      <c r="C43" s="28"/>
      <c r="D43" s="28"/>
      <c r="E43" s="28"/>
      <c r="F43" s="136"/>
    </row>
    <row r="44" spans="1:6" ht="15.75" thickTop="1" x14ac:dyDescent="0.25">
      <c r="A44" s="30">
        <f>+A43+0.1</f>
        <v>5.0999999999999996</v>
      </c>
      <c r="B44" s="20" t="s">
        <v>53</v>
      </c>
      <c r="C44" s="29">
        <f>C40/'Financial Statements'!B63</f>
        <v>76.441314553990608</v>
      </c>
      <c r="D44" s="29">
        <f>D40/'Financial Statements'!C63</f>
        <v>50.527272727272731</v>
      </c>
      <c r="E44" s="29">
        <f>E40/'Financial Statements'!D63</f>
        <v>-311.11111111111109</v>
      </c>
      <c r="F44" s="131" t="s">
        <v>191</v>
      </c>
    </row>
    <row r="45" spans="1:6" x14ac:dyDescent="0.25">
      <c r="A45" s="22">
        <f t="shared" ref="A45:A46" si="4">+A44+0.1</f>
        <v>5.1999999999999993</v>
      </c>
      <c r="B45" s="17" t="s">
        <v>54</v>
      </c>
      <c r="C45" s="18">
        <f>'Financial Statements'!B62/('Financial Statements'!B66/1000)</f>
        <v>2132.0339830084954</v>
      </c>
      <c r="D45" s="18">
        <f>'Financial Statements'!C62/('Financial Statements'!C66/1000)</f>
        <v>3297.8155579717304</v>
      </c>
      <c r="E45" s="18">
        <f>'Financial Statements'!D62/('Financial Statements'!D66/1000)</f>
        <v>-267.15084895475513</v>
      </c>
      <c r="F45" s="131" t="s">
        <v>192</v>
      </c>
    </row>
    <row r="46" spans="1:6" x14ac:dyDescent="0.25">
      <c r="A46" s="22">
        <f t="shared" si="4"/>
        <v>5.2999999999999989</v>
      </c>
      <c r="B46" s="17" t="s">
        <v>55</v>
      </c>
      <c r="C46" s="33" t="e">
        <f>'Ratios, Growth Rates and Margin'!C40/'Financial Statements'!B97</f>
        <v>#DIV/0!</v>
      </c>
      <c r="D46" s="33">
        <f>'Ratios, Growth Rates and Margin'!D40/'Financial Statements'!C97</f>
        <v>1.5730188679245285</v>
      </c>
      <c r="E46" s="33">
        <f>'Ratios, Growth Rates and Margin'!E40/'Financial Statements'!D97</f>
        <v>0.77777777777777779</v>
      </c>
      <c r="F46" s="137" t="s">
        <v>193</v>
      </c>
    </row>
    <row r="47" spans="1:6" x14ac:dyDescent="0.25">
      <c r="A47" s="22">
        <f>+A46+0.1</f>
        <v>5.3999999999999986</v>
      </c>
      <c r="B47" s="17" t="s">
        <v>56</v>
      </c>
      <c r="C47" s="18">
        <f>'Financial Statements'!B102/('Financial Statements'!B66/1000)</f>
        <v>9335.7321339330319</v>
      </c>
      <c r="D47" s="18">
        <f>'Financial Statements'!C102/('Financial Statements'!C66/1000)</f>
        <v>13664.623900365719</v>
      </c>
      <c r="E47" s="18">
        <f>'Financial Statements'!D102/('Financial Statements'!D66/1000)</f>
        <v>14333.398763372265</v>
      </c>
      <c r="F47" s="131" t="s">
        <v>194</v>
      </c>
    </row>
    <row r="48" spans="1:6" x14ac:dyDescent="0.25">
      <c r="A48" s="22">
        <f>+A47+0.1</f>
        <v>5.4999999999999982</v>
      </c>
      <c r="B48" s="17" t="s">
        <v>57</v>
      </c>
      <c r="C48" s="19">
        <f>C49/C45</f>
        <v>0.43167221414842255</v>
      </c>
      <c r="D48" s="19">
        <f t="shared" ref="D48:E48" si="5">D49/D45</f>
        <v>0.38235823042800621</v>
      </c>
      <c r="E48" s="19">
        <f t="shared" si="5"/>
        <v>-7.2083027185892723</v>
      </c>
      <c r="F48" s="134" t="s">
        <v>195</v>
      </c>
    </row>
    <row r="49" spans="1:6" x14ac:dyDescent="0.25">
      <c r="A49" s="22"/>
      <c r="B49" s="17" t="s">
        <v>58</v>
      </c>
      <c r="C49" s="19">
        <f>'Financial Statements'!B10/('Financial Statements'!B66/1000)</f>
        <v>920.3398300849575</v>
      </c>
      <c r="D49" s="19">
        <f>'Financial Statements'!C10/('Financial Statements'!C66/1000)</f>
        <v>1260.9469210240188</v>
      </c>
      <c r="E49" s="19">
        <f>'Financial Statements'!D10/('Financial Statements'!D66/1000)</f>
        <v>1925.7041907939936</v>
      </c>
      <c r="F49" s="134" t="s">
        <v>196</v>
      </c>
    </row>
    <row r="50" spans="1:6" x14ac:dyDescent="0.25">
      <c r="A50" s="22">
        <f>+A48+0.1</f>
        <v>5.5999999999999979</v>
      </c>
      <c r="B50" s="17" t="s">
        <v>59</v>
      </c>
      <c r="C50" s="19">
        <f>C49/C40</f>
        <v>5.6524986493364304</v>
      </c>
      <c r="D50" s="19">
        <f t="shared" ref="D50:E50" si="6">D49/D40</f>
        <v>7.5623540903443613</v>
      </c>
      <c r="E50" s="19">
        <f t="shared" si="6"/>
        <v>22.925049890404686</v>
      </c>
      <c r="F50" s="138" t="s">
        <v>197</v>
      </c>
    </row>
    <row r="51" spans="1:6" x14ac:dyDescent="0.25">
      <c r="A51" s="22">
        <f t="shared" ref="A51:A52" si="7">+A49+0.1</f>
        <v>0.1</v>
      </c>
      <c r="B51" s="17" t="s">
        <v>60</v>
      </c>
      <c r="C51" s="18">
        <f>'Financial Statements'!B62/'Financial Statements'!B102</f>
        <v>0.22837351719412444</v>
      </c>
      <c r="D51" s="18">
        <f>'Financial Statements'!C62/'Financial Statements'!C102</f>
        <v>0.2413396506202756</v>
      </c>
      <c r="E51" s="18">
        <f>'Financial Statements'!D62/'Financial Statements'!D102</f>
        <v>-1.8638346240490815E-2</v>
      </c>
      <c r="F51" s="131" t="s">
        <v>198</v>
      </c>
    </row>
    <row r="52" spans="1:6" x14ac:dyDescent="0.25">
      <c r="A52" s="22">
        <f t="shared" si="7"/>
        <v>5.6999999999999975</v>
      </c>
      <c r="B52" s="17" t="s">
        <v>61</v>
      </c>
      <c r="C52" s="18">
        <f>C58/C59</f>
        <v>0.18286116413277617</v>
      </c>
      <c r="D52" s="18">
        <f t="shared" ref="D52:E52" si="8">D58/D59</f>
        <v>0.13304422948917469</v>
      </c>
      <c r="E52" s="18">
        <f t="shared" si="8"/>
        <v>5.7446832940703345E-2</v>
      </c>
      <c r="F52" s="131" t="s">
        <v>199</v>
      </c>
    </row>
    <row r="53" spans="1:6" x14ac:dyDescent="0.25">
      <c r="A53" s="22">
        <f>+A51+0.1</f>
        <v>0.2</v>
      </c>
      <c r="B53" s="17" t="s">
        <v>51</v>
      </c>
      <c r="C53" s="18">
        <f>'Financial Statements'!B7/'Financial Statements'!B79</f>
        <v>0.16070607912124341</v>
      </c>
      <c r="D53" s="18">
        <f>'Financial Statements'!C7/'Financial Statements'!C79</f>
        <v>0.20648595123158806</v>
      </c>
      <c r="E53" s="18">
        <f>'Financial Statements'!D7/'Financial Statements'!D79</f>
        <v>-1.854337118760687E-2</v>
      </c>
      <c r="F53" s="134" t="s">
        <v>200</v>
      </c>
    </row>
    <row r="54" spans="1:6" x14ac:dyDescent="0.25">
      <c r="A54" s="22">
        <f>+A52+0.1</f>
        <v>5.7999999999999972</v>
      </c>
      <c r="B54" s="17" t="s">
        <v>62</v>
      </c>
      <c r="C54" s="19">
        <f>C61/C60</f>
        <v>-5.5409793854799281</v>
      </c>
      <c r="D54" s="19">
        <f t="shared" ref="D54:E54" si="9">D61/D60</f>
        <v>4.1736951346991207</v>
      </c>
      <c r="E54" s="19">
        <f t="shared" si="9"/>
        <v>3.8369086114653497</v>
      </c>
      <c r="F54" s="134" t="s">
        <v>201</v>
      </c>
    </row>
    <row r="55" spans="1:6" x14ac:dyDescent="0.25">
      <c r="F55" s="135"/>
    </row>
    <row r="56" spans="1:6" x14ac:dyDescent="0.25">
      <c r="F56" s="135"/>
    </row>
    <row r="57" spans="1:6" x14ac:dyDescent="0.25">
      <c r="A57" s="23" t="s">
        <v>72</v>
      </c>
      <c r="B57" s="25" t="s">
        <v>76</v>
      </c>
      <c r="C57" s="24">
        <f>'Financial Statements'!B66*'Ratios, Growth Rates and Margin'!C40/1000</f>
        <v>1629.0140999999999</v>
      </c>
      <c r="D57" s="24">
        <f>'Financial Statements'!C66*'Ratios, Growth Rates and Margin'!D40/1000</f>
        <v>1686.90858</v>
      </c>
      <c r="E57" s="24">
        <f>'Financial Statements'!D66*'Ratios, Growth Rates and Margin'!E40/1000</f>
        <v>855.87599999999998</v>
      </c>
      <c r="F57" s="139" t="s">
        <v>202</v>
      </c>
    </row>
    <row r="58" spans="1:6" x14ac:dyDescent="0.25">
      <c r="A58" s="23" t="s">
        <v>68</v>
      </c>
      <c r="B58" s="25" t="s">
        <v>69</v>
      </c>
      <c r="C58" s="26">
        <f>'Financial Statements'!B54-(1-('Financial Statements'!B60/'Financial Statements'!B54))</f>
        <v>22897.874972706231</v>
      </c>
      <c r="D58" s="26">
        <f>'Financial Statements'!C54-(1-('Financial Statements'!C60/'Financial Statements'!C54))</f>
        <v>24877.807427951284</v>
      </c>
      <c r="E58" s="26">
        <f>'Financial Statements'!D54-(1-('Financial Statements'!D60/'Financial Statements'!D54))</f>
        <v>12247.262655127368</v>
      </c>
      <c r="F58" s="140" t="s">
        <v>203</v>
      </c>
    </row>
    <row r="59" spans="1:6" x14ac:dyDescent="0.25">
      <c r="A59" s="23" t="s">
        <v>70</v>
      </c>
      <c r="B59" s="25" t="s">
        <v>71</v>
      </c>
      <c r="C59" s="26">
        <f>'Financial Statements'!B92+'Financial Statements'!B102</f>
        <v>125220</v>
      </c>
      <c r="D59" s="26">
        <f>'Financial Statements'!C92+'Financial Statements'!C102</f>
        <v>186989</v>
      </c>
      <c r="E59" s="26">
        <f>'Financial Statements'!D92+'Financial Statements'!D102</f>
        <v>213193</v>
      </c>
      <c r="F59" s="140" t="s">
        <v>204</v>
      </c>
    </row>
    <row r="60" spans="1:6" x14ac:dyDescent="0.25">
      <c r="A60" s="27" t="s">
        <v>74</v>
      </c>
      <c r="B60" s="25" t="s">
        <v>77</v>
      </c>
      <c r="C60" s="26">
        <f>C57+'Financial Statements'!B92-'Financial Statements'!B75</f>
        <v>-8676.9858999999997</v>
      </c>
      <c r="D60" s="26">
        <f>D57+'Financial Statements'!C92-'Financial Statements'!C75</f>
        <v>14210.908580000003</v>
      </c>
      <c r="E60" s="26">
        <f>E57+'Financial Statements'!D92-'Financial Statements'!D75</f>
        <v>14117.876000000004</v>
      </c>
      <c r="F60" s="140" t="s">
        <v>205</v>
      </c>
    </row>
    <row r="61" spans="1:6" x14ac:dyDescent="0.25">
      <c r="A61" s="50" t="s">
        <v>75</v>
      </c>
      <c r="B61" s="51" t="s">
        <v>35</v>
      </c>
      <c r="C61" s="52">
        <f>C19</f>
        <v>48079</v>
      </c>
      <c r="D61" s="52">
        <f t="shared" ref="D61:E61" si="10">D19</f>
        <v>59312</v>
      </c>
      <c r="E61" s="52">
        <f t="shared" si="10"/>
        <v>54169</v>
      </c>
      <c r="F61" s="140" t="s">
        <v>206</v>
      </c>
    </row>
    <row r="63" spans="1:6" x14ac:dyDescent="0.25">
      <c r="A63" s="54"/>
      <c r="B63" s="9"/>
    </row>
    <row r="65" spans="2:6" x14ac:dyDescent="0.25">
      <c r="B65" s="9"/>
    </row>
    <row r="67" spans="2:6" x14ac:dyDescent="0.25">
      <c r="B67" s="1"/>
      <c r="C67" s="45"/>
      <c r="D67" s="45"/>
    </row>
    <row r="68" spans="2:6" x14ac:dyDescent="0.25">
      <c r="B68" s="1"/>
      <c r="C68" s="45"/>
      <c r="D68" s="45"/>
    </row>
    <row r="69" spans="2:6" x14ac:dyDescent="0.25">
      <c r="B69" s="1"/>
      <c r="C69" s="45"/>
      <c r="D69" s="45"/>
      <c r="E69" s="53"/>
      <c r="F69" s="53"/>
    </row>
    <row r="70" spans="2:6" x14ac:dyDescent="0.25">
      <c r="E70" s="53"/>
      <c r="F70" s="53"/>
    </row>
    <row r="71" spans="2:6" x14ac:dyDescent="0.25">
      <c r="B71" s="55"/>
      <c r="C71" s="45"/>
      <c r="D71" s="45"/>
      <c r="E71" s="53"/>
      <c r="F71" s="53"/>
    </row>
    <row r="72" spans="2:6" x14ac:dyDescent="0.25">
      <c r="E72" s="53"/>
      <c r="F72" s="53"/>
    </row>
    <row r="73" spans="2:6" x14ac:dyDescent="0.25">
      <c r="B73" s="9"/>
      <c r="E73" s="53"/>
      <c r="F73" s="53"/>
    </row>
    <row r="74" spans="2:6" x14ac:dyDescent="0.25">
      <c r="B74" s="1"/>
      <c r="C74" s="45"/>
      <c r="D74" s="45"/>
      <c r="E74" s="53"/>
      <c r="F74" s="53"/>
    </row>
    <row r="75" spans="2:6" x14ac:dyDescent="0.25">
      <c r="B75" s="1"/>
      <c r="C75" s="45"/>
      <c r="D75" s="45"/>
      <c r="E75" s="53"/>
      <c r="F75" s="53"/>
    </row>
    <row r="76" spans="2:6" x14ac:dyDescent="0.25">
      <c r="E76" s="53"/>
      <c r="F76" s="53"/>
    </row>
    <row r="77" spans="2:6" x14ac:dyDescent="0.25">
      <c r="B77" s="6"/>
      <c r="E77" s="53"/>
      <c r="F77" s="53"/>
    </row>
    <row r="78" spans="2:6" x14ac:dyDescent="0.25">
      <c r="B78" s="1"/>
      <c r="C78" s="45"/>
      <c r="D78" s="45"/>
      <c r="E78" s="53"/>
      <c r="F78" s="53"/>
    </row>
    <row r="79" spans="2:6" x14ac:dyDescent="0.25">
      <c r="B79" s="1"/>
      <c r="C79" s="45"/>
      <c r="D79" s="45"/>
      <c r="E79" s="53"/>
      <c r="F79" s="53"/>
    </row>
    <row r="80" spans="2:6" x14ac:dyDescent="0.25">
      <c r="B80" s="1"/>
      <c r="C80" s="45"/>
      <c r="D80" s="45"/>
      <c r="E80" s="53"/>
      <c r="F80" s="53"/>
    </row>
    <row r="81" spans="2:6" x14ac:dyDescent="0.25">
      <c r="B81" s="1"/>
      <c r="C81" s="45"/>
      <c r="D81" s="45"/>
      <c r="E81" s="53"/>
      <c r="F81" s="53"/>
    </row>
    <row r="82" spans="2:6" x14ac:dyDescent="0.25">
      <c r="B82" s="1"/>
      <c r="C82" s="45"/>
      <c r="D82" s="45"/>
      <c r="E82" s="53"/>
      <c r="F82" s="53"/>
    </row>
    <row r="83" spans="2:6" x14ac:dyDescent="0.25">
      <c r="B83" s="1"/>
      <c r="C83" s="45"/>
      <c r="D83" s="45"/>
      <c r="E83" s="53"/>
      <c r="F83" s="53"/>
    </row>
    <row r="84" spans="2:6" x14ac:dyDescent="0.25">
      <c r="C84" s="53"/>
      <c r="D84" s="53"/>
      <c r="E84" s="53"/>
      <c r="F84" s="53"/>
    </row>
    <row r="85" spans="2:6" x14ac:dyDescent="0.25">
      <c r="B85" s="6"/>
      <c r="C85" s="53"/>
      <c r="D85" s="53"/>
      <c r="E85" s="53"/>
      <c r="F85" s="53"/>
    </row>
    <row r="86" spans="2:6" x14ac:dyDescent="0.25">
      <c r="B86" s="1"/>
      <c r="C86" s="45"/>
      <c r="D86" s="45"/>
      <c r="E86" s="53"/>
      <c r="F86" s="53"/>
    </row>
    <row r="87" spans="2:6" x14ac:dyDescent="0.25">
      <c r="B87" s="1"/>
      <c r="C87" s="45"/>
      <c r="D87" s="45"/>
      <c r="E87" s="53"/>
      <c r="F87" s="53"/>
    </row>
    <row r="88" spans="2:6" x14ac:dyDescent="0.25">
      <c r="B88" s="1"/>
      <c r="C88" s="45"/>
      <c r="D88" s="45"/>
      <c r="E88" s="53"/>
      <c r="F88" s="53"/>
    </row>
    <row r="89" spans="2:6" x14ac:dyDescent="0.25">
      <c r="C89" s="53"/>
      <c r="D89" s="53"/>
      <c r="E89" s="53"/>
      <c r="F89" s="53"/>
    </row>
    <row r="90" spans="2:6" x14ac:dyDescent="0.25">
      <c r="B90" s="6"/>
      <c r="C90" s="53"/>
      <c r="D90" s="53"/>
      <c r="E90" s="53"/>
      <c r="F90" s="53"/>
    </row>
    <row r="91" spans="2:6" x14ac:dyDescent="0.25">
      <c r="B91" s="1"/>
      <c r="C91" s="45"/>
      <c r="D91" s="45"/>
      <c r="E91" s="53"/>
      <c r="F91" s="53"/>
    </row>
    <row r="92" spans="2:6" x14ac:dyDescent="0.25">
      <c r="B92" s="1"/>
      <c r="C92" s="45"/>
      <c r="D92" s="45"/>
      <c r="E92" s="53"/>
      <c r="F92" s="53"/>
    </row>
    <row r="93" spans="2:6" x14ac:dyDescent="0.25">
      <c r="B93" s="1"/>
      <c r="C93" s="45"/>
      <c r="D93" s="45"/>
      <c r="E93" s="53"/>
      <c r="F93" s="53"/>
    </row>
    <row r="94" spans="2:6" x14ac:dyDescent="0.25">
      <c r="B94" s="1"/>
      <c r="C94" s="45"/>
      <c r="D94" s="45"/>
      <c r="E94" s="53"/>
      <c r="F94" s="53"/>
    </row>
    <row r="95" spans="2:6" x14ac:dyDescent="0.25">
      <c r="B95" s="1"/>
      <c r="C95" s="45"/>
      <c r="D95" s="45"/>
      <c r="E95" s="53"/>
      <c r="F95" s="53"/>
    </row>
    <row r="96" spans="2:6" x14ac:dyDescent="0.25">
      <c r="C96" s="53"/>
      <c r="D96" s="53"/>
      <c r="E96" s="53"/>
      <c r="F96" s="53"/>
    </row>
    <row r="97" spans="1:6" x14ac:dyDescent="0.25">
      <c r="B97" s="6"/>
      <c r="C97" s="53"/>
      <c r="D97" s="53"/>
      <c r="E97" s="53"/>
      <c r="F97" s="53"/>
    </row>
    <row r="98" spans="1:6" x14ac:dyDescent="0.25">
      <c r="B98" s="1"/>
      <c r="C98" s="45"/>
      <c r="D98" s="45"/>
      <c r="E98" s="53"/>
      <c r="F98" s="53"/>
    </row>
    <row r="99" spans="1:6" x14ac:dyDescent="0.25">
      <c r="B99" s="1"/>
      <c r="C99" s="45"/>
      <c r="D99" s="45"/>
      <c r="E99" s="53"/>
      <c r="F99" s="53"/>
    </row>
    <row r="100" spans="1:6" x14ac:dyDescent="0.25">
      <c r="B100" s="1"/>
      <c r="C100" s="45"/>
      <c r="D100" s="45"/>
      <c r="E100" s="53"/>
      <c r="F100" s="53"/>
    </row>
    <row r="101" spans="1:6" x14ac:dyDescent="0.25">
      <c r="E101" s="53"/>
      <c r="F101" s="53"/>
    </row>
    <row r="102" spans="1:6" x14ac:dyDescent="0.25">
      <c r="E102" s="53"/>
      <c r="F102" s="53"/>
    </row>
    <row r="103" spans="1:6" x14ac:dyDescent="0.25">
      <c r="A103" s="54"/>
      <c r="B103" s="9"/>
    </row>
    <row r="105" spans="1:6" x14ac:dyDescent="0.25">
      <c r="B105" s="1"/>
      <c r="C105" s="45"/>
      <c r="D105" s="45"/>
      <c r="E105" s="45"/>
      <c r="F105" s="45"/>
    </row>
    <row r="106" spans="1:6" x14ac:dyDescent="0.25">
      <c r="B106" s="1"/>
      <c r="C106" s="45"/>
      <c r="D106" s="45"/>
      <c r="E106" s="45"/>
      <c r="F106" s="45"/>
    </row>
    <row r="107" spans="1:6" x14ac:dyDescent="0.25">
      <c r="B107" s="1"/>
      <c r="C107" s="45"/>
      <c r="D107" s="45"/>
      <c r="E107" s="45"/>
      <c r="F107" s="45"/>
    </row>
    <row r="108" spans="1:6" x14ac:dyDescent="0.25">
      <c r="B108" s="1"/>
      <c r="C108" s="45"/>
      <c r="D108" s="45"/>
      <c r="E108" s="45"/>
      <c r="F108" s="45"/>
    </row>
    <row r="109" spans="1:6" x14ac:dyDescent="0.25">
      <c r="B109" s="1"/>
      <c r="C109" s="45"/>
      <c r="D109" s="45"/>
      <c r="E109" s="45"/>
      <c r="F109" s="45"/>
    </row>
    <row r="110" spans="1:6" x14ac:dyDescent="0.25">
      <c r="B110" s="1"/>
      <c r="C110" s="45"/>
      <c r="D110" s="45"/>
      <c r="E110" s="45"/>
      <c r="F110" s="45"/>
    </row>
    <row r="111" spans="1:6" x14ac:dyDescent="0.25">
      <c r="C111" s="45"/>
      <c r="D111" s="45"/>
      <c r="E111" s="45"/>
      <c r="F111" s="45"/>
    </row>
    <row r="112" spans="1:6" x14ac:dyDescent="0.25">
      <c r="C112" s="45"/>
      <c r="D112" s="45"/>
      <c r="E112" s="45"/>
      <c r="F112" s="45"/>
    </row>
    <row r="113" spans="1:6" x14ac:dyDescent="0.25">
      <c r="A113" s="54"/>
      <c r="B113" s="9"/>
    </row>
    <row r="115" spans="1:6" x14ac:dyDescent="0.25">
      <c r="B115" s="55"/>
      <c r="C115" s="45"/>
      <c r="D115" s="45"/>
      <c r="E115" s="45"/>
      <c r="F115" s="45"/>
    </row>
    <row r="116" spans="1:6" x14ac:dyDescent="0.25">
      <c r="B116" s="55"/>
      <c r="C116" s="45"/>
      <c r="D116" s="45"/>
      <c r="E116" s="45"/>
    </row>
    <row r="117" spans="1:6" x14ac:dyDescent="0.25">
      <c r="B117" s="55"/>
      <c r="C117" s="45"/>
      <c r="D117" s="45"/>
      <c r="E117" s="45"/>
    </row>
  </sheetData>
  <mergeCells count="1">
    <mergeCell ref="C2:E2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0 E A A B Q S w M E F A A C A A g A s L s n W J Z h B n O m A A A A 9 w A A A B I A H A B D b 2 5 m a W c v U G F j a 2 F n Z S 5 4 b W w g o h g A K K A U A A A A A A A A A A A A A A A A A A A A A A A A A A A A h Y + 9 C s I w H M R f p W R v v n S Q k q a D O A g W B E F c Q x r b Y P u v N K n p u z n 4 S L 6 C F a 2 6 O d x w d 7 / h 7 n 6 9 i W x o 6 u h i O m d b S B H D F E U G d F t Y K F P U + 2 O 8 Q J k U W 6 V P q j T R C I N L B l e k q P L + n B A S Q s B h h t u u J J x S R g 7 5 Z q c r 0 y j 0 g e 1 / O L b g v A J t k B T 7 1 x j J M e O j 2 J x j K s i U i t z C l + D j 4 G f 7 E 4 p l X / u + M 9 J A v F 4 J M l l B 3 i f k A 1 B L A w Q U A A I A C A C w u y d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L s n W K L q D l e l A Q A A k g o A A B M A H A B G b 3 J t d W x h c y 9 T Z W N 0 a W 9 u M S 5 t I K I Y A C i g F A A A A A A A A A A A A A A A A A A A A A A A A A A A A O 2 W X W v C M B S G 7 4 X + h x B v K p R i P 9 a x D S + G M v B q s r k r K y O 2 x 4 / Z J q W J s k 3 8 7 2 t t / Z h L R b G g F + t N 4 c 1 J c s 5 5 3 j T l 4 I k J o + g 1 e x s P S k W p 8 D G J w U d V 3 C W D A O p 1 A 6 k d M g J k 1 D B q o A C E U k H J 8 8 p m s Q e J 0 v G H + i q U q 0 + T A P Q m o w K o 4 C p u 3 r t v H G L u f h B v e u c + U 2 j F k z m 4 L e B T w S L 3 M S T f j O o e C z X U p t 6 7 H v l D X N N Q r x 1 G A Y T J I i R N q 4 E N 3 c L 9 m p Z t v E m r k e e w 6 L X 9 x i Z b 3 F / 2 W k S Q f h 5 e x c 0 x o a O k o u 5 X B G k J q 0 i 9 G x P K h y w O m y y Y h T Q d 5 O p 6 E W 2 x w J l u Y A 2 J Z A w J + B R L D a 1 1 s 0 C 3 C n S 7 Q L 8 p 0 J 0 C / R a n v R K O r a c Z L 5 c 1 p T K h 0 k q l M M 0 c p n l d M E 0 5 T L M M m O Z 5 M H e a f R x N 6 Y S j c W 4 K f Y G Q z Z N C s z i + r T U b y G V 1 r y P a b k k 7 y W 7 S + G 2 Y / U 2 k n r G u 0 z O W 3 D N W G Z 6 x j v O M F P V B 0 5 x x d L c Y k P q P 4 q I o 7 O s 8 E b Y c g 1 0 G B r u E K 5 H O w g H E p 1 y K f 2 Y c + o 7 u z j i V q J M T t a + L q C M n 6 p R B 1 L n U T 8 4 h N j 9 Q S w E C L Q A U A A I A C A C w u y d Y l m E G c 6 Y A A A D 3 A A A A E g A A A A A A A A A A A A A A A A A A A A A A Q 2 9 u Z m l n L 1 B h Y 2 t h Z 2 U u e G 1 s U E s B A i 0 A F A A C A A g A s L s n W A / K 6 a u k A A A A 6 Q A A A B M A A A A A A A A A A A A A A A A A 8 g A A A F t D b 2 5 0 Z W 5 0 X 1 R 5 c G V z X S 5 4 b W x Q S w E C L Q A U A A I A C A C w u y d Y o u o O V 6 U B A A C S C g A A E w A A A A A A A A A A A A A A A A D j A Q A A R m 9 y b X V s Y X M v U 2 V j d G l v b j E u b V B L B Q Y A A A A A A w A D A M I A A A D V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t P Q A A A A A A A E s 9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N 1 Q x O T o y M T o 0 N i 4 z N j g y M T I z W i I g L z 4 8 R W 5 0 c n k g V H l w Z T 0 i R m l s b E N v b H V t b l R 5 c G V z I i B W Y W x 1 Z T 0 i c 0 J n W U d C Z 1 l H Q X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Q 2 9 s d W 1 u M S w w f S Z x d W 9 0 O y w m c X V v d D t T Z W N 0 a W 9 u M S 9 U Y W J s Z T A w M S A o U G F n Z S A x K S 9 B d X R v U m V t b 3 Z l Z E N v b H V t b n M x L n t D b 2 x 1 b W 4 y L D F 9 J n F 1 b 3 Q 7 L C Z x d W 9 0 O 1 N l Y 3 R p b 2 4 x L 1 R h Y m x l M D A x I C h Q Y W d l I D E p L 0 F 1 d G 9 S Z W 1 v d m V k Q 2 9 s d W 1 u c z E u e 0 N v b H V t b j M s M n 0 m c X V v d D s s J n F 1 b 3 Q 7 U 2 V j d G l v b j E v V G F i b G U w M D E g K F B h Z 2 U g M S k v Q X V 0 b 1 J l b W 9 2 Z W R D b 2 x 1 b W 5 z M S 5 7 Q 2 9 s d W 1 u N C w z f S Z x d W 9 0 O y w m c X V v d D t T Z W N 0 a W 9 u M S 9 U Y W J s Z T A w M S A o U G F n Z S A x K S 9 B d X R v U m V t b 3 Z l Z E N v b H V t b n M x L n t D b 2 x 1 b W 4 1 L D R 9 J n F 1 b 3 Q 7 L C Z x d W 9 0 O 1 N l Y 3 R p b 2 4 x L 1 R h Y m x l M D A x I C h Q Y W d l I D E p L 0 F 1 d G 9 S Z W 1 v d m V k Q 2 9 s d W 1 u c z E u e 0 N v b H V t b j Y s N X 0 m c X V v d D s s J n F 1 b 3 Q 7 U 2 V j d G l v b j E v V G F i b G U w M D E g K F B h Z 2 U g M S k v Q X V 0 b 1 J l b W 9 2 Z W R D b 2 x 1 b W 5 z M S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D b 2 x 1 b W 4 x L D B 9 J n F 1 b 3 Q 7 L C Z x d W 9 0 O 1 N l Y 3 R p b 2 4 x L 1 R h Y m x l M D A x I C h Q Y W d l I D E p L 0 F 1 d G 9 S Z W 1 v d m V k Q 2 9 s d W 1 u c z E u e 0 N v b H V t b j I s M X 0 m c X V v d D s s J n F 1 b 3 Q 7 U 2 V j d G l v b j E v V G F i b G U w M D E g K F B h Z 2 U g M S k v Q X V 0 b 1 J l b W 9 2 Z W R D b 2 x 1 b W 5 z M S 5 7 Q 2 9 s d W 1 u M y w y f S Z x d W 9 0 O y w m c X V v d D t T Z W N 0 a W 9 u M S 9 U Y W J s Z T A w M S A o U G F n Z S A x K S 9 B d X R v U m V t b 3 Z l Z E N v b H V t b n M x L n t D b 2 x 1 b W 4 0 L D N 9 J n F 1 b 3 Q 7 L C Z x d W 9 0 O 1 N l Y 3 R p b 2 4 x L 1 R h Y m x l M D A x I C h Q Y W d l I D E p L 0 F 1 d G 9 S Z W 1 v d m V k Q 2 9 s d W 1 u c z E u e 0 N v b H V t b j U s N H 0 m c X V v d D s s J n F 1 b 3 Q 7 U 2 V j d G l v b j E v V G F i b G U w M D E g K F B h Z 2 U g M S k v Q X V 0 b 1 J l b W 9 2 Z W R D b 2 x 1 b W 5 z M S 5 7 Q 2 9 s d W 1 u N i w 1 f S Z x d W 9 0 O y w m c X V v d D t T Z W N 0 a W 9 u M S 9 U Y W J s Z T A w M S A o U G F n Z S A x K S 9 B d X R v U m V t b 3 Z l Z E N v b H V t b n M x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3 V D E 5 O j Q 2 O j I x L j M x M D c 0 N D F a I i A v P j x F b n R y e S B U e X B l P S J G a W x s Q 2 9 s d W 1 u V H l w Z X M i I F Z h b H V l P S J z Q m d N R E F 3 P T 0 i I C 8 + P E V u d H J 5 I F R 5 c G U 9 I k Z p b G x D b 2 x 1 b W 5 O Y W 1 l c y I g V m F s d W U 9 I n N b J n F 1 b 3 Q 7 Q 2 9 s d W 1 u M S Z x d W 9 0 O y w m c X V v d D t D b 2 x 1 b W 4 z J n F 1 b 3 Q 7 L C Z x d W 9 0 O 0 N v b H V t b j U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y I C h Q Y W d l I D I p L 0 F 1 d G 9 S Z W 1 v d m V k Q 2 9 s d W 1 u c z E u e 0 N v b H V t b j E s M H 0 m c X V v d D s s J n F 1 b 3 Q 7 U 2 V j d G l v b j E v V G F i b G U w M D I g K F B h Z 2 U g M i k v Q X V 0 b 1 J l b W 9 2 Z W R D b 2 x 1 b W 5 z M S 5 7 Q 2 9 s d W 1 u M y w x f S Z x d W 9 0 O y w m c X V v d D t T Z W N 0 a W 9 u M S 9 U Y W J s Z T A w M i A o U G F n Z S A y K S 9 B d X R v U m V t b 3 Z l Z E N v b H V t b n M x L n t D b 2 x 1 b W 4 1 L D J 9 J n F 1 b 3 Q 7 L C Z x d W 9 0 O 1 N l Y 3 R p b 2 4 x L 1 R h Y m x l M D A y I C h Q Y W d l I D I p L 0 F 1 d G 9 S Z W 1 v d m V k Q 2 9 s d W 1 u c z E u e 0 N v b H V t b j c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U w M D I g K F B h Z 2 U g M i k v Q X V 0 b 1 J l b W 9 2 Z W R D b 2 x 1 b W 5 z M S 5 7 Q 2 9 s d W 1 u M S w w f S Z x d W 9 0 O y w m c X V v d D t T Z W N 0 a W 9 u M S 9 U Y W J s Z T A w M i A o U G F n Z S A y K S 9 B d X R v U m V t b 3 Z l Z E N v b H V t b n M x L n t D b 2 x 1 b W 4 z L D F 9 J n F 1 b 3 Q 7 L C Z x d W 9 0 O 1 N l Y 3 R p b 2 4 x L 1 R h Y m x l M D A y I C h Q Y W d l I D I p L 0 F 1 d G 9 S Z W 1 v d m V k Q 2 9 s d W 1 u c z E u e 0 N v b H V t b j U s M n 0 m c X V v d D s s J n F 1 b 3 Q 7 U 2 V j d G l v b j E v V G F i b G U w M D I g K F B h Z 2 U g M i k v Q X V 0 b 1 J l b W 9 2 Z W R D b 2 x 1 b W 5 z M S 5 7 Q 2 9 s d W 1 u N y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I l M j A o U G F n Z S U y M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S 9 U Y W J s Z T A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0 Z p b m F u Y 2 l h b C B T d G F 0 Z W 1 l b n R z I i A v P j x F b n R y e S B U e X B l P S J S Z W N v d m V y e V R h c m d l d E N v b H V t b i I g V m F s d W U 9 I m w x I i A v P j x F b n R y e S B U e X B l P S J S Z W N v d m V y e V R h c m d l d F J v d y I g V m F s d W U 9 I m w 1 N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3 V D E 5 O j U x O j A 0 L j U x M z Y y N j l a I i A v P j x F b n R y e S B U e X B l P S J G a W x s Q 2 9 s d W 1 u V H l w Z X M i I F Z h b H V l P S J z Q m d N R E F 3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z I C h Q Y W d l I D I p L 0 F 1 d G 9 S Z W 1 v d m V k Q 2 9 s d W 1 u c z E u e 0 N v b H V t b j E s M H 0 m c X V v d D s s J n F 1 b 3 Q 7 U 2 V j d G l v b j E v V G F i b G U w M D M g K F B h Z 2 U g M i k v Q X V 0 b 1 J l b W 9 2 Z W R D b 2 x 1 b W 5 z M S 5 7 Q 2 9 s d W 1 u M i w x f S Z x d W 9 0 O y w m c X V v d D t T Z W N 0 a W 9 u M S 9 U Y W J s Z T A w M y A o U G F n Z S A y K S 9 B d X R v U m V t b 3 Z l Z E N v b H V t b n M x L n t D b 2 x 1 b W 4 z L D J 9 J n F 1 b 3 Q 7 L C Z x d W 9 0 O 1 N l Y 3 R p b 2 4 x L 1 R h Y m x l M D A z I C h Q Y W d l I D I p L 0 F 1 d G 9 S Z W 1 v d m V k Q 2 9 s d W 1 u c z E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U w M D M g K F B h Z 2 U g M i k v Q X V 0 b 1 J l b W 9 2 Z W R D b 2 x 1 b W 5 z M S 5 7 Q 2 9 s d W 1 u M S w w f S Z x d W 9 0 O y w m c X V v d D t T Z W N 0 a W 9 u M S 9 U Y W J s Z T A w M y A o U G F n Z S A y K S 9 B d X R v U m V t b 3 Z l Z E N v b H V t b n M x L n t D b 2 x 1 b W 4 y L D F 9 J n F 1 b 3 Q 7 L C Z x d W 9 0 O 1 N l Y 3 R p b 2 4 x L 1 R h Y m x l M D A z I C h Q Y W d l I D I p L 0 F 1 d G 9 S Z W 1 v d m V k Q 2 9 s d W 1 u c z E u e 0 N v b H V t b j M s M n 0 m c X V v d D s s J n F 1 b 3 Q 7 U 2 V j d G l v b j E v V G F i b G U w M D M g K F B h Z 2 U g M i k v Q X V 0 b 1 J l b W 9 2 Z W R D b 2 x 1 b W 5 z M S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M l M j A o U G F n Z S U y M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y K S 9 U Y W J s Z T A w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y K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d U M T k 6 N T M 6 M D g u N j U 3 M z A x M l o i I C 8 + P E V u d H J 5 I F R 5 c G U 9 I k Z p b G x D b 2 x 1 b W 5 U e X B l c y I g V m F s d W U 9 I n N C Z 0 1 E Q X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M g K F B h Z 2 U g M i k g K D I p L 0 F 1 d G 9 S Z W 1 v d m V k Q 2 9 s d W 1 u c z E u e 0 N v b H V t b j E s M H 0 m c X V v d D s s J n F 1 b 3 Q 7 U 2 V j d G l v b j E v V G F i b G U w M D M g K F B h Z 2 U g M i k g K D I p L 0 F 1 d G 9 S Z W 1 v d m V k Q 2 9 s d W 1 u c z E u e 0 N v b H V t b j I s M X 0 m c X V v d D s s J n F 1 b 3 Q 7 U 2 V j d G l v b j E v V G F i b G U w M D M g K F B h Z 2 U g M i k g K D I p L 0 F 1 d G 9 S Z W 1 v d m V k Q 2 9 s d W 1 u c z E u e 0 N v b H V t b j M s M n 0 m c X V v d D s s J n F 1 b 3 Q 7 U 2 V j d G l v b j E v V G F i b G U w M D M g K F B h Z 2 U g M i k g K D I p L 0 F 1 d G 9 S Z W 1 v d m V k Q 2 9 s d W 1 u c z E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U w M D M g K F B h Z 2 U g M i k g K D I p L 0 F 1 d G 9 S Z W 1 v d m V k Q 2 9 s d W 1 u c z E u e 0 N v b H V t b j E s M H 0 m c X V v d D s s J n F 1 b 3 Q 7 U 2 V j d G l v b j E v V G F i b G U w M D M g K F B h Z 2 U g M i k g K D I p L 0 F 1 d G 9 S Z W 1 v d m V k Q 2 9 s d W 1 u c z E u e 0 N v b H V t b j I s M X 0 m c X V v d D s s J n F 1 b 3 Q 7 U 2 V j d G l v b j E v V G F i b G U w M D M g K F B h Z 2 U g M i k g K D I p L 0 F 1 d G 9 S Z W 1 v d m V k Q 2 9 s d W 1 u c z E u e 0 N v b H V t b j M s M n 0 m c X V v d D s s J n F 1 b 3 Q 7 U 2 V j d G l v b j E v V G F i b G U w M D M g K F B h Z 2 U g M i k g K D I p L 0 F 1 d G 9 S Z W 1 v d m V k Q 2 9 s d W 1 u c z E u e 0 N v b H V t b j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z J T I w K F B h Z 2 U l M j A y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i k l M j A o M i k v V G F i b G U w M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i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3 V D E 5 O j U 0 O j M y L j Q 5 O T k 5 O D B a I i A v P j x F b n R y e S B U e X B l P S J G a W x s Q 2 9 s d W 1 u V H l w Z X M i I F Z h b H V l P S J z Q m d Z R k J n V U d C U T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N C A o U G F n Z S A y K S 9 B d X R v U m V t b 3 Z l Z E N v b H V t b n M x L n t D b 2 x 1 b W 4 x L D B 9 J n F 1 b 3 Q 7 L C Z x d W 9 0 O 1 N l Y 3 R p b 2 4 x L 1 R h Y m x l M D A 0 I C h Q Y W d l I D I p L 0 F 1 d G 9 S Z W 1 v d m V k Q 2 9 s d W 1 u c z E u e 0 N v b H V t b j I s M X 0 m c X V v d D s s J n F 1 b 3 Q 7 U 2 V j d G l v b j E v V G F i b G U w M D Q g K F B h Z 2 U g M i k v Q X V 0 b 1 J l b W 9 2 Z W R D b 2 x 1 b W 5 z M S 5 7 Q 2 9 s d W 1 u M y w y f S Z x d W 9 0 O y w m c X V v d D t T Z W N 0 a W 9 u M S 9 U Y W J s Z T A w N C A o U G F n Z S A y K S 9 B d X R v U m V t b 3 Z l Z E N v b H V t b n M x L n t D b 2 x 1 b W 4 0 L D N 9 J n F 1 b 3 Q 7 L C Z x d W 9 0 O 1 N l Y 3 R p b 2 4 x L 1 R h Y m x l M D A 0 I C h Q Y W d l I D I p L 0 F 1 d G 9 S Z W 1 v d m V k Q 2 9 s d W 1 u c z E u e 0 N v b H V t b j U s N H 0 m c X V v d D s s J n F 1 b 3 Q 7 U 2 V j d G l v b j E v V G F i b G U w M D Q g K F B h Z 2 U g M i k v Q X V 0 b 1 J l b W 9 2 Z W R D b 2 x 1 b W 5 z M S 5 7 Q 2 9 s d W 1 u N i w 1 f S Z x d W 9 0 O y w m c X V v d D t T Z W N 0 a W 9 u M S 9 U Y W J s Z T A w N C A o U G F n Z S A y K S 9 B d X R v U m V t b 3 Z l Z E N v b H V t b n M x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R h Y m x l M D A 0 I C h Q Y W d l I D I p L 0 F 1 d G 9 S Z W 1 v d m V k Q 2 9 s d W 1 u c z E u e 0 N v b H V t b j E s M H 0 m c X V v d D s s J n F 1 b 3 Q 7 U 2 V j d G l v b j E v V G F i b G U w M D Q g K F B h Z 2 U g M i k v Q X V 0 b 1 J l b W 9 2 Z W R D b 2 x 1 b W 5 z M S 5 7 Q 2 9 s d W 1 u M i w x f S Z x d W 9 0 O y w m c X V v d D t T Z W N 0 a W 9 u M S 9 U Y W J s Z T A w N C A o U G F n Z S A y K S 9 B d X R v U m V t b 3 Z l Z E N v b H V t b n M x L n t D b 2 x 1 b W 4 z L D J 9 J n F 1 b 3 Q 7 L C Z x d W 9 0 O 1 N l Y 3 R p b 2 4 x L 1 R h Y m x l M D A 0 I C h Q Y W d l I D I p L 0 F 1 d G 9 S Z W 1 v d m V k Q 2 9 s d W 1 u c z E u e 0 N v b H V t b j Q s M 3 0 m c X V v d D s s J n F 1 b 3 Q 7 U 2 V j d G l v b j E v V G F i b G U w M D Q g K F B h Z 2 U g M i k v Q X V 0 b 1 J l b W 9 2 Z W R D b 2 x 1 b W 5 z M S 5 7 Q 2 9 s d W 1 u N S w 0 f S Z x d W 9 0 O y w m c X V v d D t T Z W N 0 a W 9 u M S 9 U Y W J s Z T A w N C A o U G F n Z S A y K S 9 B d X R v U m V t b 3 Z l Z E N v b H V t b n M x L n t D b 2 x 1 b W 4 2 L D V 9 J n F 1 b 3 Q 7 L C Z x d W 9 0 O 1 N l Y 3 R p b 2 4 x L 1 R h Y m x l M D A 0 I C h Q Y W d l I D I p L 0 F 1 d G 9 S Z W 1 v d m V k Q 2 9 s d W 1 u c z E u e 0 N v b H V t b j c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0 J T I w K F B h Z 2 U l M j A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i k v V G F i b G U w M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N 1 Q y M D o y M D o w O S 4 z M z U z N D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2 I C h Q Y W d l I D Q p L 0 F 1 d G 9 S Z W 1 v d m V k Q 2 9 s d W 1 u c z E u e 0 N v b H V t b j E s M H 0 m c X V v d D s s J n F 1 b 3 Q 7 U 2 V j d G l v b j E v V G F i b G U w M D Y g K F B h Z 2 U g N C k v Q X V 0 b 1 J l b W 9 2 Z W R D b 2 x 1 b W 5 z M S 5 7 Q 2 9 s d W 1 u M i w x f S Z x d W 9 0 O y w m c X V v d D t T Z W N 0 a W 9 u M S 9 U Y W J s Z T A w N i A o U G F n Z S A 0 K S 9 B d X R v U m V t b 3 Z l Z E N v b H V t b n M x L n t D b 2 x 1 b W 4 z L D J 9 J n F 1 b 3 Q 7 L C Z x d W 9 0 O 1 N l Y 3 R p b 2 4 x L 1 R h Y m x l M D A 2 I C h Q Y W d l I D Q p L 0 F 1 d G 9 S Z W 1 v d m V k Q 2 9 s d W 1 u c z E u e 0 N v b H V t b j Q s M 3 0 m c X V v d D s s J n F 1 b 3 Q 7 U 2 V j d G l v b j E v V G F i b G U w M D Y g K F B h Z 2 U g N C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Z T A w N i A o U G F n Z S A 0 K S 9 B d X R v U m V t b 3 Z l Z E N v b H V t b n M x L n t D b 2 x 1 b W 4 x L D B 9 J n F 1 b 3 Q 7 L C Z x d W 9 0 O 1 N l Y 3 R p b 2 4 x L 1 R h Y m x l M D A 2 I C h Q Y W d l I D Q p L 0 F 1 d G 9 S Z W 1 v d m V k Q 2 9 s d W 1 u c z E u e 0 N v b H V t b j I s M X 0 m c X V v d D s s J n F 1 b 3 Q 7 U 2 V j d G l v b j E v V G F i b G U w M D Y g K F B h Z 2 U g N C k v Q X V 0 b 1 J l b W 9 2 Z W R D b 2 x 1 b W 5 z M S 5 7 Q 2 9 s d W 1 u M y w y f S Z x d W 9 0 O y w m c X V v d D t T Z W N 0 a W 9 u M S 9 U Y W J s Z T A w N i A o U G F n Z S A 0 K S 9 B d X R v U m V t b 3 Z l Z E N v b H V t b n M x L n t D b 2 x 1 b W 4 0 L D N 9 J n F 1 b 3 Q 7 L C Z x d W 9 0 O 1 N l Y 3 R p b 2 4 x L 1 R h Y m x l M D A 2 I C h Q Y W d l I D Q p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2 J T I w K F B h Z 2 U l M j A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N C k v V G F i b G U w M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N C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U t 5 Z 9 F F L U C T R B L u j w G D N w A A A A A C A A A A A A A Q Z g A A A A E A A C A A A A A 1 7 h 8 C F O e G 4 S 5 G Q S 5 3 X H g 7 N w F d b c a v T O A r g M z e I A k 4 l g A A A A A O g A A A A A I A A C A A A A A o b E F j Z 1 2 B r M s 1 O 5 Y l r U b e 5 E b q J t 6 M u k 4 3 J B 1 p c R m X b F A A A A A j 4 Y / n a S V j 4 G 1 M j X k c 2 h N Z 1 E 1 R + C y t B 9 m p V 2 W 6 i I s 3 E s k 0 9 f k S h 6 M D M G S E b u 7 g / f Z c j k z j K r R P P B w m A o o s x T v s l a 0 3 a / B l f d D K G N P I K g O u g U A A A A C e m d y 0 m a b B J T 3 q u X D u y H M t I Q F H j O C f N O 4 7 + / 3 P 4 N e h p y n P j 8 L e U Y z C 2 h h 9 Z V h + n I o u 7 p f G E O x O P n u t O 1 d q i 1 c 8 < / D a t a M a s h u p > 
</file>

<file path=customXml/itemProps1.xml><?xml version="1.0" encoding="utf-8"?>
<ds:datastoreItem xmlns:ds="http://schemas.openxmlformats.org/officeDocument/2006/customXml" ds:itemID="{08A63812-A1D9-40AD-814F-8C900D1B69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Ratios, Growth Rates and Margin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Jack</cp:lastModifiedBy>
  <dcterms:created xsi:type="dcterms:W3CDTF">2020-05-18T16:32:37Z</dcterms:created>
  <dcterms:modified xsi:type="dcterms:W3CDTF">2024-01-25T06:54:22Z</dcterms:modified>
</cp:coreProperties>
</file>