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amsa\Downloads\"/>
    </mc:Choice>
  </mc:AlternateContent>
  <xr:revisionPtr revIDLastSave="0" documentId="8_{EC70B940-91C3-4F6B-AC9A-BC669E5E772B}" xr6:coauthVersionLast="47" xr6:coauthVersionMax="47" xr10:uidLastSave="{00000000-0000-0000-0000-000000000000}"/>
  <bookViews>
    <workbookView xWindow="5832" yWindow="228" windowWidth="14676" windowHeight="11112" firstSheet="1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81029"/>
  <fileRecoveryPr repairLoad="1"/>
</workbook>
</file>

<file path=xl/calcChain.xml><?xml version="1.0" encoding="utf-8"?>
<calcChain xmlns="http://schemas.openxmlformats.org/spreadsheetml/2006/main">
  <c r="J16" i="2" l="1"/>
  <c r="I16" i="2"/>
  <c r="H16" i="2"/>
  <c r="J15" i="2"/>
  <c r="I15" i="2"/>
  <c r="H15" i="2"/>
  <c r="F110" i="2"/>
  <c r="E110" i="2"/>
  <c r="F109" i="2"/>
  <c r="E109" i="2"/>
  <c r="F108" i="2"/>
  <c r="E108" i="2"/>
  <c r="F99" i="2"/>
  <c r="E99" i="2"/>
  <c r="F91" i="2"/>
  <c r="E91" i="2"/>
  <c r="F69" i="2"/>
  <c r="E69" i="2"/>
  <c r="F68" i="2"/>
  <c r="E68" i="2"/>
  <c r="F62" i="2"/>
  <c r="E62" i="2"/>
  <c r="F61" i="2"/>
  <c r="E61" i="2"/>
  <c r="F56" i="2"/>
  <c r="E56" i="2"/>
  <c r="F48" i="2"/>
  <c r="E48" i="2"/>
  <c r="F47" i="2"/>
  <c r="E47" i="2"/>
  <c r="F42" i="2"/>
  <c r="E42" i="2"/>
  <c r="E17" i="2"/>
  <c r="F17" i="2"/>
  <c r="F16" i="2"/>
  <c r="E16" i="2"/>
  <c r="F15" i="2"/>
  <c r="E15" i="2"/>
  <c r="F13" i="2"/>
  <c r="E13" i="2"/>
  <c r="F12" i="2"/>
  <c r="E12" i="2"/>
  <c r="F11" i="2"/>
  <c r="E11" i="2"/>
  <c r="F10" i="2"/>
  <c r="E10" i="2"/>
  <c r="D29" i="3"/>
  <c r="C29" i="3"/>
  <c r="E50" i="3"/>
  <c r="D50" i="3"/>
  <c r="C50" i="3"/>
  <c r="E51" i="3"/>
  <c r="D51" i="3"/>
  <c r="C51" i="3"/>
  <c r="E46" i="3"/>
  <c r="E40" i="3"/>
  <c r="D46" i="3"/>
  <c r="D40" i="3"/>
  <c r="C46" i="3"/>
  <c r="D49" i="3"/>
  <c r="C49" i="3"/>
  <c r="C48" i="3"/>
  <c r="D48" i="3"/>
  <c r="D47" i="3"/>
  <c r="C47" i="3"/>
  <c r="E45" i="3"/>
  <c r="D45" i="3"/>
  <c r="C45" i="3"/>
  <c r="E44" i="3"/>
  <c r="D44" i="3"/>
  <c r="C44" i="3"/>
  <c r="E42" i="3"/>
  <c r="D42" i="3"/>
  <c r="C42" i="3"/>
  <c r="C40" i="3"/>
  <c r="C43" i="3"/>
  <c r="E43" i="3"/>
  <c r="D43" i="3"/>
  <c r="E41" i="3"/>
  <c r="D41" i="3"/>
  <c r="C41" i="3"/>
  <c r="D30" i="3"/>
  <c r="C30" i="3"/>
  <c r="D31" i="3"/>
  <c r="C31" i="3"/>
  <c r="E28" i="3"/>
  <c r="D28" i="3"/>
  <c r="C28" i="3"/>
  <c r="E13" i="3"/>
  <c r="D13" i="3"/>
  <c r="E14" i="3"/>
  <c r="D14" i="3"/>
  <c r="C14" i="3"/>
  <c r="C13" i="3" s="1"/>
  <c r="E22" i="3"/>
  <c r="D22" i="3"/>
  <c r="C22" i="3"/>
  <c r="E17" i="3"/>
  <c r="D17" i="3"/>
  <c r="C17" i="3"/>
  <c r="E18" i="3"/>
  <c r="D18" i="3"/>
  <c r="C18" i="3"/>
  <c r="E20" i="3"/>
  <c r="D20" i="3"/>
  <c r="C20" i="3"/>
  <c r="E21" i="3"/>
  <c r="D21" i="3"/>
  <c r="D19" i="3" s="1"/>
  <c r="C21" i="3"/>
  <c r="C19" i="3" s="1"/>
  <c r="E19" i="3"/>
  <c r="D37" i="3"/>
  <c r="C27" i="3"/>
  <c r="D27" i="3"/>
  <c r="E27" i="3"/>
  <c r="E26" i="3"/>
  <c r="D26" i="3"/>
  <c r="C26" i="3"/>
  <c r="E25" i="3"/>
  <c r="D25" i="3"/>
  <c r="C25" i="3"/>
  <c r="D8" i="3"/>
  <c r="C8" i="3"/>
  <c r="D35" i="3"/>
  <c r="C35" i="3"/>
  <c r="D10" i="3"/>
  <c r="C37" i="3"/>
  <c r="D36" i="3"/>
  <c r="C36" i="3"/>
  <c r="D34" i="3"/>
  <c r="C34" i="3"/>
  <c r="C10" i="3"/>
  <c r="C12" i="3" s="1"/>
  <c r="D9" i="3"/>
  <c r="C9" i="3"/>
  <c r="D11" i="3"/>
  <c r="C11" i="3"/>
  <c r="E7" i="3"/>
  <c r="D7" i="3"/>
  <c r="C7" i="3"/>
  <c r="E6" i="3"/>
  <c r="D6" i="3"/>
  <c r="C6" i="3"/>
  <c r="E5" i="3"/>
  <c r="D5" i="3"/>
  <c r="C5" i="3"/>
  <c r="D12" i="3" l="1"/>
</calcChain>
</file>

<file path=xl/sharedStrings.xml><?xml version="1.0" encoding="utf-8"?>
<sst xmlns="http://schemas.openxmlformats.org/spreadsheetml/2006/main" count="215" uniqueCount="156">
  <si>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</si>
  <si>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</si>
  <si>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</si>
  <si>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</si>
  <si>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</si>
  <si>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</si>
  <si>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</si>
  <si>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</si>
  <si>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</si>
  <si>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</si>
  <si>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Margin of net sales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</si>
  <si>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</si>
  <si>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</si>
  <si>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</si>
  <si>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</si>
  <si>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</si>
  <si>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</si>
  <si>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</si>
  <si>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</si>
  <si>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N/a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</si>
  <si>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</si>
  <si>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</si>
  <si>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</si>
  <si>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</si>
  <si>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</si>
  <si>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</si>
  <si>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</si>
  <si>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Growth Rates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</si>
  <si>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</si>
  <si>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</si>
  <si>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</si>
  <si>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</si>
  <si>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</si>
  <si>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</si>
  <si>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</si>
  <si>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</si>
  <si>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</si>
  <si>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</si>
  <si>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</si>
  <si>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</si>
  <si>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</si>
  <si>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</si>
  <si>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</si>
  <si>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</si>
  <si>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</si>
  <si>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</si>
  <si>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</si>
  <si>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</si>
  <si>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</si>
  <si>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</si>
  <si>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</si>
  <si>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</si>
  <si>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</si>
  <si>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</si>
  <si>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</si>
  <si>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</si>
  <si>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</si>
  <si>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</si>
  <si>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</si>
  <si>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</si>
  <si>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</si>
  <si>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</si>
  <si>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</si>
  <si>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</si>
  <si>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</si>
  <si>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</si>
  <si>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</si>
  <si>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</si>
  <si>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</si>
  <si>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</si>
  <si>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</si>
  <si>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</si>
  <si>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</si>
  <si>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</si>
  <si>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</si>
  <si>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</si>
  <si>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</si>
  <si>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</si>
  <si>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</si>
  <si>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</si>
  <si>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</si>
  <si>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</si>
  <si>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</si>
  <si>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</si>
  <si>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</si>
  <si>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</si>
  <si>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</si>
  <si>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</si>
  <si>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</si>
  <si>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</si>
  <si>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</si>
  <si>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</si>
  <si>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</si>
  <si>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</si>
  <si>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</si>
  <si>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</si>
  <si>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</si>
  <si>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</si>
  <si>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</si>
  <si>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</si>
  <si>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</si>
  <si>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</si>
  <si>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</si>
  <si>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</si>
  <si>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</si>
  <si>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</si>
  <si>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</si>
  <si>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</si>
  <si>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</si>
  <si>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</si>
  <si>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</si>
  <si>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</si>
  <si>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</si>
  <si>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</si>
  <si>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</si>
  <si>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</si>
  <si>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</si>
  <si>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</si>
  <si>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</si>
  <si>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</si>
  <si>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</si>
  <si>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</si>
  <si>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</si>
  <si>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</si>
  <si>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</si>
  <si>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</si>
  <si>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</si>
  <si>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</si>
  <si>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</si>
  <si>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</si>
  <si>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</si>
  <si>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</si>
  <si>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</si>
  <si>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?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</si>
  <si>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</si>
  <si>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</si>
  <si>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</si>
  <si>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</si>
  <si>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</si>
  <si>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</si>
  <si>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</si>
  <si>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</si>
  <si>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</si>
  <si>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</si>
  <si>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</si>
  <si>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</si>
  <si>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</si>
  <si>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</si>
  <si>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</si>
  <si>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</si>
  <si>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</si>
  <si>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</si>
  <si>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</si>
  <si>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</si>
  <si>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 </t>
  </si>
  <si>
    <t>Found stock price for Friday before end of each financial year online https://www.macrotrends.net/stocks/charts/AAPL/apple/stock-price-history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</si>
</sst>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4"/>
      <color rgb="FFFFFFFF"/>
      <name val="Calibri"/>
    </font>
    <font>
      <sz val="10"/>
      <color theme="1"/>
      <name val="Arial"/>
      <scheme val="minor"/>
    </font>
    <font>
      <b/>
      <sz val="8"/>
      <color rgb="FF000000"/>
      <name val="Calibri"/>
    </font>
    <font>
      <u/>
      <sz val="8"/>
      <color rgb="FF0B4CB4"/>
      <name val="Calibri"/>
    </font>
    <font>
      <sz val="8"/>
      <color rgb="FF000000"/>
      <name val="Calibri"/>
    </font>
    <font>
      <b/>
      <sz val="15"/>
      <color rgb="FFFFFFFF"/>
      <name val="Calibri"/>
    </font>
    <font>
      <sz val="8"/>
      <color rgb="FFFFFFFF"/>
      <name val="Calibri"/>
    </font>
    <font>
      <sz val="10"/>
      <name val="Arial"/>
    </font>
    <font>
      <sz val="15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1154D"/>
        <bgColor rgb="FF01154D"/>
      </patternFill>
    </fill>
    <fill>
      <patternFill patternType="solid">
        <fgColor rgb="FFA5ACB7"/>
        <bgColor rgb="FFA5ACB7"/>
      </patternFill>
    </fill>
    <fill>
      <patternFill patternType="solid">
        <fgColor rgb="FFFFFFFF"/>
        <bgColor rgb="FFFFFFFF"/>
      </patternFill>
    </fill>
    <fill>
      <patternFill patternType="solid">
        <fgColor rgb="FFDCECD2"/>
        <bgColor rgb="FFDCECD2"/>
      </patternFill>
    </fill>
  </fills>
  <borders count="26">
    <border>
      <left/>
      <right/>
      <top/>
      <bottom/>
      <diagonal/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000000"/>
      </left>
      <right style="thin">
        <color rgb="FF000000"/>
      </right>
      <top style="thin">
        <color rgb="FF9A9A9A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9A9A9A"/>
      </top>
      <bottom style="thin">
        <color rgb="FF000000"/>
      </bottom>
      <diagonal/>
    </border>
    <border>
      <left style="thin">
        <color rgb="FF9A9A9A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9A9A9A"/>
      </left>
      <right/>
      <top style="thin">
        <color rgb="FF000000"/>
      </top>
      <bottom style="thin">
        <color rgb="FF9A9A9A"/>
      </bottom>
      <diagonal/>
    </border>
    <border>
      <left/>
      <right/>
      <top style="thin">
        <color rgb="FF000000"/>
      </top>
      <bottom style="thin">
        <color rgb="FF9A9A9A"/>
      </bottom>
      <diagonal/>
    </border>
    <border>
      <left/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000000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000000"/>
      </bottom>
      <diagonal/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9A9A9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/>
      <top style="thin">
        <color rgb="FF9A9A9A"/>
      </top>
      <bottom style="thin">
        <color rgb="FF9A9A9A"/>
      </bottom>
      <diagonal/>
    </border>
    <border>
      <left/>
      <right style="thin">
        <color rgb="FF9A9A9A"/>
      </right>
      <top style="thin">
        <color rgb="FF9A9A9A"/>
      </top>
      <bottom/>
      <diagonal/>
    </border>
    <border>
      <left style="thin">
        <color rgb="FF9A9A9A"/>
      </left>
      <right style="thin">
        <color rgb="FF9A9A9A"/>
      </right>
      <top style="thin">
        <color rgb="FF9A9A9A"/>
      </top>
      <bottom/>
      <diagonal/>
    </border>
    <border>
      <left style="thin">
        <color rgb="FF9A9A9A"/>
      </left>
      <right/>
      <top style="thin">
        <color rgb="FF9A9A9A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3" xfId="0" applyFont="1" applyBorder="1"/>
    <xf numFmtId="0" fontId="4" fillId="0" borderId="3" xfId="0" applyFont="1" applyBorder="1"/>
    <xf numFmtId="0" fontId="5" fillId="0" borderId="3" xfId="0" applyFont="1" applyBorder="1"/>
    <xf numFmtId="10" fontId="5" fillId="0" borderId="3" xfId="0" applyNumberFormat="1" applyFont="1" applyBorder="1"/>
    <xf numFmtId="0" fontId="6" fillId="2" borderId="1" xfId="0" applyFont="1" applyFill="1" applyBorder="1"/>
    <xf numFmtId="0" fontId="7" fillId="2" borderId="5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0" borderId="10" xfId="0" applyFont="1" applyBorder="1"/>
    <xf numFmtId="3" fontId="2" fillId="0" borderId="3" xfId="0" applyNumberFormat="1" applyFont="1" applyBorder="1"/>
    <xf numFmtId="0" fontId="5" fillId="0" borderId="14" xfId="0" applyFont="1" applyBorder="1"/>
    <xf numFmtId="3" fontId="2" fillId="0" borderId="14" xfId="0" applyNumberFormat="1" applyFont="1" applyBorder="1"/>
    <xf numFmtId="0" fontId="3" fillId="0" borderId="4" xfId="0" applyFont="1" applyBorder="1"/>
    <xf numFmtId="3" fontId="2" fillId="0" borderId="4" xfId="0" applyNumberFormat="1" applyFont="1" applyBorder="1"/>
    <xf numFmtId="0" fontId="3" fillId="0" borderId="15" xfId="0" applyFont="1" applyBorder="1"/>
    <xf numFmtId="3" fontId="2" fillId="0" borderId="15" xfId="0" applyNumberFormat="1" applyFont="1" applyBorder="1"/>
    <xf numFmtId="0" fontId="3" fillId="4" borderId="4" xfId="0" applyFont="1" applyFill="1" applyBorder="1"/>
    <xf numFmtId="3" fontId="2" fillId="4" borderId="4" xfId="0" applyNumberFormat="1" applyFont="1" applyFill="1" applyBorder="1"/>
    <xf numFmtId="0" fontId="2" fillId="4" borderId="3" xfId="0" applyFont="1" applyFill="1" applyBorder="1"/>
    <xf numFmtId="0" fontId="2" fillId="0" borderId="14" xfId="0" applyFont="1" applyBorder="1"/>
    <xf numFmtId="0" fontId="5" fillId="0" borderId="4" xfId="0" applyFont="1" applyBorder="1"/>
    <xf numFmtId="0" fontId="2" fillId="0" borderId="15" xfId="0" applyFont="1" applyBorder="1"/>
    <xf numFmtId="0" fontId="5" fillId="0" borderId="16" xfId="0" applyFont="1" applyBorder="1"/>
    <xf numFmtId="0" fontId="5" fillId="5" borderId="17" xfId="0" applyFont="1" applyFill="1" applyBorder="1"/>
    <xf numFmtId="3" fontId="5" fillId="0" borderId="3" xfId="0" applyNumberFormat="1" applyFont="1" applyBorder="1"/>
    <xf numFmtId="0" fontId="2" fillId="2" borderId="18" xfId="0" applyFont="1" applyFill="1" applyBorder="1"/>
    <xf numFmtId="0" fontId="9" fillId="2" borderId="19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0" borderId="13" xfId="0" applyFont="1" applyBorder="1"/>
    <xf numFmtId="0" fontId="2" fillId="0" borderId="11" xfId="0" applyFont="1" applyBorder="1"/>
    <xf numFmtId="0" fontId="2" fillId="0" borderId="21" xfId="0" applyFont="1" applyBorder="1"/>
    <xf numFmtId="0" fontId="2" fillId="0" borderId="22" xfId="0" applyFont="1" applyBorder="1"/>
    <xf numFmtId="0" fontId="5" fillId="0" borderId="21" xfId="0" applyFont="1" applyBorder="1"/>
    <xf numFmtId="0" fontId="2" fillId="0" borderId="23" xfId="0" applyFont="1" applyBorder="1"/>
    <xf numFmtId="0" fontId="5" fillId="0" borderId="24" xfId="0" applyFont="1" applyBorder="1"/>
    <xf numFmtId="0" fontId="2" fillId="0" borderId="24" xfId="0" applyFont="1" applyBorder="1"/>
    <xf numFmtId="0" fontId="2" fillId="0" borderId="25" xfId="0" applyFont="1" applyBorder="1"/>
    <xf numFmtId="0" fontId="3" fillId="0" borderId="11" xfId="0" applyFont="1" applyBorder="1" applyAlignment="1">
      <alignment horizontal="center"/>
    </xf>
    <xf numFmtId="0" fontId="8" fillId="0" borderId="12" xfId="0" applyFont="1" applyBorder="1"/>
    <xf numFmtId="0" fontId="8" fillId="0" borderId="13" xfId="0" applyFont="1" applyBorder="1"/>
    <xf numFmtId="0" fontId="3" fillId="3" borderId="7" xfId="0" applyFont="1" applyFill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3" fontId="5" fillId="0" borderId="2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29"/>
  <sheetViews>
    <sheetView workbookViewId="0">
      <selection activeCell="A4" sqref="A4"/>
    </sheetView>
  </sheetViews>
  <sheetFormatPr defaultColWidth="12.7109375" defaultRowHeight="15.75" customHeight="1" x14ac:dyDescent="0.2"/>
  <sheetData>
    <row r="1" spans="1:5" ht="15.75" customHeight="1" x14ac:dyDescent="0.3">
      <c r="A1" s="1" t="s">
        <v>0</v>
      </c>
      <c r="B1" s="2"/>
      <c r="C1" s="3"/>
      <c r="D1" s="3"/>
      <c r="E1" s="3"/>
    </row>
    <row r="2" spans="1:5" ht="12.75" x14ac:dyDescent="0.2">
      <c r="A2" s="4"/>
      <c r="B2" s="3"/>
      <c r="C2" s="3"/>
      <c r="D2" s="3"/>
      <c r="E2" s="3"/>
    </row>
    <row r="3" spans="1:5" ht="12.75" x14ac:dyDescent="0.2">
      <c r="A3" s="5" t="s">
        <v>1</v>
      </c>
      <c r="B3" s="3"/>
      <c r="C3" s="3"/>
      <c r="D3" s="3"/>
      <c r="E3" s="3"/>
    </row>
    <row r="4" spans="1:5" ht="12.75" x14ac:dyDescent="0.2">
      <c r="A4" s="6" t="s">
        <v>2</v>
      </c>
      <c r="B4" s="3"/>
      <c r="C4" s="3"/>
      <c r="D4" s="3"/>
      <c r="E4" s="3"/>
    </row>
    <row r="5" spans="1:5" ht="12.75" x14ac:dyDescent="0.2">
      <c r="A5" s="5" t="s">
        <v>3</v>
      </c>
      <c r="B5" s="3"/>
      <c r="C5" s="3"/>
      <c r="D5" s="3"/>
      <c r="E5" s="3"/>
    </row>
    <row r="6" spans="1:5" ht="12.75" x14ac:dyDescent="0.2">
      <c r="A6" s="7" t="s">
        <v>4</v>
      </c>
      <c r="B6" s="3"/>
      <c r="C6" s="3"/>
      <c r="D6" s="3"/>
      <c r="E6" s="3"/>
    </row>
    <row r="7" spans="1:5" ht="12.75" x14ac:dyDescent="0.2">
      <c r="A7" s="3"/>
      <c r="B7" s="3"/>
      <c r="C7" s="3"/>
      <c r="D7" s="3"/>
      <c r="E7" s="3"/>
    </row>
    <row r="8" spans="1:5" ht="12.75" x14ac:dyDescent="0.2">
      <c r="A8" s="5" t="s">
        <v>5</v>
      </c>
      <c r="B8" s="3"/>
      <c r="C8" s="3"/>
      <c r="D8" s="3"/>
      <c r="E8" s="3"/>
    </row>
    <row r="9" spans="1:5" ht="12.75" x14ac:dyDescent="0.2">
      <c r="A9" s="7" t="s">
        <v>6</v>
      </c>
      <c r="B9" s="3"/>
      <c r="C9" s="3"/>
      <c r="D9" s="3"/>
      <c r="E9" s="3"/>
    </row>
    <row r="10" spans="1:5" ht="12.75" x14ac:dyDescent="0.2">
      <c r="A10" s="7" t="s">
        <v>7</v>
      </c>
      <c r="B10" s="3"/>
      <c r="C10" s="3"/>
      <c r="D10" s="3"/>
      <c r="E10" s="3"/>
    </row>
    <row r="11" spans="1:5" ht="12.75" x14ac:dyDescent="0.2">
      <c r="A11" s="7" t="s">
        <v>8</v>
      </c>
      <c r="B11" s="3"/>
      <c r="C11" s="3"/>
      <c r="D11" s="3"/>
      <c r="E11" s="3"/>
    </row>
    <row r="12" spans="1:5" ht="12.75" x14ac:dyDescent="0.2">
      <c r="A12" s="7" t="s">
        <v>9</v>
      </c>
      <c r="B12" s="3"/>
      <c r="C12" s="5" t="s">
        <v>10</v>
      </c>
      <c r="D12" s="3"/>
      <c r="E12" s="3"/>
    </row>
    <row r="13" spans="1:5" ht="12.75" x14ac:dyDescent="0.2">
      <c r="A13" s="3"/>
      <c r="B13" s="5">
        <v>2022</v>
      </c>
      <c r="C13" s="5">
        <v>2021</v>
      </c>
      <c r="D13" s="5">
        <v>2020</v>
      </c>
      <c r="E13" s="3"/>
    </row>
    <row r="14" spans="1:5" ht="12.75" x14ac:dyDescent="0.2">
      <c r="A14" s="5" t="s">
        <v>11</v>
      </c>
      <c r="B14" s="3"/>
      <c r="C14" s="3"/>
      <c r="D14" s="3"/>
      <c r="E14" s="3"/>
    </row>
    <row r="15" spans="1:5" ht="12.75" x14ac:dyDescent="0.2">
      <c r="A15" s="7" t="s">
        <v>12</v>
      </c>
      <c r="B15" s="8">
        <v>0.56689999999999996</v>
      </c>
      <c r="C15" s="8">
        <v>0.58220000000000005</v>
      </c>
      <c r="D15" s="8">
        <v>0.61770000000000003</v>
      </c>
      <c r="E15" s="3"/>
    </row>
    <row r="16" spans="1:5" ht="12.75" x14ac:dyDescent="0.2">
      <c r="A16" s="7" t="s">
        <v>7</v>
      </c>
      <c r="B16" s="8">
        <v>0.43309999999999998</v>
      </c>
      <c r="C16" s="8">
        <v>0.4178</v>
      </c>
      <c r="D16" s="8">
        <v>0.38229999999999997</v>
      </c>
      <c r="E16" s="3"/>
    </row>
    <row r="17" spans="1:5" ht="12.75" x14ac:dyDescent="0.2">
      <c r="A17" s="7" t="s">
        <v>8</v>
      </c>
      <c r="B17" s="3"/>
      <c r="C17" s="3"/>
      <c r="D17" s="3"/>
      <c r="E17" s="3"/>
    </row>
    <row r="18" spans="1:5" ht="12.75" x14ac:dyDescent="0.2">
      <c r="A18" s="7" t="s">
        <v>13</v>
      </c>
      <c r="B18" s="8">
        <v>0.3029</v>
      </c>
      <c r="C18" s="8">
        <v>0.29780000000000001</v>
      </c>
      <c r="D18" s="8">
        <v>0.24149999999999999</v>
      </c>
      <c r="E18" s="3"/>
    </row>
    <row r="19" spans="1:5" ht="12.75" x14ac:dyDescent="0.2">
      <c r="A19" s="7" t="s">
        <v>14</v>
      </c>
      <c r="B19" s="8">
        <v>0.25309999999999999</v>
      </c>
      <c r="C19" s="8">
        <v>0.25879999999999997</v>
      </c>
      <c r="D19" s="8">
        <v>0.2092</v>
      </c>
      <c r="E19" s="3"/>
    </row>
    <row r="20" spans="1:5" ht="12.75" x14ac:dyDescent="0.2">
      <c r="A20" s="3"/>
      <c r="B20" s="3"/>
      <c r="C20" s="3"/>
      <c r="D20" s="3"/>
      <c r="E20" s="3"/>
    </row>
    <row r="21" spans="1:5" ht="12.75" x14ac:dyDescent="0.2">
      <c r="A21" s="5" t="s">
        <v>15</v>
      </c>
      <c r="B21" s="3"/>
      <c r="C21" s="3"/>
      <c r="D21" s="3"/>
      <c r="E21" s="3"/>
    </row>
    <row r="22" spans="1:5" ht="12.75" x14ac:dyDescent="0.2">
      <c r="A22" s="7" t="s">
        <v>16</v>
      </c>
      <c r="B22" s="8">
        <v>0.16200000000000001</v>
      </c>
      <c r="C22" s="8">
        <v>0.13300000000000001</v>
      </c>
      <c r="D22" s="8">
        <v>0.14430000000000001</v>
      </c>
      <c r="E22" s="3"/>
    </row>
    <row r="23" spans="1:5" ht="12.75" x14ac:dyDescent="0.2">
      <c r="A23" s="7" t="s">
        <v>17</v>
      </c>
      <c r="B23" s="8">
        <v>2.7199999999999998E-2</v>
      </c>
      <c r="C23" s="8">
        <v>3.0300000000000001E-2</v>
      </c>
      <c r="D23" s="8">
        <v>2.6599999999999999E-2</v>
      </c>
      <c r="E23" s="3"/>
    </row>
    <row r="24" spans="1:5" ht="12.75" x14ac:dyDescent="0.2">
      <c r="A24" s="7" t="s">
        <v>18</v>
      </c>
      <c r="B24" s="8">
        <v>4.9399999999999999E-2</v>
      </c>
      <c r="C24" s="8">
        <v>5.5899999999999998E-2</v>
      </c>
      <c r="D24" s="7" t="s">
        <v>19</v>
      </c>
      <c r="E24" s="3"/>
    </row>
    <row r="25" spans="1:5" ht="12.75" x14ac:dyDescent="0.2">
      <c r="A25" s="3"/>
      <c r="B25" s="3"/>
      <c r="C25" s="3"/>
      <c r="D25" s="3"/>
      <c r="E25" s="3"/>
    </row>
    <row r="26" spans="1:5" ht="12.75" x14ac:dyDescent="0.2">
      <c r="A26" s="5" t="s">
        <v>20</v>
      </c>
      <c r="B26" s="3"/>
      <c r="C26" s="3"/>
      <c r="D26" s="3"/>
      <c r="E26" s="3"/>
    </row>
    <row r="27" spans="1:5" ht="12.75" x14ac:dyDescent="0.2">
      <c r="A27" s="6" t="s">
        <v>21</v>
      </c>
      <c r="B27" s="3"/>
      <c r="C27" s="3"/>
      <c r="D27" s="3"/>
      <c r="E27" s="3"/>
    </row>
    <row r="28" spans="1:5" ht="12.75" x14ac:dyDescent="0.2">
      <c r="A28" s="3"/>
      <c r="B28" s="3"/>
      <c r="C28" s="3"/>
      <c r="D28" s="3"/>
      <c r="E28" s="3"/>
    </row>
    <row r="29" spans="1:5" ht="12.75" x14ac:dyDescent="0.2">
      <c r="A29" s="5" t="s">
        <v>22</v>
      </c>
      <c r="B29" s="3"/>
      <c r="C29" s="3"/>
      <c r="D29" s="3"/>
      <c r="E29" s="3"/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14"/>
  <sheetViews>
    <sheetView tabSelected="1" workbookViewId="0">
      <selection activeCell="H17" sqref="H17"/>
    </sheetView>
  </sheetViews>
  <sheetFormatPr defaultColWidth="12.7109375" defaultRowHeight="15.75" customHeight="1" x14ac:dyDescent="0.2"/>
  <sheetData>
    <row r="1" spans="1:10" ht="15.75" customHeight="1" x14ac:dyDescent="0.3">
      <c r="A1" s="9" t="s">
        <v>23</v>
      </c>
      <c r="B1" s="10" t="s">
        <v>24</v>
      </c>
      <c r="C1" s="11"/>
      <c r="D1" s="11"/>
      <c r="E1" s="11"/>
      <c r="F1" s="11"/>
      <c r="G1" s="11"/>
      <c r="H1" s="11"/>
      <c r="I1" s="11"/>
      <c r="J1" s="12"/>
    </row>
    <row r="2" spans="1:10" ht="12.75" x14ac:dyDescent="0.2">
      <c r="A2" s="46" t="s">
        <v>25</v>
      </c>
      <c r="B2" s="47"/>
      <c r="C2" s="47"/>
      <c r="D2" s="48"/>
      <c r="E2" s="13"/>
      <c r="F2" s="4"/>
      <c r="G2" s="4"/>
      <c r="H2" s="4"/>
      <c r="I2" s="4"/>
      <c r="J2" s="4"/>
    </row>
    <row r="3" spans="1:10" ht="12.75" x14ac:dyDescent="0.2">
      <c r="A3" s="4"/>
      <c r="B3" s="43" t="s">
        <v>26</v>
      </c>
      <c r="C3" s="44"/>
      <c r="D3" s="45"/>
      <c r="E3" s="3"/>
      <c r="F3" s="5" t="s">
        <v>27</v>
      </c>
      <c r="G3" s="3"/>
      <c r="H3" s="3"/>
      <c r="I3" s="5" t="s">
        <v>10</v>
      </c>
      <c r="J3" s="3"/>
    </row>
    <row r="4" spans="1:10" ht="12.75" x14ac:dyDescent="0.2">
      <c r="A4" s="3"/>
      <c r="B4" s="5">
        <v>2022</v>
      </c>
      <c r="C4" s="5">
        <v>2021</v>
      </c>
      <c r="D4" s="5">
        <v>2020</v>
      </c>
      <c r="E4" s="5">
        <v>2022</v>
      </c>
      <c r="F4" s="5">
        <v>2021</v>
      </c>
      <c r="G4" s="5">
        <v>2020</v>
      </c>
      <c r="H4" s="5">
        <v>2022</v>
      </c>
      <c r="I4" s="5">
        <v>2021</v>
      </c>
      <c r="J4" s="5">
        <v>2020</v>
      </c>
    </row>
    <row r="5" spans="1:10" ht="12.75" x14ac:dyDescent="0.2">
      <c r="A5" s="7" t="s">
        <v>28</v>
      </c>
      <c r="B5" s="3"/>
      <c r="C5" s="3"/>
      <c r="D5" s="3"/>
      <c r="E5" s="3"/>
      <c r="F5" s="3"/>
      <c r="G5" s="3"/>
      <c r="H5" s="3"/>
      <c r="I5" s="3"/>
      <c r="J5" s="3"/>
    </row>
    <row r="6" spans="1:10" ht="12.75" x14ac:dyDescent="0.2">
      <c r="A6" s="7" t="s">
        <v>29</v>
      </c>
      <c r="B6" s="14">
        <v>316199</v>
      </c>
      <c r="C6" s="14">
        <v>297392</v>
      </c>
      <c r="D6" s="14">
        <v>220747</v>
      </c>
      <c r="E6" s="3"/>
      <c r="F6" s="3"/>
      <c r="G6" s="3"/>
      <c r="H6" s="3"/>
      <c r="I6" s="3"/>
      <c r="J6" s="3"/>
    </row>
    <row r="7" spans="1:10" ht="12.75" x14ac:dyDescent="0.2">
      <c r="A7" s="15" t="s">
        <v>30</v>
      </c>
      <c r="B7" s="16">
        <v>78129</v>
      </c>
      <c r="C7" s="16">
        <v>68425</v>
      </c>
      <c r="D7" s="16">
        <v>53768</v>
      </c>
      <c r="E7" s="3"/>
      <c r="F7" s="3"/>
      <c r="G7" s="3"/>
      <c r="H7" s="3"/>
      <c r="I7" s="3"/>
      <c r="J7" s="3"/>
    </row>
    <row r="8" spans="1:10" ht="12.75" x14ac:dyDescent="0.2">
      <c r="A8" s="17" t="s">
        <v>31</v>
      </c>
      <c r="B8" s="18">
        <v>394328</v>
      </c>
      <c r="C8" s="18">
        <v>365817</v>
      </c>
      <c r="D8" s="18">
        <v>274515</v>
      </c>
      <c r="E8" s="3"/>
      <c r="F8" s="3"/>
      <c r="G8" s="3"/>
      <c r="H8" s="3"/>
      <c r="I8" s="3"/>
      <c r="J8" s="3"/>
    </row>
    <row r="9" spans="1:10" ht="12.75" x14ac:dyDescent="0.2">
      <c r="A9" s="7" t="s">
        <v>32</v>
      </c>
      <c r="B9" s="3"/>
      <c r="C9" s="3"/>
      <c r="D9" s="3"/>
      <c r="E9" s="3"/>
      <c r="F9" s="3"/>
      <c r="G9" s="3"/>
      <c r="H9" s="3"/>
      <c r="I9" s="3"/>
      <c r="J9" s="3"/>
    </row>
    <row r="10" spans="1:10" ht="12.75" x14ac:dyDescent="0.2">
      <c r="A10" s="7" t="s">
        <v>29</v>
      </c>
      <c r="B10" s="14">
        <v>201471</v>
      </c>
      <c r="C10" s="14">
        <v>192266</v>
      </c>
      <c r="D10" s="14">
        <v>151286</v>
      </c>
      <c r="E10" s="8">
        <f>-(1-B10/C10)</f>
        <v>4.7876379599097074E-2</v>
      </c>
      <c r="F10" s="8">
        <f>-(1-C10/D10)</f>
        <v>0.27087767539626939</v>
      </c>
      <c r="G10" s="7" t="s">
        <v>19</v>
      </c>
      <c r="H10" s="3"/>
      <c r="I10" s="3"/>
      <c r="J10" s="3"/>
    </row>
    <row r="11" spans="1:10" ht="12.75" x14ac:dyDescent="0.2">
      <c r="A11" s="15" t="s">
        <v>30</v>
      </c>
      <c r="B11" s="16">
        <v>22075</v>
      </c>
      <c r="C11" s="16">
        <v>20715</v>
      </c>
      <c r="D11" s="16">
        <v>18273</v>
      </c>
      <c r="E11" s="8">
        <f>-(1-B11/C11)</f>
        <v>6.5652908520395847E-2</v>
      </c>
      <c r="F11" s="8">
        <f>-(1-C11/D11)</f>
        <v>0.13363979642094903</v>
      </c>
      <c r="G11" s="7" t="s">
        <v>19</v>
      </c>
      <c r="H11" s="3"/>
      <c r="I11" s="3"/>
      <c r="J11" s="3"/>
    </row>
    <row r="12" spans="1:10" ht="12.75" x14ac:dyDescent="0.2">
      <c r="A12" s="19" t="s">
        <v>33</v>
      </c>
      <c r="B12" s="20">
        <v>223546</v>
      </c>
      <c r="C12" s="20">
        <v>212981</v>
      </c>
      <c r="D12" s="20">
        <v>169559</v>
      </c>
      <c r="E12" s="8">
        <f>-(1-B12/C12)</f>
        <v>4.960536385874792E-2</v>
      </c>
      <c r="F12" s="8">
        <f>-(1-C12/D12)</f>
        <v>0.25608785142634716</v>
      </c>
      <c r="G12" s="7" t="s">
        <v>19</v>
      </c>
      <c r="H12" s="3"/>
      <c r="I12" s="3"/>
      <c r="J12" s="3"/>
    </row>
    <row r="13" spans="1:10" ht="12.75" x14ac:dyDescent="0.2">
      <c r="A13" s="17" t="s">
        <v>34</v>
      </c>
      <c r="B13" s="18">
        <v>170782</v>
      </c>
      <c r="C13" s="18">
        <v>152836</v>
      </c>
      <c r="D13" s="18">
        <v>104956</v>
      </c>
      <c r="E13" s="8">
        <f>-(1-B13/C13)</f>
        <v>0.1174199795859614</v>
      </c>
      <c r="F13" s="8">
        <f>-(1-C13/D13)</f>
        <v>0.45619116582186825</v>
      </c>
      <c r="G13" s="7" t="s">
        <v>19</v>
      </c>
      <c r="H13" s="3"/>
      <c r="I13" s="3"/>
      <c r="J13" s="3"/>
    </row>
    <row r="14" spans="1:10" ht="12.75" x14ac:dyDescent="0.2">
      <c r="A14" s="7" t="s">
        <v>35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12.75" x14ac:dyDescent="0.2">
      <c r="A15" s="7" t="s">
        <v>36</v>
      </c>
      <c r="B15" s="14">
        <v>26251</v>
      </c>
      <c r="C15" s="14">
        <v>21914</v>
      </c>
      <c r="D15" s="14">
        <v>18752</v>
      </c>
      <c r="E15" s="8">
        <f>-(1-B15/C15)</f>
        <v>0.19791001186456136</v>
      </c>
      <c r="F15" s="8">
        <f>-(1-C15/D15)</f>
        <v>0.16862201365187723</v>
      </c>
      <c r="G15" s="7" t="s">
        <v>19</v>
      </c>
      <c r="H15" s="8">
        <f>B15/B8</f>
        <v>6.657148363798665E-2</v>
      </c>
      <c r="I15" s="8">
        <f>C15/C8</f>
        <v>5.9904269074427925E-2</v>
      </c>
      <c r="J15" s="8">
        <f>D15/D8</f>
        <v>6.8309564140393061E-2</v>
      </c>
    </row>
    <row r="16" spans="1:10" ht="12.75" x14ac:dyDescent="0.2">
      <c r="A16" s="15" t="s">
        <v>37</v>
      </c>
      <c r="B16" s="16">
        <v>25094</v>
      </c>
      <c r="C16" s="16">
        <v>21973</v>
      </c>
      <c r="D16" s="16">
        <v>19916</v>
      </c>
      <c r="E16" s="8">
        <f>-(1-B16/C16)</f>
        <v>0.14203795567287125</v>
      </c>
      <c r="F16" s="8">
        <f>-(1-C16/D16)</f>
        <v>0.10328379192608961</v>
      </c>
      <c r="G16" s="7" t="s">
        <v>19</v>
      </c>
      <c r="H16" s="8">
        <f>B16/B8</f>
        <v>6.3637378020328261E-2</v>
      </c>
      <c r="I16" s="8">
        <f>C16/C8</f>
        <v>6.006555190163388E-2</v>
      </c>
      <c r="J16" s="8">
        <f>D16/D8</f>
        <v>7.2549769593646979E-2</v>
      </c>
    </row>
    <row r="17" spans="1:10" ht="12.75" x14ac:dyDescent="0.2">
      <c r="A17" s="19" t="s">
        <v>38</v>
      </c>
      <c r="B17" s="20">
        <v>51345</v>
      </c>
      <c r="C17" s="20">
        <v>43887</v>
      </c>
      <c r="D17" s="20">
        <v>38668</v>
      </c>
      <c r="E17" s="8">
        <f>-(1-B17/C17)</f>
        <v>0.16993642764372141</v>
      </c>
      <c r="F17" s="8">
        <f>-(1-C17/D17)</f>
        <v>0.13496948381090301</v>
      </c>
      <c r="G17" s="7" t="s">
        <v>19</v>
      </c>
      <c r="H17" s="3"/>
      <c r="I17" s="3"/>
      <c r="J17" s="3"/>
    </row>
    <row r="18" spans="1:10" ht="12.75" x14ac:dyDescent="0.2">
      <c r="A18" s="21" t="s">
        <v>13</v>
      </c>
      <c r="B18" s="22">
        <v>119437</v>
      </c>
      <c r="C18" s="22">
        <v>108949</v>
      </c>
      <c r="D18" s="22">
        <v>66288</v>
      </c>
      <c r="E18" s="22"/>
      <c r="F18" s="23"/>
      <c r="G18" s="23"/>
      <c r="H18" s="23"/>
      <c r="I18" s="23"/>
      <c r="J18" s="23"/>
    </row>
    <row r="19" spans="1:10" ht="12.75" x14ac:dyDescent="0.2">
      <c r="A19" s="15" t="s">
        <v>39</v>
      </c>
      <c r="B19" s="24">
        <v>-334</v>
      </c>
      <c r="C19" s="16">
        <v>258</v>
      </c>
      <c r="D19" s="16">
        <v>803</v>
      </c>
      <c r="E19" s="16"/>
      <c r="F19" s="3"/>
      <c r="G19" s="3"/>
      <c r="H19" s="3"/>
      <c r="I19" s="3"/>
      <c r="J19" s="3"/>
    </row>
    <row r="20" spans="1:10" ht="12.75" x14ac:dyDescent="0.2">
      <c r="A20" s="17" t="s">
        <v>40</v>
      </c>
      <c r="B20" s="18">
        <v>119103</v>
      </c>
      <c r="C20" s="18">
        <v>109207</v>
      </c>
      <c r="D20" s="18">
        <v>67091</v>
      </c>
      <c r="E20" s="18"/>
      <c r="F20" s="3"/>
      <c r="G20" s="3"/>
      <c r="H20" s="3"/>
      <c r="I20" s="3"/>
      <c r="J20" s="3"/>
    </row>
    <row r="21" spans="1:10" ht="12.75" x14ac:dyDescent="0.2">
      <c r="A21" s="15" t="s">
        <v>41</v>
      </c>
      <c r="B21" s="16">
        <v>19300</v>
      </c>
      <c r="C21" s="16">
        <v>14527</v>
      </c>
      <c r="D21" s="16">
        <v>9680</v>
      </c>
      <c r="E21" s="16"/>
      <c r="F21" s="3"/>
      <c r="G21" s="3"/>
      <c r="H21" s="3"/>
      <c r="I21" s="3"/>
      <c r="J21" s="3"/>
    </row>
    <row r="22" spans="1:10" ht="12.75" x14ac:dyDescent="0.2">
      <c r="A22" s="19" t="s">
        <v>42</v>
      </c>
      <c r="B22" s="20">
        <v>99803</v>
      </c>
      <c r="C22" s="20">
        <v>94680</v>
      </c>
      <c r="D22" s="20">
        <v>57411</v>
      </c>
      <c r="E22" s="20"/>
      <c r="F22" s="3"/>
      <c r="G22" s="3"/>
      <c r="H22" s="3"/>
      <c r="I22" s="3"/>
      <c r="J22" s="3"/>
    </row>
    <row r="23" spans="1:10" ht="12.75" x14ac:dyDescent="0.2">
      <c r="A23" s="25" t="s">
        <v>43</v>
      </c>
      <c r="B23" s="26"/>
      <c r="C23" s="26"/>
      <c r="D23" s="26"/>
      <c r="E23" s="3"/>
      <c r="F23" s="3"/>
      <c r="G23" s="3"/>
      <c r="H23" s="3"/>
      <c r="I23" s="3"/>
      <c r="J23" s="3"/>
    </row>
    <row r="24" spans="1:10" ht="12.75" x14ac:dyDescent="0.2">
      <c r="A24" s="27" t="s">
        <v>44</v>
      </c>
      <c r="B24" s="28">
        <v>6.15</v>
      </c>
      <c r="C24" s="28">
        <v>5.67</v>
      </c>
      <c r="D24" s="28">
        <v>3.31</v>
      </c>
      <c r="E24" s="2"/>
      <c r="F24" s="3"/>
      <c r="G24" s="3"/>
      <c r="H24" s="3"/>
      <c r="I24" s="3"/>
      <c r="J24" s="3"/>
    </row>
    <row r="25" spans="1:10" ht="12.75" x14ac:dyDescent="0.2">
      <c r="A25" s="27" t="s">
        <v>45</v>
      </c>
      <c r="B25" s="28">
        <v>6.11</v>
      </c>
      <c r="C25" s="28">
        <v>5.61</v>
      </c>
      <c r="D25" s="28">
        <v>3.28</v>
      </c>
      <c r="E25" s="2"/>
      <c r="F25" s="3"/>
      <c r="G25" s="3"/>
      <c r="H25" s="3"/>
      <c r="I25" s="3"/>
      <c r="J25" s="3"/>
    </row>
    <row r="26" spans="1:10" ht="12.75" x14ac:dyDescent="0.2">
      <c r="A26" s="7" t="s">
        <v>46</v>
      </c>
      <c r="B26" s="4"/>
      <c r="C26" s="4"/>
      <c r="D26" s="4"/>
      <c r="E26" s="3"/>
      <c r="F26" s="3"/>
      <c r="G26" s="3"/>
      <c r="H26" s="3"/>
      <c r="I26" s="3"/>
      <c r="J26" s="3"/>
    </row>
    <row r="27" spans="1:10" ht="12.75" x14ac:dyDescent="0.2">
      <c r="A27" s="7" t="s">
        <v>44</v>
      </c>
      <c r="B27" s="29">
        <v>16215963</v>
      </c>
      <c r="C27" s="29">
        <v>16701272</v>
      </c>
      <c r="D27" s="29">
        <v>17352119</v>
      </c>
      <c r="E27" s="3"/>
      <c r="F27" s="3"/>
      <c r="G27" s="3"/>
      <c r="H27" s="3"/>
      <c r="I27" s="3"/>
      <c r="J27" s="3"/>
    </row>
    <row r="28" spans="1:10" ht="12.75" x14ac:dyDescent="0.2">
      <c r="A28" s="7" t="s">
        <v>45</v>
      </c>
      <c r="B28" s="29">
        <v>16325819</v>
      </c>
      <c r="C28" s="29">
        <v>16864919</v>
      </c>
      <c r="D28" s="29">
        <v>17528214</v>
      </c>
      <c r="E28" s="3"/>
      <c r="F28" s="3"/>
      <c r="G28" s="3"/>
      <c r="H28" s="3"/>
      <c r="I28" s="3"/>
      <c r="J28" s="3"/>
    </row>
    <row r="29" spans="1:10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2.75" x14ac:dyDescent="0.2">
      <c r="A30" s="24"/>
      <c r="B30" s="24"/>
      <c r="C30" s="24"/>
      <c r="D30" s="24"/>
      <c r="E30" s="3"/>
      <c r="F30" s="3"/>
      <c r="G30" s="3"/>
      <c r="H30" s="3"/>
      <c r="I30" s="3"/>
      <c r="J30" s="3"/>
    </row>
    <row r="31" spans="1:10" ht="12.75" x14ac:dyDescent="0.2">
      <c r="A31" s="46" t="s">
        <v>47</v>
      </c>
      <c r="B31" s="47"/>
      <c r="C31" s="47"/>
      <c r="D31" s="48"/>
      <c r="E31" s="2"/>
      <c r="F31" s="3"/>
      <c r="G31" s="3"/>
      <c r="H31" s="3"/>
      <c r="I31" s="3"/>
      <c r="J31" s="3"/>
    </row>
    <row r="32" spans="1:10" ht="12.75" x14ac:dyDescent="0.2">
      <c r="A32" s="4"/>
      <c r="B32" s="43" t="s">
        <v>48</v>
      </c>
      <c r="C32" s="44"/>
      <c r="D32" s="45"/>
      <c r="E32" s="3"/>
      <c r="F32" s="3"/>
      <c r="G32" s="3"/>
      <c r="H32" s="3"/>
      <c r="I32" s="3"/>
      <c r="J32" s="3"/>
    </row>
    <row r="33" spans="1:10" ht="12.75" x14ac:dyDescent="0.2">
      <c r="A33" s="3"/>
      <c r="B33" s="5">
        <v>2022</v>
      </c>
      <c r="C33" s="5">
        <v>2021</v>
      </c>
      <c r="D33" s="5">
        <v>2020</v>
      </c>
      <c r="E33" s="3"/>
      <c r="F33" s="3"/>
      <c r="G33" s="3"/>
      <c r="H33" s="3"/>
      <c r="I33" s="3"/>
      <c r="J33" s="3"/>
    </row>
    <row r="34" spans="1:10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2.75" x14ac:dyDescent="0.2">
      <c r="A35" s="7" t="s">
        <v>49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ht="12.75" x14ac:dyDescent="0.2">
      <c r="A36" s="7" t="s">
        <v>50</v>
      </c>
      <c r="B36" s="14">
        <v>23646</v>
      </c>
      <c r="C36" s="14">
        <v>34940</v>
      </c>
      <c r="D36" s="14">
        <v>38016</v>
      </c>
      <c r="E36" s="3"/>
      <c r="F36" s="3"/>
      <c r="G36" s="3"/>
      <c r="H36" s="3"/>
      <c r="I36" s="3"/>
      <c r="J36" s="3"/>
    </row>
    <row r="37" spans="1:10" ht="12.75" x14ac:dyDescent="0.2">
      <c r="A37" s="7" t="s">
        <v>51</v>
      </c>
      <c r="B37" s="14">
        <v>24658</v>
      </c>
      <c r="C37" s="14">
        <v>27699</v>
      </c>
      <c r="D37" s="14">
        <v>52927</v>
      </c>
      <c r="E37" s="3"/>
      <c r="F37" s="3"/>
      <c r="G37" s="3"/>
      <c r="H37" s="3"/>
      <c r="I37" s="3"/>
      <c r="J37" s="3"/>
    </row>
    <row r="38" spans="1:10" ht="12.75" x14ac:dyDescent="0.2">
      <c r="A38" s="7" t="s">
        <v>52</v>
      </c>
      <c r="B38" s="14">
        <v>28184</v>
      </c>
      <c r="C38" s="14">
        <v>26278</v>
      </c>
      <c r="D38" s="14">
        <v>16120</v>
      </c>
      <c r="E38" s="3"/>
      <c r="F38" s="3"/>
      <c r="G38" s="3"/>
      <c r="H38" s="3"/>
      <c r="I38" s="3"/>
      <c r="J38" s="3"/>
    </row>
    <row r="39" spans="1:10" ht="12.75" x14ac:dyDescent="0.2">
      <c r="A39" s="7" t="s">
        <v>53</v>
      </c>
      <c r="B39" s="14">
        <v>4946</v>
      </c>
      <c r="C39" s="14">
        <v>6580</v>
      </c>
      <c r="D39" s="14">
        <v>4061</v>
      </c>
      <c r="E39" s="3"/>
      <c r="F39" s="3"/>
      <c r="G39" s="3"/>
      <c r="H39" s="3"/>
      <c r="I39" s="3"/>
      <c r="J39" s="3"/>
    </row>
    <row r="40" spans="1:10" ht="12.75" x14ac:dyDescent="0.2">
      <c r="A40" s="7" t="s">
        <v>54</v>
      </c>
      <c r="B40" s="14">
        <v>32748</v>
      </c>
      <c r="C40" s="14">
        <v>25228</v>
      </c>
      <c r="D40" s="14">
        <v>21325</v>
      </c>
      <c r="E40" s="3"/>
      <c r="F40" s="3"/>
      <c r="G40" s="3"/>
      <c r="H40" s="3"/>
      <c r="I40" s="3"/>
      <c r="J40" s="3"/>
    </row>
    <row r="41" spans="1:10" ht="12.75" x14ac:dyDescent="0.2">
      <c r="A41" s="15" t="s">
        <v>55</v>
      </c>
      <c r="B41" s="16">
        <v>21223</v>
      </c>
      <c r="C41" s="16">
        <v>14111</v>
      </c>
      <c r="D41" s="16">
        <v>11264</v>
      </c>
      <c r="E41" s="3"/>
      <c r="F41" s="3"/>
      <c r="G41" s="3"/>
      <c r="H41" s="3"/>
      <c r="I41" s="3"/>
      <c r="J41" s="3"/>
    </row>
    <row r="42" spans="1:10" ht="12.75" x14ac:dyDescent="0.2">
      <c r="A42" s="17" t="s">
        <v>56</v>
      </c>
      <c r="B42" s="18">
        <v>135405</v>
      </c>
      <c r="C42" s="18">
        <v>134836</v>
      </c>
      <c r="D42" s="18">
        <v>143713</v>
      </c>
      <c r="E42" s="8">
        <f>-(1-B42/C42)</f>
        <v>4.2199412619774446E-3</v>
      </c>
      <c r="F42" s="8">
        <f>-(1-C42/D42)</f>
        <v>-6.1768942266879123E-2</v>
      </c>
      <c r="G42" s="7" t="s">
        <v>19</v>
      </c>
      <c r="H42" s="3"/>
      <c r="I42" s="3"/>
      <c r="J42" s="3"/>
    </row>
    <row r="43" spans="1:10" ht="12.75" x14ac:dyDescent="0.2">
      <c r="A43" s="7" t="s">
        <v>57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12.75" x14ac:dyDescent="0.2">
      <c r="A44" s="7" t="s">
        <v>51</v>
      </c>
      <c r="B44" s="14">
        <v>120805</v>
      </c>
      <c r="C44" s="14">
        <v>127877</v>
      </c>
      <c r="D44" s="14">
        <v>100887</v>
      </c>
      <c r="E44" s="3"/>
      <c r="F44" s="3"/>
      <c r="G44" s="3"/>
      <c r="H44" s="3"/>
      <c r="I44" s="3"/>
      <c r="J44" s="3"/>
    </row>
    <row r="45" spans="1:10" ht="12.75" x14ac:dyDescent="0.2">
      <c r="A45" s="7" t="s">
        <v>58</v>
      </c>
      <c r="B45" s="14">
        <v>42117</v>
      </c>
      <c r="C45" s="14">
        <v>39440</v>
      </c>
      <c r="D45" s="14">
        <v>36766</v>
      </c>
      <c r="E45" s="3"/>
      <c r="F45" s="3"/>
      <c r="G45" s="3"/>
      <c r="H45" s="3"/>
      <c r="I45" s="3"/>
      <c r="J45" s="3"/>
    </row>
    <row r="46" spans="1:10" ht="12.75" x14ac:dyDescent="0.2">
      <c r="A46" s="15" t="s">
        <v>59</v>
      </c>
      <c r="B46" s="16">
        <v>54428</v>
      </c>
      <c r="C46" s="16">
        <v>48849</v>
      </c>
      <c r="D46" s="16">
        <v>42522</v>
      </c>
      <c r="E46" s="3"/>
      <c r="F46" s="3"/>
      <c r="G46" s="3"/>
      <c r="H46" s="3"/>
      <c r="I46" s="3"/>
      <c r="J46" s="3"/>
    </row>
    <row r="47" spans="1:10" ht="12.75" x14ac:dyDescent="0.2">
      <c r="A47" s="19" t="s">
        <v>60</v>
      </c>
      <c r="B47" s="20">
        <v>217350</v>
      </c>
      <c r="C47" s="20">
        <v>216166</v>
      </c>
      <c r="D47" s="20">
        <v>180175</v>
      </c>
      <c r="E47" s="8">
        <f>-(1-B47/C47)</f>
        <v>5.477272096444441E-3</v>
      </c>
      <c r="F47" s="8">
        <f>-(1-C47/D47)</f>
        <v>0.19975579297904811</v>
      </c>
      <c r="G47" s="7" t="s">
        <v>19</v>
      </c>
      <c r="H47" s="3"/>
      <c r="I47" s="3"/>
      <c r="J47" s="3"/>
    </row>
    <row r="48" spans="1:10" ht="12.75" x14ac:dyDescent="0.2">
      <c r="A48" s="19" t="s">
        <v>61</v>
      </c>
      <c r="B48" s="20">
        <v>352755</v>
      </c>
      <c r="C48" s="20">
        <v>351002</v>
      </c>
      <c r="D48" s="20">
        <v>323888</v>
      </c>
      <c r="E48" s="8">
        <f>-(1-B48/C48)</f>
        <v>4.994273536902849E-3</v>
      </c>
      <c r="F48" s="8">
        <f>-(1-C48/D48)</f>
        <v>8.3714123400681739E-2</v>
      </c>
      <c r="G48" s="7" t="s">
        <v>19</v>
      </c>
      <c r="H48" s="3"/>
      <c r="I48" s="3"/>
      <c r="J48" s="3"/>
    </row>
    <row r="49" spans="1:10" ht="12.75" x14ac:dyDescent="0.2">
      <c r="A49" s="4"/>
      <c r="B49" s="4"/>
      <c r="C49" s="4"/>
      <c r="D49" s="4"/>
      <c r="E49" s="3"/>
      <c r="F49" s="3"/>
      <c r="G49" s="3"/>
      <c r="H49" s="3"/>
      <c r="I49" s="3"/>
      <c r="J49" s="3"/>
    </row>
    <row r="50" spans="1:10" ht="12.75" x14ac:dyDescent="0.2">
      <c r="A50" s="7" t="s">
        <v>62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ht="12.75" x14ac:dyDescent="0.2">
      <c r="A51" s="7" t="s">
        <v>63</v>
      </c>
      <c r="B51" s="14">
        <v>64115</v>
      </c>
      <c r="C51" s="14">
        <v>54763</v>
      </c>
      <c r="D51" s="14">
        <v>42296</v>
      </c>
      <c r="E51" s="3"/>
      <c r="F51" s="3"/>
      <c r="G51" s="3"/>
      <c r="H51" s="3"/>
      <c r="I51" s="3"/>
      <c r="J51" s="3"/>
    </row>
    <row r="52" spans="1:10" ht="12.75" x14ac:dyDescent="0.2">
      <c r="A52" s="7" t="s">
        <v>64</v>
      </c>
      <c r="B52" s="14">
        <v>60845</v>
      </c>
      <c r="C52" s="14">
        <v>47493</v>
      </c>
      <c r="D52" s="14">
        <v>42684</v>
      </c>
      <c r="E52" s="3"/>
      <c r="F52" s="3"/>
      <c r="G52" s="3"/>
      <c r="H52" s="3"/>
      <c r="I52" s="3"/>
      <c r="J52" s="3"/>
    </row>
    <row r="53" spans="1:10" ht="12.75" x14ac:dyDescent="0.2">
      <c r="A53" s="7" t="s">
        <v>65</v>
      </c>
      <c r="B53" s="14">
        <v>7912</v>
      </c>
      <c r="C53" s="14">
        <v>7612</v>
      </c>
      <c r="D53" s="14">
        <v>6643</v>
      </c>
      <c r="E53" s="3"/>
      <c r="F53" s="3"/>
      <c r="G53" s="3"/>
      <c r="H53" s="3"/>
      <c r="I53" s="3"/>
      <c r="J53" s="3"/>
    </row>
    <row r="54" spans="1:10" ht="12.75" x14ac:dyDescent="0.2">
      <c r="A54" s="7" t="s">
        <v>66</v>
      </c>
      <c r="B54" s="14">
        <v>9982</v>
      </c>
      <c r="C54" s="14">
        <v>6000</v>
      </c>
      <c r="D54" s="14">
        <v>4996</v>
      </c>
      <c r="E54" s="3"/>
      <c r="F54" s="3"/>
      <c r="G54" s="3"/>
      <c r="H54" s="3"/>
      <c r="I54" s="3"/>
      <c r="J54" s="3"/>
    </row>
    <row r="55" spans="1:10" ht="12.75" x14ac:dyDescent="0.2">
      <c r="A55" s="15" t="s">
        <v>67</v>
      </c>
      <c r="B55" s="16">
        <v>11128</v>
      </c>
      <c r="C55" s="16">
        <v>9613</v>
      </c>
      <c r="D55" s="16">
        <v>8773</v>
      </c>
      <c r="E55" s="3"/>
      <c r="F55" s="3"/>
      <c r="G55" s="3"/>
      <c r="H55" s="3"/>
      <c r="I55" s="3"/>
      <c r="J55" s="3"/>
    </row>
    <row r="56" spans="1:10" ht="12.75" x14ac:dyDescent="0.2">
      <c r="A56" s="17" t="s">
        <v>68</v>
      </c>
      <c r="B56" s="18">
        <v>153982</v>
      </c>
      <c r="C56" s="18">
        <v>125481</v>
      </c>
      <c r="D56" s="18">
        <v>105392</v>
      </c>
      <c r="E56" s="8">
        <f>-(1-B56/C56)</f>
        <v>0.22713398841258825</v>
      </c>
      <c r="F56" s="8">
        <f>-(1-C56/D56)</f>
        <v>0.19061219067860935</v>
      </c>
      <c r="G56" s="7" t="s">
        <v>19</v>
      </c>
      <c r="H56" s="3"/>
      <c r="I56" s="3"/>
      <c r="J56" s="3"/>
    </row>
    <row r="57" spans="1:10" ht="12.75" x14ac:dyDescent="0.2">
      <c r="A57" s="7" t="s">
        <v>69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ht="12.75" x14ac:dyDescent="0.2">
      <c r="A58" s="7" t="s">
        <v>65</v>
      </c>
      <c r="B58" s="3"/>
      <c r="C58" s="3"/>
      <c r="D58" s="3"/>
      <c r="E58" s="3"/>
      <c r="F58" s="3"/>
      <c r="G58" s="3"/>
      <c r="H58" s="3"/>
      <c r="I58" s="3"/>
      <c r="J58" s="3"/>
    </row>
    <row r="59" spans="1:10" ht="12.75" x14ac:dyDescent="0.2">
      <c r="A59" s="7" t="s">
        <v>67</v>
      </c>
      <c r="B59" s="14">
        <v>98959</v>
      </c>
      <c r="C59" s="14">
        <v>109106</v>
      </c>
      <c r="D59" s="14">
        <v>98667</v>
      </c>
      <c r="E59" s="3"/>
      <c r="F59" s="3"/>
      <c r="G59" s="3"/>
      <c r="H59" s="3"/>
      <c r="I59" s="3"/>
      <c r="J59" s="3"/>
    </row>
    <row r="60" spans="1:10" ht="12.75" x14ac:dyDescent="0.2">
      <c r="A60" s="15" t="s">
        <v>70</v>
      </c>
      <c r="B60" s="16">
        <v>49142</v>
      </c>
      <c r="C60" s="16">
        <v>53325</v>
      </c>
      <c r="D60" s="16">
        <v>54490</v>
      </c>
      <c r="E60" s="3"/>
      <c r="F60" s="3"/>
      <c r="G60" s="3"/>
      <c r="H60" s="3"/>
      <c r="I60" s="3"/>
      <c r="J60" s="3"/>
    </row>
    <row r="61" spans="1:10" ht="12.75" x14ac:dyDescent="0.2">
      <c r="A61" s="19" t="s">
        <v>71</v>
      </c>
      <c r="B61" s="20">
        <v>148101</v>
      </c>
      <c r="C61" s="20">
        <v>162431</v>
      </c>
      <c r="D61" s="20">
        <v>153157</v>
      </c>
      <c r="E61" s="8">
        <f>-(1-B61/C61)</f>
        <v>-8.8222075835277747E-2</v>
      </c>
      <c r="F61" s="8">
        <f>-(1-C61/D61)</f>
        <v>6.0552243775994663E-2</v>
      </c>
      <c r="G61" s="7" t="s">
        <v>19</v>
      </c>
      <c r="H61" s="3"/>
      <c r="I61" s="3"/>
      <c r="J61" s="3"/>
    </row>
    <row r="62" spans="1:10" ht="12.75" x14ac:dyDescent="0.2">
      <c r="A62" s="17" t="s">
        <v>72</v>
      </c>
      <c r="B62" s="18">
        <v>302083</v>
      </c>
      <c r="C62" s="18">
        <v>287912</v>
      </c>
      <c r="D62" s="18">
        <v>258549</v>
      </c>
      <c r="E62" s="8">
        <f>-(1-B62/C62)</f>
        <v>4.9219900525160565E-2</v>
      </c>
      <c r="F62" s="8">
        <f>-(1-C62/D62)</f>
        <v>0.11356841449783217</v>
      </c>
      <c r="G62" s="7" t="s">
        <v>19</v>
      </c>
      <c r="H62" s="3"/>
      <c r="I62" s="3"/>
      <c r="J62" s="3"/>
    </row>
    <row r="63" spans="1:10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2.75" x14ac:dyDescent="0.2">
      <c r="A64" s="7" t="s">
        <v>73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 ht="12.75" x14ac:dyDescent="0.2">
      <c r="A65" s="7" t="s">
        <v>74</v>
      </c>
      <c r="B65" s="14">
        <v>64849</v>
      </c>
      <c r="C65" s="14">
        <v>57365</v>
      </c>
      <c r="D65" s="14">
        <v>50779</v>
      </c>
      <c r="E65" s="3"/>
      <c r="F65" s="3"/>
      <c r="G65" s="3"/>
      <c r="H65" s="3"/>
      <c r="I65" s="3"/>
      <c r="J65" s="3"/>
    </row>
    <row r="66" spans="1:10" ht="12.75" x14ac:dyDescent="0.2">
      <c r="A66" s="7" t="s">
        <v>75</v>
      </c>
      <c r="B66" s="14">
        <v>-3068</v>
      </c>
      <c r="C66" s="14">
        <v>5562</v>
      </c>
      <c r="D66" s="14">
        <v>14966</v>
      </c>
      <c r="E66" s="3"/>
      <c r="F66" s="3"/>
      <c r="G66" s="3"/>
      <c r="H66" s="3"/>
      <c r="I66" s="3"/>
      <c r="J66" s="3"/>
    </row>
    <row r="67" spans="1:10" ht="12.75" x14ac:dyDescent="0.2">
      <c r="A67" s="15" t="s">
        <v>76</v>
      </c>
      <c r="B67" s="16">
        <v>-11109</v>
      </c>
      <c r="C67" s="24">
        <v>163</v>
      </c>
      <c r="D67" s="24">
        <v>-406</v>
      </c>
      <c r="E67" s="3"/>
      <c r="F67" s="3"/>
      <c r="G67" s="3"/>
      <c r="H67" s="3"/>
      <c r="I67" s="3"/>
      <c r="J67" s="3"/>
    </row>
    <row r="68" spans="1:10" ht="12.75" x14ac:dyDescent="0.2">
      <c r="A68" s="19" t="s">
        <v>77</v>
      </c>
      <c r="B68" s="20">
        <v>50672</v>
      </c>
      <c r="C68" s="20">
        <v>63090</v>
      </c>
      <c r="D68" s="20">
        <v>65339</v>
      </c>
      <c r="E68" s="8">
        <f>-(1-B68/C68)</f>
        <v>-0.19682992550324929</v>
      </c>
      <c r="F68" s="8">
        <f>-(1-C68/D68)</f>
        <v>-3.4420483937617652E-2</v>
      </c>
      <c r="G68" s="7" t="s">
        <v>19</v>
      </c>
      <c r="H68" s="3"/>
      <c r="I68" s="3"/>
      <c r="J68" s="3"/>
    </row>
    <row r="69" spans="1:10" ht="12.75" x14ac:dyDescent="0.2">
      <c r="A69" s="19" t="s">
        <v>78</v>
      </c>
      <c r="B69" s="20">
        <v>352755</v>
      </c>
      <c r="C69" s="20">
        <v>351002</v>
      </c>
      <c r="D69" s="20">
        <v>323888</v>
      </c>
      <c r="E69" s="8">
        <f>-(1-B69/C69)</f>
        <v>4.994273536902849E-3</v>
      </c>
      <c r="F69" s="8">
        <f>-(1-C69/D69)</f>
        <v>8.3714123400681739E-2</v>
      </c>
      <c r="G69" s="7" t="s">
        <v>19</v>
      </c>
      <c r="H69" s="3"/>
      <c r="I69" s="3"/>
      <c r="J69" s="3"/>
    </row>
    <row r="70" spans="1:10" ht="12.75" x14ac:dyDescent="0.2">
      <c r="A70" s="26"/>
      <c r="B70" s="26"/>
      <c r="C70" s="26"/>
      <c r="D70" s="26"/>
      <c r="E70" s="3"/>
      <c r="F70" s="3"/>
      <c r="G70" s="3"/>
      <c r="H70" s="3"/>
      <c r="I70" s="3"/>
      <c r="J70" s="3"/>
    </row>
    <row r="71" spans="1:10" ht="12.75" x14ac:dyDescent="0.2">
      <c r="A71" s="46" t="s">
        <v>79</v>
      </c>
      <c r="B71" s="47"/>
      <c r="C71" s="47"/>
      <c r="D71" s="48"/>
      <c r="E71" s="2"/>
      <c r="F71" s="3"/>
      <c r="G71" s="3"/>
      <c r="H71" s="3"/>
      <c r="I71" s="3"/>
      <c r="J71" s="3"/>
    </row>
    <row r="72" spans="1:10" ht="12.75" x14ac:dyDescent="0.2">
      <c r="A72" s="4"/>
      <c r="B72" s="43" t="s">
        <v>26</v>
      </c>
      <c r="C72" s="44"/>
      <c r="D72" s="45"/>
      <c r="E72" s="3"/>
      <c r="F72" s="3"/>
      <c r="G72" s="3"/>
      <c r="H72" s="3"/>
      <c r="I72" s="3"/>
      <c r="J72" s="3"/>
    </row>
    <row r="73" spans="1:10" ht="12.75" x14ac:dyDescent="0.2">
      <c r="A73" s="3"/>
      <c r="B73" s="5">
        <v>2022</v>
      </c>
      <c r="C73" s="5">
        <v>2021</v>
      </c>
      <c r="D73" s="5">
        <v>2020</v>
      </c>
      <c r="E73" s="3"/>
      <c r="F73" s="3"/>
      <c r="G73" s="3"/>
      <c r="H73" s="3"/>
      <c r="I73" s="3"/>
      <c r="J73" s="3"/>
    </row>
    <row r="74" spans="1:10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2.75" x14ac:dyDescent="0.2">
      <c r="A75" s="5" t="s">
        <v>80</v>
      </c>
      <c r="B75" s="3"/>
      <c r="C75" s="3"/>
      <c r="D75" s="3"/>
      <c r="E75" s="3"/>
      <c r="F75" s="3"/>
      <c r="G75" s="3"/>
      <c r="H75" s="3"/>
      <c r="I75" s="3"/>
      <c r="J75" s="3"/>
    </row>
    <row r="76" spans="1:10" ht="12.75" x14ac:dyDescent="0.2">
      <c r="A76" s="7" t="s">
        <v>81</v>
      </c>
      <c r="B76" s="14">
        <v>99803</v>
      </c>
      <c r="C76" s="14">
        <v>94680</v>
      </c>
      <c r="D76" s="14">
        <v>57411</v>
      </c>
      <c r="E76" s="3"/>
      <c r="F76" s="3"/>
      <c r="G76" s="3"/>
      <c r="H76" s="3"/>
      <c r="I76" s="3"/>
      <c r="J76" s="3"/>
    </row>
    <row r="77" spans="1:10" ht="12.75" x14ac:dyDescent="0.2">
      <c r="A77" s="5" t="s">
        <v>42</v>
      </c>
      <c r="B77" s="3"/>
      <c r="C77" s="3"/>
      <c r="D77" s="3"/>
      <c r="E77" s="3"/>
      <c r="F77" s="3"/>
      <c r="G77" s="3"/>
      <c r="H77" s="3"/>
      <c r="I77" s="3"/>
      <c r="J77" s="3"/>
    </row>
    <row r="78" spans="1:10" ht="12.75" x14ac:dyDescent="0.2">
      <c r="A78" s="7" t="s">
        <v>82</v>
      </c>
      <c r="B78" s="3"/>
      <c r="C78" s="3"/>
      <c r="D78" s="3"/>
      <c r="E78" s="3"/>
      <c r="F78" s="3"/>
      <c r="G78" s="3"/>
      <c r="H78" s="3"/>
      <c r="I78" s="3"/>
      <c r="J78" s="3"/>
    </row>
    <row r="79" spans="1:10" ht="12.75" x14ac:dyDescent="0.2">
      <c r="A79" s="7" t="s">
        <v>83</v>
      </c>
      <c r="B79" s="14">
        <v>11104</v>
      </c>
      <c r="C79" s="14">
        <v>11284</v>
      </c>
      <c r="D79" s="14">
        <v>11056</v>
      </c>
      <c r="E79" s="3"/>
      <c r="F79" s="3"/>
      <c r="G79" s="3"/>
      <c r="H79" s="3"/>
      <c r="I79" s="3"/>
      <c r="J79" s="3"/>
    </row>
    <row r="80" spans="1:10" ht="12.75" x14ac:dyDescent="0.2">
      <c r="A80" s="7" t="s">
        <v>84</v>
      </c>
      <c r="B80" s="14">
        <v>9038</v>
      </c>
      <c r="C80" s="14">
        <v>7906</v>
      </c>
      <c r="D80" s="14">
        <v>6829</v>
      </c>
      <c r="E80" s="3"/>
      <c r="F80" s="3"/>
      <c r="G80" s="3"/>
      <c r="H80" s="3"/>
      <c r="I80" s="3"/>
      <c r="J80" s="3"/>
    </row>
    <row r="81" spans="1:10" ht="12.75" x14ac:dyDescent="0.2">
      <c r="A81" s="7" t="s">
        <v>85</v>
      </c>
      <c r="B81" s="3">
        <v>895</v>
      </c>
      <c r="C81" s="14">
        <v>-4774</v>
      </c>
      <c r="D81" s="3">
        <v>-215</v>
      </c>
      <c r="E81" s="3"/>
      <c r="F81" s="3"/>
      <c r="G81" s="3"/>
      <c r="H81" s="3"/>
      <c r="I81" s="3"/>
      <c r="J81" s="3"/>
    </row>
    <row r="82" spans="1:10" ht="12.75" x14ac:dyDescent="0.2">
      <c r="A82" s="7" t="s">
        <v>86</v>
      </c>
      <c r="B82" s="3">
        <v>111</v>
      </c>
      <c r="C82" s="3">
        <v>-147</v>
      </c>
      <c r="D82" s="3">
        <v>-97</v>
      </c>
      <c r="E82" s="3"/>
      <c r="F82" s="3"/>
      <c r="G82" s="3"/>
      <c r="H82" s="3"/>
      <c r="I82" s="3"/>
      <c r="J82" s="3"/>
    </row>
    <row r="83" spans="1:10" ht="12.75" x14ac:dyDescent="0.2">
      <c r="A83" s="7" t="s">
        <v>87</v>
      </c>
      <c r="B83" s="3"/>
      <c r="C83" s="3"/>
      <c r="D83" s="3"/>
      <c r="E83" s="3"/>
      <c r="F83" s="3"/>
      <c r="G83" s="3"/>
      <c r="H83" s="3"/>
      <c r="I83" s="3"/>
      <c r="J83" s="3"/>
    </row>
    <row r="84" spans="1:10" ht="12.75" x14ac:dyDescent="0.2">
      <c r="A84" s="7" t="s">
        <v>52</v>
      </c>
      <c r="B84" s="14">
        <v>-1823</v>
      </c>
      <c r="C84" s="14">
        <v>-10125</v>
      </c>
      <c r="D84" s="14">
        <v>6917</v>
      </c>
      <c r="E84" s="3"/>
      <c r="F84" s="3"/>
      <c r="G84" s="3"/>
      <c r="H84" s="3"/>
      <c r="I84" s="3"/>
      <c r="J84" s="3"/>
    </row>
    <row r="85" spans="1:10" ht="12.75" x14ac:dyDescent="0.2">
      <c r="A85" s="7" t="s">
        <v>53</v>
      </c>
      <c r="B85" s="14">
        <v>1484</v>
      </c>
      <c r="C85" s="14">
        <v>-2642</v>
      </c>
      <c r="D85" s="3">
        <v>-127</v>
      </c>
      <c r="E85" s="3"/>
      <c r="F85" s="3"/>
      <c r="G85" s="3"/>
      <c r="H85" s="3"/>
      <c r="I85" s="3"/>
      <c r="J85" s="3"/>
    </row>
    <row r="86" spans="1:10" ht="12.75" x14ac:dyDescent="0.2">
      <c r="A86" s="7" t="s">
        <v>54</v>
      </c>
      <c r="B86" s="14">
        <v>-7520</v>
      </c>
      <c r="C86" s="14">
        <v>-3903</v>
      </c>
      <c r="D86" s="14">
        <v>1553</v>
      </c>
      <c r="E86" s="3"/>
      <c r="F86" s="3"/>
      <c r="G86" s="3"/>
      <c r="H86" s="3"/>
      <c r="I86" s="3"/>
      <c r="J86" s="3"/>
    </row>
    <row r="87" spans="1:10" ht="12.75" x14ac:dyDescent="0.2">
      <c r="A87" s="7" t="s">
        <v>88</v>
      </c>
      <c r="B87" s="14">
        <v>-6499</v>
      </c>
      <c r="C87" s="14">
        <v>-8042</v>
      </c>
      <c r="D87" s="14">
        <v>-9588</v>
      </c>
      <c r="E87" s="3"/>
      <c r="F87" s="3"/>
      <c r="G87" s="3"/>
      <c r="H87" s="3"/>
      <c r="I87" s="3"/>
      <c r="J87" s="3"/>
    </row>
    <row r="88" spans="1:10" ht="12.75" x14ac:dyDescent="0.2">
      <c r="A88" s="7" t="s">
        <v>63</v>
      </c>
      <c r="B88" s="14">
        <v>9448</v>
      </c>
      <c r="C88" s="14">
        <v>12326</v>
      </c>
      <c r="D88" s="14">
        <v>-4062</v>
      </c>
      <c r="E88" s="3"/>
      <c r="F88" s="3"/>
      <c r="G88" s="3"/>
      <c r="H88" s="3"/>
      <c r="I88" s="3"/>
      <c r="J88" s="3"/>
    </row>
    <row r="89" spans="1:10" ht="12.75" x14ac:dyDescent="0.2">
      <c r="A89" s="7" t="s">
        <v>65</v>
      </c>
      <c r="B89" s="3">
        <v>478</v>
      </c>
      <c r="C89" s="14">
        <v>1676</v>
      </c>
      <c r="D89" s="14">
        <v>2081</v>
      </c>
      <c r="E89" s="3"/>
      <c r="F89" s="3"/>
      <c r="G89" s="3"/>
      <c r="H89" s="3"/>
      <c r="I89" s="3"/>
      <c r="J89" s="3"/>
    </row>
    <row r="90" spans="1:10" ht="12.75" x14ac:dyDescent="0.2">
      <c r="A90" s="15" t="s">
        <v>89</v>
      </c>
      <c r="B90" s="16">
        <v>5632</v>
      </c>
      <c r="C90" s="16">
        <v>5799</v>
      </c>
      <c r="D90" s="16">
        <v>8916</v>
      </c>
      <c r="E90" s="3"/>
      <c r="F90" s="3"/>
      <c r="G90" s="3"/>
      <c r="H90" s="3"/>
      <c r="I90" s="3"/>
      <c r="J90" s="3"/>
    </row>
    <row r="91" spans="1:10" ht="12.75" x14ac:dyDescent="0.2">
      <c r="A91" s="17" t="s">
        <v>90</v>
      </c>
      <c r="B91" s="18">
        <v>122151</v>
      </c>
      <c r="C91" s="18">
        <v>104038</v>
      </c>
      <c r="D91" s="18">
        <v>80674</v>
      </c>
      <c r="E91" s="8">
        <f>-(1-B91/C91)</f>
        <v>0.17409984813241319</v>
      </c>
      <c r="F91" s="8">
        <f>-(1-C91/D91)</f>
        <v>0.28961003545132269</v>
      </c>
      <c r="G91" s="7" t="s">
        <v>19</v>
      </c>
      <c r="H91" s="3"/>
      <c r="I91" s="3"/>
      <c r="J91" s="3"/>
    </row>
    <row r="92" spans="1:10" ht="12.75" x14ac:dyDescent="0.2">
      <c r="A92" s="5" t="s">
        <v>91</v>
      </c>
      <c r="B92" s="3"/>
      <c r="C92" s="3"/>
      <c r="D92" s="3"/>
      <c r="E92" s="3"/>
      <c r="F92" s="3"/>
      <c r="G92" s="3"/>
      <c r="H92" s="3"/>
      <c r="I92" s="3"/>
      <c r="J92" s="3"/>
    </row>
    <row r="93" spans="1:10" ht="12.75" x14ac:dyDescent="0.2">
      <c r="A93" s="7" t="s">
        <v>92</v>
      </c>
      <c r="B93" s="14">
        <v>-76923</v>
      </c>
      <c r="C93" s="14">
        <v>-109558</v>
      </c>
      <c r="D93" s="14">
        <v>-114938</v>
      </c>
      <c r="E93" s="3"/>
      <c r="F93" s="3"/>
      <c r="G93" s="3"/>
      <c r="H93" s="3"/>
      <c r="I93" s="3"/>
      <c r="J93" s="3"/>
    </row>
    <row r="94" spans="1:10" ht="12.75" x14ac:dyDescent="0.2">
      <c r="A94" s="7" t="s">
        <v>93</v>
      </c>
      <c r="B94" s="14">
        <v>29917</v>
      </c>
      <c r="C94" s="14">
        <v>59023</v>
      </c>
      <c r="D94" s="14">
        <v>69918</v>
      </c>
      <c r="E94" s="3"/>
      <c r="F94" s="3"/>
      <c r="G94" s="3"/>
      <c r="H94" s="3"/>
      <c r="I94" s="3"/>
      <c r="J94" s="3"/>
    </row>
    <row r="95" spans="1:10" ht="12.75" x14ac:dyDescent="0.2">
      <c r="A95" s="7" t="s">
        <v>94</v>
      </c>
      <c r="B95" s="14">
        <v>37446</v>
      </c>
      <c r="C95" s="14">
        <v>47460</v>
      </c>
      <c r="D95" s="14">
        <v>50473</v>
      </c>
      <c r="E95" s="3"/>
      <c r="F95" s="3"/>
      <c r="G95" s="3"/>
      <c r="H95" s="3"/>
      <c r="I95" s="3"/>
      <c r="J95" s="3"/>
    </row>
    <row r="96" spans="1:10" ht="12.75" x14ac:dyDescent="0.2">
      <c r="A96" s="7" t="s">
        <v>95</v>
      </c>
      <c r="B96" s="14">
        <v>-10708</v>
      </c>
      <c r="C96" s="14">
        <v>-11085</v>
      </c>
      <c r="D96" s="14">
        <v>-7309</v>
      </c>
      <c r="E96" s="3"/>
      <c r="F96" s="3"/>
      <c r="G96" s="3"/>
      <c r="H96" s="3"/>
      <c r="I96" s="3"/>
      <c r="J96" s="3"/>
    </row>
    <row r="97" spans="1:10" ht="12.75" x14ac:dyDescent="0.2">
      <c r="A97" s="7" t="s">
        <v>96</v>
      </c>
      <c r="B97" s="3">
        <v>-306</v>
      </c>
      <c r="C97" s="3">
        <v>-33</v>
      </c>
      <c r="D97" s="14">
        <v>-1524</v>
      </c>
      <c r="E97" s="3"/>
      <c r="F97" s="3"/>
      <c r="G97" s="3"/>
      <c r="H97" s="3"/>
      <c r="I97" s="3"/>
      <c r="J97" s="3"/>
    </row>
    <row r="98" spans="1:10" ht="12.75" x14ac:dyDescent="0.2">
      <c r="A98" s="15" t="s">
        <v>86</v>
      </c>
      <c r="B98" s="16">
        <v>-1780</v>
      </c>
      <c r="C98" s="24">
        <v>-352</v>
      </c>
      <c r="D98" s="24">
        <v>-909</v>
      </c>
      <c r="E98" s="3"/>
      <c r="F98" s="3"/>
      <c r="G98" s="3"/>
      <c r="H98" s="3"/>
      <c r="I98" s="3"/>
      <c r="J98" s="3"/>
    </row>
    <row r="99" spans="1:10" ht="12.75" x14ac:dyDescent="0.2">
      <c r="A99" s="17" t="s">
        <v>97</v>
      </c>
      <c r="B99" s="18">
        <v>-22354</v>
      </c>
      <c r="C99" s="18">
        <v>-14545</v>
      </c>
      <c r="D99" s="18">
        <v>-4289</v>
      </c>
      <c r="E99" s="8">
        <f>-(1-B99/C99)</f>
        <v>0.53688552767273978</v>
      </c>
      <c r="F99" s="8">
        <f>-(1-C99/D99)</f>
        <v>2.3912333877360692</v>
      </c>
      <c r="G99" s="7" t="s">
        <v>19</v>
      </c>
      <c r="H99" s="3"/>
      <c r="I99" s="3"/>
      <c r="J99" s="3"/>
    </row>
    <row r="100" spans="1:10" ht="12.75" x14ac:dyDescent="0.2">
      <c r="A100" s="5" t="s">
        <v>98</v>
      </c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2.75" x14ac:dyDescent="0.2">
      <c r="A101" s="7" t="s">
        <v>99</v>
      </c>
      <c r="B101" s="14">
        <v>-6223</v>
      </c>
      <c r="C101" s="14">
        <v>-6556</v>
      </c>
      <c r="D101" s="14">
        <v>-3634</v>
      </c>
      <c r="E101" s="3"/>
      <c r="F101" s="3"/>
      <c r="G101" s="3"/>
      <c r="H101" s="3"/>
      <c r="I101" s="3"/>
      <c r="J101" s="3"/>
    </row>
    <row r="102" spans="1:10" ht="12.75" x14ac:dyDescent="0.2">
      <c r="A102" s="7" t="s">
        <v>100</v>
      </c>
      <c r="B102" s="14">
        <v>-14841</v>
      </c>
      <c r="C102" s="14">
        <v>-14467</v>
      </c>
      <c r="D102" s="14">
        <v>-14081</v>
      </c>
      <c r="E102" s="3"/>
      <c r="F102" s="3"/>
      <c r="G102" s="3"/>
      <c r="H102" s="3"/>
      <c r="I102" s="3"/>
      <c r="J102" s="3"/>
    </row>
    <row r="103" spans="1:10" ht="12.75" x14ac:dyDescent="0.2">
      <c r="A103" s="7" t="s">
        <v>101</v>
      </c>
      <c r="B103" s="14">
        <v>-89402</v>
      </c>
      <c r="C103" s="14">
        <v>-85971</v>
      </c>
      <c r="D103" s="14">
        <v>-72358</v>
      </c>
      <c r="E103" s="3"/>
      <c r="F103" s="3"/>
      <c r="G103" s="3"/>
      <c r="H103" s="3"/>
      <c r="I103" s="3"/>
      <c r="J103" s="3"/>
    </row>
    <row r="104" spans="1:10" ht="12.75" x14ac:dyDescent="0.2">
      <c r="A104" s="7" t="s">
        <v>102</v>
      </c>
      <c r="B104" s="14">
        <v>5465</v>
      </c>
      <c r="C104" s="14">
        <v>20393</v>
      </c>
      <c r="D104" s="14">
        <v>16091</v>
      </c>
      <c r="E104" s="3"/>
      <c r="F104" s="3"/>
      <c r="G104" s="3"/>
      <c r="H104" s="3"/>
      <c r="I104" s="3"/>
      <c r="J104" s="3"/>
    </row>
    <row r="105" spans="1:10" ht="12.75" x14ac:dyDescent="0.2">
      <c r="A105" s="7" t="s">
        <v>103</v>
      </c>
      <c r="B105" s="14">
        <v>-9543</v>
      </c>
      <c r="C105" s="14">
        <v>-8750</v>
      </c>
      <c r="D105" s="14">
        <v>-12629</v>
      </c>
      <c r="E105" s="3"/>
      <c r="F105" s="3"/>
      <c r="G105" s="3"/>
      <c r="H105" s="3"/>
      <c r="I105" s="3"/>
      <c r="J105" s="3"/>
    </row>
    <row r="106" spans="1:10" ht="12.75" x14ac:dyDescent="0.2">
      <c r="A106" s="7" t="s">
        <v>104</v>
      </c>
      <c r="B106" s="14">
        <v>3955</v>
      </c>
      <c r="C106" s="14">
        <v>1022</v>
      </c>
      <c r="D106" s="3">
        <v>-963</v>
      </c>
      <c r="E106" s="3"/>
      <c r="F106" s="3"/>
      <c r="G106" s="3"/>
      <c r="H106" s="3"/>
      <c r="I106" s="3"/>
      <c r="J106" s="3"/>
    </row>
    <row r="107" spans="1:10" ht="12.75" x14ac:dyDescent="0.2">
      <c r="A107" s="15" t="s">
        <v>86</v>
      </c>
      <c r="B107" s="24">
        <v>-160</v>
      </c>
      <c r="C107" s="24">
        <v>976</v>
      </c>
      <c r="D107" s="24">
        <v>754</v>
      </c>
      <c r="E107" s="3"/>
      <c r="F107" s="3"/>
      <c r="G107" s="3"/>
      <c r="H107" s="3"/>
      <c r="I107" s="3"/>
      <c r="J107" s="3"/>
    </row>
    <row r="108" spans="1:10" ht="12.75" x14ac:dyDescent="0.2">
      <c r="A108" s="19" t="s">
        <v>105</v>
      </c>
      <c r="B108" s="20">
        <v>-110749</v>
      </c>
      <c r="C108" s="20">
        <v>-93353</v>
      </c>
      <c r="D108" s="20">
        <v>-86820</v>
      </c>
      <c r="E108" s="8">
        <f>-(1-B108/C108)</f>
        <v>0.18634644842693859</v>
      </c>
      <c r="F108" s="8">
        <f>-(1-C108/D108)</f>
        <v>7.5247638792904858E-2</v>
      </c>
      <c r="G108" s="7" t="s">
        <v>19</v>
      </c>
      <c r="H108" s="3"/>
      <c r="I108" s="3"/>
      <c r="J108" s="3"/>
    </row>
    <row r="109" spans="1:10" ht="12.75" x14ac:dyDescent="0.2">
      <c r="A109" s="19" t="s">
        <v>106</v>
      </c>
      <c r="B109" s="20">
        <v>-10952</v>
      </c>
      <c r="C109" s="20">
        <v>-3860</v>
      </c>
      <c r="D109" s="20">
        <v>-10435</v>
      </c>
      <c r="E109" s="8">
        <f>-(1-B109/C109)</f>
        <v>1.8373056994818655</v>
      </c>
      <c r="F109" s="8">
        <f>-(1-C109/D109)</f>
        <v>-0.6300910397700048</v>
      </c>
      <c r="G109" s="7" t="s">
        <v>19</v>
      </c>
      <c r="H109" s="3"/>
      <c r="I109" s="3"/>
      <c r="J109" s="3"/>
    </row>
    <row r="110" spans="1:10" ht="12.75" x14ac:dyDescent="0.2">
      <c r="A110" s="19" t="s">
        <v>107</v>
      </c>
      <c r="B110" s="20">
        <v>24977</v>
      </c>
      <c r="C110" s="20">
        <v>35929</v>
      </c>
      <c r="D110" s="20">
        <v>39789</v>
      </c>
      <c r="E110" s="8">
        <f>-(1-B110/C110)</f>
        <v>-0.30482340170892597</v>
      </c>
      <c r="F110" s="8">
        <f>-(1-C110/D110)</f>
        <v>-9.7011736912211877E-2</v>
      </c>
      <c r="G110" s="7" t="s">
        <v>19</v>
      </c>
      <c r="H110" s="3"/>
      <c r="I110" s="3"/>
      <c r="J110" s="3"/>
    </row>
    <row r="111" spans="1:10" ht="12.75" x14ac:dyDescent="0.2">
      <c r="A111" s="4"/>
      <c r="B111" s="4"/>
      <c r="C111" s="4"/>
      <c r="D111" s="4"/>
      <c r="E111" s="3"/>
      <c r="F111" s="3"/>
      <c r="G111" s="3"/>
      <c r="H111" s="3"/>
      <c r="I111" s="3"/>
      <c r="J111" s="3"/>
    </row>
    <row r="112" spans="1:10" ht="12.75" x14ac:dyDescent="0.2">
      <c r="A112" s="7" t="s">
        <v>108</v>
      </c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2.75" x14ac:dyDescent="0.2">
      <c r="A113" s="7" t="s">
        <v>109</v>
      </c>
      <c r="B113" s="14">
        <v>19573</v>
      </c>
      <c r="C113" s="14">
        <v>25385</v>
      </c>
      <c r="D113" s="14">
        <v>9501</v>
      </c>
      <c r="E113" s="3"/>
      <c r="F113" s="3"/>
      <c r="G113" s="3"/>
      <c r="H113" s="3"/>
      <c r="I113" s="3"/>
      <c r="J113" s="3"/>
    </row>
    <row r="114" spans="1:10" ht="12.75" x14ac:dyDescent="0.2">
      <c r="A114" s="7" t="s">
        <v>110</v>
      </c>
      <c r="B114" s="14">
        <v>2865</v>
      </c>
      <c r="C114" s="14">
        <v>2687</v>
      </c>
      <c r="D114" s="14">
        <v>3002</v>
      </c>
      <c r="E114" s="3"/>
      <c r="F114" s="3"/>
      <c r="G114" s="3"/>
      <c r="H114" s="3"/>
      <c r="I114" s="3"/>
      <c r="J114" s="3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51"/>
  <sheetViews>
    <sheetView workbookViewId="0">
      <selection activeCell="F31" sqref="F31"/>
    </sheetView>
  </sheetViews>
  <sheetFormatPr defaultColWidth="12.7109375" defaultRowHeight="15.75" customHeight="1" x14ac:dyDescent="0.2"/>
  <sheetData>
    <row r="1" spans="1:10" ht="15.75" customHeight="1" x14ac:dyDescent="0.3">
      <c r="A1" s="30"/>
      <c r="B1" s="31" t="s">
        <v>23</v>
      </c>
      <c r="C1" s="32"/>
      <c r="D1" s="32"/>
      <c r="E1" s="32"/>
      <c r="F1" s="32"/>
      <c r="G1" s="32"/>
      <c r="H1" s="32"/>
      <c r="I1" s="32"/>
      <c r="J1" s="33"/>
    </row>
    <row r="2" spans="1:10" ht="12.75" x14ac:dyDescent="0.2">
      <c r="A2" s="34"/>
      <c r="B2" s="4"/>
      <c r="C2" s="43" t="s">
        <v>26</v>
      </c>
      <c r="D2" s="44"/>
      <c r="E2" s="45"/>
      <c r="F2" s="4"/>
      <c r="G2" s="4"/>
      <c r="H2" s="4"/>
      <c r="I2" s="4"/>
      <c r="J2" s="35"/>
    </row>
    <row r="3" spans="1:10" ht="12.75" x14ac:dyDescent="0.2">
      <c r="A3" s="36"/>
      <c r="B3" s="3"/>
      <c r="C3" s="5">
        <v>2022</v>
      </c>
      <c r="D3" s="5">
        <v>2021</v>
      </c>
      <c r="E3" s="5">
        <v>2020</v>
      </c>
      <c r="F3" s="3"/>
      <c r="G3" s="3"/>
      <c r="H3" s="3"/>
      <c r="I3" s="3"/>
      <c r="J3" s="37"/>
    </row>
    <row r="4" spans="1:10" ht="12.75" x14ac:dyDescent="0.2">
      <c r="A4" s="38">
        <v>1</v>
      </c>
      <c r="B4" s="5" t="s">
        <v>111</v>
      </c>
      <c r="C4" s="3"/>
      <c r="D4" s="3"/>
      <c r="E4" s="3"/>
      <c r="F4" s="3"/>
      <c r="G4" s="3"/>
      <c r="H4" s="3"/>
      <c r="I4" s="3"/>
      <c r="J4" s="37"/>
    </row>
    <row r="5" spans="1:10" ht="12.75" x14ac:dyDescent="0.2">
      <c r="A5" s="38">
        <v>1.1000000000000001</v>
      </c>
      <c r="B5" s="7" t="s">
        <v>112</v>
      </c>
      <c r="C5" s="7">
        <f>'Financial statements'!B42/'Financial statements'!B56</f>
        <v>0.87935602862672257</v>
      </c>
      <c r="D5" s="7">
        <f>'Financial statements'!C42/'Financial statements'!C56</f>
        <v>1.0745531195957954</v>
      </c>
      <c r="E5" s="7">
        <f>'Financial statements'!D42/'Financial statements'!D56</f>
        <v>1.3636044481554577</v>
      </c>
      <c r="F5" s="3"/>
      <c r="G5" s="3"/>
      <c r="H5" s="3"/>
      <c r="I5" s="3"/>
      <c r="J5" s="37"/>
    </row>
    <row r="6" spans="1:10" ht="12.75" x14ac:dyDescent="0.2">
      <c r="A6" s="38">
        <v>1.2</v>
      </c>
      <c r="B6" s="7" t="s">
        <v>113</v>
      </c>
      <c r="C6" s="7">
        <f>('Financial statements'!B36+'Financial statements'!B37+'Financial statements'!B38)/'Financial statements'!B56</f>
        <v>0.49673338442155579</v>
      </c>
      <c r="D6" s="7">
        <f>('Financial statements'!C36+'Financial statements'!C37+'Financial statements'!C38)/'Financial statements'!C56</f>
        <v>0.70860927152317876</v>
      </c>
      <c r="E6" s="7">
        <f>('Financial statements'!D36+'Financial statements'!D37+'Financial statements'!D38)/'Financial statements'!D56</f>
        <v>1.0158550933657204</v>
      </c>
      <c r="F6" s="3"/>
      <c r="G6" s="3"/>
      <c r="H6" s="3"/>
      <c r="I6" s="3"/>
      <c r="J6" s="37"/>
    </row>
    <row r="7" spans="1:10" ht="12.75" x14ac:dyDescent="0.2">
      <c r="A7" s="38">
        <v>1.3</v>
      </c>
      <c r="B7" s="7" t="s">
        <v>114</v>
      </c>
      <c r="C7" s="7">
        <f>('Financial statements'!B36+'Financial statements'!B37)/'Financial statements'!B56</f>
        <v>0.31369900377966253</v>
      </c>
      <c r="D7" s="7">
        <f>('Financial statements'!C36+'Financial statements'!C37)/'Financial statements'!C56</f>
        <v>0.49919111259872012</v>
      </c>
      <c r="E7" s="7">
        <f>('Financial statements'!D36+'Financial statements'!D37)/'Financial statements'!D56</f>
        <v>0.86290230757552755</v>
      </c>
      <c r="F7" s="3"/>
      <c r="G7" s="3"/>
      <c r="H7" s="3"/>
      <c r="I7" s="3"/>
      <c r="J7" s="37"/>
    </row>
    <row r="8" spans="1:10" ht="12.75" x14ac:dyDescent="0.2">
      <c r="A8" s="38">
        <v>1.4</v>
      </c>
      <c r="B8" s="7" t="s">
        <v>115</v>
      </c>
      <c r="C8" s="7">
        <f>AVERAGE('Financial statements'!B36:C38)/('Financial statements'!B17/365)</f>
        <v>195.97112669198557</v>
      </c>
      <c r="D8" s="7">
        <f>AVERAGE('Financial statements'!C36:D38)/('Financial statements'!C17/365)</f>
        <v>271.65485603177859</v>
      </c>
      <c r="E8" s="7" t="s">
        <v>19</v>
      </c>
      <c r="F8" s="3"/>
      <c r="G8" s="3"/>
      <c r="H8" s="3"/>
      <c r="I8" s="3"/>
      <c r="J8" s="37"/>
    </row>
    <row r="9" spans="1:10" ht="12.75" x14ac:dyDescent="0.2">
      <c r="A9" s="38">
        <v>1.5</v>
      </c>
      <c r="B9" s="7" t="s">
        <v>116</v>
      </c>
      <c r="C9" s="7">
        <f>365/('Financial statements'!B12/AVERAGE('Financial statements'!B39:C39))</f>
        <v>9.4096740715557416</v>
      </c>
      <c r="D9" s="7">
        <f>365/('Financial statements'!C12/AVERAGE('Financial statements'!C39:D39))</f>
        <v>9.1181020842234748</v>
      </c>
      <c r="E9" s="7" t="s">
        <v>19</v>
      </c>
      <c r="F9" s="3"/>
      <c r="G9" s="3"/>
      <c r="H9" s="3"/>
      <c r="I9" s="3"/>
      <c r="J9" s="37"/>
    </row>
    <row r="10" spans="1:10" ht="12.75" x14ac:dyDescent="0.2">
      <c r="A10" s="38">
        <v>1.6</v>
      </c>
      <c r="B10" s="7" t="s">
        <v>117</v>
      </c>
      <c r="C10" s="7">
        <f>365/(('Financial statements'!B12+'Financial statements'!B39-'Financial statements'!C39)/AVERAGE('Financial statements'!B51:C51))</f>
        <v>97.765037492339303</v>
      </c>
      <c r="D10" s="7">
        <f>365/(('Financial statements'!C12+'Financial statements'!C39-'Financial statements'!D39)/AVERAGE('Financial statements'!C51:D51))</f>
        <v>82.196136890951266</v>
      </c>
      <c r="E10" s="7" t="s">
        <v>19</v>
      </c>
      <c r="F10" s="3" t="s">
        <v>154</v>
      </c>
      <c r="G10" s="3"/>
      <c r="H10" s="3"/>
      <c r="I10" s="3"/>
      <c r="J10" s="37"/>
    </row>
    <row r="11" spans="1:10" ht="15.75" customHeight="1" x14ac:dyDescent="0.2">
      <c r="A11" s="38">
        <v>1.7</v>
      </c>
      <c r="B11" s="7" t="s">
        <v>118</v>
      </c>
      <c r="C11" s="7">
        <f>365/('Financial statements'!B8/AVERAGE('Financial statements'!B38:C38))</f>
        <v>25.205704388225033</v>
      </c>
      <c r="D11" s="7">
        <f>365/('Financial statements'!C8/AVERAGE('Financial statements'!C38:D38))</f>
        <v>21.151655062503931</v>
      </c>
      <c r="E11" s="7" t="s">
        <v>19</v>
      </c>
      <c r="F11" s="3"/>
      <c r="G11" s="3"/>
      <c r="H11" s="3"/>
      <c r="I11" s="3"/>
      <c r="J11" s="37"/>
    </row>
    <row r="12" spans="1:10" ht="12.75" x14ac:dyDescent="0.2">
      <c r="A12" s="38">
        <v>1.8</v>
      </c>
      <c r="B12" s="7" t="s">
        <v>119</v>
      </c>
      <c r="C12" s="7">
        <f>C11+C10+C9</f>
        <v>132.38041595212007</v>
      </c>
      <c r="D12" s="7">
        <f>D11+D10+D9</f>
        <v>112.46589403767868</v>
      </c>
      <c r="E12" s="7" t="s">
        <v>19</v>
      </c>
      <c r="F12" s="3"/>
      <c r="G12" s="3"/>
      <c r="H12" s="3"/>
      <c r="I12" s="3"/>
      <c r="J12" s="37"/>
    </row>
    <row r="13" spans="1:10" ht="12.75" x14ac:dyDescent="0.2">
      <c r="A13" s="38">
        <v>1.9</v>
      </c>
      <c r="B13" s="7" t="s">
        <v>120</v>
      </c>
      <c r="C13" s="8">
        <f>C14/'Financial statements'!B8</f>
        <v>-4.711052727678481E-2</v>
      </c>
      <c r="D13" s="8">
        <f>D14/'Financial statements'!C8</f>
        <v>2.557289573748623E-2</v>
      </c>
      <c r="E13" s="8">
        <f>E14/'Financial statements'!D8</f>
        <v>0.13959528623208203</v>
      </c>
      <c r="F13" s="3"/>
      <c r="G13" s="3"/>
      <c r="H13" s="3"/>
      <c r="I13" s="3"/>
      <c r="J13" s="37"/>
    </row>
    <row r="14" spans="1:10" ht="12.75" x14ac:dyDescent="0.2">
      <c r="A14" s="36"/>
      <c r="B14" s="7" t="s">
        <v>121</v>
      </c>
      <c r="C14" s="29">
        <f>'Financial statements'!B42-'Financial statements'!B56</f>
        <v>-18577</v>
      </c>
      <c r="D14" s="29">
        <f>'Financial statements'!C42-'Financial statements'!C56</f>
        <v>9355</v>
      </c>
      <c r="E14" s="29">
        <f>'Financial statements'!D42-'Financial statements'!D56</f>
        <v>38321</v>
      </c>
      <c r="F14" s="3"/>
      <c r="G14" s="3"/>
      <c r="H14" s="3"/>
      <c r="I14" s="3"/>
      <c r="J14" s="37"/>
    </row>
    <row r="15" spans="1:10" ht="12.75" x14ac:dyDescent="0.2">
      <c r="A15" s="36"/>
      <c r="B15" s="3"/>
      <c r="C15" s="3"/>
      <c r="D15" s="3"/>
      <c r="E15" s="3"/>
      <c r="F15" s="3"/>
      <c r="G15" s="3"/>
      <c r="H15" s="3"/>
      <c r="I15" s="3"/>
      <c r="J15" s="37"/>
    </row>
    <row r="16" spans="1:10" ht="12.75" x14ac:dyDescent="0.2">
      <c r="A16" s="38">
        <v>2</v>
      </c>
      <c r="B16" s="5" t="s">
        <v>122</v>
      </c>
      <c r="C16" s="3"/>
      <c r="D16" s="3"/>
      <c r="E16" s="3"/>
      <c r="F16" s="3"/>
      <c r="G16" s="3"/>
      <c r="H16" s="3"/>
      <c r="I16" s="3"/>
      <c r="J16" s="37"/>
    </row>
    <row r="17" spans="1:10" ht="12.75" x14ac:dyDescent="0.2">
      <c r="A17" s="38">
        <v>2.1</v>
      </c>
      <c r="B17" s="7" t="s">
        <v>34</v>
      </c>
      <c r="C17" s="8">
        <f>'Financial statements'!B13/'Financial statements'!B8</f>
        <v>0.43309630561360085</v>
      </c>
      <c r="D17" s="8">
        <f>'Financial statements'!C13/'Financial statements'!C8</f>
        <v>0.41779359625167778</v>
      </c>
      <c r="E17" s="8">
        <f>'Financial statements'!D13/'Financial statements'!D8</f>
        <v>0.38233247727810865</v>
      </c>
      <c r="F17" s="3"/>
      <c r="G17" s="3"/>
      <c r="H17" s="3"/>
      <c r="I17" s="3"/>
      <c r="J17" s="37"/>
    </row>
    <row r="18" spans="1:10" ht="12.75" x14ac:dyDescent="0.2">
      <c r="A18" s="38">
        <v>2.2000000000000002</v>
      </c>
      <c r="B18" s="7" t="s">
        <v>123</v>
      </c>
      <c r="C18" s="8">
        <f>C19/'Financial statements'!B8</f>
        <v>0.33065620498671155</v>
      </c>
      <c r="D18" s="8">
        <f>D19/'Financial statements'!C8</f>
        <v>0.32875180759778799</v>
      </c>
      <c r="E18" s="8">
        <f>E19/'Financial statements'!D8</f>
        <v>0.24439830246070343</v>
      </c>
      <c r="F18" s="3"/>
      <c r="G18" s="3"/>
      <c r="H18" s="3"/>
      <c r="I18" s="3"/>
      <c r="J18" s="37"/>
    </row>
    <row r="19" spans="1:10" ht="12.75" x14ac:dyDescent="0.2">
      <c r="A19" s="36"/>
      <c r="B19" s="7" t="s">
        <v>124</v>
      </c>
      <c r="C19" s="29">
        <f>C21+'Financial statements'!C79</f>
        <v>130387</v>
      </c>
      <c r="D19" s="29">
        <f>D21+'Financial statements'!D79</f>
        <v>120263</v>
      </c>
      <c r="E19" s="29">
        <f>E21+'Financial statements'!E79</f>
        <v>67091</v>
      </c>
      <c r="F19" s="3"/>
      <c r="G19" s="3"/>
      <c r="H19" s="3"/>
      <c r="I19" s="3"/>
      <c r="J19" s="37"/>
    </row>
    <row r="20" spans="1:10" ht="12.75" x14ac:dyDescent="0.2">
      <c r="A20" s="38">
        <v>2.2999999999999998</v>
      </c>
      <c r="B20" s="7" t="s">
        <v>125</v>
      </c>
      <c r="C20" s="8">
        <f>C21/'Financial statements'!B8</f>
        <v>0.30204043334482966</v>
      </c>
      <c r="D20" s="8">
        <f>D21/'Financial statements'!C8</f>
        <v>0.29852904594373691</v>
      </c>
      <c r="E20" s="8">
        <f>E21/'Financial statements'!D8</f>
        <v>0.24439830246070343</v>
      </c>
      <c r="F20" s="3"/>
      <c r="G20" s="3"/>
      <c r="H20" s="3"/>
      <c r="I20" s="3"/>
      <c r="J20" s="37"/>
    </row>
    <row r="21" spans="1:10" ht="12.75" x14ac:dyDescent="0.2">
      <c r="A21" s="36"/>
      <c r="B21" s="7" t="s">
        <v>126</v>
      </c>
      <c r="C21" s="18">
        <f>'Financial statements'!B20</f>
        <v>119103</v>
      </c>
      <c r="D21" s="18">
        <f>'Financial statements'!C20</f>
        <v>109207</v>
      </c>
      <c r="E21" s="18">
        <f>'Financial statements'!D20</f>
        <v>67091</v>
      </c>
      <c r="F21" s="3"/>
      <c r="G21" s="3"/>
      <c r="H21" s="3"/>
      <c r="I21" s="3"/>
      <c r="J21" s="37"/>
    </row>
    <row r="22" spans="1:10" ht="12.75" x14ac:dyDescent="0.2">
      <c r="A22" s="38">
        <v>2.4</v>
      </c>
      <c r="B22" s="7" t="s">
        <v>127</v>
      </c>
      <c r="C22" s="8">
        <f>'Financial statements'!B22/'Financial statements'!B8</f>
        <v>0.25309640705199732</v>
      </c>
      <c r="D22" s="8">
        <f>'Financial statements'!C22/'Financial statements'!C8</f>
        <v>0.25881793355694238</v>
      </c>
      <c r="E22" s="8">
        <f>'Financial statements'!D22/'Financial statements'!D8</f>
        <v>0.20913611278072236</v>
      </c>
      <c r="F22" s="3"/>
      <c r="G22" s="3"/>
      <c r="H22" s="3"/>
      <c r="I22" s="3"/>
      <c r="J22" s="37"/>
    </row>
    <row r="23" spans="1:10" ht="12.75" x14ac:dyDescent="0.2">
      <c r="A23" s="36"/>
      <c r="B23" s="3"/>
      <c r="C23" s="3"/>
      <c r="D23" s="3"/>
      <c r="E23" s="3"/>
      <c r="F23" s="3"/>
      <c r="G23" s="3"/>
      <c r="H23" s="3"/>
      <c r="I23" s="3"/>
      <c r="J23" s="37"/>
    </row>
    <row r="24" spans="1:10" ht="12.75" x14ac:dyDescent="0.2">
      <c r="A24" s="38">
        <v>3</v>
      </c>
      <c r="B24" s="5" t="s">
        <v>128</v>
      </c>
      <c r="C24" s="3"/>
      <c r="D24" s="3"/>
      <c r="E24" s="3"/>
      <c r="F24" s="3"/>
      <c r="G24" s="3"/>
      <c r="H24" s="3"/>
      <c r="I24" s="3"/>
      <c r="J24" s="37"/>
    </row>
    <row r="25" spans="1:10" ht="12.75" x14ac:dyDescent="0.2">
      <c r="A25" s="38">
        <v>3.1</v>
      </c>
      <c r="B25" s="7" t="s">
        <v>129</v>
      </c>
      <c r="C25" s="7">
        <f>'Financial statements'!B62/'Financial statements'!B68</f>
        <v>5.9615369434796337</v>
      </c>
      <c r="D25" s="7">
        <f>'Financial statements'!C62/'Financial statements'!C68</f>
        <v>4.5635124425423994</v>
      </c>
      <c r="E25" s="7">
        <f>'Financial statements'!D62/'Financial statements'!D68</f>
        <v>3.9570394404566951</v>
      </c>
      <c r="F25" s="3"/>
      <c r="G25" s="3"/>
      <c r="H25" s="3"/>
      <c r="I25" s="3"/>
      <c r="J25" s="37"/>
    </row>
    <row r="26" spans="1:10" ht="12.75" x14ac:dyDescent="0.2">
      <c r="A26" s="38">
        <v>3.2</v>
      </c>
      <c r="B26" s="7" t="s">
        <v>130</v>
      </c>
      <c r="C26" s="7">
        <f>'Financial statements'!B62/'Financial statements'!B48</f>
        <v>0.85635355983614692</v>
      </c>
      <c r="D26" s="7">
        <f>'Financial statements'!C62/'Financial statements'!C48</f>
        <v>0.82025743443057308</v>
      </c>
      <c r="E26" s="7">
        <f>'Financial statements'!D62/'Financial statements'!D48</f>
        <v>0.79826668477992391</v>
      </c>
      <c r="F26" s="3"/>
      <c r="G26" s="3"/>
      <c r="H26" s="3"/>
      <c r="I26" s="3"/>
      <c r="J26" s="37"/>
    </row>
    <row r="27" spans="1:10" ht="12.75" x14ac:dyDescent="0.2">
      <c r="A27" s="38">
        <v>3.3</v>
      </c>
      <c r="B27" s="7" t="s">
        <v>131</v>
      </c>
      <c r="C27" s="7">
        <f>'Financial statements'!B61/'Financial statements'!B65</f>
        <v>2.2837823250936791</v>
      </c>
      <c r="D27" s="7">
        <f>'Financial statements'!C61/'Financial statements'!C65</f>
        <v>2.8315349080449752</v>
      </c>
      <c r="E27" s="7">
        <f>'Financial statements'!D61/'Financial statements'!D65</f>
        <v>3.0161484078063765</v>
      </c>
      <c r="F27" s="3"/>
      <c r="G27" s="3"/>
      <c r="H27" s="3"/>
      <c r="I27" s="3"/>
      <c r="J27" s="37"/>
    </row>
    <row r="28" spans="1:10" ht="12.75" x14ac:dyDescent="0.2">
      <c r="A28" s="38">
        <v>3.4</v>
      </c>
      <c r="B28" s="7" t="s">
        <v>132</v>
      </c>
      <c r="C28" s="7">
        <f>'Financial statements'!B20/'Financial statements'!B21</f>
        <v>6.1711398963730568</v>
      </c>
      <c r="D28" s="7">
        <f>'Financial statements'!C20/'Financial statements'!C21</f>
        <v>7.5175191023611205</v>
      </c>
      <c r="E28" s="7">
        <f>'Financial statements'!D20/'Financial statements'!D21</f>
        <v>6.9308884297520663</v>
      </c>
      <c r="F28" s="7"/>
      <c r="G28" s="3"/>
      <c r="H28" s="3"/>
      <c r="I28" s="3"/>
      <c r="J28" s="37"/>
    </row>
    <row r="29" spans="1:10" ht="12.75" x14ac:dyDescent="0.2">
      <c r="A29" s="38">
        <v>3.5</v>
      </c>
      <c r="B29" s="7" t="s">
        <v>134</v>
      </c>
      <c r="C29" s="7">
        <f>C19/-AVERAGE('Financial statements'!B105:C105)</f>
        <v>14.255398239763844</v>
      </c>
      <c r="D29" s="7">
        <f>D19/-AVERAGE('Financial statements'!C105:D105)</f>
        <v>11.250572992188596</v>
      </c>
      <c r="E29" s="7" t="s">
        <v>19</v>
      </c>
      <c r="F29" s="3" t="s">
        <v>133</v>
      </c>
      <c r="G29" s="3"/>
      <c r="H29" s="3"/>
      <c r="I29" s="3"/>
      <c r="J29" s="37"/>
    </row>
    <row r="30" spans="1:10" ht="12.75" x14ac:dyDescent="0.2">
      <c r="A30" s="38">
        <v>3.6</v>
      </c>
      <c r="B30" s="7" t="s">
        <v>135</v>
      </c>
      <c r="C30" s="7">
        <f>(C31*1000000)/('Financial statements'!B28*1000)</f>
        <v>18.279511735368377</v>
      </c>
      <c r="D30" s="7">
        <f>(D31*1000000)/('Financial statements'!C28*1000)</f>
        <v>16.668387200673777</v>
      </c>
      <c r="E30" s="29" t="s">
        <v>19</v>
      </c>
      <c r="F30" s="3"/>
      <c r="G30" s="3"/>
      <c r="H30" s="3"/>
      <c r="I30" s="3"/>
      <c r="J30" s="37"/>
    </row>
    <row r="31" spans="1:10" ht="12.75" x14ac:dyDescent="0.2">
      <c r="A31" s="36"/>
      <c r="B31" s="7" t="s">
        <v>136</v>
      </c>
      <c r="C31" s="29">
        <f>'Financial statements'!B8-('Financial statements'!B17+'Financial statements'!B21)-(('List of Ratios'!D14+'Financial statements'!C45)-(C14+'Financial statements'!B45))</f>
        <v>298428</v>
      </c>
      <c r="D31" s="29">
        <f>'Financial statements'!C8-('Financial statements'!C17+'Financial statements'!C21)-(('List of Ratios'!E14+'Financial statements'!D45)-(D14+'Financial statements'!C45))</f>
        <v>281111</v>
      </c>
      <c r="E31" s="29" t="s">
        <v>19</v>
      </c>
      <c r="F31" s="3"/>
      <c r="G31" s="3"/>
      <c r="H31" s="3"/>
      <c r="I31" s="3"/>
      <c r="J31" s="37"/>
    </row>
    <row r="32" spans="1:10" ht="12.75" x14ac:dyDescent="0.2">
      <c r="A32" s="36"/>
      <c r="B32" s="3"/>
      <c r="C32" s="3"/>
      <c r="D32" s="3"/>
      <c r="E32" s="3"/>
      <c r="F32" s="3"/>
      <c r="G32" s="3"/>
      <c r="H32" s="3"/>
      <c r="I32" s="3"/>
      <c r="J32" s="37"/>
    </row>
    <row r="33" spans="1:10" ht="12.75" x14ac:dyDescent="0.2">
      <c r="A33" s="38">
        <v>4</v>
      </c>
      <c r="B33" s="5" t="s">
        <v>137</v>
      </c>
      <c r="C33" s="3"/>
      <c r="D33" s="3"/>
      <c r="E33" s="3"/>
      <c r="F33" s="3"/>
      <c r="G33" s="3"/>
      <c r="H33" s="3"/>
      <c r="I33" s="3"/>
      <c r="J33" s="37"/>
    </row>
    <row r="34" spans="1:10" ht="12.75" x14ac:dyDescent="0.2">
      <c r="A34" s="38">
        <v>4.0999999999999996</v>
      </c>
      <c r="B34" s="7" t="s">
        <v>138</v>
      </c>
      <c r="C34" s="7">
        <f>'Financial statements'!B8/AVERAGE('Financial statements'!B48:C48)</f>
        <v>1.1206368107173357</v>
      </c>
      <c r="D34" s="7">
        <f>'Financial statements'!C8/AVERAGE('Financial statements'!C48:D48)</f>
        <v>1.084078886929722</v>
      </c>
      <c r="E34" s="7" t="s">
        <v>19</v>
      </c>
      <c r="F34" s="3"/>
      <c r="G34" s="3"/>
      <c r="H34" s="3"/>
      <c r="I34" s="3"/>
      <c r="J34" s="37"/>
    </row>
    <row r="35" spans="1:10" ht="12.75" x14ac:dyDescent="0.2">
      <c r="A35" s="38">
        <v>4.2</v>
      </c>
      <c r="B35" s="7" t="s">
        <v>139</v>
      </c>
      <c r="C35" s="7">
        <f>'Financial statements'!B8/AVERAGE('Financial statements'!B45:C45)</f>
        <v>9.6699976703409884</v>
      </c>
      <c r="D35" s="7">
        <f>'Financial statements'!C8/AVERAGE('Financial statements'!C45:D45)</f>
        <v>9.6007400992047867</v>
      </c>
      <c r="E35" s="7" t="s">
        <v>19</v>
      </c>
      <c r="F35" s="3"/>
      <c r="G35" s="3"/>
      <c r="H35" s="3"/>
      <c r="I35" s="3"/>
      <c r="J35" s="37"/>
    </row>
    <row r="36" spans="1:10" ht="12.75" x14ac:dyDescent="0.2">
      <c r="A36" s="38">
        <v>4.3</v>
      </c>
      <c r="B36" s="7" t="s">
        <v>140</v>
      </c>
      <c r="C36" s="7">
        <f>'Financial statements'!B12/AVERAGE('Financial statements'!B39:C39)</f>
        <v>38.789866389033492</v>
      </c>
      <c r="D36" s="7">
        <f>'Financial statements'!C12/AVERAGE('Financial statements'!C39:D39)</f>
        <v>40.030260313880277</v>
      </c>
      <c r="E36" s="7" t="s">
        <v>19</v>
      </c>
      <c r="F36" s="3"/>
      <c r="G36" s="3"/>
      <c r="H36" s="3"/>
      <c r="I36" s="3"/>
      <c r="J36" s="37"/>
    </row>
    <row r="37" spans="1:10" ht="12.75" x14ac:dyDescent="0.2">
      <c r="A37" s="38">
        <v>4.4000000000000004</v>
      </c>
      <c r="B37" s="7" t="s">
        <v>141</v>
      </c>
      <c r="C37" s="7">
        <f>'Financial statements'!B22/AVERAGE('Financial statements'!B48:C48)</f>
        <v>0.28362915040276687</v>
      </c>
      <c r="D37" s="7">
        <f>'Financial statements'!C22/AVERAGE('Financial statements'!C48:D48)</f>
        <v>0.28057905732786081</v>
      </c>
      <c r="E37" s="7" t="s">
        <v>19</v>
      </c>
      <c r="F37" s="3"/>
      <c r="G37" s="3"/>
      <c r="H37" s="3"/>
      <c r="I37" s="3"/>
      <c r="J37" s="37"/>
    </row>
    <row r="38" spans="1:10" ht="12.75" x14ac:dyDescent="0.2">
      <c r="A38" s="36"/>
      <c r="B38" s="3"/>
      <c r="C38" s="3"/>
      <c r="D38" s="3"/>
      <c r="E38" s="3"/>
      <c r="F38" s="3"/>
      <c r="G38" s="3"/>
      <c r="H38" s="3"/>
      <c r="I38" s="3"/>
      <c r="J38" s="37"/>
    </row>
    <row r="39" spans="1:10" ht="12.75" x14ac:dyDescent="0.2">
      <c r="A39" s="38">
        <v>5</v>
      </c>
      <c r="B39" s="5" t="s">
        <v>142</v>
      </c>
      <c r="C39" s="3"/>
      <c r="D39" s="3"/>
      <c r="E39" s="3"/>
      <c r="F39" s="3"/>
      <c r="G39" s="3"/>
      <c r="H39" s="3"/>
      <c r="I39" s="3"/>
      <c r="J39" s="37"/>
    </row>
    <row r="40" spans="1:10" ht="12.75" x14ac:dyDescent="0.2">
      <c r="A40" s="38">
        <v>5.0999999999999996</v>
      </c>
      <c r="B40" s="7" t="s">
        <v>143</v>
      </c>
      <c r="C40" s="7">
        <f>137.207/'Financial statements'!B25</f>
        <v>22.456137479541734</v>
      </c>
      <c r="D40" s="7">
        <f>145.053/'Financial statements'!C25</f>
        <v>25.85614973262032</v>
      </c>
      <c r="E40" s="7">
        <f>110.144/'Financial statements'!D25</f>
        <v>33.580487804878054</v>
      </c>
      <c r="F40" s="7" t="s">
        <v>155</v>
      </c>
      <c r="G40" s="3"/>
      <c r="H40" s="3"/>
      <c r="I40" s="3"/>
      <c r="J40" s="37"/>
    </row>
    <row r="41" spans="1:10" ht="12.75" x14ac:dyDescent="0.2">
      <c r="A41" s="38">
        <v>5.2</v>
      </c>
      <c r="B41" s="7" t="s">
        <v>144</v>
      </c>
      <c r="C41" s="7">
        <f>'Financial statements'!B25</f>
        <v>6.11</v>
      </c>
      <c r="D41" s="7">
        <f>'Financial statements'!C25</f>
        <v>5.61</v>
      </c>
      <c r="E41" s="7">
        <f>'Financial statements'!D25</f>
        <v>3.28</v>
      </c>
      <c r="F41" s="3"/>
      <c r="G41" s="3"/>
      <c r="H41" s="3"/>
      <c r="I41" s="3"/>
      <c r="J41" s="37"/>
    </row>
    <row r="42" spans="1:10" ht="12.75" x14ac:dyDescent="0.2">
      <c r="A42" s="38">
        <v>5.3</v>
      </c>
      <c r="B42" s="7" t="s">
        <v>145</v>
      </c>
      <c r="C42" s="7">
        <f>137.207/C43</f>
        <v>44.20620160114067</v>
      </c>
      <c r="D42" s="7">
        <f>145.503/D43</f>
        <v>38.895170538231099</v>
      </c>
      <c r="E42" s="7">
        <f>110.144/E43</f>
        <v>29.547859667518633</v>
      </c>
      <c r="F42" s="3"/>
      <c r="G42" s="3"/>
      <c r="H42" s="3"/>
      <c r="I42" s="3"/>
      <c r="J42" s="37"/>
    </row>
    <row r="43" spans="1:10" ht="12.75" x14ac:dyDescent="0.2">
      <c r="A43" s="38">
        <v>5.4</v>
      </c>
      <c r="B43" s="7" t="s">
        <v>146</v>
      </c>
      <c r="C43" s="7">
        <f>(('Financial statements'!B48-'Financial statements'!B62)*1000000)/('Financial statements'!B28*1000)</f>
        <v>3.1037952827971447</v>
      </c>
      <c r="D43" s="7">
        <f>(('Financial statements'!C48-'Financial statements'!C62)*1000000)/('Financial statements'!C28*1000)</f>
        <v>3.740901453484597</v>
      </c>
      <c r="E43" s="7">
        <f>(('Financial statements'!D48-'Financial statements'!D62)*1000000)/('Financial statements'!D28*1000)</f>
        <v>3.7276473233382479</v>
      </c>
      <c r="F43" s="3"/>
      <c r="G43" s="3"/>
      <c r="H43" s="3"/>
      <c r="I43" s="3"/>
      <c r="J43" s="37"/>
    </row>
    <row r="44" spans="1:10" ht="12.75" x14ac:dyDescent="0.2">
      <c r="A44" s="38">
        <v>5.5</v>
      </c>
      <c r="B44" s="7" t="s">
        <v>147</v>
      </c>
      <c r="C44" s="7">
        <f>(-'Financial statements'!B102)/'Financial statements'!B22</f>
        <v>0.14870294480125848</v>
      </c>
      <c r="D44" s="7">
        <f>(-'Financial statements'!C102)/'Financial statements'!C22</f>
        <v>0.15279890156316012</v>
      </c>
      <c r="E44" s="7">
        <f>(-'Financial statements'!D102)/'Financial statements'!D22</f>
        <v>0.24526658654264863</v>
      </c>
      <c r="F44" s="3"/>
      <c r="G44" s="3"/>
      <c r="H44" s="3"/>
      <c r="I44" s="3"/>
      <c r="J44" s="37"/>
    </row>
    <row r="45" spans="1:10" ht="12.75" x14ac:dyDescent="0.2">
      <c r="A45" s="36"/>
      <c r="B45" s="7" t="s">
        <v>148</v>
      </c>
      <c r="C45" s="7">
        <f>(1000000*(-'Financial statements'!B102))/('Financial statements'!B28*1000)</f>
        <v>0.90905087211857483</v>
      </c>
      <c r="D45" s="7">
        <f>(1000000*(-'Financial statements'!C102))/('Financial statements'!C28*1000)</f>
        <v>0.85781615672153544</v>
      </c>
      <c r="E45" s="7">
        <f>(1000000*(-'Financial statements'!D102))/('Financial statements'!D28*1000)</f>
        <v>0.80333341434558025</v>
      </c>
      <c r="F45" s="3"/>
      <c r="G45" s="3"/>
      <c r="H45" s="3"/>
      <c r="I45" s="3"/>
      <c r="J45" s="37"/>
    </row>
    <row r="46" spans="1:10" ht="12.75" x14ac:dyDescent="0.2">
      <c r="A46" s="38">
        <v>5.6</v>
      </c>
      <c r="B46" s="7" t="s">
        <v>149</v>
      </c>
      <c r="C46" s="8">
        <f>C45/137.207</f>
        <v>6.6253971890543112E-3</v>
      </c>
      <c r="D46" s="8">
        <f>D45/145.053</f>
        <v>5.9138118944215938E-3</v>
      </c>
      <c r="E46" s="8">
        <f>E45/110.144</f>
        <v>7.2934832069434579E-3</v>
      </c>
      <c r="F46" s="3"/>
      <c r="G46" s="3"/>
      <c r="H46" s="3"/>
      <c r="I46" s="3"/>
      <c r="J46" s="37"/>
    </row>
    <row r="47" spans="1:10" ht="12.75" x14ac:dyDescent="0.2">
      <c r="A47" s="38">
        <v>0.1</v>
      </c>
      <c r="B47" s="7" t="s">
        <v>150</v>
      </c>
      <c r="C47" s="8">
        <f>'Financial statements'!B22/AVERAGE('Financial statements'!B68:C68)</f>
        <v>1.7545929220653644</v>
      </c>
      <c r="D47" s="8">
        <f>'Financial statements'!C22/AVERAGE('Financial statements'!C68:D68)</f>
        <v>1.4744333444938449</v>
      </c>
      <c r="E47" s="7" t="s">
        <v>19</v>
      </c>
      <c r="F47" s="3"/>
      <c r="G47" s="3"/>
      <c r="H47" s="3"/>
      <c r="I47" s="3"/>
      <c r="J47" s="37"/>
    </row>
    <row r="48" spans="1:10" ht="12.75" x14ac:dyDescent="0.2">
      <c r="A48" s="38">
        <v>5.7</v>
      </c>
      <c r="B48" s="7" t="s">
        <v>151</v>
      </c>
      <c r="C48" s="8">
        <f>C21/(AVERAGE('Financial statements'!B48:C48)-AVERAGE('Financial statements'!B56:C56))</f>
        <v>0.56141731912306092</v>
      </c>
      <c r="D48" s="8">
        <f>D21/(AVERAGE('Financial statements'!C48:D48)-AVERAGE('Financial statements'!C56:D56))</f>
        <v>0.49190458923870034</v>
      </c>
      <c r="E48" s="7" t="s">
        <v>19</v>
      </c>
      <c r="F48" s="3"/>
      <c r="G48" s="3"/>
      <c r="H48" s="3"/>
      <c r="I48" s="3"/>
      <c r="J48" s="37"/>
    </row>
    <row r="49" spans="1:10" ht="12.75" x14ac:dyDescent="0.2">
      <c r="A49" s="38">
        <v>0.2</v>
      </c>
      <c r="B49" s="7" t="s">
        <v>141</v>
      </c>
      <c r="C49" s="8">
        <f>'Financial statements'!B22/AVERAGE('Financial statements'!B48:C48)</f>
        <v>0.28362915040276687</v>
      </c>
      <c r="D49" s="8">
        <f>'Financial statements'!C22/AVERAGE('Financial statements'!C48:D48)</f>
        <v>0.28057905732786081</v>
      </c>
      <c r="E49" s="7" t="s">
        <v>19</v>
      </c>
      <c r="F49" s="3"/>
      <c r="G49" s="3"/>
      <c r="H49" s="3"/>
      <c r="I49" s="3"/>
      <c r="J49" s="37"/>
    </row>
    <row r="50" spans="1:10" ht="12.75" x14ac:dyDescent="0.2">
      <c r="A50" s="38">
        <v>5.8</v>
      </c>
      <c r="B50" s="7" t="s">
        <v>152</v>
      </c>
      <c r="C50" s="7">
        <f>C51/C19</f>
        <v>2.5240936596439831</v>
      </c>
      <c r="D50" s="7">
        <f>D51/D19</f>
        <v>2.6280901025252987</v>
      </c>
      <c r="E50" s="7">
        <f>E51/E19</f>
        <v>4.2609589959905207</v>
      </c>
      <c r="F50" s="7"/>
      <c r="G50" s="3"/>
      <c r="H50" s="3"/>
      <c r="I50" s="3"/>
      <c r="J50" s="37"/>
    </row>
    <row r="51" spans="1:10" ht="12.75" x14ac:dyDescent="0.2">
      <c r="A51" s="39"/>
      <c r="B51" s="40" t="s">
        <v>153</v>
      </c>
      <c r="C51" s="49">
        <f>'Financial statements'!B68-'Financial statements'!B36+'Financial statements'!B62</f>
        <v>329109</v>
      </c>
      <c r="D51" s="49">
        <f>'Financial statements'!C68-'Financial statements'!C36+'Financial statements'!C62</f>
        <v>316062</v>
      </c>
      <c r="E51" s="49">
        <f>'Financial statements'!D68-'Financial statements'!D36+'Financial statements'!D62</f>
        <v>285872</v>
      </c>
      <c r="F51" s="41"/>
      <c r="G51" s="41"/>
      <c r="H51" s="41"/>
      <c r="I51" s="41"/>
      <c r="J51" s="42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sam hallasgo</dc:creator>
  <cp:lastModifiedBy>clywdhallasgo1@gmail.com</cp:lastModifiedBy>
  <dcterms:created xsi:type="dcterms:W3CDTF">2023-12-05T14:51:50Z</dcterms:created>
  <dcterms:modified xsi:type="dcterms:W3CDTF">2023-12-05T15:02:20Z</dcterms:modified>
</cp:coreProperties>
</file>