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126"/>
  <workbookPr/>
  <mc:AlternateContent xmlns:mc="http://schemas.openxmlformats.org/markup-compatibility/2006">
    <mc:Choice Requires="x15">
      <x15ac:absPath xmlns:x15ac="http://schemas.microsoft.com/office/spreadsheetml/2010/11/ac" url="https://d.docs.live.net/929dfa1c8714b71e/Documents/"/>
    </mc:Choice>
  </mc:AlternateContent>
  <xr:revisionPtr revIDLastSave="0" documentId="8_{0A0F5626-3A0E-445C-AAA0-090DA9224577}" xr6:coauthVersionLast="47" xr6:coauthVersionMax="47" xr10:uidLastSave="{00000000-0000-0000-0000-000000000000}"/>
  <bookViews>
    <workbookView xWindow="-120" yWindow="-120" windowWidth="20730" windowHeight="11040" activeTab="2" xr2:uid="{00000000-000D-0000-FFFF-FFFF00000000}"/>
  </bookViews>
  <sheets>
    <sheet name="Sheet1" sheetId="2" r:id="rId1"/>
    <sheet name="Historicals" sheetId="1" r:id="rId2"/>
    <sheet name="Segmental forecast"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41" i="3" l="1"/>
  <c r="G141" i="3"/>
  <c r="H141" i="3"/>
  <c r="I141" i="3"/>
  <c r="E141" i="3"/>
  <c r="B14" i="3"/>
  <c r="B11" i="3"/>
  <c r="B8" i="3"/>
  <c r="B5" i="3"/>
  <c r="B3" i="3"/>
  <c r="B285" i="3"/>
  <c r="B291" i="3"/>
  <c r="B288" i="3"/>
  <c r="B278" i="3"/>
  <c r="B274" i="3"/>
  <c r="B270" i="3"/>
  <c r="B282" i="3"/>
  <c r="B280" i="3"/>
  <c r="B279" i="3"/>
  <c r="B281" i="3" s="1"/>
  <c r="B276" i="3"/>
  <c r="B275" i="3"/>
  <c r="B277" i="3" s="1"/>
  <c r="B272" i="3"/>
  <c r="B271" i="3"/>
  <c r="B273" i="3" s="1"/>
  <c r="B268" i="3"/>
  <c r="B269" i="3" s="1"/>
  <c r="B258" i="3"/>
  <c r="B264" i="3"/>
  <c r="B261" i="3"/>
  <c r="B251" i="3"/>
  <c r="B247" i="3"/>
  <c r="B243" i="3"/>
  <c r="B255" i="3"/>
  <c r="B253" i="3"/>
  <c r="B252" i="3"/>
  <c r="B254" i="3" s="1"/>
  <c r="B249" i="3"/>
  <c r="B248" i="3"/>
  <c r="B250" i="3" s="1"/>
  <c r="B245" i="3"/>
  <c r="B244" i="3"/>
  <c r="B246" i="3" s="1"/>
  <c r="B241" i="3"/>
  <c r="B242" i="3" s="1"/>
  <c r="B231" i="3"/>
  <c r="B237" i="3"/>
  <c r="B234" i="3"/>
  <c r="B224" i="3"/>
  <c r="B220" i="3"/>
  <c r="B216" i="3"/>
  <c r="B228" i="3"/>
  <c r="B226" i="3"/>
  <c r="B225" i="3"/>
  <c r="B227" i="3" s="1"/>
  <c r="B222" i="3"/>
  <c r="B221" i="3"/>
  <c r="B223" i="3" s="1"/>
  <c r="B218" i="3"/>
  <c r="B217" i="3"/>
  <c r="B219" i="3" s="1"/>
  <c r="B214" i="3"/>
  <c r="B215" i="3" s="1"/>
  <c r="B210" i="3"/>
  <c r="B207" i="3"/>
  <c r="B204" i="3"/>
  <c r="B197" i="3"/>
  <c r="B193" i="3"/>
  <c r="B189" i="3"/>
  <c r="B187" i="3" s="1"/>
  <c r="B201" i="3"/>
  <c r="B199" i="3"/>
  <c r="B198" i="3"/>
  <c r="B200" i="3" s="1"/>
  <c r="B195" i="3"/>
  <c r="B194" i="3"/>
  <c r="B196" i="3" s="1"/>
  <c r="B191" i="3"/>
  <c r="B190" i="3"/>
  <c r="B192" i="3" s="1"/>
  <c r="B188" i="3"/>
  <c r="C183" i="3"/>
  <c r="D183" i="3"/>
  <c r="E183" i="3"/>
  <c r="F183" i="3"/>
  <c r="G183" i="3"/>
  <c r="H183" i="3"/>
  <c r="I183" i="3"/>
  <c r="B183" i="3"/>
  <c r="C180" i="3"/>
  <c r="D180" i="3"/>
  <c r="E180" i="3"/>
  <c r="F180" i="3"/>
  <c r="G180" i="3"/>
  <c r="H180" i="3"/>
  <c r="I180" i="3"/>
  <c r="B180" i="3"/>
  <c r="C177" i="3"/>
  <c r="C174" i="3" s="1"/>
  <c r="D177" i="3"/>
  <c r="D174" i="3" s="1"/>
  <c r="E177" i="3"/>
  <c r="E174" i="3" s="1"/>
  <c r="F177" i="3"/>
  <c r="F174" i="3" s="1"/>
  <c r="G177" i="3"/>
  <c r="G174" i="3" s="1"/>
  <c r="H177" i="3"/>
  <c r="H174" i="3" s="1"/>
  <c r="I177" i="3"/>
  <c r="I174" i="3" s="1"/>
  <c r="B177" i="3"/>
  <c r="B174" i="3" s="1"/>
  <c r="C172" i="3"/>
  <c r="D172" i="3"/>
  <c r="E172" i="3"/>
  <c r="F172" i="3"/>
  <c r="G172" i="3"/>
  <c r="H172" i="3"/>
  <c r="I172" i="3"/>
  <c r="B172" i="3"/>
  <c r="C141" i="3"/>
  <c r="D141" i="3"/>
  <c r="B141" i="3"/>
  <c r="C168" i="3"/>
  <c r="D168" i="3"/>
  <c r="E168" i="3"/>
  <c r="F168" i="3"/>
  <c r="G168" i="3"/>
  <c r="H168" i="3"/>
  <c r="I168" i="3"/>
  <c r="B168" i="3"/>
  <c r="C165" i="3"/>
  <c r="D165" i="3"/>
  <c r="E165" i="3"/>
  <c r="F165" i="3"/>
  <c r="G165" i="3"/>
  <c r="H165" i="3"/>
  <c r="I165" i="3"/>
  <c r="B165" i="3"/>
  <c r="C162" i="3"/>
  <c r="D162" i="3"/>
  <c r="E162" i="3"/>
  <c r="F162" i="3"/>
  <c r="G162" i="3"/>
  <c r="H162" i="3"/>
  <c r="I162" i="3"/>
  <c r="B162" i="3"/>
  <c r="C155" i="3"/>
  <c r="D155" i="3"/>
  <c r="E155" i="3"/>
  <c r="F155" i="3"/>
  <c r="G155" i="3"/>
  <c r="H155" i="3"/>
  <c r="I155" i="3"/>
  <c r="B155" i="3"/>
  <c r="I157" i="3"/>
  <c r="H157" i="3"/>
  <c r="G157" i="3"/>
  <c r="F157" i="3"/>
  <c r="E157" i="3"/>
  <c r="D157" i="3"/>
  <c r="C157" i="3"/>
  <c r="B157" i="3"/>
  <c r="B156" i="3"/>
  <c r="B158" i="3" s="1"/>
  <c r="C151" i="3"/>
  <c r="D151" i="3"/>
  <c r="E151" i="3"/>
  <c r="F151" i="3"/>
  <c r="G151" i="3"/>
  <c r="H151" i="3"/>
  <c r="I151" i="3"/>
  <c r="B151" i="3"/>
  <c r="C147" i="3"/>
  <c r="D147" i="3"/>
  <c r="E147" i="3"/>
  <c r="F147" i="3"/>
  <c r="G147" i="3"/>
  <c r="H147" i="3"/>
  <c r="I147" i="3"/>
  <c r="B147" i="3"/>
  <c r="C143" i="3"/>
  <c r="D143" i="3"/>
  <c r="E143" i="3"/>
  <c r="F143" i="3"/>
  <c r="G143" i="3"/>
  <c r="H143" i="3"/>
  <c r="I143" i="3"/>
  <c r="B143" i="3"/>
  <c r="I159" i="3"/>
  <c r="H159" i="3"/>
  <c r="G159" i="3"/>
  <c r="F159" i="3"/>
  <c r="E159" i="3"/>
  <c r="D159" i="3"/>
  <c r="C159" i="3"/>
  <c r="B159" i="3"/>
  <c r="I153" i="3"/>
  <c r="H153" i="3"/>
  <c r="G153" i="3"/>
  <c r="F153" i="3"/>
  <c r="E153" i="3"/>
  <c r="D153" i="3"/>
  <c r="C153" i="3"/>
  <c r="B153" i="3"/>
  <c r="B152" i="3"/>
  <c r="B154" i="3" s="1"/>
  <c r="I149" i="3"/>
  <c r="H149" i="3"/>
  <c r="G149" i="3"/>
  <c r="F149" i="3"/>
  <c r="E149" i="3"/>
  <c r="D149" i="3"/>
  <c r="C149" i="3"/>
  <c r="B149" i="3"/>
  <c r="B148" i="3"/>
  <c r="B150" i="3" s="1"/>
  <c r="I145" i="3"/>
  <c r="H145" i="3"/>
  <c r="G145" i="3"/>
  <c r="F145" i="3"/>
  <c r="E145" i="3"/>
  <c r="D145" i="3"/>
  <c r="C145" i="3"/>
  <c r="B145" i="3"/>
  <c r="B144" i="3"/>
  <c r="B146" i="3" s="1"/>
  <c r="B142" i="3"/>
  <c r="B283" i="3" l="1"/>
  <c r="B286" i="3"/>
  <c r="B289" i="3"/>
  <c r="B292" i="3"/>
  <c r="B256" i="3"/>
  <c r="B259" i="3"/>
  <c r="B262" i="3"/>
  <c r="B265" i="3"/>
  <c r="B229" i="3"/>
  <c r="B232" i="3"/>
  <c r="B235" i="3"/>
  <c r="B238" i="3"/>
  <c r="B202" i="3"/>
  <c r="B205" i="3"/>
  <c r="B208" i="3"/>
  <c r="B211" i="3"/>
  <c r="C173" i="3"/>
  <c r="D173" i="3"/>
  <c r="E173" i="3"/>
  <c r="F173" i="3"/>
  <c r="G173" i="3"/>
  <c r="H173" i="3"/>
  <c r="I173" i="3"/>
  <c r="B176" i="3"/>
  <c r="C176" i="3"/>
  <c r="C175" i="3"/>
  <c r="D176" i="3"/>
  <c r="D175" i="3"/>
  <c r="E176" i="3"/>
  <c r="E175" i="3"/>
  <c r="F176" i="3"/>
  <c r="F175" i="3"/>
  <c r="G176" i="3"/>
  <c r="G175" i="3"/>
  <c r="H176" i="3"/>
  <c r="H175" i="3"/>
  <c r="I176" i="3"/>
  <c r="I175" i="3"/>
  <c r="B179" i="3"/>
  <c r="C179" i="3"/>
  <c r="C178" i="3"/>
  <c r="D179" i="3"/>
  <c r="D178" i="3"/>
  <c r="E179" i="3"/>
  <c r="E178" i="3"/>
  <c r="F179" i="3"/>
  <c r="F178" i="3"/>
  <c r="G179" i="3"/>
  <c r="G178" i="3"/>
  <c r="H179" i="3"/>
  <c r="H178" i="3"/>
  <c r="I179" i="3"/>
  <c r="I178" i="3"/>
  <c r="B182" i="3"/>
  <c r="C182" i="3"/>
  <c r="C181" i="3"/>
  <c r="D182" i="3"/>
  <c r="D181" i="3"/>
  <c r="E182" i="3"/>
  <c r="E181" i="3"/>
  <c r="F182" i="3"/>
  <c r="F181" i="3"/>
  <c r="G182" i="3"/>
  <c r="G181" i="3"/>
  <c r="H182" i="3"/>
  <c r="H181" i="3"/>
  <c r="I182" i="3"/>
  <c r="I181" i="3"/>
  <c r="B185" i="3"/>
  <c r="C185" i="3"/>
  <c r="C184" i="3"/>
  <c r="D185" i="3"/>
  <c r="D184" i="3"/>
  <c r="E185" i="3"/>
  <c r="E184" i="3"/>
  <c r="F185" i="3"/>
  <c r="F184" i="3"/>
  <c r="G185" i="3"/>
  <c r="G184" i="3"/>
  <c r="H185" i="3"/>
  <c r="H184" i="3"/>
  <c r="I185" i="3"/>
  <c r="I184" i="3"/>
  <c r="C156" i="3"/>
  <c r="C158" i="3" s="1"/>
  <c r="D156" i="3"/>
  <c r="D158" i="3" s="1"/>
  <c r="E156" i="3"/>
  <c r="E158" i="3" s="1"/>
  <c r="F156" i="3"/>
  <c r="F158" i="3" s="1"/>
  <c r="G156" i="3"/>
  <c r="G158" i="3" s="1"/>
  <c r="H156" i="3"/>
  <c r="H158" i="3" s="1"/>
  <c r="I156" i="3"/>
  <c r="I158" i="3" s="1"/>
  <c r="C142" i="3"/>
  <c r="D142" i="3"/>
  <c r="E142" i="3"/>
  <c r="F142" i="3"/>
  <c r="G142" i="3"/>
  <c r="H142" i="3"/>
  <c r="I142" i="3"/>
  <c r="C144" i="3"/>
  <c r="C146" i="3" s="1"/>
  <c r="D144" i="3"/>
  <c r="D146" i="3" s="1"/>
  <c r="E144" i="3"/>
  <c r="E146" i="3" s="1"/>
  <c r="F144" i="3"/>
  <c r="F146" i="3" s="1"/>
  <c r="G144" i="3"/>
  <c r="G146" i="3" s="1"/>
  <c r="H144" i="3"/>
  <c r="H146" i="3" s="1"/>
  <c r="I144" i="3"/>
  <c r="I146" i="3" s="1"/>
  <c r="C148" i="3"/>
  <c r="C150" i="3" s="1"/>
  <c r="D148" i="3"/>
  <c r="D150" i="3" s="1"/>
  <c r="E148" i="3"/>
  <c r="E150" i="3" s="1"/>
  <c r="F148" i="3"/>
  <c r="F150" i="3" s="1"/>
  <c r="G148" i="3"/>
  <c r="G150" i="3" s="1"/>
  <c r="H148" i="3"/>
  <c r="H150" i="3" s="1"/>
  <c r="I148" i="3"/>
  <c r="I150" i="3" s="1"/>
  <c r="C152" i="3"/>
  <c r="C154" i="3" s="1"/>
  <c r="D152" i="3"/>
  <c r="D154" i="3" s="1"/>
  <c r="E152" i="3"/>
  <c r="E154" i="3" s="1"/>
  <c r="F152" i="3"/>
  <c r="F154" i="3" s="1"/>
  <c r="G152" i="3"/>
  <c r="G154" i="3" s="1"/>
  <c r="H152" i="3"/>
  <c r="H154" i="3" s="1"/>
  <c r="I152" i="3"/>
  <c r="I154" i="3" s="1"/>
  <c r="B160" i="3"/>
  <c r="C160" i="3"/>
  <c r="D160" i="3"/>
  <c r="E160" i="3"/>
  <c r="F160" i="3"/>
  <c r="G160" i="3"/>
  <c r="H160" i="3"/>
  <c r="I160" i="3"/>
  <c r="B163" i="3"/>
  <c r="C163" i="3"/>
  <c r="D163" i="3"/>
  <c r="E163" i="3"/>
  <c r="F163" i="3"/>
  <c r="G163" i="3"/>
  <c r="H163" i="3"/>
  <c r="I163" i="3"/>
  <c r="B166" i="3"/>
  <c r="C166" i="3"/>
  <c r="D166" i="3"/>
  <c r="E166" i="3"/>
  <c r="F166" i="3"/>
  <c r="G166" i="3"/>
  <c r="H166" i="3"/>
  <c r="I166" i="3"/>
  <c r="B169" i="3"/>
  <c r="C169" i="3"/>
  <c r="D169" i="3"/>
  <c r="E169" i="3"/>
  <c r="F169" i="3"/>
  <c r="G169" i="3"/>
  <c r="H169" i="3"/>
  <c r="I169" i="3"/>
  <c r="I137" i="3"/>
  <c r="C137" i="3"/>
  <c r="D137" i="3"/>
  <c r="E137" i="3"/>
  <c r="F137" i="3"/>
  <c r="G137" i="3"/>
  <c r="H137" i="3"/>
  <c r="B137" i="3"/>
  <c r="B139" i="3" s="1"/>
  <c r="C134" i="3"/>
  <c r="D134" i="3"/>
  <c r="E134" i="3"/>
  <c r="F134" i="3"/>
  <c r="G134" i="3"/>
  <c r="H134" i="3"/>
  <c r="I134" i="3"/>
  <c r="B134" i="3"/>
  <c r="B136" i="3" s="1"/>
  <c r="C131" i="3"/>
  <c r="C128" i="3" s="1"/>
  <c r="D131" i="3"/>
  <c r="D128" i="3" s="1"/>
  <c r="E131" i="3"/>
  <c r="F131" i="3"/>
  <c r="G131" i="3"/>
  <c r="H131" i="3"/>
  <c r="I131" i="3"/>
  <c r="B131" i="3"/>
  <c r="E128" i="3"/>
  <c r="F128" i="3"/>
  <c r="G128" i="3"/>
  <c r="H128" i="3"/>
  <c r="B133" i="3"/>
  <c r="I127" i="3"/>
  <c r="H127" i="3"/>
  <c r="G127" i="3"/>
  <c r="F127" i="3"/>
  <c r="E127" i="3"/>
  <c r="D127" i="3"/>
  <c r="C127" i="3"/>
  <c r="K126" i="3" s="1"/>
  <c r="C122" i="3"/>
  <c r="D122" i="3"/>
  <c r="E122" i="3"/>
  <c r="F122" i="3"/>
  <c r="G122" i="3"/>
  <c r="H122" i="3"/>
  <c r="I122" i="3"/>
  <c r="B122" i="3"/>
  <c r="C119" i="3"/>
  <c r="D119" i="3"/>
  <c r="E119" i="3"/>
  <c r="F119" i="3"/>
  <c r="G119" i="3"/>
  <c r="H119" i="3"/>
  <c r="I119" i="3"/>
  <c r="B119" i="3"/>
  <c r="C116" i="3"/>
  <c r="D116" i="3"/>
  <c r="E116" i="3"/>
  <c r="F116" i="3"/>
  <c r="F113" i="3" s="1"/>
  <c r="G116" i="3"/>
  <c r="H116" i="3"/>
  <c r="I116" i="3"/>
  <c r="B116" i="3"/>
  <c r="C111" i="3"/>
  <c r="D111" i="3"/>
  <c r="E111" i="3"/>
  <c r="F111" i="3"/>
  <c r="G111" i="3"/>
  <c r="H111" i="3"/>
  <c r="I111" i="3"/>
  <c r="B111" i="3"/>
  <c r="C109" i="3"/>
  <c r="D109" i="3"/>
  <c r="E109" i="3"/>
  <c r="F109" i="3"/>
  <c r="G109" i="3"/>
  <c r="H109" i="3"/>
  <c r="I109" i="3"/>
  <c r="B109" i="3"/>
  <c r="B110" i="3" s="1"/>
  <c r="B112" i="3" s="1"/>
  <c r="C107" i="3"/>
  <c r="D107" i="3"/>
  <c r="E107" i="3"/>
  <c r="F107" i="3"/>
  <c r="G107" i="3"/>
  <c r="H107" i="3"/>
  <c r="I107" i="3"/>
  <c r="B107" i="3"/>
  <c r="C105" i="3"/>
  <c r="D105" i="3"/>
  <c r="E105" i="3"/>
  <c r="F105" i="3"/>
  <c r="G105" i="3"/>
  <c r="H105" i="3"/>
  <c r="I105" i="3"/>
  <c r="B105" i="3"/>
  <c r="B106" i="3" s="1"/>
  <c r="B108" i="3" s="1"/>
  <c r="C103" i="3"/>
  <c r="D103" i="3"/>
  <c r="E103" i="3"/>
  <c r="F103" i="3"/>
  <c r="G103" i="3"/>
  <c r="H103" i="3"/>
  <c r="I103" i="3"/>
  <c r="B103" i="3"/>
  <c r="C101" i="3"/>
  <c r="C99" i="3" s="1"/>
  <c r="D101" i="3"/>
  <c r="D99" i="3" s="1"/>
  <c r="E101" i="3"/>
  <c r="E99" i="3" s="1"/>
  <c r="F101" i="3"/>
  <c r="F99" i="3" s="1"/>
  <c r="G101" i="3"/>
  <c r="G99" i="3" s="1"/>
  <c r="H101" i="3"/>
  <c r="H99" i="3" s="1"/>
  <c r="I101" i="3"/>
  <c r="I99" i="3" s="1"/>
  <c r="B101" i="3"/>
  <c r="B99" i="3" s="1"/>
  <c r="H113" i="3"/>
  <c r="G113" i="3"/>
  <c r="B113" i="3"/>
  <c r="B102" i="3"/>
  <c r="B100" i="3"/>
  <c r="C95" i="3"/>
  <c r="D95" i="3"/>
  <c r="E95" i="3"/>
  <c r="F95" i="3"/>
  <c r="G95" i="3"/>
  <c r="H95" i="3"/>
  <c r="I95" i="3"/>
  <c r="B95" i="3"/>
  <c r="C92" i="3"/>
  <c r="D92" i="3"/>
  <c r="E92" i="3"/>
  <c r="F92" i="3"/>
  <c r="G92" i="3"/>
  <c r="H92" i="3"/>
  <c r="I92" i="3"/>
  <c r="B92" i="3"/>
  <c r="C89" i="3"/>
  <c r="C86" i="3" s="1"/>
  <c r="D89" i="3"/>
  <c r="E89" i="3"/>
  <c r="F89" i="3"/>
  <c r="G89" i="3"/>
  <c r="H89" i="3"/>
  <c r="I89" i="3"/>
  <c r="B89" i="3"/>
  <c r="C62" i="3"/>
  <c r="D62" i="3"/>
  <c r="E62" i="3"/>
  <c r="F62" i="3"/>
  <c r="G62" i="3"/>
  <c r="H62" i="3"/>
  <c r="I62" i="3"/>
  <c r="B62" i="3"/>
  <c r="C84" i="3"/>
  <c r="D84" i="3"/>
  <c r="E84" i="3"/>
  <c r="F84" i="3"/>
  <c r="G84" i="3"/>
  <c r="H84" i="3"/>
  <c r="I84" i="3"/>
  <c r="B84" i="3"/>
  <c r="C82" i="3"/>
  <c r="D82" i="3"/>
  <c r="E82" i="3"/>
  <c r="F82" i="3"/>
  <c r="G82" i="3"/>
  <c r="H82" i="3"/>
  <c r="I82" i="3"/>
  <c r="B82" i="3"/>
  <c r="C80" i="3"/>
  <c r="D80" i="3"/>
  <c r="E80" i="3"/>
  <c r="F80" i="3"/>
  <c r="G80" i="3"/>
  <c r="H80" i="3"/>
  <c r="I80" i="3"/>
  <c r="B80" i="3"/>
  <c r="C78" i="3"/>
  <c r="D78" i="3"/>
  <c r="E78" i="3"/>
  <c r="F78" i="3"/>
  <c r="G78" i="3"/>
  <c r="H78" i="3"/>
  <c r="I78" i="3"/>
  <c r="B78" i="3"/>
  <c r="C76" i="3"/>
  <c r="D76" i="3"/>
  <c r="E76" i="3"/>
  <c r="F76" i="3"/>
  <c r="G76" i="3"/>
  <c r="H76" i="3"/>
  <c r="I76" i="3"/>
  <c r="B76" i="3"/>
  <c r="C74" i="3"/>
  <c r="C72" i="3" s="1"/>
  <c r="D74" i="3"/>
  <c r="D72" i="3" s="1"/>
  <c r="E74" i="3"/>
  <c r="E72" i="3" s="1"/>
  <c r="F74" i="3"/>
  <c r="F72" i="3" s="1"/>
  <c r="G74" i="3"/>
  <c r="G72" i="3" s="1"/>
  <c r="H74" i="3"/>
  <c r="H72" i="3" s="1"/>
  <c r="I74" i="3"/>
  <c r="I72" i="3" s="1"/>
  <c r="B74" i="3"/>
  <c r="B72" i="3" s="1"/>
  <c r="E86" i="3"/>
  <c r="D86" i="3"/>
  <c r="B86" i="3"/>
  <c r="B83" i="3"/>
  <c r="B85" i="3" s="1"/>
  <c r="B79" i="3"/>
  <c r="B81" i="3" s="1"/>
  <c r="B75" i="3"/>
  <c r="B77" i="3" s="1"/>
  <c r="B73" i="3"/>
  <c r="C68" i="3"/>
  <c r="D68" i="3"/>
  <c r="E68" i="3"/>
  <c r="F68" i="3"/>
  <c r="G68" i="3"/>
  <c r="H68" i="3"/>
  <c r="I68" i="3"/>
  <c r="B68" i="3"/>
  <c r="C65" i="3"/>
  <c r="C59" i="3" s="1"/>
  <c r="D65" i="3"/>
  <c r="D59" i="3" s="1"/>
  <c r="E65" i="3"/>
  <c r="E59" i="3" s="1"/>
  <c r="F65" i="3"/>
  <c r="G65" i="3"/>
  <c r="G59" i="3" s="1"/>
  <c r="H65" i="3"/>
  <c r="I65" i="3"/>
  <c r="B65" i="3"/>
  <c r="C57" i="3"/>
  <c r="D57" i="3"/>
  <c r="E57" i="3"/>
  <c r="F57" i="3"/>
  <c r="G57" i="3"/>
  <c r="H57" i="3"/>
  <c r="I57" i="3"/>
  <c r="B57" i="3"/>
  <c r="C55" i="3"/>
  <c r="D55" i="3"/>
  <c r="E55" i="3"/>
  <c r="F55" i="3"/>
  <c r="G55" i="3"/>
  <c r="H55" i="3"/>
  <c r="I55" i="3"/>
  <c r="B55" i="3"/>
  <c r="C53" i="3"/>
  <c r="D53" i="3"/>
  <c r="E53" i="3"/>
  <c r="F53" i="3"/>
  <c r="G53" i="3"/>
  <c r="H53" i="3"/>
  <c r="I53" i="3"/>
  <c r="B53" i="3"/>
  <c r="C51" i="3"/>
  <c r="D51" i="3"/>
  <c r="E51" i="3"/>
  <c r="F51" i="3"/>
  <c r="G51" i="3"/>
  <c r="H51" i="3"/>
  <c r="I51" i="3"/>
  <c r="B51" i="3"/>
  <c r="C49" i="3"/>
  <c r="D49" i="3"/>
  <c r="E49" i="3"/>
  <c r="F49" i="3"/>
  <c r="G49" i="3"/>
  <c r="H49" i="3"/>
  <c r="I49" i="3"/>
  <c r="B49" i="3"/>
  <c r="C47" i="3"/>
  <c r="C45" i="3" s="1"/>
  <c r="D47" i="3"/>
  <c r="D45" i="3" s="1"/>
  <c r="E47" i="3"/>
  <c r="E45" i="3" s="1"/>
  <c r="F47" i="3"/>
  <c r="F45" i="3" s="1"/>
  <c r="G47" i="3"/>
  <c r="G45" i="3" s="1"/>
  <c r="H47" i="3"/>
  <c r="H45" i="3" s="1"/>
  <c r="I47" i="3"/>
  <c r="I45" i="3" s="1"/>
  <c r="B47" i="3"/>
  <c r="B45" i="3" s="1"/>
  <c r="I59" i="3"/>
  <c r="H59" i="3"/>
  <c r="F59" i="3"/>
  <c r="B59" i="3"/>
  <c r="B56" i="3"/>
  <c r="B58" i="3" s="1"/>
  <c r="B52" i="3"/>
  <c r="B54" i="3" s="1"/>
  <c r="B48" i="3"/>
  <c r="B50" i="3" s="1"/>
  <c r="B46" i="3"/>
  <c r="B35" i="3"/>
  <c r="H251" i="1"/>
  <c r="G251" i="1"/>
  <c r="F251" i="1"/>
  <c r="E251" i="1"/>
  <c r="D251" i="1"/>
  <c r="C251" i="1"/>
  <c r="H250" i="1"/>
  <c r="G250" i="1"/>
  <c r="F250" i="1"/>
  <c r="E250" i="1"/>
  <c r="D250" i="1"/>
  <c r="C250" i="1"/>
  <c r="H249" i="1"/>
  <c r="G249" i="1"/>
  <c r="F249" i="1"/>
  <c r="H248" i="1"/>
  <c r="G248" i="1"/>
  <c r="F248" i="1"/>
  <c r="H247" i="1"/>
  <c r="G247" i="1"/>
  <c r="F247" i="1"/>
  <c r="H246" i="1"/>
  <c r="G246" i="1"/>
  <c r="F246" i="1"/>
  <c r="H245" i="1"/>
  <c r="G245" i="1"/>
  <c r="F245" i="1"/>
  <c r="E245" i="1"/>
  <c r="D245" i="1"/>
  <c r="C245" i="1"/>
  <c r="H244" i="1"/>
  <c r="G244" i="1"/>
  <c r="F244" i="1"/>
  <c r="E244" i="1"/>
  <c r="D244" i="1"/>
  <c r="C244" i="1"/>
  <c r="H243" i="1"/>
  <c r="G243" i="1"/>
  <c r="F243" i="1"/>
  <c r="E243" i="1"/>
  <c r="D243" i="1"/>
  <c r="C243" i="1"/>
  <c r="H226" i="1"/>
  <c r="H225" i="1"/>
  <c r="H224" i="1"/>
  <c r="G226" i="1"/>
  <c r="F226" i="1"/>
  <c r="E226" i="1"/>
  <c r="D226" i="1"/>
  <c r="G225" i="1"/>
  <c r="F225" i="1"/>
  <c r="E225" i="1"/>
  <c r="D225" i="1"/>
  <c r="G224" i="1"/>
  <c r="F224" i="1"/>
  <c r="E224" i="1"/>
  <c r="D224" i="1"/>
  <c r="H222" i="1"/>
  <c r="G222" i="1"/>
  <c r="F222" i="1"/>
  <c r="E222" i="1"/>
  <c r="D222" i="1"/>
  <c r="C222" i="1"/>
  <c r="B222" i="1"/>
  <c r="H221" i="1"/>
  <c r="G221" i="1"/>
  <c r="F221" i="1"/>
  <c r="E221" i="1"/>
  <c r="D221" i="1"/>
  <c r="C221" i="1"/>
  <c r="B221" i="1"/>
  <c r="H220" i="1"/>
  <c r="G220" i="1"/>
  <c r="F220" i="1"/>
  <c r="E220" i="1"/>
  <c r="D220" i="1"/>
  <c r="C220" i="1"/>
  <c r="B220" i="1"/>
  <c r="H218" i="1"/>
  <c r="G218" i="1"/>
  <c r="F218" i="1"/>
  <c r="E218" i="1"/>
  <c r="D218" i="1"/>
  <c r="H217" i="1"/>
  <c r="G217" i="1"/>
  <c r="F217" i="1"/>
  <c r="E217" i="1"/>
  <c r="D217" i="1"/>
  <c r="H216" i="1"/>
  <c r="G216" i="1"/>
  <c r="F216" i="1"/>
  <c r="E216" i="1"/>
  <c r="D216" i="1"/>
  <c r="H214" i="1"/>
  <c r="G214" i="1"/>
  <c r="F214" i="1"/>
  <c r="E214" i="1"/>
  <c r="D214" i="1"/>
  <c r="C214" i="1"/>
  <c r="B214" i="1"/>
  <c r="H213" i="1"/>
  <c r="G213" i="1"/>
  <c r="F213" i="1"/>
  <c r="E213" i="1"/>
  <c r="D213" i="1"/>
  <c r="C213" i="1"/>
  <c r="B213" i="1"/>
  <c r="H212" i="1"/>
  <c r="G212" i="1"/>
  <c r="F212" i="1"/>
  <c r="E212" i="1"/>
  <c r="D212" i="1"/>
  <c r="C212" i="1"/>
  <c r="B212" i="1"/>
  <c r="B135" i="1"/>
  <c r="B131" i="1"/>
  <c r="B127" i="1"/>
  <c r="B123" i="1"/>
  <c r="G119" i="1"/>
  <c r="F119" i="1"/>
  <c r="E119" i="1"/>
  <c r="D119" i="1"/>
  <c r="C119" i="1"/>
  <c r="B119" i="1"/>
  <c r="G115" i="1"/>
  <c r="F115" i="1"/>
  <c r="E115" i="1"/>
  <c r="D115" i="1"/>
  <c r="C115" i="1"/>
  <c r="B115" i="1"/>
  <c r="B219" i="1" s="1"/>
  <c r="G111" i="1"/>
  <c r="F111" i="1"/>
  <c r="E111" i="1"/>
  <c r="D111" i="1"/>
  <c r="C111" i="1"/>
  <c r="B111" i="1"/>
  <c r="F107" i="1"/>
  <c r="E107" i="1"/>
  <c r="D107" i="1"/>
  <c r="C107" i="1"/>
  <c r="B107" i="1"/>
  <c r="G7" i="1"/>
  <c r="F7" i="1"/>
  <c r="E7" i="1"/>
  <c r="D7" i="1"/>
  <c r="C7" i="1"/>
  <c r="B7" i="1"/>
  <c r="G4" i="1"/>
  <c r="G10" i="1" s="1"/>
  <c r="G12" i="1" s="1"/>
  <c r="F4" i="1"/>
  <c r="F10" i="1" s="1"/>
  <c r="F12" i="1" s="1"/>
  <c r="E4" i="1"/>
  <c r="E10" i="1" s="1"/>
  <c r="E12" i="1" s="1"/>
  <c r="D4" i="1"/>
  <c r="D10" i="1" s="1"/>
  <c r="D12" i="1" s="1"/>
  <c r="C4" i="1"/>
  <c r="C10" i="1" s="1"/>
  <c r="C12" i="1" s="1"/>
  <c r="B4" i="1"/>
  <c r="B10" i="1" s="1"/>
  <c r="B12" i="1" s="1"/>
  <c r="B36" i="3" l="1"/>
  <c r="H86" i="3"/>
  <c r="G86" i="3"/>
  <c r="F86" i="3"/>
  <c r="E113" i="3"/>
  <c r="D113" i="3"/>
  <c r="C113" i="3"/>
  <c r="L126" i="3"/>
  <c r="M126" i="3" s="1"/>
  <c r="N126" i="3" s="1"/>
  <c r="O126" i="3" s="1"/>
  <c r="I86" i="3"/>
  <c r="B128" i="3"/>
  <c r="B130" i="3" s="1"/>
  <c r="F48" i="3"/>
  <c r="I128" i="3"/>
  <c r="B104" i="3"/>
  <c r="I113" i="3"/>
  <c r="C130" i="3"/>
  <c r="D130" i="3"/>
  <c r="D129" i="3"/>
  <c r="E130" i="3"/>
  <c r="E129" i="3"/>
  <c r="F130" i="3"/>
  <c r="F129" i="3"/>
  <c r="G130" i="3"/>
  <c r="G129" i="3"/>
  <c r="H130" i="3"/>
  <c r="H129" i="3"/>
  <c r="C133" i="3"/>
  <c r="C132" i="3"/>
  <c r="D133" i="3"/>
  <c r="D132" i="3"/>
  <c r="E133" i="3"/>
  <c r="E132" i="3"/>
  <c r="F133" i="3"/>
  <c r="F132" i="3"/>
  <c r="G133" i="3"/>
  <c r="G132" i="3"/>
  <c r="H133" i="3"/>
  <c r="H132" i="3"/>
  <c r="I133" i="3"/>
  <c r="I132" i="3"/>
  <c r="C136" i="3"/>
  <c r="C135" i="3"/>
  <c r="D136" i="3"/>
  <c r="D135" i="3"/>
  <c r="E136" i="3"/>
  <c r="E135" i="3"/>
  <c r="F136" i="3"/>
  <c r="F135" i="3"/>
  <c r="G136" i="3"/>
  <c r="G135" i="3"/>
  <c r="H136" i="3"/>
  <c r="H135" i="3"/>
  <c r="I136" i="3"/>
  <c r="I135" i="3"/>
  <c r="C139" i="3"/>
  <c r="C138" i="3"/>
  <c r="D139" i="3"/>
  <c r="D138" i="3"/>
  <c r="E139" i="3"/>
  <c r="E138" i="3"/>
  <c r="F139" i="3"/>
  <c r="F138" i="3"/>
  <c r="G139" i="3"/>
  <c r="G138" i="3"/>
  <c r="H139" i="3"/>
  <c r="H138" i="3"/>
  <c r="I139" i="3"/>
  <c r="I138" i="3"/>
  <c r="C100" i="3"/>
  <c r="D100" i="3"/>
  <c r="E100" i="3"/>
  <c r="F100" i="3"/>
  <c r="G100" i="3"/>
  <c r="H100" i="3"/>
  <c r="I100" i="3"/>
  <c r="C102" i="3"/>
  <c r="C104" i="3" s="1"/>
  <c r="D102" i="3"/>
  <c r="D104" i="3" s="1"/>
  <c r="E102" i="3"/>
  <c r="E104" i="3" s="1"/>
  <c r="F102" i="3"/>
  <c r="F104" i="3" s="1"/>
  <c r="G102" i="3"/>
  <c r="G104" i="3" s="1"/>
  <c r="H102" i="3"/>
  <c r="H104" i="3" s="1"/>
  <c r="I102" i="3"/>
  <c r="I104" i="3" s="1"/>
  <c r="C106" i="3"/>
  <c r="D106" i="3"/>
  <c r="D108" i="3" s="1"/>
  <c r="E106" i="3"/>
  <c r="E108" i="3" s="1"/>
  <c r="F106" i="3"/>
  <c r="F108" i="3" s="1"/>
  <c r="G106" i="3"/>
  <c r="G108" i="3" s="1"/>
  <c r="H106" i="3"/>
  <c r="H108" i="3" s="1"/>
  <c r="I106" i="3"/>
  <c r="I108" i="3" s="1"/>
  <c r="C110" i="3"/>
  <c r="C112" i="3" s="1"/>
  <c r="D110" i="3"/>
  <c r="D112" i="3" s="1"/>
  <c r="E110" i="3"/>
  <c r="E112" i="3" s="1"/>
  <c r="F110" i="3"/>
  <c r="F112" i="3" s="1"/>
  <c r="G110" i="3"/>
  <c r="G112" i="3" s="1"/>
  <c r="H110" i="3"/>
  <c r="H112" i="3" s="1"/>
  <c r="I110" i="3"/>
  <c r="I112" i="3" s="1"/>
  <c r="B114" i="3"/>
  <c r="C114" i="3"/>
  <c r="D114" i="3"/>
  <c r="E114" i="3"/>
  <c r="F114" i="3"/>
  <c r="G114" i="3"/>
  <c r="H114" i="3"/>
  <c r="B117" i="3"/>
  <c r="C117" i="3"/>
  <c r="D117" i="3"/>
  <c r="E117" i="3"/>
  <c r="F117" i="3"/>
  <c r="G117" i="3"/>
  <c r="H117" i="3"/>
  <c r="I117" i="3"/>
  <c r="B120" i="3"/>
  <c r="C120" i="3"/>
  <c r="D120" i="3"/>
  <c r="E120" i="3"/>
  <c r="F120" i="3"/>
  <c r="G120" i="3"/>
  <c r="H120" i="3"/>
  <c r="I120" i="3"/>
  <c r="B123" i="3"/>
  <c r="C123" i="3"/>
  <c r="D123" i="3"/>
  <c r="E123" i="3"/>
  <c r="F123" i="3"/>
  <c r="G123" i="3"/>
  <c r="H123" i="3"/>
  <c r="I123" i="3"/>
  <c r="C73" i="3"/>
  <c r="D73" i="3"/>
  <c r="E73" i="3"/>
  <c r="F73" i="3"/>
  <c r="G73" i="3"/>
  <c r="H73" i="3"/>
  <c r="I73" i="3"/>
  <c r="C75" i="3"/>
  <c r="D75" i="3"/>
  <c r="D77" i="3" s="1"/>
  <c r="E75" i="3"/>
  <c r="E77" i="3" s="1"/>
  <c r="F75" i="3"/>
  <c r="F77" i="3" s="1"/>
  <c r="G75" i="3"/>
  <c r="G77" i="3" s="1"/>
  <c r="H75" i="3"/>
  <c r="H77" i="3" s="1"/>
  <c r="I75" i="3"/>
  <c r="I77" i="3" s="1"/>
  <c r="C79" i="3"/>
  <c r="D79" i="3"/>
  <c r="D81" i="3" s="1"/>
  <c r="E79" i="3"/>
  <c r="E81" i="3" s="1"/>
  <c r="F79" i="3"/>
  <c r="F81" i="3" s="1"/>
  <c r="G79" i="3"/>
  <c r="G81" i="3" s="1"/>
  <c r="H79" i="3"/>
  <c r="H81" i="3" s="1"/>
  <c r="I79" i="3"/>
  <c r="I81" i="3" s="1"/>
  <c r="C83" i="3"/>
  <c r="C85" i="3" s="1"/>
  <c r="D83" i="3"/>
  <c r="D85" i="3" s="1"/>
  <c r="E83" i="3"/>
  <c r="E85" i="3" s="1"/>
  <c r="F83" i="3"/>
  <c r="F85" i="3" s="1"/>
  <c r="G83" i="3"/>
  <c r="G85" i="3" s="1"/>
  <c r="H83" i="3"/>
  <c r="H85" i="3" s="1"/>
  <c r="I83" i="3"/>
  <c r="I85" i="3" s="1"/>
  <c r="B87" i="3"/>
  <c r="C87" i="3"/>
  <c r="D87" i="3"/>
  <c r="E87" i="3"/>
  <c r="F87" i="3"/>
  <c r="G87" i="3"/>
  <c r="H87" i="3"/>
  <c r="I87" i="3"/>
  <c r="B90" i="3"/>
  <c r="C90" i="3"/>
  <c r="D90" i="3"/>
  <c r="E90" i="3"/>
  <c r="F90" i="3"/>
  <c r="G90" i="3"/>
  <c r="H90" i="3"/>
  <c r="I90" i="3"/>
  <c r="B93" i="3"/>
  <c r="C93" i="3"/>
  <c r="D93" i="3"/>
  <c r="E93" i="3"/>
  <c r="F93" i="3"/>
  <c r="G93" i="3"/>
  <c r="H93" i="3"/>
  <c r="I93" i="3"/>
  <c r="B96" i="3"/>
  <c r="C96" i="3"/>
  <c r="D96" i="3"/>
  <c r="E96" i="3"/>
  <c r="F96" i="3"/>
  <c r="G96" i="3"/>
  <c r="H96" i="3"/>
  <c r="I96" i="3"/>
  <c r="C46" i="3"/>
  <c r="D46" i="3"/>
  <c r="E46" i="3"/>
  <c r="F46" i="3"/>
  <c r="G46" i="3"/>
  <c r="H46" i="3"/>
  <c r="I46" i="3"/>
  <c r="C48" i="3"/>
  <c r="D48" i="3"/>
  <c r="D50" i="3" s="1"/>
  <c r="E48" i="3"/>
  <c r="E50" i="3" s="1"/>
  <c r="F50" i="3"/>
  <c r="G48" i="3"/>
  <c r="G50" i="3" s="1"/>
  <c r="H48" i="3"/>
  <c r="H50" i="3" s="1"/>
  <c r="I48" i="3"/>
  <c r="I50" i="3" s="1"/>
  <c r="C52" i="3"/>
  <c r="C54" i="3" s="1"/>
  <c r="D52" i="3"/>
  <c r="D54" i="3" s="1"/>
  <c r="E52" i="3"/>
  <c r="E54" i="3" s="1"/>
  <c r="F52" i="3"/>
  <c r="F54" i="3" s="1"/>
  <c r="G52" i="3"/>
  <c r="G54" i="3" s="1"/>
  <c r="H52" i="3"/>
  <c r="H54" i="3" s="1"/>
  <c r="I52" i="3"/>
  <c r="I54" i="3" s="1"/>
  <c r="C56" i="3"/>
  <c r="C58" i="3" s="1"/>
  <c r="D56" i="3"/>
  <c r="D58" i="3" s="1"/>
  <c r="E56" i="3"/>
  <c r="E58" i="3" s="1"/>
  <c r="F56" i="3"/>
  <c r="F58" i="3" s="1"/>
  <c r="G56" i="3"/>
  <c r="G58" i="3" s="1"/>
  <c r="H56" i="3"/>
  <c r="H58" i="3" s="1"/>
  <c r="I56" i="3"/>
  <c r="I58" i="3" s="1"/>
  <c r="B60" i="3"/>
  <c r="C60" i="3"/>
  <c r="D60" i="3"/>
  <c r="E60" i="3"/>
  <c r="F60" i="3"/>
  <c r="G60" i="3"/>
  <c r="H60" i="3"/>
  <c r="I60" i="3"/>
  <c r="B63" i="3"/>
  <c r="C63" i="3"/>
  <c r="D63" i="3"/>
  <c r="E63" i="3"/>
  <c r="F63" i="3"/>
  <c r="G63" i="3"/>
  <c r="H63" i="3"/>
  <c r="I63" i="3"/>
  <c r="B66" i="3"/>
  <c r="C66" i="3"/>
  <c r="D66" i="3"/>
  <c r="E66" i="3"/>
  <c r="F66" i="3"/>
  <c r="G66" i="3"/>
  <c r="H66" i="3"/>
  <c r="I66" i="3"/>
  <c r="B69" i="3"/>
  <c r="C69" i="3"/>
  <c r="D69" i="3"/>
  <c r="E69" i="3"/>
  <c r="F69" i="3"/>
  <c r="G69" i="3"/>
  <c r="H69" i="3"/>
  <c r="I69" i="3"/>
  <c r="B140" i="1"/>
  <c r="B211" i="1"/>
  <c r="C211" i="1"/>
  <c r="D211" i="1"/>
  <c r="E211" i="1"/>
  <c r="G211" i="1"/>
  <c r="F211" i="1"/>
  <c r="D215" i="1"/>
  <c r="E215" i="1"/>
  <c r="F215" i="1"/>
  <c r="G215" i="1"/>
  <c r="C219" i="1"/>
  <c r="D219" i="1"/>
  <c r="E219" i="1"/>
  <c r="F219" i="1"/>
  <c r="G219" i="1"/>
  <c r="D223" i="1"/>
  <c r="E223" i="1"/>
  <c r="F223" i="1"/>
  <c r="G223" i="1"/>
  <c r="K68" i="3" l="1"/>
  <c r="K62" i="3"/>
  <c r="K59" i="3"/>
  <c r="K95" i="3"/>
  <c r="K92" i="3"/>
  <c r="K89" i="3"/>
  <c r="C81" i="3"/>
  <c r="K78" i="3"/>
  <c r="L78" i="3" s="1"/>
  <c r="M78" i="3" s="1"/>
  <c r="N78" i="3" s="1"/>
  <c r="O78" i="3" s="1"/>
  <c r="K122" i="3"/>
  <c r="K116" i="3"/>
  <c r="K134" i="3"/>
  <c r="K131" i="3"/>
  <c r="K72" i="3"/>
  <c r="L72" i="3" s="1"/>
  <c r="M72" i="3" s="1"/>
  <c r="N72" i="3" s="1"/>
  <c r="O72" i="3" s="1"/>
  <c r="K45" i="3"/>
  <c r="L45" i="3" s="1"/>
  <c r="M45" i="3" s="1"/>
  <c r="N45" i="3" s="1"/>
  <c r="O45" i="3" s="1"/>
  <c r="L92" i="3"/>
  <c r="L122" i="3"/>
  <c r="L131" i="3"/>
  <c r="K133" i="3"/>
  <c r="L59" i="3"/>
  <c r="L62" i="3"/>
  <c r="L89" i="3"/>
  <c r="L116" i="3"/>
  <c r="L134" i="3"/>
  <c r="K136" i="3"/>
  <c r="L68" i="3"/>
  <c r="L95" i="3"/>
  <c r="K82" i="3"/>
  <c r="L82" i="3" s="1"/>
  <c r="M82" i="3" s="1"/>
  <c r="N82" i="3" s="1"/>
  <c r="O82" i="3" s="1"/>
  <c r="K119" i="3"/>
  <c r="I114" i="3"/>
  <c r="K113" i="3" s="1"/>
  <c r="K101" i="3"/>
  <c r="L101" i="3" s="1"/>
  <c r="M101" i="3" s="1"/>
  <c r="N101" i="3" s="1"/>
  <c r="O101" i="3" s="1"/>
  <c r="K86" i="3"/>
  <c r="K99" i="3"/>
  <c r="L99" i="3" s="1"/>
  <c r="M99" i="3" s="1"/>
  <c r="N99" i="3" s="1"/>
  <c r="O99" i="3" s="1"/>
  <c r="K65" i="3"/>
  <c r="C50" i="3"/>
  <c r="K47" i="3"/>
  <c r="L47" i="3" s="1"/>
  <c r="M47" i="3" s="1"/>
  <c r="N47" i="3" s="1"/>
  <c r="O47" i="3" s="1"/>
  <c r="C77" i="3"/>
  <c r="K74" i="3"/>
  <c r="L74" i="3" s="1"/>
  <c r="M74" i="3" s="1"/>
  <c r="N74" i="3" s="1"/>
  <c r="O74" i="3" s="1"/>
  <c r="I129" i="3"/>
  <c r="C129" i="3"/>
  <c r="K128" i="3" s="1"/>
  <c r="I130" i="3"/>
  <c r="K55" i="3"/>
  <c r="L55" i="3" s="1"/>
  <c r="M55" i="3" s="1"/>
  <c r="N55" i="3" s="1"/>
  <c r="O55" i="3" s="1"/>
  <c r="K137" i="3"/>
  <c r="K109" i="3"/>
  <c r="L109" i="3" s="1"/>
  <c r="M109" i="3" s="1"/>
  <c r="N109" i="3" s="1"/>
  <c r="O109" i="3" s="1"/>
  <c r="C108" i="3"/>
  <c r="K105" i="3"/>
  <c r="L105" i="3" s="1"/>
  <c r="M105" i="3" s="1"/>
  <c r="N105" i="3" s="1"/>
  <c r="O105" i="3" s="1"/>
  <c r="K51" i="3"/>
  <c r="L51" i="3" s="1"/>
  <c r="M51" i="3" s="1"/>
  <c r="N51" i="3" s="1"/>
  <c r="O51" i="3" s="1"/>
  <c r="A17" i="3"/>
  <c r="A44" i="3"/>
  <c r="H41" i="3"/>
  <c r="H14" i="3" s="1"/>
  <c r="G41" i="3"/>
  <c r="G14" i="3" s="1"/>
  <c r="F41" i="3"/>
  <c r="F14" i="3" s="1"/>
  <c r="E41" i="3"/>
  <c r="E14" i="3" s="1"/>
  <c r="D41" i="3"/>
  <c r="D14" i="3" s="1"/>
  <c r="C41" i="3"/>
  <c r="C14" i="3" s="1"/>
  <c r="B41" i="3"/>
  <c r="I41" i="3"/>
  <c r="I14" i="3" s="1"/>
  <c r="I35" i="3"/>
  <c r="I8" i="3" s="1"/>
  <c r="H35" i="3"/>
  <c r="H8" i="3" s="1"/>
  <c r="G35" i="3"/>
  <c r="G8" i="3" s="1"/>
  <c r="F35" i="3"/>
  <c r="F8" i="3" s="1"/>
  <c r="E35" i="3"/>
  <c r="E8" i="3" s="1"/>
  <c r="D35" i="3"/>
  <c r="D8" i="3" s="1"/>
  <c r="C35" i="3"/>
  <c r="C8" i="3" s="1"/>
  <c r="H38" i="3"/>
  <c r="H11" i="3" s="1"/>
  <c r="G38" i="3"/>
  <c r="G11" i="3" s="1"/>
  <c r="F38" i="3"/>
  <c r="F11" i="3" s="1"/>
  <c r="E38" i="3"/>
  <c r="E11" i="3" s="1"/>
  <c r="D38" i="3"/>
  <c r="D11" i="3" s="1"/>
  <c r="C38" i="3"/>
  <c r="C11" i="3" s="1"/>
  <c r="B38" i="3"/>
  <c r="I38" i="3"/>
  <c r="I11" i="3" s="1"/>
  <c r="B30" i="3"/>
  <c r="C30" i="3"/>
  <c r="D30" i="3"/>
  <c r="E30" i="3"/>
  <c r="F30" i="3"/>
  <c r="G30" i="3"/>
  <c r="H30" i="3"/>
  <c r="I30" i="3"/>
  <c r="I26" i="3"/>
  <c r="H26" i="3"/>
  <c r="G26" i="3"/>
  <c r="F26" i="3"/>
  <c r="E26" i="3"/>
  <c r="D26" i="3"/>
  <c r="C26" i="3"/>
  <c r="B26" i="3"/>
  <c r="H22" i="3"/>
  <c r="G22" i="3"/>
  <c r="F22" i="3"/>
  <c r="E22" i="3"/>
  <c r="D22" i="3"/>
  <c r="C22" i="3"/>
  <c r="B22" i="3"/>
  <c r="I22" i="3"/>
  <c r="I28" i="3"/>
  <c r="H28" i="3"/>
  <c r="G28" i="3"/>
  <c r="F28" i="3"/>
  <c r="E28" i="3"/>
  <c r="D28" i="3"/>
  <c r="C28" i="3"/>
  <c r="B28" i="3"/>
  <c r="B29" i="3" s="1"/>
  <c r="I24" i="3"/>
  <c r="H24" i="3"/>
  <c r="G24" i="3"/>
  <c r="F24" i="3"/>
  <c r="E24" i="3"/>
  <c r="D24" i="3"/>
  <c r="C24" i="3"/>
  <c r="B24" i="3"/>
  <c r="B25" i="3" s="1"/>
  <c r="B27" i="3" s="1"/>
  <c r="B20" i="3"/>
  <c r="C20" i="3"/>
  <c r="C18" i="3" s="1"/>
  <c r="D20" i="3"/>
  <c r="E20" i="3"/>
  <c r="F20" i="3"/>
  <c r="G20" i="3"/>
  <c r="H20" i="3"/>
  <c r="I20" i="3"/>
  <c r="I18" i="3" s="1"/>
  <c r="I3" i="3" s="1"/>
  <c r="K1" i="3"/>
  <c r="L1" i="3" s="1"/>
  <c r="M1" i="3" s="1"/>
  <c r="N1" i="3" s="1"/>
  <c r="O1" i="3" s="1"/>
  <c r="H1" i="3"/>
  <c r="G1" i="3" s="1"/>
  <c r="F1" i="3" s="1"/>
  <c r="E1" i="3" s="1"/>
  <c r="D1" i="3" s="1"/>
  <c r="C1" i="3" s="1"/>
  <c r="B1" i="3" s="1"/>
  <c r="C3" i="3" l="1"/>
  <c r="I161" i="3"/>
  <c r="I164" i="3"/>
  <c r="I167" i="3"/>
  <c r="I170" i="3"/>
  <c r="H21" i="3"/>
  <c r="H18" i="3"/>
  <c r="H3" i="3" s="1"/>
  <c r="G21" i="3"/>
  <c r="G23" i="3" s="1"/>
  <c r="G18" i="3"/>
  <c r="G3" i="3" s="1"/>
  <c r="F21" i="3"/>
  <c r="F23" i="3" s="1"/>
  <c r="F18" i="3"/>
  <c r="F3" i="3" s="1"/>
  <c r="E21" i="3"/>
  <c r="E23" i="3" s="1"/>
  <c r="E18" i="3"/>
  <c r="E3" i="3" s="1"/>
  <c r="D21" i="3"/>
  <c r="D18" i="3"/>
  <c r="D3" i="3" s="1"/>
  <c r="C161" i="3"/>
  <c r="C164" i="3"/>
  <c r="C167" i="3"/>
  <c r="C170" i="3"/>
  <c r="B21" i="3"/>
  <c r="B23" i="3" s="1"/>
  <c r="B18" i="3"/>
  <c r="I13" i="3"/>
  <c r="I12" i="3"/>
  <c r="C13" i="3"/>
  <c r="C12" i="3"/>
  <c r="D12" i="3"/>
  <c r="E12" i="3"/>
  <c r="F12" i="3"/>
  <c r="G12" i="3"/>
  <c r="H12" i="3"/>
  <c r="C36" i="3"/>
  <c r="D9" i="3"/>
  <c r="E9" i="3"/>
  <c r="F9" i="3"/>
  <c r="G9" i="3"/>
  <c r="H9" i="3"/>
  <c r="I10" i="3"/>
  <c r="I9" i="3"/>
  <c r="I15" i="3"/>
  <c r="I16" i="3"/>
  <c r="C16" i="3"/>
  <c r="C15" i="3"/>
  <c r="D15" i="3"/>
  <c r="E15" i="3"/>
  <c r="F15" i="3"/>
  <c r="G15" i="3"/>
  <c r="H15" i="3"/>
  <c r="L113" i="3"/>
  <c r="K130" i="3"/>
  <c r="L128" i="3"/>
  <c r="M62" i="3"/>
  <c r="M95" i="3"/>
  <c r="L65" i="3"/>
  <c r="M68" i="3"/>
  <c r="M131" i="3"/>
  <c r="L133" i="3"/>
  <c r="H23" i="3"/>
  <c r="L137" i="3"/>
  <c r="K139" i="3"/>
  <c r="M89" i="3"/>
  <c r="L119" i="3"/>
  <c r="M134" i="3"/>
  <c r="L136" i="3"/>
  <c r="M122" i="3"/>
  <c r="D23" i="3"/>
  <c r="L86" i="3"/>
  <c r="M116" i="3"/>
  <c r="M92" i="3"/>
  <c r="M59" i="3"/>
  <c r="B31" i="3"/>
  <c r="C21" i="3"/>
  <c r="C23" i="3" s="1"/>
  <c r="I21" i="3"/>
  <c r="I23" i="3" s="1"/>
  <c r="C25" i="3"/>
  <c r="D25" i="3"/>
  <c r="D27" i="3" s="1"/>
  <c r="E25" i="3"/>
  <c r="E27" i="3" s="1"/>
  <c r="F25" i="3"/>
  <c r="F27" i="3" s="1"/>
  <c r="G25" i="3"/>
  <c r="G27" i="3" s="1"/>
  <c r="H25" i="3"/>
  <c r="H27" i="3" s="1"/>
  <c r="I25" i="3"/>
  <c r="I27" i="3" s="1"/>
  <c r="C29" i="3"/>
  <c r="D29" i="3"/>
  <c r="D31" i="3" s="1"/>
  <c r="E29" i="3"/>
  <c r="E31" i="3" s="1"/>
  <c r="F29" i="3"/>
  <c r="F31" i="3" s="1"/>
  <c r="G29" i="3"/>
  <c r="G31" i="3" s="1"/>
  <c r="H29" i="3"/>
  <c r="H31" i="3" s="1"/>
  <c r="I29" i="3"/>
  <c r="I31" i="3" s="1"/>
  <c r="I39" i="3"/>
  <c r="I32" i="3"/>
  <c r="I5" i="3" s="1"/>
  <c r="B39" i="3"/>
  <c r="B32" i="3"/>
  <c r="C39" i="3"/>
  <c r="C32" i="3"/>
  <c r="C5" i="3" s="1"/>
  <c r="D39" i="3"/>
  <c r="D32" i="3"/>
  <c r="D5" i="3" s="1"/>
  <c r="E39" i="3"/>
  <c r="E32" i="3"/>
  <c r="E5" i="3" s="1"/>
  <c r="F39" i="3"/>
  <c r="F32" i="3"/>
  <c r="F5" i="3" s="1"/>
  <c r="G39" i="3"/>
  <c r="G32" i="3"/>
  <c r="G5" i="3" s="1"/>
  <c r="H39" i="3"/>
  <c r="H32" i="3"/>
  <c r="H5" i="3" s="1"/>
  <c r="D36" i="3"/>
  <c r="E36" i="3"/>
  <c r="F36" i="3"/>
  <c r="G36" i="3"/>
  <c r="H36" i="3"/>
  <c r="I36" i="3"/>
  <c r="I42" i="3"/>
  <c r="B42" i="3"/>
  <c r="C42" i="3"/>
  <c r="D42" i="3"/>
  <c r="E42" i="3"/>
  <c r="F42" i="3"/>
  <c r="G42" i="3"/>
  <c r="H42" i="3"/>
  <c r="I204" i="1"/>
  <c r="I207" i="1" s="1"/>
  <c r="I208" i="1" s="1"/>
  <c r="H204" i="1"/>
  <c r="H207" i="1" s="1"/>
  <c r="H208" i="1" s="1"/>
  <c r="G204" i="1"/>
  <c r="G207" i="1" s="1"/>
  <c r="G208" i="1" s="1"/>
  <c r="F204" i="1"/>
  <c r="F207" i="1" s="1"/>
  <c r="F208" i="1" s="1"/>
  <c r="E204" i="1"/>
  <c r="E207" i="1" s="1"/>
  <c r="E208" i="1" s="1"/>
  <c r="D204" i="1"/>
  <c r="D207" i="1" s="1"/>
  <c r="D208" i="1" s="1"/>
  <c r="C204" i="1"/>
  <c r="C207" i="1" s="1"/>
  <c r="C208" i="1" s="1"/>
  <c r="B204" i="1"/>
  <c r="B207" i="1" s="1"/>
  <c r="B208" i="1" s="1"/>
  <c r="I189" i="1"/>
  <c r="H189" i="1"/>
  <c r="H191" i="1" s="1"/>
  <c r="H192" i="1" s="1"/>
  <c r="H193" i="1" s="1"/>
  <c r="G189" i="1"/>
  <c r="G191" i="1" s="1"/>
  <c r="F189" i="1"/>
  <c r="F191" i="1" s="1"/>
  <c r="E189" i="1"/>
  <c r="E191" i="1" s="1"/>
  <c r="D189" i="1"/>
  <c r="D191" i="1" s="1"/>
  <c r="C189" i="1"/>
  <c r="C191" i="1" s="1"/>
  <c r="B189" i="1"/>
  <c r="H141" i="1"/>
  <c r="I141" i="1"/>
  <c r="I174" i="1"/>
  <c r="I177" i="1" s="1"/>
  <c r="I178" i="1" s="1"/>
  <c r="H174" i="1"/>
  <c r="H177" i="1" s="1"/>
  <c r="H178" i="1" s="1"/>
  <c r="G174" i="1"/>
  <c r="G177" i="1" s="1"/>
  <c r="G178" i="1" s="1"/>
  <c r="F174" i="1"/>
  <c r="F177" i="1" s="1"/>
  <c r="F178" i="1" s="1"/>
  <c r="E174" i="1"/>
  <c r="E177" i="1" s="1"/>
  <c r="E178" i="1" s="1"/>
  <c r="D174" i="1"/>
  <c r="D177" i="1" s="1"/>
  <c r="D178" i="1" s="1"/>
  <c r="C174" i="1"/>
  <c r="C177" i="1" s="1"/>
  <c r="C178" i="1" s="1"/>
  <c r="B174" i="1"/>
  <c r="B177" i="1" s="1"/>
  <c r="B178" i="1" s="1"/>
  <c r="B284" i="3" l="1"/>
  <c r="B287" i="3"/>
  <c r="B290" i="3"/>
  <c r="B293" i="3"/>
  <c r="B257" i="3"/>
  <c r="B260" i="3"/>
  <c r="B263" i="3"/>
  <c r="B266" i="3"/>
  <c r="B230" i="3"/>
  <c r="B233" i="3"/>
  <c r="B236" i="3"/>
  <c r="B239" i="3"/>
  <c r="B203" i="3"/>
  <c r="B206" i="3"/>
  <c r="B209" i="3"/>
  <c r="B212" i="3"/>
  <c r="I6" i="3"/>
  <c r="H6" i="3"/>
  <c r="G6" i="3"/>
  <c r="F6" i="3"/>
  <c r="E6" i="3"/>
  <c r="D6" i="3"/>
  <c r="C7" i="3"/>
  <c r="C6" i="3"/>
  <c r="K5" i="3" s="1"/>
  <c r="K14" i="3"/>
  <c r="C10" i="3"/>
  <c r="C9" i="3"/>
  <c r="K8" i="3" s="1"/>
  <c r="K11" i="3"/>
  <c r="B161" i="3"/>
  <c r="B164" i="3"/>
  <c r="B167" i="3"/>
  <c r="B170" i="3"/>
  <c r="C4" i="3"/>
  <c r="D161" i="3"/>
  <c r="D164" i="3"/>
  <c r="D167" i="3"/>
  <c r="D170" i="3"/>
  <c r="E161" i="3"/>
  <c r="E164" i="3"/>
  <c r="E167" i="3"/>
  <c r="E170" i="3"/>
  <c r="F161" i="3"/>
  <c r="F164" i="3"/>
  <c r="F167" i="3"/>
  <c r="F170" i="3"/>
  <c r="G161" i="3"/>
  <c r="G164" i="3"/>
  <c r="G167" i="3"/>
  <c r="G170" i="3"/>
  <c r="H161" i="3"/>
  <c r="H164" i="3"/>
  <c r="H167" i="3"/>
  <c r="H170" i="3"/>
  <c r="I4" i="3"/>
  <c r="I7" i="3"/>
  <c r="M65" i="3"/>
  <c r="N116" i="3"/>
  <c r="N89" i="3"/>
  <c r="N95" i="3"/>
  <c r="N68" i="3"/>
  <c r="M119" i="3"/>
  <c r="M86" i="3"/>
  <c r="L139" i="3"/>
  <c r="M137" i="3"/>
  <c r="L130" i="3"/>
  <c r="M128" i="3"/>
  <c r="N59" i="3"/>
  <c r="N92" i="3"/>
  <c r="K20" i="3"/>
  <c r="L20" i="3" s="1"/>
  <c r="N134" i="3"/>
  <c r="M136" i="3"/>
  <c r="N62" i="3"/>
  <c r="M113" i="3"/>
  <c r="N122" i="3"/>
  <c r="N131" i="3"/>
  <c r="M133" i="3"/>
  <c r="K41" i="3"/>
  <c r="K35" i="3"/>
  <c r="K38" i="3"/>
  <c r="C31" i="3"/>
  <c r="K28" i="3"/>
  <c r="C27" i="3"/>
  <c r="K24" i="3"/>
  <c r="B191" i="1"/>
  <c r="B192" i="1" s="1"/>
  <c r="B193" i="1" s="1"/>
  <c r="I191" i="1"/>
  <c r="I192" i="1"/>
  <c r="I193" i="1" s="1"/>
  <c r="H33" i="3"/>
  <c r="G33" i="3"/>
  <c r="F33" i="3"/>
  <c r="E33" i="3"/>
  <c r="D33" i="3"/>
  <c r="C33" i="3"/>
  <c r="B33" i="3"/>
  <c r="I33" i="3"/>
  <c r="C192" i="1"/>
  <c r="C193" i="1" s="1"/>
  <c r="D192" i="1"/>
  <c r="D193" i="1" s="1"/>
  <c r="G192" i="1"/>
  <c r="G193" i="1" s="1"/>
  <c r="E192" i="1"/>
  <c r="E193" i="1" s="1"/>
  <c r="F192" i="1"/>
  <c r="F193" i="1" s="1"/>
  <c r="I119" i="1"/>
  <c r="H119" i="1"/>
  <c r="H223" i="1" s="1"/>
  <c r="I115" i="1"/>
  <c r="H115" i="1"/>
  <c r="H219" i="1" s="1"/>
  <c r="I111" i="1"/>
  <c r="H111" i="1"/>
  <c r="H215" i="1" s="1"/>
  <c r="H107" i="1"/>
  <c r="I107" i="1"/>
  <c r="I159" i="1"/>
  <c r="I162" i="1" s="1"/>
  <c r="H159" i="1"/>
  <c r="H162" i="1" s="1"/>
  <c r="G159" i="1"/>
  <c r="G162" i="1" s="1"/>
  <c r="F159" i="1"/>
  <c r="F162" i="1" s="1"/>
  <c r="E159" i="1"/>
  <c r="E162" i="1" s="1"/>
  <c r="D159" i="1"/>
  <c r="D162" i="1" s="1"/>
  <c r="C159" i="1"/>
  <c r="C162" i="1" s="1"/>
  <c r="B159" i="1"/>
  <c r="B162" i="1" s="1"/>
  <c r="H4" i="3" l="1"/>
  <c r="H13" i="3"/>
  <c r="H10" i="3"/>
  <c r="H16" i="3"/>
  <c r="H7" i="3"/>
  <c r="G4" i="3"/>
  <c r="G13" i="3"/>
  <c r="G10" i="3"/>
  <c r="G16" i="3"/>
  <c r="G7" i="3"/>
  <c r="F4" i="3"/>
  <c r="F13" i="3"/>
  <c r="F10" i="3"/>
  <c r="F16" i="3"/>
  <c r="F7" i="3"/>
  <c r="E4" i="3"/>
  <c r="E13" i="3"/>
  <c r="E10" i="3"/>
  <c r="E16" i="3"/>
  <c r="E7" i="3"/>
  <c r="D4" i="3"/>
  <c r="K3" i="3" s="1"/>
  <c r="L3" i="3" s="1"/>
  <c r="M3" i="3" s="1"/>
  <c r="N3" i="3" s="1"/>
  <c r="O3" i="3" s="1"/>
  <c r="D13" i="3"/>
  <c r="D10" i="3"/>
  <c r="D16" i="3"/>
  <c r="D7" i="3"/>
  <c r="B10" i="3"/>
  <c r="B13" i="3"/>
  <c r="B16" i="3"/>
  <c r="B7" i="3"/>
  <c r="K13" i="3"/>
  <c r="L11" i="3"/>
  <c r="K10" i="3"/>
  <c r="L8" i="3"/>
  <c r="K16" i="3"/>
  <c r="L14" i="3"/>
  <c r="K7" i="3"/>
  <c r="L5" i="3"/>
  <c r="O59" i="3"/>
  <c r="O95" i="3"/>
  <c r="L41" i="3"/>
  <c r="O68" i="3"/>
  <c r="O89" i="3"/>
  <c r="N113" i="3"/>
  <c r="M139" i="3"/>
  <c r="N137" i="3"/>
  <c r="O62" i="3"/>
  <c r="L35" i="3"/>
  <c r="O122" i="3"/>
  <c r="N86" i="3"/>
  <c r="N119" i="3"/>
  <c r="O92" i="3"/>
  <c r="O131" i="3"/>
  <c r="O133" i="3" s="1"/>
  <c r="N133" i="3"/>
  <c r="N128" i="3"/>
  <c r="M130" i="3"/>
  <c r="O116" i="3"/>
  <c r="L38" i="3"/>
  <c r="N136" i="3"/>
  <c r="O134" i="3"/>
  <c r="O136" i="3" s="1"/>
  <c r="N65" i="3"/>
  <c r="I115" i="3"/>
  <c r="I118" i="3"/>
  <c r="I121" i="3"/>
  <c r="I124" i="3"/>
  <c r="I88" i="3"/>
  <c r="I91" i="3"/>
  <c r="I94" i="3"/>
  <c r="I97" i="3"/>
  <c r="B115" i="3"/>
  <c r="B118" i="3"/>
  <c r="B121" i="3"/>
  <c r="B124" i="3"/>
  <c r="B88" i="3"/>
  <c r="B91" i="3"/>
  <c r="B94" i="3"/>
  <c r="B97" i="3"/>
  <c r="C115" i="3"/>
  <c r="C118" i="3"/>
  <c r="C121" i="3"/>
  <c r="C124" i="3"/>
  <c r="C88" i="3"/>
  <c r="C91" i="3"/>
  <c r="C94" i="3"/>
  <c r="C97" i="3"/>
  <c r="D115" i="3"/>
  <c r="D118" i="3"/>
  <c r="D121" i="3"/>
  <c r="D124" i="3"/>
  <c r="D88" i="3"/>
  <c r="D91" i="3"/>
  <c r="D94" i="3"/>
  <c r="D97" i="3"/>
  <c r="E115" i="3"/>
  <c r="E118" i="3"/>
  <c r="E121" i="3"/>
  <c r="E124" i="3"/>
  <c r="E88" i="3"/>
  <c r="E91" i="3"/>
  <c r="E94" i="3"/>
  <c r="E97" i="3"/>
  <c r="F115" i="3"/>
  <c r="F118" i="3"/>
  <c r="F121" i="3"/>
  <c r="F124" i="3"/>
  <c r="F88" i="3"/>
  <c r="F91" i="3"/>
  <c r="F94" i="3"/>
  <c r="F97" i="3"/>
  <c r="G115" i="3"/>
  <c r="G118" i="3"/>
  <c r="G121" i="3"/>
  <c r="G124" i="3"/>
  <c r="G88" i="3"/>
  <c r="G91" i="3"/>
  <c r="G94" i="3"/>
  <c r="G97" i="3"/>
  <c r="K32" i="3"/>
  <c r="M20" i="3"/>
  <c r="L24" i="3"/>
  <c r="I61" i="3"/>
  <c r="I64" i="3"/>
  <c r="I67" i="3"/>
  <c r="I70" i="3"/>
  <c r="B61" i="3"/>
  <c r="B64" i="3"/>
  <c r="B67" i="3"/>
  <c r="B70" i="3"/>
  <c r="C61" i="3"/>
  <c r="C64" i="3"/>
  <c r="C67" i="3"/>
  <c r="C70" i="3"/>
  <c r="D61" i="3"/>
  <c r="D64" i="3"/>
  <c r="D67" i="3"/>
  <c r="D70" i="3"/>
  <c r="E61" i="3"/>
  <c r="E64" i="3"/>
  <c r="E67" i="3"/>
  <c r="E70" i="3"/>
  <c r="F61" i="3"/>
  <c r="F64" i="3"/>
  <c r="F67" i="3"/>
  <c r="F70" i="3"/>
  <c r="G61" i="3"/>
  <c r="G64" i="3"/>
  <c r="G67" i="3"/>
  <c r="G70" i="3"/>
  <c r="C19" i="3"/>
  <c r="H40" i="3"/>
  <c r="H211" i="1"/>
  <c r="I19" i="3"/>
  <c r="I40" i="3"/>
  <c r="I37" i="3"/>
  <c r="I43" i="3"/>
  <c r="I34" i="3"/>
  <c r="B19" i="3"/>
  <c r="B40" i="3"/>
  <c r="B37" i="3"/>
  <c r="B43" i="3"/>
  <c r="B34" i="3"/>
  <c r="C40" i="3"/>
  <c r="C37" i="3"/>
  <c r="C43" i="3"/>
  <c r="C34" i="3"/>
  <c r="D19" i="3"/>
  <c r="D40" i="3"/>
  <c r="D37" i="3"/>
  <c r="D43" i="3"/>
  <c r="D34" i="3"/>
  <c r="E19" i="3"/>
  <c r="E40" i="3"/>
  <c r="E37" i="3"/>
  <c r="E43" i="3"/>
  <c r="E34" i="3"/>
  <c r="F19" i="3"/>
  <c r="F40" i="3"/>
  <c r="F37" i="3"/>
  <c r="F43" i="3"/>
  <c r="F34" i="3"/>
  <c r="G19" i="3"/>
  <c r="G40" i="3"/>
  <c r="G37" i="3"/>
  <c r="G43" i="3"/>
  <c r="G34" i="3"/>
  <c r="H19" i="3"/>
  <c r="H37" i="3"/>
  <c r="H43" i="3"/>
  <c r="H34" i="3"/>
  <c r="H140" i="1"/>
  <c r="H147" i="1" s="1"/>
  <c r="H148" i="1" s="1"/>
  <c r="C140" i="1"/>
  <c r="I140" i="1"/>
  <c r="E140" i="1"/>
  <c r="F140" i="1"/>
  <c r="D140" i="1"/>
  <c r="B147" i="1"/>
  <c r="G140" i="1"/>
  <c r="L7" i="3" l="1"/>
  <c r="M5" i="3"/>
  <c r="L16" i="3"/>
  <c r="M14" i="3"/>
  <c r="M8" i="3"/>
  <c r="L10" i="3"/>
  <c r="L13" i="3"/>
  <c r="M11" i="3"/>
  <c r="M38" i="3"/>
  <c r="L32" i="3"/>
  <c r="O86" i="3"/>
  <c r="O128" i="3"/>
  <c r="O130" i="3" s="1"/>
  <c r="N130" i="3"/>
  <c r="M35" i="3"/>
  <c r="M41" i="3"/>
  <c r="O119" i="3"/>
  <c r="O113" i="3"/>
  <c r="N139" i="3"/>
  <c r="O137" i="3"/>
  <c r="O139" i="3" s="1"/>
  <c r="O65" i="3"/>
  <c r="H115" i="3"/>
  <c r="H118" i="3"/>
  <c r="H121" i="3"/>
  <c r="H124" i="3"/>
  <c r="H88" i="3"/>
  <c r="H91" i="3"/>
  <c r="H94" i="3"/>
  <c r="H97" i="3"/>
  <c r="K18" i="3"/>
  <c r="K34" i="3" s="1"/>
  <c r="M24" i="3"/>
  <c r="N20" i="3"/>
  <c r="H61" i="3"/>
  <c r="H64" i="3"/>
  <c r="H67" i="3"/>
  <c r="H70" i="3"/>
  <c r="E147" i="1"/>
  <c r="E148" i="1" s="1"/>
  <c r="G147" i="1"/>
  <c r="G148" i="1" s="1"/>
  <c r="D147" i="1"/>
  <c r="D148" i="1" s="1"/>
  <c r="F147" i="1"/>
  <c r="F148" i="1" s="1"/>
  <c r="I147" i="1"/>
  <c r="B148" i="1" s="1"/>
  <c r="C147" i="1"/>
  <c r="C148" i="1" s="1"/>
  <c r="G97" i="1"/>
  <c r="F97" i="1"/>
  <c r="E97" i="1"/>
  <c r="D97" i="1"/>
  <c r="C97" i="1"/>
  <c r="B97" i="1"/>
  <c r="H92" i="1"/>
  <c r="G92" i="1"/>
  <c r="F92" i="1"/>
  <c r="E92" i="1"/>
  <c r="D92" i="1"/>
  <c r="C92" i="1"/>
  <c r="B92" i="1"/>
  <c r="I92" i="1"/>
  <c r="H83" i="1"/>
  <c r="G83" i="1"/>
  <c r="F83" i="1"/>
  <c r="E83" i="1"/>
  <c r="D83" i="1"/>
  <c r="C83" i="1"/>
  <c r="B83" i="1"/>
  <c r="I83" i="1"/>
  <c r="G76" i="1"/>
  <c r="F76" i="1"/>
  <c r="E76" i="1"/>
  <c r="C76" i="1"/>
  <c r="B76" i="1"/>
  <c r="D76" i="1"/>
  <c r="H58" i="1"/>
  <c r="G58" i="1"/>
  <c r="F58" i="1"/>
  <c r="E58" i="1"/>
  <c r="D58" i="1"/>
  <c r="C58" i="1"/>
  <c r="B58" i="1"/>
  <c r="I58" i="1"/>
  <c r="H45" i="1"/>
  <c r="H59" i="1" s="1"/>
  <c r="G45" i="1"/>
  <c r="G59" i="1" s="1"/>
  <c r="F45" i="1"/>
  <c r="F59" i="1" s="1"/>
  <c r="E45" i="1"/>
  <c r="E59" i="1" s="1"/>
  <c r="D45" i="1"/>
  <c r="D59" i="1" s="1"/>
  <c r="C45" i="1"/>
  <c r="C59" i="1" s="1"/>
  <c r="B45" i="1"/>
  <c r="B59" i="1" s="1"/>
  <c r="I45" i="1"/>
  <c r="H30" i="1"/>
  <c r="H36" i="1" s="1"/>
  <c r="G30" i="1"/>
  <c r="G36" i="1" s="1"/>
  <c r="F30" i="1"/>
  <c r="F36" i="1" s="1"/>
  <c r="E30" i="1"/>
  <c r="E36" i="1" s="1"/>
  <c r="D30" i="1"/>
  <c r="D36" i="1" s="1"/>
  <c r="C30" i="1"/>
  <c r="C36" i="1" s="1"/>
  <c r="B30" i="1"/>
  <c r="B36" i="1" s="1"/>
  <c r="I30" i="1"/>
  <c r="I36" i="1" s="1"/>
  <c r="H7" i="1"/>
  <c r="I7" i="1"/>
  <c r="H4" i="1"/>
  <c r="H10" i="1" s="1"/>
  <c r="I4" i="1"/>
  <c r="I10" i="1" s="1"/>
  <c r="M13" i="3" l="1"/>
  <c r="N11" i="3"/>
  <c r="M10" i="3"/>
  <c r="N8" i="3"/>
  <c r="M16" i="3"/>
  <c r="N14" i="3"/>
  <c r="M7" i="3"/>
  <c r="N5" i="3"/>
  <c r="M32" i="3"/>
  <c r="N35" i="3"/>
  <c r="K94" i="3"/>
  <c r="K118" i="3"/>
  <c r="K64" i="3"/>
  <c r="K91" i="3"/>
  <c r="K97" i="3"/>
  <c r="K124" i="3"/>
  <c r="K70" i="3"/>
  <c r="K61" i="3"/>
  <c r="K115" i="3"/>
  <c r="K88" i="3"/>
  <c r="K67" i="3"/>
  <c r="K121" i="3"/>
  <c r="K43" i="3"/>
  <c r="K40" i="3"/>
  <c r="K37" i="3"/>
  <c r="N41" i="3"/>
  <c r="N38" i="3"/>
  <c r="O20" i="3"/>
  <c r="N24" i="3"/>
  <c r="L18" i="3"/>
  <c r="L34" i="3" s="1"/>
  <c r="E20" i="1"/>
  <c r="E163" i="1"/>
  <c r="F20" i="1"/>
  <c r="F163" i="1"/>
  <c r="H12" i="1"/>
  <c r="H20" i="1" s="1"/>
  <c r="H163" i="1"/>
  <c r="I12" i="1"/>
  <c r="I20" i="1" s="1"/>
  <c r="I163" i="1"/>
  <c r="B20" i="1"/>
  <c r="B163" i="1"/>
  <c r="C20" i="1"/>
  <c r="C163" i="1"/>
  <c r="D20" i="1"/>
  <c r="D163" i="1"/>
  <c r="E94" i="1"/>
  <c r="D94" i="1"/>
  <c r="C94" i="1"/>
  <c r="B94" i="1"/>
  <c r="F94" i="1"/>
  <c r="G94" i="1"/>
  <c r="H64" i="1"/>
  <c r="H76" i="1" s="1"/>
  <c r="H94" i="1" s="1"/>
  <c r="H96" i="1" s="1"/>
  <c r="B60" i="1"/>
  <c r="E60" i="1"/>
  <c r="F60" i="1"/>
  <c r="I59" i="1"/>
  <c r="I60" i="1" s="1"/>
  <c r="G60" i="1"/>
  <c r="H60" i="1"/>
  <c r="C60" i="1"/>
  <c r="D60" i="1"/>
  <c r="N7" i="3" l="1"/>
  <c r="O5" i="3"/>
  <c r="O7" i="3" s="1"/>
  <c r="N16" i="3"/>
  <c r="O14" i="3"/>
  <c r="O16" i="3" s="1"/>
  <c r="N10" i="3"/>
  <c r="O8" i="3"/>
  <c r="O10" i="3" s="1"/>
  <c r="N13" i="3"/>
  <c r="O11" i="3"/>
  <c r="O13" i="3" s="1"/>
  <c r="O41" i="3"/>
  <c r="N32" i="3"/>
  <c r="O35" i="3"/>
  <c r="L118" i="3"/>
  <c r="L124" i="3"/>
  <c r="L97" i="3"/>
  <c r="L61" i="3"/>
  <c r="L91" i="3"/>
  <c r="L64" i="3"/>
  <c r="L70" i="3"/>
  <c r="L94" i="3"/>
  <c r="L121" i="3"/>
  <c r="L115" i="3"/>
  <c r="L67" i="3"/>
  <c r="L88" i="3"/>
  <c r="L40" i="3"/>
  <c r="L43" i="3"/>
  <c r="L37" i="3"/>
  <c r="O38" i="3"/>
  <c r="M18" i="3"/>
  <c r="O24" i="3"/>
  <c r="I64" i="1"/>
  <c r="I76" i="1" s="1"/>
  <c r="I94" i="1" s="1"/>
  <c r="G20" i="1"/>
  <c r="G163" i="1"/>
  <c r="I95" i="1"/>
  <c r="I96" i="1" s="1"/>
  <c r="I97" i="1" s="1"/>
  <c r="H97" i="1"/>
  <c r="O32" i="3" l="1"/>
  <c r="M64" i="3"/>
  <c r="M91" i="3"/>
  <c r="M124" i="3"/>
  <c r="M97" i="3"/>
  <c r="M70" i="3"/>
  <c r="M118" i="3"/>
  <c r="M61" i="3"/>
  <c r="M94" i="3"/>
  <c r="M115" i="3"/>
  <c r="M67" i="3"/>
  <c r="M121" i="3"/>
  <c r="M88" i="3"/>
  <c r="M43" i="3"/>
  <c r="M40" i="3"/>
  <c r="M37" i="3"/>
  <c r="M34" i="3"/>
  <c r="N18" i="3"/>
  <c r="H1" i="1"/>
  <c r="G1" i="1" s="1"/>
  <c r="F1" i="1" s="1"/>
  <c r="E1" i="1" s="1"/>
  <c r="D1" i="1" s="1"/>
  <c r="C1" i="1" s="1"/>
  <c r="B1" i="1" s="1"/>
  <c r="L28" i="3"/>
  <c r="M28" i="3" s="1"/>
  <c r="N61" i="3" l="1"/>
  <c r="N94" i="3"/>
  <c r="N91" i="3"/>
  <c r="N97" i="3"/>
  <c r="N64" i="3"/>
  <c r="N70" i="3"/>
  <c r="N124" i="3"/>
  <c r="N118" i="3"/>
  <c r="N88" i="3"/>
  <c r="N121" i="3"/>
  <c r="N67" i="3"/>
  <c r="N115" i="3"/>
  <c r="N37" i="3"/>
  <c r="N43" i="3"/>
  <c r="N40" i="3"/>
  <c r="N34" i="3"/>
  <c r="N28" i="3"/>
  <c r="O18" i="3"/>
  <c r="O124" i="3" l="1"/>
  <c r="O94" i="3"/>
  <c r="O64" i="3"/>
  <c r="O70" i="3"/>
  <c r="O97" i="3"/>
  <c r="O91" i="3"/>
  <c r="O118" i="3"/>
  <c r="O61" i="3"/>
  <c r="O115" i="3"/>
  <c r="O88" i="3"/>
  <c r="O67" i="3"/>
  <c r="O121" i="3"/>
  <c r="O40" i="3"/>
  <c r="O37" i="3"/>
  <c r="O43" i="3"/>
  <c r="O34" i="3"/>
  <c r="O28"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author>
  </authors>
  <commentList>
    <comment ref="A191" authorId="0" shapeId="0" xr:uid="{00000000-0006-0000-0100-000001000000}">
      <text>
        <r>
          <rPr>
            <b/>
            <sz val="9"/>
            <color indexed="81"/>
            <rFont val="Tahoma"/>
            <family val="2"/>
          </rPr>
          <t>Dell:</t>
        </r>
        <r>
          <rPr>
            <sz val="9"/>
            <color indexed="81"/>
            <rFont val="Tahoma"/>
            <family val="2"/>
          </rPr>
          <t xml:space="preserve">
Kept as balancing figure, since the reported segmental breakdowns and the cahsflow numbers have a small difference which cannot be traced back.</t>
        </r>
      </text>
    </comment>
  </commentList>
</comments>
</file>

<file path=xl/sharedStrings.xml><?xml version="1.0" encoding="utf-8"?>
<sst xmlns="http://schemas.openxmlformats.org/spreadsheetml/2006/main" count="546" uniqueCount="152">
  <si>
    <t>CONSOLIDATED BALANCE SHEETS</t>
  </si>
  <si>
    <t>CONSOLIDATED STATEMENTS OF CASH FLOWS</t>
  </si>
  <si>
    <t>Check (Reported diluted EPS-(Net income/diluted no. of shares)</t>
  </si>
  <si>
    <t xml:space="preserve"> Check (total assets - total labilities and equity)</t>
  </si>
  <si>
    <t>Gross profit</t>
  </si>
  <si>
    <t>Other (income) expense, net</t>
  </si>
  <si>
    <t>Basic</t>
  </si>
  <si>
    <t>Diluted</t>
  </si>
  <si>
    <t>Net earnings per share:</t>
  </si>
  <si>
    <t>Average shares outstanding:</t>
  </si>
  <si>
    <t>Total current assets</t>
  </si>
  <si>
    <t>Accounts payable</t>
  </si>
  <si>
    <t>Accrued liabilities</t>
  </si>
  <si>
    <t>Total current liabilities</t>
  </si>
  <si>
    <t>Additions to property, plant and equipment</t>
  </si>
  <si>
    <t>(Link Net income figures from income statement)</t>
  </si>
  <si>
    <t>Repurchase of common stock</t>
  </si>
  <si>
    <t>Cash paid during the year for:</t>
  </si>
  <si>
    <t>Income taxes</t>
  </si>
  <si>
    <t xml:space="preserve"> Check (cash at eop - cash in balance sheet)</t>
  </si>
  <si>
    <t>If there are new line items mentioned in the older reports, feel free to insert new rows for them, however ensure that these rows are taken in to account for the formulas</t>
  </si>
  <si>
    <t>Instructions</t>
  </si>
  <si>
    <t>Demand creation expense</t>
  </si>
  <si>
    <t>Operating overhead expense</t>
  </si>
  <si>
    <t>Total selling and administrative expense</t>
  </si>
  <si>
    <t>Interest expense (income), net</t>
  </si>
  <si>
    <t>Income before income taxes</t>
  </si>
  <si>
    <t>Income tax expense</t>
  </si>
  <si>
    <t>Revenues</t>
  </si>
  <si>
    <t>Cost of sales</t>
  </si>
  <si>
    <t>NET INCOME</t>
  </si>
  <si>
    <t>ASSETS</t>
  </si>
  <si>
    <t>Current assets:</t>
  </si>
  <si>
    <t>Cash and equivalents</t>
  </si>
  <si>
    <t>Short-term investments</t>
  </si>
  <si>
    <t>Accounts receivable, net</t>
  </si>
  <si>
    <t>Inventories</t>
  </si>
  <si>
    <t>Prepaid expenses and other current assets</t>
  </si>
  <si>
    <t>Property, plant and equipment, net</t>
  </si>
  <si>
    <t>Operating lease right-of-use assets, net</t>
  </si>
  <si>
    <t>Identifiable intangible assets, net</t>
  </si>
  <si>
    <t>Goodwill</t>
  </si>
  <si>
    <t>Deferred income taxes and other assets</t>
  </si>
  <si>
    <t>TOTAL ASSETS</t>
  </si>
  <si>
    <t>LIABILITIES AND SHAREHOLDERS' EQUITY</t>
  </si>
  <si>
    <t>Current liabilities:</t>
  </si>
  <si>
    <t>Current portion of long-term debt</t>
  </si>
  <si>
    <t>Notes payable</t>
  </si>
  <si>
    <t>Current portion of operating lease liabilities</t>
  </si>
  <si>
    <t>Income taxes payable</t>
  </si>
  <si>
    <t>Long-term debt</t>
  </si>
  <si>
    <t>Operating lease liabilities</t>
  </si>
  <si>
    <t>Deferred income taxes and other liabilities</t>
  </si>
  <si>
    <t>Commitments and contingencies (Note 18)</t>
  </si>
  <si>
    <t>Redeemable preferred stock</t>
  </si>
  <si>
    <t>Shareholders' equity:</t>
  </si>
  <si>
    <t>Common stock at stated value:</t>
  </si>
  <si>
    <t>Class A convertible — 305 and 305 shares outstanding</t>
  </si>
  <si>
    <t>Class B — 1,266 and 1,273 shares outstanding</t>
  </si>
  <si>
    <t>Capital in excess of stated value</t>
  </si>
  <si>
    <t>Accumulated other comprehensive income (loss)</t>
  </si>
  <si>
    <t>Retained earnings (deficit)</t>
  </si>
  <si>
    <t>Total shareholders' equity</t>
  </si>
  <si>
    <t>TOTAL LIABILITIES AND SHAREHOLDERS' EQUITY</t>
  </si>
  <si>
    <t>Cash provided (used) by operations:</t>
  </si>
  <si>
    <t>Net income</t>
  </si>
  <si>
    <t>Adjustments to reconcile net income to net cash provided (used) by operations:</t>
  </si>
  <si>
    <t>Depreciation</t>
  </si>
  <si>
    <t>Deferred income taxes</t>
  </si>
  <si>
    <t>Stock-based compensation</t>
  </si>
  <si>
    <t>Amortization, impairment and other</t>
  </si>
  <si>
    <t>Net foreign currency adjustments</t>
  </si>
  <si>
    <t>Changes in certain working capital components and other assets and liabilities:</t>
  </si>
  <si>
    <t>(Increase) decrease in accounts receivable</t>
  </si>
  <si>
    <t>(Increase) decrease in inventories</t>
  </si>
  <si>
    <t>Cash provided (used) by operations</t>
  </si>
  <si>
    <t>Cash provided (used) by investing activities:</t>
  </si>
  <si>
    <t>Purchases of short-term investments</t>
  </si>
  <si>
    <t>Maturities of short-term investments</t>
  </si>
  <si>
    <t>Sales of short-term investments</t>
  </si>
  <si>
    <t>Other investing activities</t>
  </si>
  <si>
    <t>Cash provided (used) by investing activities</t>
  </si>
  <si>
    <t>Cash provided (used) by financing activities:</t>
  </si>
  <si>
    <t>Proceeds from borrowings, net of debt issuance costs</t>
  </si>
  <si>
    <t>Increase (decrease) in notes payable, net</t>
  </si>
  <si>
    <t>Repayment of borrowings</t>
  </si>
  <si>
    <t>Proceeds from exercise of stock options and other stock issuances</t>
  </si>
  <si>
    <t>Dividends — common and preferred</t>
  </si>
  <si>
    <t>Other financing activities</t>
  </si>
  <si>
    <t>Cash provided (used) by financing activities</t>
  </si>
  <si>
    <t>Effect of exchange rate changes on cash and equivalents</t>
  </si>
  <si>
    <t>Net increase (decrease) in cash and equivalents</t>
  </si>
  <si>
    <t>Cash and equivalents, beginning of year</t>
  </si>
  <si>
    <t>CASH AND EQUIVALENTS, END OF YEAR</t>
  </si>
  <si>
    <t>Supplemental disclosure of cash flow information:</t>
  </si>
  <si>
    <t>Interest, net of capitalized interest</t>
  </si>
  <si>
    <t>Non-cash additions to property, plant and equipment</t>
  </si>
  <si>
    <t>Dividends declared and not paid</t>
  </si>
  <si>
    <t>Increase (decrease) in accounts payable, accrued liabilities, operating lease liabilities and other current and non-current liabilities</t>
  </si>
  <si>
    <t>(Increase) decrease in prepaid expenses, operating lease right-of-use assets and other current and non-current assets</t>
  </si>
  <si>
    <t>Segmental Breakdowns</t>
  </si>
  <si>
    <t>North America</t>
  </si>
  <si>
    <t>Europe, Middle East &amp; Africa</t>
  </si>
  <si>
    <t>Greater China</t>
  </si>
  <si>
    <t>TOTAL NIKE BRAND</t>
  </si>
  <si>
    <t>Converse</t>
  </si>
  <si>
    <t>TOTAL NIKE, INC. REVENUES</t>
  </si>
  <si>
    <t>Asia Pacific &amp; Latin America</t>
  </si>
  <si>
    <t>Global Brand Divisions</t>
  </si>
  <si>
    <t>Corporate</t>
  </si>
  <si>
    <t>Revenue:</t>
  </si>
  <si>
    <t>EBIT:</t>
  </si>
  <si>
    <t xml:space="preserve"> Check</t>
  </si>
  <si>
    <t>TOTAL NIKE, INC. EBIT</t>
  </si>
  <si>
    <t>Footwear</t>
  </si>
  <si>
    <t>Apparel</t>
  </si>
  <si>
    <t>Equipment</t>
  </si>
  <si>
    <r>
      <rPr>
        <b/>
        <sz val="16"/>
        <color theme="0"/>
        <rFont val="Calibri"/>
        <family val="2"/>
        <scheme val="minor"/>
      </rPr>
      <t>NIKE, INC.</t>
    </r>
    <r>
      <rPr>
        <b/>
        <sz val="20"/>
        <color theme="0"/>
        <rFont val="Calibri"/>
        <family val="2"/>
        <scheme val="minor"/>
      </rPr>
      <t xml:space="preserve">
</t>
    </r>
    <r>
      <rPr>
        <sz val="11"/>
        <color theme="0"/>
        <rFont val="Calibri"/>
        <family val="2"/>
        <scheme val="minor"/>
      </rPr>
      <t>(Dollars and Shares in Millions Except Per Share Amounts)</t>
    </r>
  </si>
  <si>
    <t>PROPERTY, PLANT AND EQUIPMENT, NET</t>
  </si>
  <si>
    <t>Asia Pacific &amp; Latin America(1)</t>
  </si>
  <si>
    <t>Total NIKE Brand</t>
  </si>
  <si>
    <t>TOTAL PROPERTY, PLANT AND EQUIPMENT, NET</t>
  </si>
  <si>
    <t>Other</t>
  </si>
  <si>
    <t>ADDITIONS TO PROPERTY, PLANT AND EQUIPMENT</t>
  </si>
  <si>
    <t>TOTAL ADDITIONS TO PROPERTY, PLANT AND EQUIPMENT</t>
  </si>
  <si>
    <t>DEPRECIATION</t>
  </si>
  <si>
    <t>TOTAL DEPRECIATION</t>
  </si>
  <si>
    <t>Revenue Drivers</t>
  </si>
  <si>
    <t>Organic revenue growth</t>
  </si>
  <si>
    <t>Group Totals</t>
  </si>
  <si>
    <t>Growth %</t>
  </si>
  <si>
    <t>EBITDA</t>
  </si>
  <si>
    <t>Margin %</t>
  </si>
  <si>
    <t>D&amp;A</t>
  </si>
  <si>
    <t>As a  % of revenue</t>
  </si>
  <si>
    <t>EBIT</t>
  </si>
  <si>
    <t>Capex</t>
  </si>
  <si>
    <t>Revenue</t>
  </si>
  <si>
    <t>Organic growth %</t>
  </si>
  <si>
    <t>Currency impact %</t>
  </si>
  <si>
    <t>Group Revenue</t>
  </si>
  <si>
    <t>Build the segmental revenue model in the "Segmental forecast" sheet in accordance to the example provided with all the calculations</t>
  </si>
  <si>
    <t>Note that the revenue growth is the add up of Organic growth + Currency impact</t>
  </si>
  <si>
    <t>Submission time is 3 days from the day the task was given to you</t>
  </si>
  <si>
    <t>Western Europe</t>
  </si>
  <si>
    <t>Central And Eastern Europe</t>
  </si>
  <si>
    <t>Japan</t>
  </si>
  <si>
    <t>Emerging Markets</t>
  </si>
  <si>
    <t xml:space="preserve"> Revenue</t>
  </si>
  <si>
    <t>Feedback</t>
  </si>
  <si>
    <t>Central and Eastern Europe</t>
  </si>
  <si>
    <t>Please include row 155 to this formula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</si>
</sst>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_);[Red]\(&quot;$&quot;#,##0\)"/>
    <numFmt numFmtId="43" formatCode="_(* #,##0.00_);_(* \(#,##0.00\);_(* &quot;-&quot;??_);_(@_)"/>
    <numFmt numFmtId="164" formatCode="_-* #,##0.00_-;\-* #,##0.00_-;_-* &quot;-&quot;??_-;_-@_-"/>
    <numFmt numFmtId="165" formatCode="_(* #,##0_);_(* \(#,##0\);_(* &quot;-&quot;??_);_(@_)"/>
    <numFmt numFmtId="166" formatCode="0.0%"/>
  </numFmts>
  <fonts count="15"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20"/>
      <color theme="0"/>
      <name val="Calibri"/>
      <family val="2"/>
      <scheme val="minor"/>
    </font>
    <font>
      <b/>
      <sz val="11"/>
      <color rgb="FFFF0000"/>
      <name val="Calibri"/>
      <family val="2"/>
      <scheme val="minor"/>
    </font>
    <font>
      <b/>
      <sz val="11"/>
      <color theme="0"/>
      <name val="Calibri"/>
      <family val="2"/>
      <scheme val="minor"/>
    </font>
    <font>
      <b/>
      <sz val="16"/>
      <color theme="0"/>
      <name val="Calibri"/>
      <family val="2"/>
      <scheme val="minor"/>
    </font>
    <font>
      <b/>
      <sz val="18"/>
      <color theme="0"/>
      <name val="Calibri"/>
      <family val="2"/>
      <scheme val="minor"/>
    </font>
    <font>
      <sz val="9"/>
      <color indexed="81"/>
      <name val="Tahoma"/>
      <family val="2"/>
    </font>
    <font>
      <b/>
      <sz val="9"/>
      <color indexed="81"/>
      <name val="Tahoma"/>
      <family val="2"/>
    </font>
    <font>
      <i/>
      <sz val="10"/>
      <color theme="1"/>
      <name val="Calibri"/>
      <family val="2"/>
      <scheme val="minor"/>
    </font>
    <font>
      <b/>
      <i/>
      <sz val="10"/>
      <color theme="1"/>
      <name val="Calibri"/>
      <family val="2"/>
      <scheme val="minor"/>
    </font>
    <font>
      <i/>
      <sz val="9"/>
      <color theme="1"/>
      <name val="Calibri"/>
      <family val="2"/>
      <scheme val="minor"/>
    </font>
    <font>
      <sz val="11"/>
      <name val="Calibri"/>
      <family val="2"/>
      <scheme val="minor"/>
    </font>
  </fonts>
  <fills count="8">
    <fill>
      <patternFill patternType="none"/>
    </fill>
    <fill>
      <patternFill patternType="gray125"/>
    </fill>
    <fill>
      <patternFill patternType="solid">
        <fgColor rgb="FF002060"/>
        <bgColor indexed="64"/>
      </patternFill>
    </fill>
    <fill>
      <patternFill patternType="solid">
        <fgColor theme="3" tint="0.59999389629810485"/>
        <bgColor indexed="64"/>
      </patternFill>
    </fill>
    <fill>
      <patternFill patternType="solid">
        <fgColor theme="4"/>
      </patternFill>
    </fill>
    <fill>
      <patternFill patternType="solid">
        <fgColor theme="4" tint="0.39997558519241921"/>
        <bgColor indexed="65"/>
      </patternFill>
    </fill>
    <fill>
      <patternFill patternType="solid">
        <fgColor theme="3" tint="0.39997558519241921"/>
        <bgColor indexed="64"/>
      </patternFill>
    </fill>
    <fill>
      <patternFill patternType="solid">
        <fgColor theme="8"/>
        <bgColor indexed="64"/>
      </patternFill>
    </fill>
  </fills>
  <borders count="5">
    <border>
      <left/>
      <right/>
      <top/>
      <bottom/>
      <diagonal/>
    </border>
    <border>
      <left/>
      <right/>
      <top style="thin">
        <color indexed="64"/>
      </top>
      <bottom/>
      <diagonal/>
    </border>
    <border>
      <left/>
      <right/>
      <top style="thin">
        <color indexed="64"/>
      </top>
      <bottom style="double">
        <color indexed="64"/>
      </bottom>
      <diagonal/>
    </border>
    <border>
      <left/>
      <right/>
      <top/>
      <bottom style="thin">
        <color indexed="64"/>
      </bottom>
      <diagonal/>
    </border>
    <border>
      <left/>
      <right/>
      <top style="thin">
        <color indexed="64"/>
      </top>
      <bottom style="thin">
        <color indexed="64"/>
      </bottom>
      <diagonal/>
    </border>
  </borders>
  <cellStyleXfs count="6">
    <xf numFmtId="0" fontId="0" fillId="0" borderId="0"/>
    <xf numFmtId="43"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0" fontId="3" fillId="4" borderId="0" applyNumberFormat="0" applyBorder="0" applyAlignment="0" applyProtection="0"/>
    <xf numFmtId="0" fontId="3" fillId="5" borderId="0" applyNumberFormat="0" applyBorder="0" applyAlignment="0" applyProtection="0"/>
  </cellStyleXfs>
  <cellXfs count="64">
    <xf numFmtId="0" fontId="0" fillId="0" borderId="0" xfId="0"/>
    <xf numFmtId="0" fontId="2" fillId="0" borderId="0" xfId="0" applyFont="1"/>
    <xf numFmtId="0" fontId="0" fillId="0" borderId="0" xfId="0" applyAlignment="1">
      <alignment horizontal="left" indent="1"/>
    </xf>
    <xf numFmtId="165" fontId="0" fillId="0" borderId="0" xfId="1" applyNumberFormat="1" applyFont="1"/>
    <xf numFmtId="0" fontId="2" fillId="0" borderId="1" xfId="0" applyFont="1" applyBorder="1"/>
    <xf numFmtId="165" fontId="2" fillId="0" borderId="1" xfId="1" applyNumberFormat="1" applyFont="1" applyBorder="1"/>
    <xf numFmtId="0" fontId="2" fillId="0" borderId="2" xfId="0" applyFont="1" applyBorder="1"/>
    <xf numFmtId="165" fontId="2" fillId="0" borderId="2" xfId="1" applyNumberFormat="1" applyFont="1" applyBorder="1"/>
    <xf numFmtId="3" fontId="0" fillId="0" borderId="0" xfId="0" applyNumberFormat="1"/>
    <xf numFmtId="165" fontId="2" fillId="0" borderId="0" xfId="1" applyNumberFormat="1" applyFont="1"/>
    <xf numFmtId="0" fontId="2" fillId="0" borderId="0" xfId="0" applyFont="1" applyAlignment="1">
      <alignment horizontal="left" indent="1"/>
    </xf>
    <xf numFmtId="0" fontId="0" fillId="0" borderId="0" xfId="0" applyAlignment="1">
      <alignment horizontal="left" indent="2"/>
    </xf>
    <xf numFmtId="0" fontId="5" fillId="0" borderId="0" xfId="0" applyFont="1"/>
    <xf numFmtId="165" fontId="5" fillId="0" borderId="0" xfId="0" applyNumberFormat="1" applyFont="1"/>
    <xf numFmtId="0" fontId="2" fillId="3" borderId="0" xfId="0" applyFont="1" applyFill="1" applyAlignment="1">
      <alignment horizontal="center"/>
    </xf>
    <xf numFmtId="0" fontId="4" fillId="2" borderId="0" xfId="0" applyFont="1" applyFill="1" applyAlignment="1">
      <alignment vertical="center" wrapText="1"/>
    </xf>
    <xf numFmtId="0" fontId="6" fillId="2" borderId="0" xfId="0" applyFont="1" applyFill="1" applyAlignment="1">
      <alignment horizontal="right"/>
    </xf>
    <xf numFmtId="0" fontId="0" fillId="0" borderId="0" xfId="0" applyAlignment="1">
      <alignment horizontal="left" indent="3"/>
    </xf>
    <xf numFmtId="0" fontId="8" fillId="2" borderId="0" xfId="0" applyFont="1" applyFill="1" applyAlignment="1">
      <alignment wrapText="1"/>
    </xf>
    <xf numFmtId="0" fontId="0" fillId="0" borderId="0" xfId="0" applyAlignment="1">
      <alignment wrapText="1"/>
    </xf>
    <xf numFmtId="0" fontId="0" fillId="0" borderId="0" xfId="0" applyAlignment="1">
      <alignment horizontal="left" wrapText="1" indent="1"/>
    </xf>
    <xf numFmtId="165" fontId="0" fillId="0" borderId="1" xfId="1" applyNumberFormat="1" applyFont="1" applyBorder="1"/>
    <xf numFmtId="0" fontId="0" fillId="0" borderId="1" xfId="0" applyBorder="1" applyAlignment="1">
      <alignment horizontal="left" indent="1"/>
    </xf>
    <xf numFmtId="0" fontId="0" fillId="0" borderId="3" xfId="0" applyBorder="1"/>
    <xf numFmtId="165" fontId="0" fillId="0" borderId="3" xfId="1" applyNumberFormat="1" applyFont="1" applyBorder="1"/>
    <xf numFmtId="0" fontId="2" fillId="0" borderId="4" xfId="0" applyFont="1" applyBorder="1" applyAlignment="1">
      <alignment horizontal="left"/>
    </xf>
    <xf numFmtId="165" fontId="2" fillId="0" borderId="4" xfId="1" applyNumberFormat="1" applyFont="1" applyBorder="1"/>
    <xf numFmtId="0" fontId="2" fillId="0" borderId="4" xfId="0" applyFont="1" applyBorder="1"/>
    <xf numFmtId="0" fontId="2" fillId="0" borderId="0" xfId="0" applyFont="1" applyAlignment="1">
      <alignment horizontal="left"/>
    </xf>
    <xf numFmtId="0" fontId="11" fillId="0" borderId="0" xfId="0" applyFont="1" applyAlignment="1">
      <alignment horizontal="left" indent="1"/>
    </xf>
    <xf numFmtId="166" fontId="11" fillId="0" borderId="0" xfId="2" applyNumberFormat="1" applyFont="1"/>
    <xf numFmtId="0" fontId="11" fillId="0" borderId="0" xfId="0" applyFont="1" applyAlignment="1">
      <alignment horizontal="left" indent="2"/>
    </xf>
    <xf numFmtId="0" fontId="12" fillId="0" borderId="2" xfId="0" applyFont="1" applyBorder="1"/>
    <xf numFmtId="0" fontId="12" fillId="0" borderId="0" xfId="0" applyFont="1" applyAlignment="1">
      <alignment horizontal="left" indent="1"/>
    </xf>
    <xf numFmtId="166" fontId="12" fillId="0" borderId="0" xfId="2" applyNumberFormat="1" applyFont="1"/>
    <xf numFmtId="0" fontId="11" fillId="0" borderId="1" xfId="0" applyFont="1" applyBorder="1"/>
    <xf numFmtId="166" fontId="12" fillId="0" borderId="2" xfId="2" applyNumberFormat="1" applyFont="1" applyBorder="1"/>
    <xf numFmtId="166" fontId="12" fillId="0" borderId="1" xfId="2" applyNumberFormat="1" applyFont="1" applyBorder="1"/>
    <xf numFmtId="0" fontId="0" fillId="0" borderId="0" xfId="0" applyAlignment="1">
      <alignment horizontal="left" wrapText="1"/>
    </xf>
    <xf numFmtId="0" fontId="2" fillId="6" borderId="0" xfId="0" applyFont="1" applyFill="1"/>
    <xf numFmtId="165" fontId="6" fillId="4" borderId="0" xfId="4" applyNumberFormat="1" applyFont="1" applyBorder="1" applyAlignment="1">
      <alignment horizontal="left"/>
    </xf>
    <xf numFmtId="165" fontId="2" fillId="0" borderId="0" xfId="1" applyNumberFormat="1" applyFont="1" applyBorder="1"/>
    <xf numFmtId="165" fontId="13" fillId="0" borderId="0" xfId="1" applyNumberFormat="1" applyFont="1" applyBorder="1" applyAlignment="1">
      <alignment horizontal="left" indent="1"/>
    </xf>
    <xf numFmtId="165" fontId="2" fillId="5" borderId="0" xfId="5" applyNumberFormat="1" applyFont="1"/>
    <xf numFmtId="165" fontId="13" fillId="0" borderId="0" xfId="1" applyNumberFormat="1" applyFont="1" applyAlignment="1">
      <alignment horizontal="left" indent="2"/>
    </xf>
    <xf numFmtId="165" fontId="0" fillId="0" borderId="0" xfId="1" applyNumberFormat="1" applyFont="1" applyAlignment="1">
      <alignment horizontal="left" indent="1"/>
    </xf>
    <xf numFmtId="165" fontId="13" fillId="0" borderId="0" xfId="1" applyNumberFormat="1" applyFont="1" applyAlignment="1">
      <alignment horizontal="left" indent="1"/>
    </xf>
    <xf numFmtId="166" fontId="11" fillId="0" borderId="0" xfId="2" applyNumberFormat="1" applyFont="1" applyAlignment="1">
      <alignment horizontal="right"/>
    </xf>
    <xf numFmtId="165" fontId="2" fillId="0" borderId="0" xfId="0" applyNumberFormat="1" applyFont="1"/>
    <xf numFmtId="4" fontId="0" fillId="0" borderId="0" xfId="0" applyNumberFormat="1"/>
    <xf numFmtId="6" fontId="0" fillId="0" borderId="0" xfId="0" applyNumberFormat="1"/>
    <xf numFmtId="0" fontId="12" fillId="0" borderId="0" xfId="0" applyFont="1" applyAlignment="1">
      <alignment horizontal="left" indent="2"/>
    </xf>
    <xf numFmtId="166" fontId="12" fillId="0" borderId="0" xfId="2" applyNumberFormat="1" applyFont="1" applyBorder="1"/>
    <xf numFmtId="166" fontId="11" fillId="0" borderId="0" xfId="2" applyNumberFormat="1" applyFont="1" applyBorder="1"/>
    <xf numFmtId="166" fontId="11" fillId="0" borderId="3" xfId="2" applyNumberFormat="1" applyFont="1" applyBorder="1"/>
    <xf numFmtId="166" fontId="12" fillId="0" borderId="3" xfId="2" applyNumberFormat="1" applyFont="1" applyBorder="1"/>
    <xf numFmtId="10" fontId="0" fillId="0" borderId="0" xfId="2" applyNumberFormat="1" applyFont="1"/>
    <xf numFmtId="165" fontId="2" fillId="7" borderId="0" xfId="1" applyNumberFormat="1" applyFont="1" applyFill="1" applyAlignment="1">
      <alignment horizontal="left" indent="1"/>
    </xf>
    <xf numFmtId="0" fontId="2" fillId="7" borderId="0" xfId="0" applyFont="1" applyFill="1" applyAlignment="1">
      <alignment horizontal="left" indent="1"/>
    </xf>
    <xf numFmtId="43" fontId="2" fillId="0" borderId="0" xfId="0" applyNumberFormat="1" applyFont="1"/>
    <xf numFmtId="43" fontId="0" fillId="0" borderId="0" xfId="0" applyNumberFormat="1"/>
    <xf numFmtId="0" fontId="14" fillId="0" borderId="0" xfId="0" applyFont="1"/>
    <xf numFmtId="0" fontId="6" fillId="2" borderId="0" xfId="0" applyFont="1" applyFill="1" applyAlignment="1">
      <alignment horizontal="center"/>
    </xf>
    <xf numFmtId="165" fontId="14" fillId="0" borderId="0" xfId="0" applyNumberFormat="1" applyFont="1"/>
  </cellXfs>
  <cellStyles count="6">
    <cellStyle name="60% - Accent1" xfId="5" builtinId="32"/>
    <cellStyle name="Accent1" xfId="4" builtinId="29"/>
    <cellStyle name="Comma" xfId="1" builtinId="3"/>
    <cellStyle name="Comma 2" xfId="3" xr:uid="{00000000-0005-0000-0000-000003000000}"/>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7216140</xdr:colOff>
      <xdr:row>11</xdr:row>
      <xdr:rowOff>83820</xdr:rowOff>
    </xdr:from>
    <xdr:to>
      <xdr:col>3</xdr:col>
      <xdr:colOff>464820</xdr:colOff>
      <xdr:row>21</xdr:row>
      <xdr:rowOff>129540</xdr:rowOff>
    </xdr:to>
    <xdr:grpSp>
      <xdr:nvGrpSpPr>
        <xdr:cNvPr id="14" name="Group 13">
          <a:extLst>
            <a:ext uri="{FF2B5EF4-FFF2-40B4-BE49-F238E27FC236}">
              <a16:creationId xmlns:a16="http://schemas.microsoft.com/office/drawing/2014/main" id="{00000000-0008-0000-0000-00000E000000}"/>
            </a:ext>
          </a:extLst>
        </xdr:cNvPr>
        <xdr:cNvGrpSpPr/>
      </xdr:nvGrpSpPr>
      <xdr:grpSpPr>
        <a:xfrm>
          <a:off x="7216140" y="2284095"/>
          <a:ext cx="6212205" cy="1950720"/>
          <a:chOff x="487680" y="2049780"/>
          <a:chExt cx="6545580" cy="1874520"/>
        </a:xfrm>
      </xdr:grpSpPr>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4061460" y="325374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Organic growth rate</a:t>
            </a:r>
            <a:r>
              <a:rPr lang="en-US" sz="1100" baseline="0"/>
              <a:t> %</a:t>
            </a:r>
            <a:endParaRPr lang="en-US" sz="1100"/>
          </a:p>
        </xdr:txBody>
      </xdr:sp>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5943600" y="328422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Currency exchange impact</a:t>
            </a:r>
            <a:r>
              <a:rPr lang="en-US" sz="1100" baseline="0"/>
              <a:t> %</a:t>
            </a:r>
            <a:endParaRPr lang="en-US" sz="1100"/>
          </a:p>
        </xdr:txBody>
      </xdr:sp>
      <xdr:sp macro="" textlink="">
        <xdr:nvSpPr>
          <xdr:cNvPr id="6" name="TextBox 5">
            <a:extLst>
              <a:ext uri="{FF2B5EF4-FFF2-40B4-BE49-F238E27FC236}">
                <a16:creationId xmlns:a16="http://schemas.microsoft.com/office/drawing/2014/main" id="{00000000-0008-0000-0000-000006000000}"/>
              </a:ext>
            </a:extLst>
          </xdr:cNvPr>
          <xdr:cNvSpPr txBox="1"/>
        </xdr:nvSpPr>
        <xdr:spPr>
          <a:xfrm>
            <a:off x="4937760" y="208788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 revenue growth rate %</a:t>
            </a:r>
          </a:p>
        </xdr:txBody>
      </xdr:sp>
      <xdr:sp macro="" textlink="">
        <xdr:nvSpPr>
          <xdr:cNvPr id="7" name="TextBox 6">
            <a:extLst>
              <a:ext uri="{FF2B5EF4-FFF2-40B4-BE49-F238E27FC236}">
                <a16:creationId xmlns:a16="http://schemas.microsoft.com/office/drawing/2014/main" id="{00000000-0008-0000-0000-000007000000}"/>
              </a:ext>
            </a:extLst>
          </xdr:cNvPr>
          <xdr:cNvSpPr txBox="1"/>
        </xdr:nvSpPr>
        <xdr:spPr>
          <a:xfrm>
            <a:off x="2895600" y="209550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Previous</a:t>
            </a:r>
            <a:r>
              <a:rPr lang="en-US" sz="1100" baseline="0"/>
              <a:t> year revenue X (1+ growth rate)</a:t>
            </a:r>
            <a:endParaRPr lang="en-US" sz="1100"/>
          </a:p>
        </xdr:txBody>
      </xdr:sp>
      <xdr:sp macro="" textlink="">
        <xdr:nvSpPr>
          <xdr:cNvPr id="8" name="TextBox 7">
            <a:extLst>
              <a:ext uri="{FF2B5EF4-FFF2-40B4-BE49-F238E27FC236}">
                <a16:creationId xmlns:a16="http://schemas.microsoft.com/office/drawing/2014/main" id="{00000000-0008-0000-0000-000008000000}"/>
              </a:ext>
            </a:extLst>
          </xdr:cNvPr>
          <xdr:cNvSpPr txBox="1"/>
        </xdr:nvSpPr>
        <xdr:spPr>
          <a:xfrm>
            <a:off x="487680" y="204978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Projected revenue</a:t>
            </a:r>
          </a:p>
        </xdr:txBody>
      </xdr:sp>
      <xdr:cxnSp macro="">
        <xdr:nvCxnSpPr>
          <xdr:cNvPr id="10" name="Straight Arrow Connector 9">
            <a:extLst>
              <a:ext uri="{FF2B5EF4-FFF2-40B4-BE49-F238E27FC236}">
                <a16:creationId xmlns:a16="http://schemas.microsoft.com/office/drawing/2014/main" id="{00000000-0008-0000-0000-00000A000000}"/>
              </a:ext>
            </a:extLst>
          </xdr:cNvPr>
          <xdr:cNvCxnSpPr/>
        </xdr:nvCxnSpPr>
        <xdr:spPr>
          <a:xfrm>
            <a:off x="1790700" y="2308860"/>
            <a:ext cx="86868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2" name="Straight Arrow Connector 11">
            <a:extLst>
              <a:ext uri="{FF2B5EF4-FFF2-40B4-BE49-F238E27FC236}">
                <a16:creationId xmlns:a16="http://schemas.microsoft.com/office/drawing/2014/main" id="{00000000-0008-0000-0000-00000C000000}"/>
              </a:ext>
            </a:extLst>
          </xdr:cNvPr>
          <xdr:cNvCxnSpPr/>
        </xdr:nvCxnSpPr>
        <xdr:spPr>
          <a:xfrm>
            <a:off x="4023360" y="2354580"/>
            <a:ext cx="86868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3" name="Right Brace 12">
            <a:extLst>
              <a:ext uri="{FF2B5EF4-FFF2-40B4-BE49-F238E27FC236}">
                <a16:creationId xmlns:a16="http://schemas.microsoft.com/office/drawing/2014/main" id="{00000000-0008-0000-0000-00000D000000}"/>
              </a:ext>
            </a:extLst>
          </xdr:cNvPr>
          <xdr:cNvSpPr/>
        </xdr:nvSpPr>
        <xdr:spPr>
          <a:xfrm rot="16200000" flipV="1">
            <a:off x="5337810" y="2343150"/>
            <a:ext cx="361950" cy="135255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grpSp>
    <xdr:clientData/>
  </xdr:twoCellAnchor>
  <xdr:twoCellAnchor>
    <xdr:from>
      <xdr:col>0</xdr:col>
      <xdr:colOff>434340</xdr:colOff>
      <xdr:row>11</xdr:row>
      <xdr:rowOff>121920</xdr:rowOff>
    </xdr:from>
    <xdr:to>
      <xdr:col>0</xdr:col>
      <xdr:colOff>4472940</xdr:colOff>
      <xdr:row>30</xdr:row>
      <xdr:rowOff>175261</xdr:rowOff>
    </xdr:to>
    <xdr:grpSp>
      <xdr:nvGrpSpPr>
        <xdr:cNvPr id="66" name="Group 65">
          <a:extLst>
            <a:ext uri="{FF2B5EF4-FFF2-40B4-BE49-F238E27FC236}">
              <a16:creationId xmlns:a16="http://schemas.microsoft.com/office/drawing/2014/main" id="{00000000-0008-0000-0000-000042000000}"/>
            </a:ext>
          </a:extLst>
        </xdr:cNvPr>
        <xdr:cNvGrpSpPr/>
      </xdr:nvGrpSpPr>
      <xdr:grpSpPr>
        <a:xfrm>
          <a:off x="434340" y="2322195"/>
          <a:ext cx="4038600" cy="3672841"/>
          <a:chOff x="960120" y="1981200"/>
          <a:chExt cx="4038600" cy="2561469"/>
        </a:xfrm>
      </xdr:grpSpPr>
      <xdr:sp macro="" textlink="">
        <xdr:nvSpPr>
          <xdr:cNvPr id="15" name="TextBox 14">
            <a:extLst>
              <a:ext uri="{FF2B5EF4-FFF2-40B4-BE49-F238E27FC236}">
                <a16:creationId xmlns:a16="http://schemas.microsoft.com/office/drawing/2014/main" id="{00000000-0008-0000-0000-00000F000000}"/>
              </a:ext>
            </a:extLst>
          </xdr:cNvPr>
          <xdr:cNvSpPr txBox="1"/>
        </xdr:nvSpPr>
        <xdr:spPr>
          <a:xfrm>
            <a:off x="960120" y="2377440"/>
            <a:ext cx="1569720" cy="14782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Nike</a:t>
            </a:r>
            <a:r>
              <a:rPr lang="en-US" sz="1100" baseline="0"/>
              <a:t> Group:</a:t>
            </a:r>
          </a:p>
          <a:p>
            <a:r>
              <a:rPr lang="en-US" sz="1100" baseline="0"/>
              <a:t>Revenue</a:t>
            </a:r>
          </a:p>
          <a:p>
            <a:r>
              <a:rPr lang="en-US" sz="1100" baseline="0"/>
              <a:t>EBITDA</a:t>
            </a:r>
          </a:p>
          <a:p>
            <a:r>
              <a:rPr lang="en-US" sz="1100" baseline="0"/>
              <a:t>PPE</a:t>
            </a:r>
          </a:p>
          <a:p>
            <a:r>
              <a:rPr lang="en-US" sz="1100" baseline="0"/>
              <a:t>Capex</a:t>
            </a:r>
          </a:p>
          <a:p>
            <a:r>
              <a:rPr lang="en-US" sz="1100" baseline="0"/>
              <a:t>Depreciation &amp; Amortization</a:t>
            </a:r>
          </a:p>
          <a:p>
            <a:r>
              <a:rPr lang="en-US" sz="1100" baseline="0"/>
              <a:t>EBIT</a:t>
            </a:r>
            <a:endParaRPr lang="en-US" sz="1100"/>
          </a:p>
        </xdr:txBody>
      </xdr:sp>
      <xdr:sp macro="" textlink="">
        <xdr:nvSpPr>
          <xdr:cNvPr id="16" name="TextBox 15">
            <a:extLst>
              <a:ext uri="{FF2B5EF4-FFF2-40B4-BE49-F238E27FC236}">
                <a16:creationId xmlns:a16="http://schemas.microsoft.com/office/drawing/2014/main" id="{00000000-0008-0000-0000-000010000000}"/>
              </a:ext>
            </a:extLst>
          </xdr:cNvPr>
          <xdr:cNvSpPr txBox="1"/>
        </xdr:nvSpPr>
        <xdr:spPr>
          <a:xfrm>
            <a:off x="3970020" y="1981200"/>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North America</a:t>
            </a:r>
          </a:p>
        </xdr:txBody>
      </xdr:sp>
      <xdr:sp macro="" textlink="">
        <xdr:nvSpPr>
          <xdr:cNvPr id="17" name="TextBox 16">
            <a:extLst>
              <a:ext uri="{FF2B5EF4-FFF2-40B4-BE49-F238E27FC236}">
                <a16:creationId xmlns:a16="http://schemas.microsoft.com/office/drawing/2014/main" id="{00000000-0008-0000-0000-000011000000}"/>
              </a:ext>
            </a:extLst>
          </xdr:cNvPr>
          <xdr:cNvSpPr txBox="1"/>
        </xdr:nvSpPr>
        <xdr:spPr>
          <a:xfrm>
            <a:off x="3970020" y="2415540"/>
            <a:ext cx="1028700" cy="609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Europe, Middle East &amp; Africa</a:t>
            </a:r>
          </a:p>
        </xdr:txBody>
      </xdr:sp>
      <xdr:sp macro="" textlink="">
        <xdr:nvSpPr>
          <xdr:cNvPr id="18" name="TextBox 17">
            <a:extLst>
              <a:ext uri="{FF2B5EF4-FFF2-40B4-BE49-F238E27FC236}">
                <a16:creationId xmlns:a16="http://schemas.microsoft.com/office/drawing/2014/main" id="{00000000-0008-0000-0000-000012000000}"/>
              </a:ext>
            </a:extLst>
          </xdr:cNvPr>
          <xdr:cNvSpPr txBox="1"/>
        </xdr:nvSpPr>
        <xdr:spPr>
          <a:xfrm>
            <a:off x="3970020" y="3147060"/>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Greater China</a:t>
            </a:r>
          </a:p>
        </xdr:txBody>
      </xdr:sp>
      <xdr:sp macro="" textlink="">
        <xdr:nvSpPr>
          <xdr:cNvPr id="19" name="TextBox 18">
            <a:extLst>
              <a:ext uri="{FF2B5EF4-FFF2-40B4-BE49-F238E27FC236}">
                <a16:creationId xmlns:a16="http://schemas.microsoft.com/office/drawing/2014/main" id="{00000000-0008-0000-0000-000013000000}"/>
              </a:ext>
            </a:extLst>
          </xdr:cNvPr>
          <xdr:cNvSpPr txBox="1"/>
        </xdr:nvSpPr>
        <xdr:spPr>
          <a:xfrm>
            <a:off x="3954780" y="3681609"/>
            <a:ext cx="1028700" cy="4876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Asia Pacific &amp; Latin America</a:t>
            </a:r>
          </a:p>
        </xdr:txBody>
      </xdr:sp>
      <xdr:sp macro="" textlink="">
        <xdr:nvSpPr>
          <xdr:cNvPr id="20" name="TextBox 19">
            <a:extLst>
              <a:ext uri="{FF2B5EF4-FFF2-40B4-BE49-F238E27FC236}">
                <a16:creationId xmlns:a16="http://schemas.microsoft.com/office/drawing/2014/main" id="{00000000-0008-0000-0000-000014000000}"/>
              </a:ext>
            </a:extLst>
          </xdr:cNvPr>
          <xdr:cNvSpPr txBox="1"/>
        </xdr:nvSpPr>
        <xdr:spPr>
          <a:xfrm>
            <a:off x="3954780" y="4283589"/>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Converse</a:t>
            </a:r>
          </a:p>
        </xdr:txBody>
      </xdr:sp>
      <xdr:cxnSp macro="">
        <xdr:nvCxnSpPr>
          <xdr:cNvPr id="22" name="Elbow Connector 21">
            <a:extLst>
              <a:ext uri="{FF2B5EF4-FFF2-40B4-BE49-F238E27FC236}">
                <a16:creationId xmlns:a16="http://schemas.microsoft.com/office/drawing/2014/main" id="{00000000-0008-0000-0000-000016000000}"/>
              </a:ext>
            </a:extLst>
          </xdr:cNvPr>
          <xdr:cNvCxnSpPr/>
        </xdr:nvCxnSpPr>
        <xdr:spPr>
          <a:xfrm flipV="1">
            <a:off x="2586990" y="2133600"/>
            <a:ext cx="1257300" cy="105918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3" name="Elbow Connector 22">
            <a:extLst>
              <a:ext uri="{FF2B5EF4-FFF2-40B4-BE49-F238E27FC236}">
                <a16:creationId xmlns:a16="http://schemas.microsoft.com/office/drawing/2014/main" id="{00000000-0008-0000-0000-000017000000}"/>
              </a:ext>
            </a:extLst>
          </xdr:cNvPr>
          <xdr:cNvCxnSpPr/>
        </xdr:nvCxnSpPr>
        <xdr:spPr>
          <a:xfrm flipV="1">
            <a:off x="2602230" y="2720340"/>
            <a:ext cx="1226820" cy="47244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6" name="Elbow Connector 25">
            <a:extLst>
              <a:ext uri="{FF2B5EF4-FFF2-40B4-BE49-F238E27FC236}">
                <a16:creationId xmlns:a16="http://schemas.microsoft.com/office/drawing/2014/main" id="{00000000-0008-0000-0000-00001A000000}"/>
              </a:ext>
            </a:extLst>
          </xdr:cNvPr>
          <xdr:cNvCxnSpPr/>
        </xdr:nvCxnSpPr>
        <xdr:spPr>
          <a:xfrm>
            <a:off x="2594610" y="3185160"/>
            <a:ext cx="1242060" cy="990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0" name="Elbow Connector 29">
            <a:extLst>
              <a:ext uri="{FF2B5EF4-FFF2-40B4-BE49-F238E27FC236}">
                <a16:creationId xmlns:a16="http://schemas.microsoft.com/office/drawing/2014/main" id="{00000000-0008-0000-0000-00001E000000}"/>
              </a:ext>
            </a:extLst>
          </xdr:cNvPr>
          <xdr:cNvCxnSpPr/>
        </xdr:nvCxnSpPr>
        <xdr:spPr>
          <a:xfrm>
            <a:off x="2598420" y="3194868"/>
            <a:ext cx="1264920" cy="5486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54" name="Elbow Connector 53">
            <a:extLst>
              <a:ext uri="{FF2B5EF4-FFF2-40B4-BE49-F238E27FC236}">
                <a16:creationId xmlns:a16="http://schemas.microsoft.com/office/drawing/2014/main" id="{00000000-0008-0000-0000-000036000000}"/>
              </a:ext>
            </a:extLst>
          </xdr:cNvPr>
          <xdr:cNvCxnSpPr/>
        </xdr:nvCxnSpPr>
        <xdr:spPr>
          <a:xfrm>
            <a:off x="2647950" y="3194868"/>
            <a:ext cx="1165860" cy="10896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4472940</xdr:colOff>
      <xdr:row>8</xdr:row>
      <xdr:rowOff>0</xdr:rowOff>
    </xdr:from>
    <xdr:to>
      <xdr:col>0</xdr:col>
      <xdr:colOff>6233160</xdr:colOff>
      <xdr:row>14</xdr:row>
      <xdr:rowOff>7620</xdr:rowOff>
    </xdr:to>
    <xdr:grpSp>
      <xdr:nvGrpSpPr>
        <xdr:cNvPr id="110" name="Group 109">
          <a:extLst>
            <a:ext uri="{FF2B5EF4-FFF2-40B4-BE49-F238E27FC236}">
              <a16:creationId xmlns:a16="http://schemas.microsoft.com/office/drawing/2014/main" id="{00000000-0008-0000-0000-00006E000000}"/>
            </a:ext>
          </a:extLst>
        </xdr:cNvPr>
        <xdr:cNvGrpSpPr/>
      </xdr:nvGrpSpPr>
      <xdr:grpSpPr>
        <a:xfrm>
          <a:off x="4472940" y="1628775"/>
          <a:ext cx="1760220" cy="1150620"/>
          <a:chOff x="4549140" y="2903220"/>
          <a:chExt cx="1760220" cy="1104900"/>
        </a:xfrm>
      </xdr:grpSpPr>
      <xdr:cxnSp macro="">
        <xdr:nvCxnSpPr>
          <xdr:cNvPr id="72" name="Elbow Connector 71">
            <a:extLst>
              <a:ext uri="{FF2B5EF4-FFF2-40B4-BE49-F238E27FC236}">
                <a16:creationId xmlns:a16="http://schemas.microsoft.com/office/drawing/2014/main" id="{00000000-0008-0000-0000-000048000000}"/>
              </a:ext>
            </a:extLst>
          </xdr:cNvPr>
          <xdr:cNvCxnSpPr/>
        </xdr:nvCxnSpPr>
        <xdr:spPr>
          <a:xfrm>
            <a:off x="4549140" y="3649980"/>
            <a:ext cx="708660" cy="23622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nvGrpSpPr>
          <xdr:cNvPr id="91" name="Group 90">
            <a:extLst>
              <a:ext uri="{FF2B5EF4-FFF2-40B4-BE49-F238E27FC236}">
                <a16:creationId xmlns:a16="http://schemas.microsoft.com/office/drawing/2014/main" id="{00000000-0008-0000-0000-00005B000000}"/>
              </a:ext>
            </a:extLst>
          </xdr:cNvPr>
          <xdr:cNvGrpSpPr/>
        </xdr:nvGrpSpPr>
        <xdr:grpSpPr>
          <a:xfrm>
            <a:off x="4556760" y="2903220"/>
            <a:ext cx="1752600" cy="1104900"/>
            <a:chOff x="5257800" y="1668780"/>
            <a:chExt cx="1752600" cy="1104900"/>
          </a:xfrm>
        </xdr:grpSpPr>
        <xdr:sp macro="" textlink="">
          <xdr:nvSpPr>
            <xdr:cNvPr id="67" name="TextBox 66">
              <a:extLst>
                <a:ext uri="{FF2B5EF4-FFF2-40B4-BE49-F238E27FC236}">
                  <a16:creationId xmlns:a16="http://schemas.microsoft.com/office/drawing/2014/main" id="{00000000-0008-0000-0000-000043000000}"/>
                </a:ext>
              </a:extLst>
            </xdr:cNvPr>
            <xdr:cNvSpPr txBox="1"/>
          </xdr:nvSpPr>
          <xdr:spPr>
            <a:xfrm>
              <a:off x="6035040" y="166878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68" name="TextBox 67">
              <a:extLst>
                <a:ext uri="{FF2B5EF4-FFF2-40B4-BE49-F238E27FC236}">
                  <a16:creationId xmlns:a16="http://schemas.microsoft.com/office/drawing/2014/main" id="{00000000-0008-0000-0000-000044000000}"/>
                </a:ext>
              </a:extLst>
            </xdr:cNvPr>
            <xdr:cNvSpPr txBox="1"/>
          </xdr:nvSpPr>
          <xdr:spPr>
            <a:xfrm>
              <a:off x="6035040" y="211836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69" name="TextBox 68">
              <a:extLst>
                <a:ext uri="{FF2B5EF4-FFF2-40B4-BE49-F238E27FC236}">
                  <a16:creationId xmlns:a16="http://schemas.microsoft.com/office/drawing/2014/main" id="{00000000-0008-0000-0000-000045000000}"/>
                </a:ext>
              </a:extLst>
            </xdr:cNvPr>
            <xdr:cNvSpPr txBox="1"/>
          </xdr:nvSpPr>
          <xdr:spPr>
            <a:xfrm>
              <a:off x="6035040" y="251460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71" name="Elbow Connector 70">
              <a:extLst>
                <a:ext uri="{FF2B5EF4-FFF2-40B4-BE49-F238E27FC236}">
                  <a16:creationId xmlns:a16="http://schemas.microsoft.com/office/drawing/2014/main" id="{00000000-0008-0000-0000-000047000000}"/>
                </a:ext>
              </a:extLst>
            </xdr:cNvPr>
            <xdr:cNvCxnSpPr/>
          </xdr:nvCxnSpPr>
          <xdr:spPr>
            <a:xfrm flipV="1">
              <a:off x="5257800" y="1805940"/>
              <a:ext cx="693420" cy="5943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77" name="Elbow Connector 76">
              <a:extLst>
                <a:ext uri="{FF2B5EF4-FFF2-40B4-BE49-F238E27FC236}">
                  <a16:creationId xmlns:a16="http://schemas.microsoft.com/office/drawing/2014/main" id="{00000000-0008-0000-0000-00004D000000}"/>
                </a:ext>
              </a:extLst>
            </xdr:cNvPr>
            <xdr:cNvCxnSpPr/>
          </xdr:nvCxnSpPr>
          <xdr:spPr>
            <a:xfrm flipV="1">
              <a:off x="5273040" y="2209800"/>
              <a:ext cx="662940" cy="19812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0</xdr:col>
      <xdr:colOff>4480560</xdr:colOff>
      <xdr:row>14</xdr:row>
      <xdr:rowOff>68580</xdr:rowOff>
    </xdr:from>
    <xdr:to>
      <xdr:col>0</xdr:col>
      <xdr:colOff>6278880</xdr:colOff>
      <xdr:row>20</xdr:row>
      <xdr:rowOff>76200</xdr:rowOff>
    </xdr:to>
    <xdr:grpSp>
      <xdr:nvGrpSpPr>
        <xdr:cNvPr id="173" name="Group 172">
          <a:extLst>
            <a:ext uri="{FF2B5EF4-FFF2-40B4-BE49-F238E27FC236}">
              <a16:creationId xmlns:a16="http://schemas.microsoft.com/office/drawing/2014/main" id="{00000000-0008-0000-0000-0000AD000000}"/>
            </a:ext>
          </a:extLst>
        </xdr:cNvPr>
        <xdr:cNvGrpSpPr/>
      </xdr:nvGrpSpPr>
      <xdr:grpSpPr>
        <a:xfrm>
          <a:off x="4480560" y="2840355"/>
          <a:ext cx="1798320" cy="1150620"/>
          <a:chOff x="4678680" y="3040380"/>
          <a:chExt cx="1798320" cy="1104900"/>
        </a:xfrm>
      </xdr:grpSpPr>
      <xdr:grpSp>
        <xdr:nvGrpSpPr>
          <xdr:cNvPr id="146" name="Group 145">
            <a:extLst>
              <a:ext uri="{FF2B5EF4-FFF2-40B4-BE49-F238E27FC236}">
                <a16:creationId xmlns:a16="http://schemas.microsoft.com/office/drawing/2014/main" id="{00000000-0008-0000-0000-000092000000}"/>
              </a:ext>
            </a:extLst>
          </xdr:cNvPr>
          <xdr:cNvGrpSpPr/>
        </xdr:nvGrpSpPr>
        <xdr:grpSpPr>
          <a:xfrm>
            <a:off x="4686300" y="3040380"/>
            <a:ext cx="1790700" cy="1104900"/>
            <a:chOff x="5219700" y="1668780"/>
            <a:chExt cx="1790700" cy="1104900"/>
          </a:xfrm>
        </xdr:grpSpPr>
        <xdr:sp macro="" textlink="">
          <xdr:nvSpPr>
            <xdr:cNvPr id="147" name="TextBox 146">
              <a:extLst>
                <a:ext uri="{FF2B5EF4-FFF2-40B4-BE49-F238E27FC236}">
                  <a16:creationId xmlns:a16="http://schemas.microsoft.com/office/drawing/2014/main" id="{00000000-0008-0000-0000-000093000000}"/>
                </a:ext>
              </a:extLst>
            </xdr:cNvPr>
            <xdr:cNvSpPr txBox="1"/>
          </xdr:nvSpPr>
          <xdr:spPr>
            <a:xfrm>
              <a:off x="6035040" y="166878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48" name="TextBox 147">
              <a:extLst>
                <a:ext uri="{FF2B5EF4-FFF2-40B4-BE49-F238E27FC236}">
                  <a16:creationId xmlns:a16="http://schemas.microsoft.com/office/drawing/2014/main" id="{00000000-0008-0000-0000-000094000000}"/>
                </a:ext>
              </a:extLst>
            </xdr:cNvPr>
            <xdr:cNvSpPr txBox="1"/>
          </xdr:nvSpPr>
          <xdr:spPr>
            <a:xfrm>
              <a:off x="6035040" y="211836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49" name="TextBox 148">
              <a:extLst>
                <a:ext uri="{FF2B5EF4-FFF2-40B4-BE49-F238E27FC236}">
                  <a16:creationId xmlns:a16="http://schemas.microsoft.com/office/drawing/2014/main" id="{00000000-0008-0000-0000-000095000000}"/>
                </a:ext>
              </a:extLst>
            </xdr:cNvPr>
            <xdr:cNvSpPr txBox="1"/>
          </xdr:nvSpPr>
          <xdr:spPr>
            <a:xfrm>
              <a:off x="6035040" y="251460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50" name="Elbow Connector 149">
              <a:extLst>
                <a:ext uri="{FF2B5EF4-FFF2-40B4-BE49-F238E27FC236}">
                  <a16:creationId xmlns:a16="http://schemas.microsoft.com/office/drawing/2014/main" id="{00000000-0008-0000-0000-000096000000}"/>
                </a:ext>
              </a:extLst>
            </xdr:cNvPr>
            <xdr:cNvCxnSpPr/>
          </xdr:nvCxnSpPr>
          <xdr:spPr>
            <a:xfrm flipV="1">
              <a:off x="5257800" y="1805940"/>
              <a:ext cx="693420" cy="83820"/>
            </a:xfrm>
            <a:prstGeom prst="bentConnector3">
              <a:avLst>
                <a:gd name="adj1" fmla="val 43407"/>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51" name="Elbow Connector 150">
              <a:extLst>
                <a:ext uri="{FF2B5EF4-FFF2-40B4-BE49-F238E27FC236}">
                  <a16:creationId xmlns:a16="http://schemas.microsoft.com/office/drawing/2014/main" id="{00000000-0008-0000-0000-000097000000}"/>
                </a:ext>
              </a:extLst>
            </xdr:cNvPr>
            <xdr:cNvCxnSpPr/>
          </xdr:nvCxnSpPr>
          <xdr:spPr>
            <a:xfrm>
              <a:off x="5219700" y="1889760"/>
              <a:ext cx="716280" cy="320040"/>
            </a:xfrm>
            <a:prstGeom prst="bentConnector3">
              <a:avLst>
                <a:gd name="adj1" fmla="val 46809"/>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63" name="Elbow Connector 162">
            <a:extLst>
              <a:ext uri="{FF2B5EF4-FFF2-40B4-BE49-F238E27FC236}">
                <a16:creationId xmlns:a16="http://schemas.microsoft.com/office/drawing/2014/main" id="{00000000-0008-0000-0000-0000A3000000}"/>
              </a:ext>
            </a:extLst>
          </xdr:cNvPr>
          <xdr:cNvCxnSpPr/>
        </xdr:nvCxnSpPr>
        <xdr:spPr>
          <a:xfrm>
            <a:off x="4678680" y="3253740"/>
            <a:ext cx="754380" cy="746760"/>
          </a:xfrm>
          <a:prstGeom prst="bentConnector3">
            <a:avLst>
              <a:gd name="adj1" fmla="val 44949"/>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4495800</xdr:colOff>
      <xdr:row>20</xdr:row>
      <xdr:rowOff>121920</xdr:rowOff>
    </xdr:from>
    <xdr:to>
      <xdr:col>0</xdr:col>
      <xdr:colOff>6438900</xdr:colOff>
      <xdr:row>26</xdr:row>
      <xdr:rowOff>129540</xdr:rowOff>
    </xdr:to>
    <xdr:grpSp>
      <xdr:nvGrpSpPr>
        <xdr:cNvPr id="190" name="Group 189">
          <a:extLst>
            <a:ext uri="{FF2B5EF4-FFF2-40B4-BE49-F238E27FC236}">
              <a16:creationId xmlns:a16="http://schemas.microsoft.com/office/drawing/2014/main" id="{00000000-0008-0000-0000-0000BE000000}"/>
            </a:ext>
          </a:extLst>
        </xdr:cNvPr>
        <xdr:cNvGrpSpPr/>
      </xdr:nvGrpSpPr>
      <xdr:grpSpPr>
        <a:xfrm>
          <a:off x="4495800" y="4036695"/>
          <a:ext cx="1943100" cy="1150620"/>
          <a:chOff x="4495800" y="4053840"/>
          <a:chExt cx="1943100" cy="1104900"/>
        </a:xfrm>
      </xdr:grpSpPr>
      <xdr:grpSp>
        <xdr:nvGrpSpPr>
          <xdr:cNvPr id="167" name="Group 166">
            <a:extLst>
              <a:ext uri="{FF2B5EF4-FFF2-40B4-BE49-F238E27FC236}">
                <a16:creationId xmlns:a16="http://schemas.microsoft.com/office/drawing/2014/main" id="{00000000-0008-0000-0000-0000A7000000}"/>
              </a:ext>
            </a:extLst>
          </xdr:cNvPr>
          <xdr:cNvGrpSpPr/>
        </xdr:nvGrpSpPr>
        <xdr:grpSpPr>
          <a:xfrm>
            <a:off x="4495800" y="4053840"/>
            <a:ext cx="1943100" cy="1104900"/>
            <a:chOff x="5273040" y="1653540"/>
            <a:chExt cx="1943100" cy="1104900"/>
          </a:xfrm>
        </xdr:grpSpPr>
        <xdr:sp macro="" textlink="">
          <xdr:nvSpPr>
            <xdr:cNvPr id="168" name="TextBox 167">
              <a:extLst>
                <a:ext uri="{FF2B5EF4-FFF2-40B4-BE49-F238E27FC236}">
                  <a16:creationId xmlns:a16="http://schemas.microsoft.com/office/drawing/2014/main" id="{00000000-0008-0000-0000-0000A8000000}"/>
                </a:ext>
              </a:extLst>
            </xdr:cNvPr>
            <xdr:cNvSpPr txBox="1"/>
          </xdr:nvSpPr>
          <xdr:spPr>
            <a:xfrm>
              <a:off x="6240780" y="165354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69" name="TextBox 168">
              <a:extLst>
                <a:ext uri="{FF2B5EF4-FFF2-40B4-BE49-F238E27FC236}">
                  <a16:creationId xmlns:a16="http://schemas.microsoft.com/office/drawing/2014/main" id="{00000000-0008-0000-0000-0000A9000000}"/>
                </a:ext>
              </a:extLst>
            </xdr:cNvPr>
            <xdr:cNvSpPr txBox="1"/>
          </xdr:nvSpPr>
          <xdr:spPr>
            <a:xfrm>
              <a:off x="6240780" y="210312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70" name="TextBox 169">
              <a:extLst>
                <a:ext uri="{FF2B5EF4-FFF2-40B4-BE49-F238E27FC236}">
                  <a16:creationId xmlns:a16="http://schemas.microsoft.com/office/drawing/2014/main" id="{00000000-0008-0000-0000-0000AA000000}"/>
                </a:ext>
              </a:extLst>
            </xdr:cNvPr>
            <xdr:cNvSpPr txBox="1"/>
          </xdr:nvSpPr>
          <xdr:spPr>
            <a:xfrm>
              <a:off x="6240780" y="249936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71" name="Elbow Connector 170">
              <a:extLst>
                <a:ext uri="{FF2B5EF4-FFF2-40B4-BE49-F238E27FC236}">
                  <a16:creationId xmlns:a16="http://schemas.microsoft.com/office/drawing/2014/main" id="{00000000-0008-0000-0000-0000AB000000}"/>
                </a:ext>
              </a:extLst>
            </xdr:cNvPr>
            <xdr:cNvCxnSpPr/>
          </xdr:nvCxnSpPr>
          <xdr:spPr>
            <a:xfrm flipV="1">
              <a:off x="5288280" y="1760220"/>
              <a:ext cx="853440" cy="91440"/>
            </a:xfrm>
            <a:prstGeom prst="bentConnector3">
              <a:avLst>
                <a:gd name="adj1" fmla="val 45536"/>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72" name="Elbow Connector 171">
              <a:extLst>
                <a:ext uri="{FF2B5EF4-FFF2-40B4-BE49-F238E27FC236}">
                  <a16:creationId xmlns:a16="http://schemas.microsoft.com/office/drawing/2014/main" id="{00000000-0008-0000-0000-0000AC000000}"/>
                </a:ext>
              </a:extLst>
            </xdr:cNvPr>
            <xdr:cNvCxnSpPr/>
          </xdr:nvCxnSpPr>
          <xdr:spPr>
            <a:xfrm>
              <a:off x="5273040" y="1851660"/>
              <a:ext cx="883920" cy="365760"/>
            </a:xfrm>
            <a:prstGeom prst="bentConnector3">
              <a:avLst>
                <a:gd name="adj1" fmla="val 4569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75" name="Elbow Connector 174">
            <a:extLst>
              <a:ext uri="{FF2B5EF4-FFF2-40B4-BE49-F238E27FC236}">
                <a16:creationId xmlns:a16="http://schemas.microsoft.com/office/drawing/2014/main" id="{00000000-0008-0000-0000-0000AF000000}"/>
              </a:ext>
            </a:extLst>
          </xdr:cNvPr>
          <xdr:cNvCxnSpPr/>
        </xdr:nvCxnSpPr>
        <xdr:spPr>
          <a:xfrm>
            <a:off x="4495800" y="4251960"/>
            <a:ext cx="952500" cy="807720"/>
          </a:xfrm>
          <a:prstGeom prst="bentConnector3">
            <a:avLst>
              <a:gd name="adj1" fmla="val 428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4511040</xdr:colOff>
      <xdr:row>26</xdr:row>
      <xdr:rowOff>129540</xdr:rowOff>
    </xdr:from>
    <xdr:to>
      <xdr:col>0</xdr:col>
      <xdr:colOff>7239000</xdr:colOff>
      <xdr:row>33</xdr:row>
      <xdr:rowOff>175260</xdr:rowOff>
    </xdr:to>
    <xdr:grpSp>
      <xdr:nvGrpSpPr>
        <xdr:cNvPr id="191" name="Group 190">
          <a:extLst>
            <a:ext uri="{FF2B5EF4-FFF2-40B4-BE49-F238E27FC236}">
              <a16:creationId xmlns:a16="http://schemas.microsoft.com/office/drawing/2014/main" id="{00000000-0008-0000-0000-0000BF000000}"/>
            </a:ext>
          </a:extLst>
        </xdr:cNvPr>
        <xdr:cNvGrpSpPr/>
      </xdr:nvGrpSpPr>
      <xdr:grpSpPr>
        <a:xfrm>
          <a:off x="4511040" y="5187315"/>
          <a:ext cx="2727960" cy="1379220"/>
          <a:chOff x="4511040" y="4251960"/>
          <a:chExt cx="2727960" cy="1325880"/>
        </a:xfrm>
      </xdr:grpSpPr>
      <xdr:grpSp>
        <xdr:nvGrpSpPr>
          <xdr:cNvPr id="192" name="Group 191">
            <a:extLst>
              <a:ext uri="{FF2B5EF4-FFF2-40B4-BE49-F238E27FC236}">
                <a16:creationId xmlns:a16="http://schemas.microsoft.com/office/drawing/2014/main" id="{00000000-0008-0000-0000-0000C0000000}"/>
              </a:ext>
            </a:extLst>
          </xdr:cNvPr>
          <xdr:cNvGrpSpPr/>
        </xdr:nvGrpSpPr>
        <xdr:grpSpPr>
          <a:xfrm>
            <a:off x="4511040" y="4251960"/>
            <a:ext cx="2727960" cy="1325880"/>
            <a:chOff x="5288280" y="1851660"/>
            <a:chExt cx="2727960" cy="1325880"/>
          </a:xfrm>
        </xdr:grpSpPr>
        <xdr:sp macro="" textlink="">
          <xdr:nvSpPr>
            <xdr:cNvPr id="194" name="TextBox 193">
              <a:extLst>
                <a:ext uri="{FF2B5EF4-FFF2-40B4-BE49-F238E27FC236}">
                  <a16:creationId xmlns:a16="http://schemas.microsoft.com/office/drawing/2014/main" id="{00000000-0008-0000-0000-0000C2000000}"/>
                </a:ext>
              </a:extLst>
            </xdr:cNvPr>
            <xdr:cNvSpPr txBox="1"/>
          </xdr:nvSpPr>
          <xdr:spPr>
            <a:xfrm>
              <a:off x="7040880" y="207264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95" name="TextBox 194">
              <a:extLst>
                <a:ext uri="{FF2B5EF4-FFF2-40B4-BE49-F238E27FC236}">
                  <a16:creationId xmlns:a16="http://schemas.microsoft.com/office/drawing/2014/main" id="{00000000-0008-0000-0000-0000C3000000}"/>
                </a:ext>
              </a:extLst>
            </xdr:cNvPr>
            <xdr:cNvSpPr txBox="1"/>
          </xdr:nvSpPr>
          <xdr:spPr>
            <a:xfrm>
              <a:off x="7040880" y="252222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96" name="TextBox 195">
              <a:extLst>
                <a:ext uri="{FF2B5EF4-FFF2-40B4-BE49-F238E27FC236}">
                  <a16:creationId xmlns:a16="http://schemas.microsoft.com/office/drawing/2014/main" id="{00000000-0008-0000-0000-0000C4000000}"/>
                </a:ext>
              </a:extLst>
            </xdr:cNvPr>
            <xdr:cNvSpPr txBox="1"/>
          </xdr:nvSpPr>
          <xdr:spPr>
            <a:xfrm>
              <a:off x="7040880" y="291846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97" name="Elbow Connector 196">
              <a:extLst>
                <a:ext uri="{FF2B5EF4-FFF2-40B4-BE49-F238E27FC236}">
                  <a16:creationId xmlns:a16="http://schemas.microsoft.com/office/drawing/2014/main" id="{00000000-0008-0000-0000-0000C5000000}"/>
                </a:ext>
              </a:extLst>
            </xdr:cNvPr>
            <xdr:cNvCxnSpPr>
              <a:endCxn id="194" idx="1"/>
            </xdr:cNvCxnSpPr>
          </xdr:nvCxnSpPr>
          <xdr:spPr>
            <a:xfrm>
              <a:off x="5288280" y="1851660"/>
              <a:ext cx="1752600" cy="36195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98" name="Elbow Connector 197">
              <a:extLst>
                <a:ext uri="{FF2B5EF4-FFF2-40B4-BE49-F238E27FC236}">
                  <a16:creationId xmlns:a16="http://schemas.microsoft.com/office/drawing/2014/main" id="{00000000-0008-0000-0000-0000C6000000}"/>
                </a:ext>
              </a:extLst>
            </xdr:cNvPr>
            <xdr:cNvCxnSpPr>
              <a:endCxn id="195" idx="1"/>
            </xdr:cNvCxnSpPr>
          </xdr:nvCxnSpPr>
          <xdr:spPr>
            <a:xfrm>
              <a:off x="5288280" y="1859280"/>
              <a:ext cx="1752600" cy="7772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93" name="Elbow Connector 192">
            <a:extLst>
              <a:ext uri="{FF2B5EF4-FFF2-40B4-BE49-F238E27FC236}">
                <a16:creationId xmlns:a16="http://schemas.microsoft.com/office/drawing/2014/main" id="{00000000-0008-0000-0000-0000C1000000}"/>
              </a:ext>
            </a:extLst>
          </xdr:cNvPr>
          <xdr:cNvCxnSpPr>
            <a:endCxn id="196" idx="1"/>
          </xdr:cNvCxnSpPr>
        </xdr:nvCxnSpPr>
        <xdr:spPr>
          <a:xfrm>
            <a:off x="4533900" y="4267200"/>
            <a:ext cx="1729740" cy="118110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2461260</xdr:colOff>
      <xdr:row>31</xdr:row>
      <xdr:rowOff>7620</xdr:rowOff>
    </xdr:from>
    <xdr:to>
      <xdr:col>0</xdr:col>
      <xdr:colOff>4899660</xdr:colOff>
      <xdr:row>37</xdr:row>
      <xdr:rowOff>53340</xdr:rowOff>
    </xdr:to>
    <xdr:grpSp>
      <xdr:nvGrpSpPr>
        <xdr:cNvPr id="205" name="Group 204">
          <a:extLst>
            <a:ext uri="{FF2B5EF4-FFF2-40B4-BE49-F238E27FC236}">
              <a16:creationId xmlns:a16="http://schemas.microsoft.com/office/drawing/2014/main" id="{00000000-0008-0000-0000-0000CD000000}"/>
            </a:ext>
          </a:extLst>
        </xdr:cNvPr>
        <xdr:cNvGrpSpPr/>
      </xdr:nvGrpSpPr>
      <xdr:grpSpPr>
        <a:xfrm rot="5400000">
          <a:off x="3086100" y="5393055"/>
          <a:ext cx="1188720" cy="2438400"/>
          <a:chOff x="4488180" y="3360420"/>
          <a:chExt cx="1143000" cy="2438400"/>
        </a:xfrm>
      </xdr:grpSpPr>
      <xdr:grpSp>
        <xdr:nvGrpSpPr>
          <xdr:cNvPr id="206" name="Group 205">
            <a:extLst>
              <a:ext uri="{FF2B5EF4-FFF2-40B4-BE49-F238E27FC236}">
                <a16:creationId xmlns:a16="http://schemas.microsoft.com/office/drawing/2014/main" id="{00000000-0008-0000-0000-0000CE000000}"/>
              </a:ext>
            </a:extLst>
          </xdr:cNvPr>
          <xdr:cNvGrpSpPr/>
        </xdr:nvGrpSpPr>
        <xdr:grpSpPr>
          <a:xfrm>
            <a:off x="4488180" y="3360420"/>
            <a:ext cx="1143000" cy="2438400"/>
            <a:chOff x="5265420" y="960120"/>
            <a:chExt cx="1143000" cy="2438400"/>
          </a:xfrm>
        </xdr:grpSpPr>
        <xdr:sp macro="" textlink="">
          <xdr:nvSpPr>
            <xdr:cNvPr id="208" name="TextBox 207">
              <a:extLst>
                <a:ext uri="{FF2B5EF4-FFF2-40B4-BE49-F238E27FC236}">
                  <a16:creationId xmlns:a16="http://schemas.microsoft.com/office/drawing/2014/main" id="{00000000-0008-0000-0000-0000D0000000}"/>
                </a:ext>
              </a:extLst>
            </xdr:cNvPr>
            <xdr:cNvSpPr txBox="1"/>
          </xdr:nvSpPr>
          <xdr:spPr>
            <a:xfrm rot="16200000">
              <a:off x="5922645" y="1160145"/>
              <a:ext cx="68199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t>Footwear</a:t>
              </a:r>
            </a:p>
          </xdr:txBody>
        </xdr:sp>
        <xdr:sp macro="" textlink="">
          <xdr:nvSpPr>
            <xdr:cNvPr id="209" name="TextBox 208">
              <a:extLst>
                <a:ext uri="{FF2B5EF4-FFF2-40B4-BE49-F238E27FC236}">
                  <a16:creationId xmlns:a16="http://schemas.microsoft.com/office/drawing/2014/main" id="{00000000-0008-0000-0000-0000D1000000}"/>
                </a:ext>
              </a:extLst>
            </xdr:cNvPr>
            <xdr:cNvSpPr txBox="1"/>
          </xdr:nvSpPr>
          <xdr:spPr>
            <a:xfrm rot="16200000">
              <a:off x="5920740" y="1977390"/>
              <a:ext cx="666750" cy="21717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210" name="TextBox 209">
              <a:extLst>
                <a:ext uri="{FF2B5EF4-FFF2-40B4-BE49-F238E27FC236}">
                  <a16:creationId xmlns:a16="http://schemas.microsoft.com/office/drawing/2014/main" id="{00000000-0008-0000-0000-0000D2000000}"/>
                </a:ext>
              </a:extLst>
            </xdr:cNvPr>
            <xdr:cNvSpPr txBox="1"/>
          </xdr:nvSpPr>
          <xdr:spPr>
            <a:xfrm rot="16200000">
              <a:off x="5890260" y="2880360"/>
              <a:ext cx="77724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t>Equipment</a:t>
              </a:r>
            </a:p>
          </xdr:txBody>
        </xdr:sp>
        <xdr:cxnSp macro="">
          <xdr:nvCxnSpPr>
            <xdr:cNvPr id="211" name="Elbow Connector 210">
              <a:extLst>
                <a:ext uri="{FF2B5EF4-FFF2-40B4-BE49-F238E27FC236}">
                  <a16:creationId xmlns:a16="http://schemas.microsoft.com/office/drawing/2014/main" id="{00000000-0008-0000-0000-0000D3000000}"/>
                </a:ext>
              </a:extLst>
            </xdr:cNvPr>
            <xdr:cNvCxnSpPr/>
          </xdr:nvCxnSpPr>
          <xdr:spPr>
            <a:xfrm rot="10800000" flipH="1">
              <a:off x="5265420" y="1455420"/>
              <a:ext cx="845820" cy="4038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12" name="Elbow Connector 211">
              <a:extLst>
                <a:ext uri="{FF2B5EF4-FFF2-40B4-BE49-F238E27FC236}">
                  <a16:creationId xmlns:a16="http://schemas.microsoft.com/office/drawing/2014/main" id="{00000000-0008-0000-0000-0000D4000000}"/>
                </a:ext>
              </a:extLst>
            </xdr:cNvPr>
            <xdr:cNvCxnSpPr/>
          </xdr:nvCxnSpPr>
          <xdr:spPr>
            <a:xfrm>
              <a:off x="5273040" y="1851660"/>
              <a:ext cx="815340" cy="19050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207" name="Elbow Connector 206">
            <a:extLst>
              <a:ext uri="{FF2B5EF4-FFF2-40B4-BE49-F238E27FC236}">
                <a16:creationId xmlns:a16="http://schemas.microsoft.com/office/drawing/2014/main" id="{00000000-0008-0000-0000-0000CF000000}"/>
              </a:ext>
            </a:extLst>
          </xdr:cNvPr>
          <xdr:cNvCxnSpPr/>
        </xdr:nvCxnSpPr>
        <xdr:spPr>
          <a:xfrm>
            <a:off x="4495800" y="4251960"/>
            <a:ext cx="822960" cy="8153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2"/>
  <sheetViews>
    <sheetView workbookViewId="0"/>
  </sheetViews>
  <sheetFormatPr defaultRowHeight="15" x14ac:dyDescent="0.25"/>
  <cols>
    <col min="1" max="1" width="176.140625" style="19" customWidth="1"/>
  </cols>
  <sheetData>
    <row r="1" spans="1:1" ht="23.25" x14ac:dyDescent="0.35">
      <c r="A1" s="18" t="s">
        <v>21</v>
      </c>
    </row>
    <row r="2" spans="1:1" x14ac:dyDescent="0.25">
      <c r="A2" s="38" t="s">
        <v>141</v>
      </c>
    </row>
    <row r="3" spans="1:1" x14ac:dyDescent="0.25">
      <c r="A3" s="20" t="s">
        <v>142</v>
      </c>
    </row>
    <row r="4" spans="1:1" x14ac:dyDescent="0.25">
      <c r="A4" s="38" t="s">
        <v>20</v>
      </c>
    </row>
    <row r="5" spans="1:1" x14ac:dyDescent="0.25">
      <c r="A5" s="19" t="s">
        <v>143</v>
      </c>
    </row>
    <row r="6" spans="1:1" x14ac:dyDescent="0.25">
      <c r="A6" s="38"/>
    </row>
    <row r="7" spans="1:1" x14ac:dyDescent="0.25">
      <c r="A7" s="38"/>
    </row>
    <row r="10" spans="1:1" x14ac:dyDescent="0.25">
      <c r="A10" s="20"/>
    </row>
    <row r="11" spans="1:1" x14ac:dyDescent="0.25">
      <c r="A11" s="20"/>
    </row>
    <row r="12" spans="1:1" x14ac:dyDescent="0.25">
      <c r="A12" s="20"/>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252"/>
  <sheetViews>
    <sheetView workbookViewId="0">
      <pane ySplit="1" topLeftCell="A142" activePane="bottomLeft" state="frozen"/>
      <selection pane="bottomLeft" activeCell="I166" sqref="I166"/>
    </sheetView>
  </sheetViews>
  <sheetFormatPr defaultRowHeight="15" x14ac:dyDescent="0.25"/>
  <cols>
    <col min="1" max="1" width="78.140625" customWidth="1"/>
    <col min="2" max="7" width="9" bestFit="1" customWidth="1"/>
    <col min="8" max="8" width="10.42578125" bestFit="1" customWidth="1"/>
    <col min="9" max="9" width="10.7109375" bestFit="1" customWidth="1"/>
  </cols>
  <sheetData>
    <row r="1" spans="1:9" ht="60" customHeight="1" x14ac:dyDescent="0.25">
      <c r="A1" s="15" t="s">
        <v>117</v>
      </c>
      <c r="B1" s="16">
        <f t="shared" ref="B1:G1" si="0">+C1-1</f>
        <v>2015</v>
      </c>
      <c r="C1" s="16">
        <f t="shared" si="0"/>
        <v>2016</v>
      </c>
      <c r="D1" s="16">
        <f t="shared" si="0"/>
        <v>2017</v>
      </c>
      <c r="E1" s="16">
        <f t="shared" si="0"/>
        <v>2018</v>
      </c>
      <c r="F1" s="16">
        <f t="shared" si="0"/>
        <v>2019</v>
      </c>
      <c r="G1" s="16">
        <f t="shared" si="0"/>
        <v>2020</v>
      </c>
      <c r="H1" s="16">
        <f>+I1-1</f>
        <v>2021</v>
      </c>
      <c r="I1" s="16">
        <v>2022</v>
      </c>
    </row>
    <row r="2" spans="1:9" x14ac:dyDescent="0.25">
      <c r="A2" t="s">
        <v>28</v>
      </c>
      <c r="B2" s="3">
        <v>30601</v>
      </c>
      <c r="C2" s="3">
        <v>32376</v>
      </c>
      <c r="D2" s="3">
        <v>34350</v>
      </c>
      <c r="E2" s="3">
        <v>36397</v>
      </c>
      <c r="F2" s="3">
        <v>39117</v>
      </c>
      <c r="G2" s="3">
        <v>37403</v>
      </c>
      <c r="H2" s="3">
        <v>44538</v>
      </c>
      <c r="I2" s="3">
        <v>46710</v>
      </c>
    </row>
    <row r="3" spans="1:9" x14ac:dyDescent="0.25">
      <c r="A3" s="23" t="s">
        <v>29</v>
      </c>
      <c r="B3" s="24">
        <v>16534</v>
      </c>
      <c r="C3" s="24">
        <v>17405</v>
      </c>
      <c r="D3" s="24">
        <v>19038</v>
      </c>
      <c r="E3" s="24">
        <v>20441</v>
      </c>
      <c r="F3" s="24">
        <v>21643</v>
      </c>
      <c r="G3" s="24">
        <v>21162</v>
      </c>
      <c r="H3" s="24">
        <v>24576</v>
      </c>
      <c r="I3" s="24">
        <v>25231</v>
      </c>
    </row>
    <row r="4" spans="1:9" s="1" customFormat="1" x14ac:dyDescent="0.25">
      <c r="A4" s="1" t="s">
        <v>4</v>
      </c>
      <c r="B4" s="9">
        <f t="shared" ref="B4:G4" si="1">+B2-B3</f>
        <v>14067</v>
      </c>
      <c r="C4" s="9">
        <f t="shared" si="1"/>
        <v>14971</v>
      </c>
      <c r="D4" s="9">
        <f t="shared" si="1"/>
        <v>15312</v>
      </c>
      <c r="E4" s="9">
        <f t="shared" si="1"/>
        <v>15956</v>
      </c>
      <c r="F4" s="9">
        <f t="shared" si="1"/>
        <v>17474</v>
      </c>
      <c r="G4" s="9">
        <f t="shared" si="1"/>
        <v>16241</v>
      </c>
      <c r="H4" s="9">
        <f t="shared" ref="H4" si="2">+H2-H3</f>
        <v>19962</v>
      </c>
      <c r="I4" s="9">
        <f>+I2-I3</f>
        <v>21479</v>
      </c>
    </row>
    <row r="5" spans="1:9" x14ac:dyDescent="0.25">
      <c r="A5" s="11" t="s">
        <v>22</v>
      </c>
      <c r="B5" s="3">
        <v>3213</v>
      </c>
      <c r="C5" s="3">
        <v>3278</v>
      </c>
      <c r="D5" s="3">
        <v>3341</v>
      </c>
      <c r="E5" s="3">
        <v>3577</v>
      </c>
      <c r="F5" s="3">
        <v>3753</v>
      </c>
      <c r="G5" s="3">
        <v>3592</v>
      </c>
      <c r="H5" s="3">
        <v>3114</v>
      </c>
      <c r="I5" s="3">
        <v>3850</v>
      </c>
    </row>
    <row r="6" spans="1:9" x14ac:dyDescent="0.25">
      <c r="A6" s="11" t="s">
        <v>23</v>
      </c>
      <c r="B6" s="3">
        <v>6679</v>
      </c>
      <c r="C6" s="3">
        <v>7191</v>
      </c>
      <c r="D6" s="3">
        <v>7222</v>
      </c>
      <c r="E6" s="3">
        <v>7934</v>
      </c>
      <c r="F6" s="3">
        <v>8949</v>
      </c>
      <c r="G6" s="3">
        <v>9534</v>
      </c>
      <c r="H6" s="3">
        <v>9911</v>
      </c>
      <c r="I6" s="3">
        <v>10954</v>
      </c>
    </row>
    <row r="7" spans="1:9" x14ac:dyDescent="0.25">
      <c r="A7" s="22" t="s">
        <v>24</v>
      </c>
      <c r="B7" s="21">
        <f t="shared" ref="B7:G7" si="3">+B5+B6</f>
        <v>9892</v>
      </c>
      <c r="C7" s="21">
        <f t="shared" si="3"/>
        <v>10469</v>
      </c>
      <c r="D7" s="21">
        <f t="shared" si="3"/>
        <v>10563</v>
      </c>
      <c r="E7" s="21">
        <f t="shared" si="3"/>
        <v>11511</v>
      </c>
      <c r="F7" s="21">
        <f t="shared" si="3"/>
        <v>12702</v>
      </c>
      <c r="G7" s="21">
        <f t="shared" si="3"/>
        <v>13126</v>
      </c>
      <c r="H7" s="21">
        <f t="shared" ref="H7" si="4">+H5+H6</f>
        <v>13025</v>
      </c>
      <c r="I7" s="21">
        <f>+I5+I6</f>
        <v>14804</v>
      </c>
    </row>
    <row r="8" spans="1:9" x14ac:dyDescent="0.25">
      <c r="A8" s="2" t="s">
        <v>25</v>
      </c>
      <c r="B8" s="3">
        <v>28</v>
      </c>
      <c r="C8" s="3">
        <v>19</v>
      </c>
      <c r="D8" s="3">
        <v>59</v>
      </c>
      <c r="E8" s="3">
        <v>54</v>
      </c>
      <c r="F8" s="3">
        <v>49</v>
      </c>
      <c r="G8" s="3">
        <v>89</v>
      </c>
      <c r="H8" s="3">
        <v>262</v>
      </c>
      <c r="I8" s="3">
        <v>205</v>
      </c>
    </row>
    <row r="9" spans="1:9" x14ac:dyDescent="0.25">
      <c r="A9" s="2" t="s">
        <v>5</v>
      </c>
      <c r="B9" s="3">
        <v>-58</v>
      </c>
      <c r="C9" s="3">
        <v>-140</v>
      </c>
      <c r="D9" s="3">
        <v>-196</v>
      </c>
      <c r="E9" s="3">
        <v>66</v>
      </c>
      <c r="F9" s="3">
        <v>-78</v>
      </c>
      <c r="G9" s="3">
        <v>139</v>
      </c>
      <c r="H9" s="3">
        <v>14</v>
      </c>
      <c r="I9" s="3">
        <v>-181</v>
      </c>
    </row>
    <row r="10" spans="1:9" x14ac:dyDescent="0.25">
      <c r="A10" s="4" t="s">
        <v>26</v>
      </c>
      <c r="B10" s="5">
        <f t="shared" ref="B10:G10" si="5">+B4-B7-B8-B9</f>
        <v>4205</v>
      </c>
      <c r="C10" s="5">
        <f t="shared" si="5"/>
        <v>4623</v>
      </c>
      <c r="D10" s="5">
        <f t="shared" si="5"/>
        <v>4886</v>
      </c>
      <c r="E10" s="5">
        <f t="shared" si="5"/>
        <v>4325</v>
      </c>
      <c r="F10" s="5">
        <f t="shared" si="5"/>
        <v>4801</v>
      </c>
      <c r="G10" s="5">
        <f t="shared" si="5"/>
        <v>2887</v>
      </c>
      <c r="H10" s="5">
        <f t="shared" ref="H10" si="6">+H4-H7-H8-H9</f>
        <v>6661</v>
      </c>
      <c r="I10" s="5">
        <f>+I4-I7-I8-I9</f>
        <v>6651</v>
      </c>
    </row>
    <row r="11" spans="1:9" x14ac:dyDescent="0.25">
      <c r="A11" s="2" t="s">
        <v>27</v>
      </c>
      <c r="B11" s="3">
        <v>932</v>
      </c>
      <c r="C11" s="3">
        <v>863</v>
      </c>
      <c r="D11" s="3">
        <v>646</v>
      </c>
      <c r="E11" s="3">
        <v>2392</v>
      </c>
      <c r="F11" s="3">
        <v>772</v>
      </c>
      <c r="G11" s="3">
        <v>348</v>
      </c>
      <c r="H11" s="3">
        <v>934</v>
      </c>
      <c r="I11" s="3">
        <v>605</v>
      </c>
    </row>
    <row r="12" spans="1:9" ht="15.75" thickBot="1" x14ac:dyDescent="0.3">
      <c r="A12" s="6" t="s">
        <v>30</v>
      </c>
      <c r="B12" s="7">
        <f t="shared" ref="B12:G12" si="7">+B10-B11</f>
        <v>3273</v>
      </c>
      <c r="C12" s="7">
        <f t="shared" si="7"/>
        <v>3760</v>
      </c>
      <c r="D12" s="7">
        <f t="shared" si="7"/>
        <v>4240</v>
      </c>
      <c r="E12" s="7">
        <f t="shared" si="7"/>
        <v>1933</v>
      </c>
      <c r="F12" s="7">
        <f t="shared" si="7"/>
        <v>4029</v>
      </c>
      <c r="G12" s="7">
        <f t="shared" si="7"/>
        <v>2539</v>
      </c>
      <c r="H12" s="7">
        <f t="shared" ref="H12" si="8">+H10-H11</f>
        <v>5727</v>
      </c>
      <c r="I12" s="7">
        <f>+I10-I11</f>
        <v>6046</v>
      </c>
    </row>
    <row r="13" spans="1:9" ht="15.75" thickTop="1" x14ac:dyDescent="0.25">
      <c r="A13" s="1" t="s">
        <v>8</v>
      </c>
    </row>
    <row r="14" spans="1:9" x14ac:dyDescent="0.25">
      <c r="A14" s="2" t="s">
        <v>6</v>
      </c>
      <c r="B14">
        <v>1.9</v>
      </c>
      <c r="C14">
        <v>2.21</v>
      </c>
      <c r="D14">
        <v>2.56</v>
      </c>
      <c r="E14">
        <v>1.19</v>
      </c>
      <c r="F14">
        <v>2.5499999999999998</v>
      </c>
      <c r="G14">
        <v>1.63</v>
      </c>
      <c r="H14">
        <v>3.64</v>
      </c>
      <c r="I14">
        <v>3.83</v>
      </c>
    </row>
    <row r="15" spans="1:9" x14ac:dyDescent="0.25">
      <c r="A15" s="2" t="s">
        <v>7</v>
      </c>
      <c r="B15">
        <v>1.85</v>
      </c>
      <c r="C15">
        <v>2.16</v>
      </c>
      <c r="D15">
        <v>2.5099999999999998</v>
      </c>
      <c r="E15">
        <v>1.17</v>
      </c>
      <c r="F15">
        <v>2.4900000000000002</v>
      </c>
      <c r="G15">
        <v>1.6</v>
      </c>
      <c r="H15">
        <v>3.56</v>
      </c>
      <c r="I15">
        <v>3.75</v>
      </c>
    </row>
    <row r="16" spans="1:9" x14ac:dyDescent="0.25">
      <c r="A16" s="1" t="s">
        <v>9</v>
      </c>
    </row>
    <row r="17" spans="1:9" x14ac:dyDescent="0.25">
      <c r="A17" s="2" t="s">
        <v>6</v>
      </c>
      <c r="B17" s="49">
        <v>1723.5</v>
      </c>
      <c r="C17" s="49">
        <v>1697.9</v>
      </c>
      <c r="D17" s="49">
        <v>1657.8</v>
      </c>
      <c r="E17" s="49">
        <v>1623.8</v>
      </c>
      <c r="F17" s="49">
        <v>1579.7</v>
      </c>
      <c r="G17" s="8">
        <v>1558.8</v>
      </c>
      <c r="H17" s="8">
        <v>1573</v>
      </c>
      <c r="I17" s="8">
        <v>1578.8</v>
      </c>
    </row>
    <row r="18" spans="1:9" x14ac:dyDescent="0.25">
      <c r="A18" s="2" t="s">
        <v>7</v>
      </c>
      <c r="B18" s="49">
        <v>1768.8</v>
      </c>
      <c r="C18" s="49">
        <v>1742.5</v>
      </c>
      <c r="D18" s="49">
        <v>1692</v>
      </c>
      <c r="E18" s="49">
        <v>1659.1</v>
      </c>
      <c r="F18" s="49">
        <v>1618.4</v>
      </c>
      <c r="G18" s="8">
        <v>1591.6</v>
      </c>
      <c r="H18" s="8">
        <v>1609.4</v>
      </c>
      <c r="I18" s="8">
        <v>1610.8</v>
      </c>
    </row>
    <row r="20" spans="1:9" s="12" customFormat="1" x14ac:dyDescent="0.25">
      <c r="A20" s="12" t="s">
        <v>2</v>
      </c>
      <c r="B20" s="13">
        <f t="shared" ref="B20:H20" si="9">+ROUND(((B12/B18)-B15),2)</f>
        <v>0</v>
      </c>
      <c r="C20" s="13">
        <f t="shared" si="9"/>
        <v>0</v>
      </c>
      <c r="D20" s="13">
        <f t="shared" si="9"/>
        <v>0</v>
      </c>
      <c r="E20" s="13">
        <f t="shared" si="9"/>
        <v>0</v>
      </c>
      <c r="F20" s="13">
        <f t="shared" si="9"/>
        <v>0</v>
      </c>
      <c r="G20" s="13">
        <f t="shared" si="9"/>
        <v>0</v>
      </c>
      <c r="H20" s="13">
        <f t="shared" si="9"/>
        <v>0</v>
      </c>
      <c r="I20" s="13">
        <f>+ROUND(((I12/I18)-I15),2)</f>
        <v>0</v>
      </c>
    </row>
    <row r="22" spans="1:9" x14ac:dyDescent="0.25">
      <c r="A22" s="14" t="s">
        <v>0</v>
      </c>
      <c r="B22" s="14"/>
      <c r="C22" s="14"/>
      <c r="D22" s="14"/>
      <c r="E22" s="14"/>
      <c r="F22" s="14"/>
      <c r="G22" s="14"/>
      <c r="H22" s="14"/>
      <c r="I22" s="14"/>
    </row>
    <row r="23" spans="1:9" x14ac:dyDescent="0.25">
      <c r="A23" s="1" t="s">
        <v>31</v>
      </c>
    </row>
    <row r="24" spans="1:9" x14ac:dyDescent="0.25">
      <c r="A24" s="10" t="s">
        <v>32</v>
      </c>
      <c r="B24" s="3"/>
      <c r="C24" s="3"/>
      <c r="D24" s="3"/>
      <c r="E24" s="3"/>
      <c r="F24" s="3"/>
      <c r="G24" s="3"/>
      <c r="H24" s="3"/>
      <c r="I24" s="3"/>
    </row>
    <row r="25" spans="1:9" x14ac:dyDescent="0.25">
      <c r="A25" s="11" t="s">
        <v>33</v>
      </c>
      <c r="B25" s="3">
        <v>3852</v>
      </c>
      <c r="C25" s="3">
        <v>3138</v>
      </c>
      <c r="D25" s="3">
        <v>3808</v>
      </c>
      <c r="E25" s="3">
        <v>4249</v>
      </c>
      <c r="F25" s="3">
        <v>4466</v>
      </c>
      <c r="G25" s="3">
        <v>8348</v>
      </c>
      <c r="H25" s="3">
        <v>9889</v>
      </c>
      <c r="I25" s="3">
        <v>8574</v>
      </c>
    </row>
    <row r="26" spans="1:9" x14ac:dyDescent="0.25">
      <c r="A26" s="11" t="s">
        <v>34</v>
      </c>
      <c r="B26" s="3">
        <v>2072</v>
      </c>
      <c r="C26" s="3">
        <v>2319</v>
      </c>
      <c r="D26" s="3">
        <v>2371</v>
      </c>
      <c r="E26" s="3">
        <v>996</v>
      </c>
      <c r="F26" s="3">
        <v>197</v>
      </c>
      <c r="G26" s="3">
        <v>439</v>
      </c>
      <c r="H26" s="3">
        <v>3587</v>
      </c>
      <c r="I26" s="3">
        <v>4423</v>
      </c>
    </row>
    <row r="27" spans="1:9" x14ac:dyDescent="0.25">
      <c r="A27" s="11" t="s">
        <v>35</v>
      </c>
      <c r="B27" s="3">
        <v>3358</v>
      </c>
      <c r="C27" s="3">
        <v>3241</v>
      </c>
      <c r="D27" s="3">
        <v>3677</v>
      </c>
      <c r="E27" s="3">
        <v>3498</v>
      </c>
      <c r="F27" s="3">
        <v>4272</v>
      </c>
      <c r="G27" s="3">
        <v>2749</v>
      </c>
      <c r="H27" s="3">
        <v>4463</v>
      </c>
      <c r="I27" s="3">
        <v>4667</v>
      </c>
    </row>
    <row r="28" spans="1:9" x14ac:dyDescent="0.25">
      <c r="A28" s="11" t="s">
        <v>36</v>
      </c>
      <c r="B28" s="3">
        <v>4337</v>
      </c>
      <c r="C28" s="3">
        <v>4838</v>
      </c>
      <c r="D28" s="3">
        <v>5055</v>
      </c>
      <c r="E28" s="3">
        <v>5261</v>
      </c>
      <c r="F28" s="3">
        <v>5622</v>
      </c>
      <c r="G28" s="3">
        <v>7367</v>
      </c>
      <c r="H28" s="3">
        <v>6854</v>
      </c>
      <c r="I28" s="3">
        <v>8420</v>
      </c>
    </row>
    <row r="29" spans="1:9" x14ac:dyDescent="0.25">
      <c r="A29" s="11" t="s">
        <v>37</v>
      </c>
      <c r="B29" s="3">
        <v>1968</v>
      </c>
      <c r="C29" s="3">
        <v>1489</v>
      </c>
      <c r="D29" s="3">
        <v>1150</v>
      </c>
      <c r="E29" s="3">
        <v>1130</v>
      </c>
      <c r="F29" s="3">
        <v>1968</v>
      </c>
      <c r="G29" s="3">
        <v>1653</v>
      </c>
      <c r="H29" s="3">
        <v>1498</v>
      </c>
      <c r="I29" s="3">
        <v>2129</v>
      </c>
    </row>
    <row r="30" spans="1:9" x14ac:dyDescent="0.25">
      <c r="A30" s="4" t="s">
        <v>10</v>
      </c>
      <c r="B30" s="5">
        <f t="shared" ref="B30:H30" si="10">+SUM(B25:B29)</f>
        <v>15587</v>
      </c>
      <c r="C30" s="5">
        <f t="shared" si="10"/>
        <v>15025</v>
      </c>
      <c r="D30" s="5">
        <f t="shared" si="10"/>
        <v>16061</v>
      </c>
      <c r="E30" s="5">
        <f t="shared" si="10"/>
        <v>15134</v>
      </c>
      <c r="F30" s="5">
        <f t="shared" si="10"/>
        <v>16525</v>
      </c>
      <c r="G30" s="5">
        <f t="shared" si="10"/>
        <v>20556</v>
      </c>
      <c r="H30" s="5">
        <f t="shared" si="10"/>
        <v>26291</v>
      </c>
      <c r="I30" s="5">
        <f>+SUM(I25:I29)</f>
        <v>28213</v>
      </c>
    </row>
    <row r="31" spans="1:9" x14ac:dyDescent="0.25">
      <c r="A31" s="2" t="s">
        <v>38</v>
      </c>
      <c r="B31" s="3">
        <v>3011</v>
      </c>
      <c r="C31" s="3">
        <v>3520</v>
      </c>
      <c r="D31" s="3">
        <v>3989</v>
      </c>
      <c r="E31" s="3">
        <v>4454</v>
      </c>
      <c r="F31" s="3">
        <v>4744</v>
      </c>
      <c r="G31" s="3">
        <v>4866</v>
      </c>
      <c r="H31" s="3">
        <v>4904</v>
      </c>
      <c r="I31" s="3">
        <v>4791</v>
      </c>
    </row>
    <row r="32" spans="1:9" x14ac:dyDescent="0.25">
      <c r="A32" s="2" t="s">
        <v>39</v>
      </c>
      <c r="B32" s="3"/>
      <c r="C32" s="3"/>
      <c r="D32" s="3"/>
      <c r="E32" s="3"/>
      <c r="F32" s="3">
        <v>0</v>
      </c>
      <c r="G32" s="3">
        <v>3097</v>
      </c>
      <c r="H32" s="3">
        <v>3113</v>
      </c>
      <c r="I32" s="3">
        <v>2926</v>
      </c>
    </row>
    <row r="33" spans="1:9" x14ac:dyDescent="0.25">
      <c r="A33" s="2" t="s">
        <v>40</v>
      </c>
      <c r="B33" s="3">
        <v>281</v>
      </c>
      <c r="C33" s="3">
        <v>281</v>
      </c>
      <c r="D33" s="3">
        <v>283</v>
      </c>
      <c r="E33" s="3">
        <v>285</v>
      </c>
      <c r="F33" s="3">
        <v>283</v>
      </c>
      <c r="G33" s="3">
        <v>274</v>
      </c>
      <c r="H33" s="3">
        <v>269</v>
      </c>
      <c r="I33" s="3">
        <v>286</v>
      </c>
    </row>
    <row r="34" spans="1:9" x14ac:dyDescent="0.25">
      <c r="A34" s="2" t="s">
        <v>41</v>
      </c>
      <c r="B34" s="3">
        <v>131</v>
      </c>
      <c r="C34" s="3">
        <v>131</v>
      </c>
      <c r="D34" s="3">
        <v>139</v>
      </c>
      <c r="E34" s="3">
        <v>154</v>
      </c>
      <c r="F34" s="3">
        <v>154</v>
      </c>
      <c r="G34" s="3">
        <v>223</v>
      </c>
      <c r="H34" s="3">
        <v>242</v>
      </c>
      <c r="I34" s="3">
        <v>284</v>
      </c>
    </row>
    <row r="35" spans="1:9" x14ac:dyDescent="0.25">
      <c r="A35" s="2" t="s">
        <v>42</v>
      </c>
      <c r="B35" s="3">
        <v>2587</v>
      </c>
      <c r="C35" s="3">
        <v>2439</v>
      </c>
      <c r="D35" s="3">
        <v>2787</v>
      </c>
      <c r="E35" s="3">
        <v>2509</v>
      </c>
      <c r="F35" s="3">
        <v>2011</v>
      </c>
      <c r="G35" s="3">
        <v>2326</v>
      </c>
      <c r="H35" s="3">
        <v>2921</v>
      </c>
      <c r="I35" s="3">
        <v>3821</v>
      </c>
    </row>
    <row r="36" spans="1:9" ht="15.75" thickBot="1" x14ac:dyDescent="0.3">
      <c r="A36" s="6" t="s">
        <v>43</v>
      </c>
      <c r="B36" s="7">
        <f t="shared" ref="B36:H36" si="11">+SUM(B30:B35)</f>
        <v>21597</v>
      </c>
      <c r="C36" s="7">
        <f t="shared" si="11"/>
        <v>21396</v>
      </c>
      <c r="D36" s="7">
        <f t="shared" si="11"/>
        <v>23259</v>
      </c>
      <c r="E36" s="7">
        <f t="shared" si="11"/>
        <v>22536</v>
      </c>
      <c r="F36" s="7">
        <f t="shared" si="11"/>
        <v>23717</v>
      </c>
      <c r="G36" s="7">
        <f t="shared" si="11"/>
        <v>31342</v>
      </c>
      <c r="H36" s="7">
        <f t="shared" si="11"/>
        <v>37740</v>
      </c>
      <c r="I36" s="7">
        <f>+SUM(I30:I35)</f>
        <v>40321</v>
      </c>
    </row>
    <row r="37" spans="1:9" ht="15.75" thickTop="1" x14ac:dyDescent="0.25">
      <c r="A37" s="1" t="s">
        <v>44</v>
      </c>
      <c r="B37" s="3"/>
      <c r="C37" s="3"/>
      <c r="D37" s="3"/>
      <c r="E37" s="3"/>
      <c r="F37" s="3"/>
      <c r="G37" s="3"/>
      <c r="H37" s="3"/>
      <c r="I37" s="3"/>
    </row>
    <row r="38" spans="1:9" x14ac:dyDescent="0.25">
      <c r="A38" s="2" t="s">
        <v>45</v>
      </c>
      <c r="B38" s="3"/>
      <c r="C38" s="3"/>
      <c r="D38" s="3"/>
      <c r="E38" s="3"/>
      <c r="F38" s="3"/>
      <c r="G38" s="3"/>
      <c r="H38" s="3"/>
      <c r="I38" s="3"/>
    </row>
    <row r="39" spans="1:9" x14ac:dyDescent="0.25">
      <c r="A39" s="11" t="s">
        <v>46</v>
      </c>
      <c r="B39" s="3">
        <v>107</v>
      </c>
      <c r="C39" s="3">
        <v>44</v>
      </c>
      <c r="D39" s="3">
        <v>6</v>
      </c>
      <c r="E39" s="3">
        <v>6</v>
      </c>
      <c r="F39" s="3">
        <v>6</v>
      </c>
      <c r="G39" s="3">
        <v>3</v>
      </c>
      <c r="H39" s="3">
        <v>0</v>
      </c>
      <c r="I39" s="3">
        <v>500</v>
      </c>
    </row>
    <row r="40" spans="1:9" x14ac:dyDescent="0.25">
      <c r="A40" s="11" t="s">
        <v>47</v>
      </c>
      <c r="B40" s="3">
        <v>74</v>
      </c>
      <c r="C40" s="3">
        <v>1</v>
      </c>
      <c r="D40" s="3">
        <v>325</v>
      </c>
      <c r="E40" s="3">
        <v>336</v>
      </c>
      <c r="F40" s="3">
        <v>9</v>
      </c>
      <c r="G40" s="3">
        <v>248</v>
      </c>
      <c r="H40" s="3">
        <v>2</v>
      </c>
      <c r="I40" s="3">
        <v>10</v>
      </c>
    </row>
    <row r="41" spans="1:9" x14ac:dyDescent="0.25">
      <c r="A41" s="11" t="s">
        <v>11</v>
      </c>
      <c r="B41" s="3">
        <v>2131</v>
      </c>
      <c r="C41" s="3">
        <v>2191</v>
      </c>
      <c r="D41" s="3">
        <v>2048</v>
      </c>
      <c r="E41" s="3">
        <v>2279</v>
      </c>
      <c r="F41" s="3">
        <v>2612</v>
      </c>
      <c r="G41" s="3">
        <v>2248</v>
      </c>
      <c r="H41" s="3">
        <v>2836</v>
      </c>
      <c r="I41" s="3">
        <v>3358</v>
      </c>
    </row>
    <row r="42" spans="1:9" x14ac:dyDescent="0.25">
      <c r="A42" s="11" t="s">
        <v>48</v>
      </c>
      <c r="B42" s="3"/>
      <c r="C42" s="3"/>
      <c r="D42" s="3"/>
      <c r="E42" s="3"/>
      <c r="F42" s="3">
        <v>0</v>
      </c>
      <c r="G42" s="3">
        <v>445</v>
      </c>
      <c r="H42" s="3">
        <v>467</v>
      </c>
      <c r="I42" s="3">
        <v>420</v>
      </c>
    </row>
    <row r="43" spans="1:9" x14ac:dyDescent="0.25">
      <c r="A43" s="11" t="s">
        <v>12</v>
      </c>
      <c r="B43" s="3">
        <v>3949</v>
      </c>
      <c r="C43" s="3">
        <v>3037</v>
      </c>
      <c r="D43" s="3">
        <v>3011</v>
      </c>
      <c r="E43" s="3">
        <v>3269</v>
      </c>
      <c r="F43" s="3">
        <v>5010</v>
      </c>
      <c r="G43" s="3">
        <v>5184</v>
      </c>
      <c r="H43" s="3">
        <v>6063</v>
      </c>
      <c r="I43" s="3">
        <v>6220</v>
      </c>
    </row>
    <row r="44" spans="1:9" x14ac:dyDescent="0.25">
      <c r="A44" s="11" t="s">
        <v>49</v>
      </c>
      <c r="B44" s="3">
        <v>71</v>
      </c>
      <c r="C44" s="3">
        <v>85</v>
      </c>
      <c r="D44" s="3">
        <v>84</v>
      </c>
      <c r="E44" s="3">
        <v>150</v>
      </c>
      <c r="F44" s="3">
        <v>229</v>
      </c>
      <c r="G44" s="3">
        <v>156</v>
      </c>
      <c r="H44" s="3">
        <v>306</v>
      </c>
      <c r="I44" s="3">
        <v>222</v>
      </c>
    </row>
    <row r="45" spans="1:9" x14ac:dyDescent="0.25">
      <c r="A45" s="4" t="s">
        <v>13</v>
      </c>
      <c r="B45" s="5">
        <f t="shared" ref="B45:H45" si="12">+SUM(B39:B44)</f>
        <v>6332</v>
      </c>
      <c r="C45" s="5">
        <f t="shared" si="12"/>
        <v>5358</v>
      </c>
      <c r="D45" s="5">
        <f t="shared" si="12"/>
        <v>5474</v>
      </c>
      <c r="E45" s="5">
        <f t="shared" si="12"/>
        <v>6040</v>
      </c>
      <c r="F45" s="5">
        <f t="shared" si="12"/>
        <v>7866</v>
      </c>
      <c r="G45" s="5">
        <f t="shared" si="12"/>
        <v>8284</v>
      </c>
      <c r="H45" s="5">
        <f t="shared" si="12"/>
        <v>9674</v>
      </c>
      <c r="I45" s="5">
        <f>+SUM(I39:I44)</f>
        <v>10730</v>
      </c>
    </row>
    <row r="46" spans="1:9" x14ac:dyDescent="0.25">
      <c r="A46" s="2" t="s">
        <v>50</v>
      </c>
      <c r="B46" s="3">
        <v>1079</v>
      </c>
      <c r="C46" s="3">
        <v>2010</v>
      </c>
      <c r="D46" s="3">
        <v>3471</v>
      </c>
      <c r="E46" s="3">
        <v>3468</v>
      </c>
      <c r="F46" s="3">
        <v>3464</v>
      </c>
      <c r="G46" s="3">
        <v>9406</v>
      </c>
      <c r="H46" s="3">
        <v>9413</v>
      </c>
      <c r="I46" s="3">
        <v>8920</v>
      </c>
    </row>
    <row r="47" spans="1:9" x14ac:dyDescent="0.25">
      <c r="A47" s="2" t="s">
        <v>51</v>
      </c>
      <c r="B47" s="3"/>
      <c r="C47" s="3"/>
      <c r="D47" s="3"/>
      <c r="E47" s="3"/>
      <c r="F47" s="3">
        <v>0</v>
      </c>
      <c r="G47" s="3">
        <v>2913</v>
      </c>
      <c r="H47" s="3">
        <v>2931</v>
      </c>
      <c r="I47" s="3">
        <v>2777</v>
      </c>
    </row>
    <row r="48" spans="1:9" x14ac:dyDescent="0.25">
      <c r="A48" s="2" t="s">
        <v>52</v>
      </c>
      <c r="B48" s="3">
        <v>1479</v>
      </c>
      <c r="C48" s="3">
        <v>1770</v>
      </c>
      <c r="D48" s="3">
        <v>1907</v>
      </c>
      <c r="E48" s="3">
        <v>3216</v>
      </c>
      <c r="F48" s="3">
        <v>3347</v>
      </c>
      <c r="G48" s="3">
        <v>2684</v>
      </c>
      <c r="H48" s="3">
        <v>2955</v>
      </c>
      <c r="I48" s="3">
        <v>2613</v>
      </c>
    </row>
    <row r="49" spans="1:9" x14ac:dyDescent="0.25">
      <c r="A49" s="2" t="s">
        <v>53</v>
      </c>
      <c r="B49" s="3"/>
      <c r="C49" s="3"/>
      <c r="D49" s="3"/>
      <c r="E49" s="3"/>
      <c r="F49" s="3"/>
      <c r="G49" s="3"/>
      <c r="H49" s="3"/>
      <c r="I49" s="3"/>
    </row>
    <row r="50" spans="1:9" x14ac:dyDescent="0.25">
      <c r="A50" s="11" t="s">
        <v>54</v>
      </c>
      <c r="B50" s="3"/>
      <c r="C50" s="3">
        <v>0</v>
      </c>
      <c r="D50" s="3">
        <v>0</v>
      </c>
      <c r="E50" s="3">
        <v>0</v>
      </c>
      <c r="F50" s="3">
        <v>0</v>
      </c>
      <c r="G50" s="3">
        <v>0</v>
      </c>
      <c r="H50" s="3">
        <v>0</v>
      </c>
      <c r="I50" s="3">
        <v>0</v>
      </c>
    </row>
    <row r="51" spans="1:9" x14ac:dyDescent="0.25">
      <c r="A51" s="2" t="s">
        <v>55</v>
      </c>
      <c r="B51" s="3"/>
      <c r="C51" s="3"/>
      <c r="D51" s="3"/>
      <c r="E51" s="3"/>
      <c r="F51" s="3"/>
      <c r="G51" s="3"/>
      <c r="H51" s="3"/>
      <c r="I51" s="3"/>
    </row>
    <row r="52" spans="1:9" x14ac:dyDescent="0.25">
      <c r="A52" s="11" t="s">
        <v>56</v>
      </c>
      <c r="B52" s="3"/>
      <c r="C52" s="3"/>
      <c r="D52" s="3"/>
      <c r="E52" s="3"/>
      <c r="F52" s="3"/>
      <c r="G52" s="3"/>
      <c r="H52" s="3"/>
      <c r="I52" s="3"/>
    </row>
    <row r="53" spans="1:9" x14ac:dyDescent="0.25">
      <c r="A53" s="17" t="s">
        <v>57</v>
      </c>
      <c r="B53" s="3"/>
      <c r="C53" s="3">
        <v>0</v>
      </c>
      <c r="D53" s="3">
        <v>0</v>
      </c>
      <c r="E53" s="3">
        <v>0</v>
      </c>
      <c r="F53" s="3">
        <v>0</v>
      </c>
      <c r="G53" s="3">
        <v>0</v>
      </c>
      <c r="H53" s="3"/>
      <c r="I53" s="3"/>
    </row>
    <row r="54" spans="1:9" x14ac:dyDescent="0.25">
      <c r="A54" s="17" t="s">
        <v>58</v>
      </c>
      <c r="B54" s="3">
        <v>3</v>
      </c>
      <c r="C54" s="3">
        <v>3</v>
      </c>
      <c r="D54" s="3">
        <v>3</v>
      </c>
      <c r="E54" s="3">
        <v>3</v>
      </c>
      <c r="F54" s="3">
        <v>3</v>
      </c>
      <c r="G54" s="3">
        <v>3</v>
      </c>
      <c r="H54" s="3">
        <v>3</v>
      </c>
      <c r="I54" s="3">
        <v>3</v>
      </c>
    </row>
    <row r="55" spans="1:9" x14ac:dyDescent="0.25">
      <c r="A55" s="17" t="s">
        <v>59</v>
      </c>
      <c r="B55" s="3">
        <v>6773</v>
      </c>
      <c r="C55" s="3">
        <v>7786</v>
      </c>
      <c r="D55" s="3">
        <v>5710</v>
      </c>
      <c r="E55" s="3">
        <v>6384</v>
      </c>
      <c r="F55" s="3">
        <v>7163</v>
      </c>
      <c r="G55" s="3">
        <v>8299</v>
      </c>
      <c r="H55" s="3">
        <v>9965</v>
      </c>
      <c r="I55" s="3">
        <v>11484</v>
      </c>
    </row>
    <row r="56" spans="1:9" x14ac:dyDescent="0.25">
      <c r="A56" s="17" t="s">
        <v>60</v>
      </c>
      <c r="B56" s="3">
        <v>1246</v>
      </c>
      <c r="C56" s="3">
        <v>318</v>
      </c>
      <c r="D56" s="3">
        <v>-213</v>
      </c>
      <c r="E56" s="3">
        <v>-92</v>
      </c>
      <c r="F56" s="3">
        <v>231</v>
      </c>
      <c r="G56" s="3">
        <v>-56</v>
      </c>
      <c r="H56" s="3">
        <v>-380</v>
      </c>
      <c r="I56" s="3">
        <v>318</v>
      </c>
    </row>
    <row r="57" spans="1:9" x14ac:dyDescent="0.25">
      <c r="A57" s="17" t="s">
        <v>61</v>
      </c>
      <c r="B57" s="3">
        <v>4685</v>
      </c>
      <c r="C57" s="3">
        <v>4151</v>
      </c>
      <c r="D57" s="3">
        <v>6907</v>
      </c>
      <c r="E57" s="3">
        <v>3517</v>
      </c>
      <c r="F57" s="3">
        <v>1643</v>
      </c>
      <c r="G57" s="3">
        <v>-191</v>
      </c>
      <c r="H57" s="3">
        <v>3179</v>
      </c>
      <c r="I57" s="3">
        <v>3476</v>
      </c>
    </row>
    <row r="58" spans="1:9" x14ac:dyDescent="0.25">
      <c r="A58" s="4" t="s">
        <v>62</v>
      </c>
      <c r="B58" s="5">
        <f t="shared" ref="B58:H58" si="13">+SUM(B53:B57)</f>
        <v>12707</v>
      </c>
      <c r="C58" s="5">
        <f t="shared" si="13"/>
        <v>12258</v>
      </c>
      <c r="D58" s="5">
        <f t="shared" si="13"/>
        <v>12407</v>
      </c>
      <c r="E58" s="5">
        <f t="shared" si="13"/>
        <v>9812</v>
      </c>
      <c r="F58" s="5">
        <f t="shared" si="13"/>
        <v>9040</v>
      </c>
      <c r="G58" s="5">
        <f t="shared" si="13"/>
        <v>8055</v>
      </c>
      <c r="H58" s="5">
        <f t="shared" si="13"/>
        <v>12767</v>
      </c>
      <c r="I58" s="5">
        <f>+SUM(I53:I57)</f>
        <v>15281</v>
      </c>
    </row>
    <row r="59" spans="1:9" ht="15.75" thickBot="1" x14ac:dyDescent="0.3">
      <c r="A59" s="6" t="s">
        <v>63</v>
      </c>
      <c r="B59" s="7">
        <f t="shared" ref="B59:H59" si="14">+SUM(B45:B50)+B58</f>
        <v>21597</v>
      </c>
      <c r="C59" s="7">
        <f t="shared" si="14"/>
        <v>21396</v>
      </c>
      <c r="D59" s="7">
        <f t="shared" si="14"/>
        <v>23259</v>
      </c>
      <c r="E59" s="7">
        <f t="shared" si="14"/>
        <v>22536</v>
      </c>
      <c r="F59" s="7">
        <f t="shared" si="14"/>
        <v>23717</v>
      </c>
      <c r="G59" s="7">
        <f t="shared" si="14"/>
        <v>31342</v>
      </c>
      <c r="H59" s="7">
        <f t="shared" si="14"/>
        <v>37740</v>
      </c>
      <c r="I59" s="7">
        <f>+SUM(I45:I50)+I58</f>
        <v>40321</v>
      </c>
    </row>
    <row r="60" spans="1:9" s="12" customFormat="1" ht="15.75" thickTop="1" x14ac:dyDescent="0.25">
      <c r="A60" s="12" t="s">
        <v>3</v>
      </c>
      <c r="B60" s="13">
        <f t="shared" ref="B60:H60" si="15">+B59-B36</f>
        <v>0</v>
      </c>
      <c r="C60" s="13">
        <f t="shared" si="15"/>
        <v>0</v>
      </c>
      <c r="D60" s="13">
        <f t="shared" si="15"/>
        <v>0</v>
      </c>
      <c r="E60" s="13">
        <f t="shared" si="15"/>
        <v>0</v>
      </c>
      <c r="F60" s="13">
        <f t="shared" si="15"/>
        <v>0</v>
      </c>
      <c r="G60" s="13">
        <f t="shared" si="15"/>
        <v>0</v>
      </c>
      <c r="H60" s="13">
        <f t="shared" si="15"/>
        <v>0</v>
      </c>
      <c r="I60" s="13">
        <f>+I59-I36</f>
        <v>0</v>
      </c>
    </row>
    <row r="61" spans="1:9" x14ac:dyDescent="0.25">
      <c r="A61" s="14" t="s">
        <v>1</v>
      </c>
      <c r="B61" s="14"/>
      <c r="C61" s="14"/>
      <c r="D61" s="14"/>
      <c r="E61" s="14"/>
      <c r="F61" s="14"/>
      <c r="G61" s="14"/>
      <c r="H61" s="14"/>
      <c r="I61" s="14"/>
    </row>
    <row r="62" spans="1:9" x14ac:dyDescent="0.25">
      <c r="A62" t="s">
        <v>15</v>
      </c>
    </row>
    <row r="63" spans="1:9" x14ac:dyDescent="0.25">
      <c r="A63" s="1" t="s">
        <v>64</v>
      </c>
    </row>
    <row r="64" spans="1:9" s="1" customFormat="1" x14ac:dyDescent="0.25">
      <c r="A64" s="10" t="s">
        <v>65</v>
      </c>
      <c r="B64" s="9">
        <v>3273</v>
      </c>
      <c r="C64" s="9">
        <v>3760</v>
      </c>
      <c r="D64" s="9">
        <v>4240</v>
      </c>
      <c r="E64" s="9">
        <v>1933</v>
      </c>
      <c r="F64" s="9">
        <v>4029</v>
      </c>
      <c r="G64" s="9">
        <v>2539</v>
      </c>
      <c r="H64" s="9">
        <f>+H12</f>
        <v>5727</v>
      </c>
      <c r="I64" s="9">
        <f>+I12</f>
        <v>6046</v>
      </c>
    </row>
    <row r="65" spans="1:9" s="1" customFormat="1" x14ac:dyDescent="0.25">
      <c r="A65" s="2" t="s">
        <v>66</v>
      </c>
      <c r="B65" s="3"/>
      <c r="C65" s="3"/>
      <c r="D65" s="3"/>
      <c r="E65" s="3"/>
      <c r="F65" s="3"/>
      <c r="G65" s="3"/>
      <c r="H65" s="3"/>
      <c r="I65" s="3"/>
    </row>
    <row r="66" spans="1:9" x14ac:dyDescent="0.25">
      <c r="A66" s="11" t="s">
        <v>67</v>
      </c>
      <c r="B66" s="3">
        <v>606</v>
      </c>
      <c r="C66" s="3">
        <v>649</v>
      </c>
      <c r="D66" s="3">
        <v>706</v>
      </c>
      <c r="E66" s="3">
        <v>747</v>
      </c>
      <c r="F66" s="3">
        <v>705</v>
      </c>
      <c r="G66" s="3">
        <v>721</v>
      </c>
      <c r="H66" s="3">
        <v>744</v>
      </c>
      <c r="I66" s="3">
        <v>717</v>
      </c>
    </row>
    <row r="67" spans="1:9" x14ac:dyDescent="0.25">
      <c r="A67" s="11" t="s">
        <v>68</v>
      </c>
      <c r="B67" s="3">
        <v>-113</v>
      </c>
      <c r="C67" s="3">
        <v>-80</v>
      </c>
      <c r="D67" s="3">
        <v>-273</v>
      </c>
      <c r="E67" s="3">
        <v>647</v>
      </c>
      <c r="F67" s="3">
        <v>34</v>
      </c>
      <c r="G67" s="3">
        <v>-380</v>
      </c>
      <c r="H67" s="3">
        <v>-385</v>
      </c>
      <c r="I67" s="3">
        <v>-650</v>
      </c>
    </row>
    <row r="68" spans="1:9" x14ac:dyDescent="0.25">
      <c r="A68" s="11" t="s">
        <v>69</v>
      </c>
      <c r="B68" s="3">
        <v>191</v>
      </c>
      <c r="C68" s="3">
        <v>236</v>
      </c>
      <c r="D68" s="3">
        <v>215</v>
      </c>
      <c r="E68" s="3">
        <v>218</v>
      </c>
      <c r="F68" s="3">
        <v>325</v>
      </c>
      <c r="G68" s="3">
        <v>429</v>
      </c>
      <c r="H68" s="3">
        <v>611</v>
      </c>
      <c r="I68" s="3">
        <v>638</v>
      </c>
    </row>
    <row r="69" spans="1:9" x14ac:dyDescent="0.25">
      <c r="A69" s="11" t="s">
        <v>70</v>
      </c>
      <c r="B69" s="3">
        <v>43</v>
      </c>
      <c r="C69" s="3">
        <v>13</v>
      </c>
      <c r="D69" s="3">
        <v>10</v>
      </c>
      <c r="E69" s="3">
        <v>27</v>
      </c>
      <c r="F69" s="3">
        <v>15</v>
      </c>
      <c r="G69" s="3">
        <v>398</v>
      </c>
      <c r="H69" s="3">
        <v>53</v>
      </c>
      <c r="I69" s="3">
        <v>123</v>
      </c>
    </row>
    <row r="70" spans="1:9" x14ac:dyDescent="0.25">
      <c r="A70" s="11" t="s">
        <v>71</v>
      </c>
      <c r="B70" s="3">
        <v>424</v>
      </c>
      <c r="C70" s="3">
        <v>98</v>
      </c>
      <c r="D70" s="3">
        <v>-117</v>
      </c>
      <c r="E70" s="3">
        <v>-99</v>
      </c>
      <c r="F70" s="3">
        <v>233</v>
      </c>
      <c r="G70" s="3">
        <v>23</v>
      </c>
      <c r="H70" s="3">
        <v>-138</v>
      </c>
      <c r="I70" s="3">
        <v>-26</v>
      </c>
    </row>
    <row r="71" spans="1:9" x14ac:dyDescent="0.25">
      <c r="A71" s="2" t="s">
        <v>72</v>
      </c>
      <c r="B71" s="3"/>
      <c r="C71" s="3"/>
      <c r="D71" s="3"/>
      <c r="E71" s="3"/>
      <c r="F71" s="3"/>
      <c r="G71" s="3"/>
      <c r="H71" s="3"/>
      <c r="I71" s="3"/>
    </row>
    <row r="72" spans="1:9" x14ac:dyDescent="0.25">
      <c r="A72" s="11" t="s">
        <v>73</v>
      </c>
      <c r="B72" s="3">
        <v>-216</v>
      </c>
      <c r="C72" s="3">
        <v>60</v>
      </c>
      <c r="D72" s="3">
        <v>-426</v>
      </c>
      <c r="E72" s="3">
        <v>187</v>
      </c>
      <c r="F72" s="3">
        <v>-270</v>
      </c>
      <c r="G72" s="3">
        <v>1239</v>
      </c>
      <c r="H72" s="3">
        <v>-1606</v>
      </c>
      <c r="I72" s="3">
        <v>-504</v>
      </c>
    </row>
    <row r="73" spans="1:9" x14ac:dyDescent="0.25">
      <c r="A73" s="11" t="s">
        <v>74</v>
      </c>
      <c r="B73" s="3">
        <v>-621</v>
      </c>
      <c r="C73" s="3">
        <v>-590</v>
      </c>
      <c r="D73" s="3">
        <v>-231</v>
      </c>
      <c r="E73" s="3">
        <v>-255</v>
      </c>
      <c r="F73" s="3">
        <v>-490</v>
      </c>
      <c r="G73" s="3">
        <v>-1854</v>
      </c>
      <c r="H73" s="3">
        <v>507</v>
      </c>
      <c r="I73" s="3">
        <v>-1676</v>
      </c>
    </row>
    <row r="74" spans="1:9" x14ac:dyDescent="0.25">
      <c r="A74" s="11" t="s">
        <v>99</v>
      </c>
      <c r="B74" s="3">
        <v>-144</v>
      </c>
      <c r="C74" s="3">
        <v>-161</v>
      </c>
      <c r="D74" s="3">
        <v>-120</v>
      </c>
      <c r="E74" s="3">
        <v>35</v>
      </c>
      <c r="F74" s="3">
        <v>-203</v>
      </c>
      <c r="G74" s="3">
        <v>-654</v>
      </c>
      <c r="H74" s="3">
        <v>-182</v>
      </c>
      <c r="I74" s="3">
        <v>-845</v>
      </c>
    </row>
    <row r="75" spans="1:9" x14ac:dyDescent="0.25">
      <c r="A75" s="11" t="s">
        <v>98</v>
      </c>
      <c r="B75" s="3">
        <v>1237</v>
      </c>
      <c r="C75" s="3">
        <v>-586</v>
      </c>
      <c r="D75" s="3">
        <v>-158</v>
      </c>
      <c r="E75" s="3">
        <v>1515</v>
      </c>
      <c r="F75" s="3">
        <v>1525</v>
      </c>
      <c r="G75" s="3">
        <v>24</v>
      </c>
      <c r="H75" s="3">
        <v>1326</v>
      </c>
      <c r="I75" s="3">
        <v>1365</v>
      </c>
    </row>
    <row r="76" spans="1:9" x14ac:dyDescent="0.25">
      <c r="A76" s="25" t="s">
        <v>75</v>
      </c>
      <c r="B76" s="26">
        <f t="shared" ref="B76:H76" si="16">+SUM(B64:B75)</f>
        <v>4680</v>
      </c>
      <c r="C76" s="26">
        <f t="shared" si="16"/>
        <v>3399</v>
      </c>
      <c r="D76" s="26">
        <f t="shared" si="16"/>
        <v>3846</v>
      </c>
      <c r="E76" s="26">
        <f t="shared" si="16"/>
        <v>4955</v>
      </c>
      <c r="F76" s="26">
        <f t="shared" si="16"/>
        <v>5903</v>
      </c>
      <c r="G76" s="26">
        <f t="shared" si="16"/>
        <v>2485</v>
      </c>
      <c r="H76" s="26">
        <f t="shared" si="16"/>
        <v>6657</v>
      </c>
      <c r="I76" s="26">
        <f>+SUM(I64:I75)</f>
        <v>5188</v>
      </c>
    </row>
    <row r="77" spans="1:9" x14ac:dyDescent="0.25">
      <c r="A77" s="1" t="s">
        <v>76</v>
      </c>
      <c r="B77" s="3"/>
      <c r="C77" s="3"/>
      <c r="D77" s="3"/>
      <c r="E77" s="3"/>
      <c r="F77" s="3"/>
      <c r="G77" s="3"/>
      <c r="H77" s="3"/>
      <c r="I77" s="3"/>
    </row>
    <row r="78" spans="1:9" x14ac:dyDescent="0.25">
      <c r="A78" s="2" t="s">
        <v>77</v>
      </c>
      <c r="B78" s="3">
        <v>-4936</v>
      </c>
      <c r="C78" s="3">
        <v>-5367</v>
      </c>
      <c r="D78" s="3">
        <v>-5928</v>
      </c>
      <c r="E78" s="3">
        <v>-4783</v>
      </c>
      <c r="F78" s="3">
        <v>-2937</v>
      </c>
      <c r="G78" s="3">
        <v>-2426</v>
      </c>
      <c r="H78" s="3">
        <v>-9961</v>
      </c>
      <c r="I78" s="3">
        <v>-12913</v>
      </c>
    </row>
    <row r="79" spans="1:9" x14ac:dyDescent="0.25">
      <c r="A79" s="2" t="s">
        <v>78</v>
      </c>
      <c r="B79" s="3">
        <v>3655</v>
      </c>
      <c r="C79" s="3">
        <v>2924</v>
      </c>
      <c r="D79" s="3">
        <v>3623</v>
      </c>
      <c r="E79" s="3">
        <v>3613</v>
      </c>
      <c r="F79" s="3">
        <v>1715</v>
      </c>
      <c r="G79" s="3">
        <v>74</v>
      </c>
      <c r="H79" s="3">
        <v>4236</v>
      </c>
      <c r="I79" s="3">
        <v>8199</v>
      </c>
    </row>
    <row r="80" spans="1:9" x14ac:dyDescent="0.25">
      <c r="A80" s="2" t="s">
        <v>79</v>
      </c>
      <c r="B80" s="3">
        <v>2216</v>
      </c>
      <c r="C80" s="3">
        <v>2386</v>
      </c>
      <c r="D80" s="3">
        <v>2423</v>
      </c>
      <c r="E80" s="3">
        <v>2496</v>
      </c>
      <c r="F80" s="3">
        <v>2072</v>
      </c>
      <c r="G80" s="3">
        <v>2379</v>
      </c>
      <c r="H80" s="3">
        <v>2449</v>
      </c>
      <c r="I80" s="3">
        <v>3967</v>
      </c>
    </row>
    <row r="81" spans="1:9" x14ac:dyDescent="0.25">
      <c r="A81" s="2" t="s">
        <v>14</v>
      </c>
      <c r="B81" s="3">
        <v>-963</v>
      </c>
      <c r="C81" s="3">
        <v>-1143</v>
      </c>
      <c r="D81" s="3">
        <v>-1105</v>
      </c>
      <c r="E81" s="3">
        <v>-1028</v>
      </c>
      <c r="F81" s="3">
        <v>-1119</v>
      </c>
      <c r="G81" s="3">
        <v>-1086</v>
      </c>
      <c r="H81" s="3">
        <v>-695</v>
      </c>
      <c r="I81" s="3">
        <v>-758</v>
      </c>
    </row>
    <row r="82" spans="1:9" x14ac:dyDescent="0.25">
      <c r="A82" s="2" t="s">
        <v>80</v>
      </c>
      <c r="B82" s="3">
        <v>0</v>
      </c>
      <c r="C82" s="3">
        <v>6</v>
      </c>
      <c r="D82" s="3">
        <v>-34</v>
      </c>
      <c r="E82" s="3">
        <v>-22</v>
      </c>
      <c r="F82" s="3">
        <v>5</v>
      </c>
      <c r="G82" s="3">
        <v>31</v>
      </c>
      <c r="H82" s="3">
        <v>171</v>
      </c>
      <c r="I82" s="3">
        <v>-19</v>
      </c>
    </row>
    <row r="83" spans="1:9" x14ac:dyDescent="0.25">
      <c r="A83" s="27" t="s">
        <v>81</v>
      </c>
      <c r="B83" s="26">
        <f t="shared" ref="B83:H83" si="17">+SUM(B78:B82)</f>
        <v>-28</v>
      </c>
      <c r="C83" s="26">
        <f t="shared" si="17"/>
        <v>-1194</v>
      </c>
      <c r="D83" s="26">
        <f t="shared" si="17"/>
        <v>-1021</v>
      </c>
      <c r="E83" s="26">
        <f t="shared" si="17"/>
        <v>276</v>
      </c>
      <c r="F83" s="26">
        <f t="shared" si="17"/>
        <v>-264</v>
      </c>
      <c r="G83" s="26">
        <f t="shared" si="17"/>
        <v>-1028</v>
      </c>
      <c r="H83" s="26">
        <f t="shared" si="17"/>
        <v>-3800</v>
      </c>
      <c r="I83" s="26">
        <f>+SUM(I78:I82)</f>
        <v>-1524</v>
      </c>
    </row>
    <row r="84" spans="1:9" x14ac:dyDescent="0.25">
      <c r="A84" s="1" t="s">
        <v>82</v>
      </c>
      <c r="B84" s="3"/>
      <c r="C84" s="3"/>
      <c r="D84" s="3"/>
      <c r="E84" s="3"/>
      <c r="F84" s="3"/>
      <c r="G84" s="3"/>
      <c r="H84" s="3"/>
      <c r="I84" s="3"/>
    </row>
    <row r="85" spans="1:9" x14ac:dyDescent="0.25">
      <c r="A85" s="2" t="s">
        <v>83</v>
      </c>
      <c r="B85" s="3">
        <v>0</v>
      </c>
      <c r="C85" s="3">
        <v>981</v>
      </c>
      <c r="D85" s="3">
        <v>1482</v>
      </c>
      <c r="E85" s="3">
        <v>0</v>
      </c>
      <c r="F85" s="3">
        <v>0</v>
      </c>
      <c r="G85" s="3">
        <v>6134</v>
      </c>
      <c r="H85" s="3">
        <v>0</v>
      </c>
      <c r="I85" s="3">
        <v>0</v>
      </c>
    </row>
    <row r="86" spans="1:9" x14ac:dyDescent="0.25">
      <c r="A86" s="2" t="s">
        <v>84</v>
      </c>
      <c r="B86" s="3">
        <v>-63</v>
      </c>
      <c r="C86" s="3">
        <v>-67</v>
      </c>
      <c r="D86" s="3">
        <v>327</v>
      </c>
      <c r="E86" s="3">
        <v>13</v>
      </c>
      <c r="F86" s="3">
        <v>-325</v>
      </c>
      <c r="G86" s="3">
        <v>49</v>
      </c>
      <c r="H86" s="3">
        <v>-52</v>
      </c>
      <c r="I86" s="3">
        <v>15</v>
      </c>
    </row>
    <row r="87" spans="1:9" x14ac:dyDescent="0.25">
      <c r="A87" s="2" t="s">
        <v>85</v>
      </c>
      <c r="B87" s="3"/>
      <c r="C87" s="3"/>
      <c r="D87" s="3"/>
      <c r="H87" s="3">
        <v>-197</v>
      </c>
      <c r="I87" s="3">
        <v>0</v>
      </c>
    </row>
    <row r="88" spans="1:9" x14ac:dyDescent="0.25">
      <c r="A88" s="2" t="s">
        <v>86</v>
      </c>
      <c r="B88" s="3">
        <v>514</v>
      </c>
      <c r="C88" s="3">
        <v>507</v>
      </c>
      <c r="D88" s="3">
        <v>489</v>
      </c>
      <c r="E88" s="3">
        <v>733</v>
      </c>
      <c r="F88" s="3">
        <v>700</v>
      </c>
      <c r="G88" s="3">
        <v>885</v>
      </c>
      <c r="H88" s="3">
        <v>1172</v>
      </c>
      <c r="I88" s="3">
        <v>1151</v>
      </c>
    </row>
    <row r="89" spans="1:9" x14ac:dyDescent="0.25">
      <c r="A89" s="2" t="s">
        <v>16</v>
      </c>
      <c r="B89" s="3">
        <v>-2534</v>
      </c>
      <c r="C89" s="3">
        <v>-3238</v>
      </c>
      <c r="D89" s="3">
        <v>-3223</v>
      </c>
      <c r="E89" s="3">
        <v>-4254</v>
      </c>
      <c r="F89" s="3">
        <v>-4286</v>
      </c>
      <c r="G89" s="3">
        <v>-3067</v>
      </c>
      <c r="H89" s="3">
        <v>-608</v>
      </c>
      <c r="I89" s="3">
        <v>-4014</v>
      </c>
    </row>
    <row r="90" spans="1:9" x14ac:dyDescent="0.25">
      <c r="A90" s="2" t="s">
        <v>87</v>
      </c>
      <c r="B90" s="3">
        <v>-899</v>
      </c>
      <c r="C90" s="3">
        <v>-1022</v>
      </c>
      <c r="D90" s="3">
        <v>-1133</v>
      </c>
      <c r="E90" s="3">
        <v>-1243</v>
      </c>
      <c r="F90" s="3">
        <v>-1332</v>
      </c>
      <c r="G90" s="3">
        <v>-1452</v>
      </c>
      <c r="H90" s="3">
        <v>-1638</v>
      </c>
      <c r="I90" s="3">
        <v>-1837</v>
      </c>
    </row>
    <row r="91" spans="1:9" x14ac:dyDescent="0.25">
      <c r="A91" s="2" t="s">
        <v>88</v>
      </c>
      <c r="B91" s="3"/>
      <c r="C91" s="3"/>
      <c r="D91" s="3"/>
      <c r="E91" s="3">
        <v>-84</v>
      </c>
      <c r="F91" s="3">
        <v>-50</v>
      </c>
      <c r="G91" s="3">
        <v>-58</v>
      </c>
      <c r="H91" s="3">
        <v>-136</v>
      </c>
      <c r="I91" s="3">
        <v>-151</v>
      </c>
    </row>
    <row r="92" spans="1:9" x14ac:dyDescent="0.25">
      <c r="A92" s="27" t="s">
        <v>89</v>
      </c>
      <c r="B92" s="26">
        <f t="shared" ref="B92:H92" si="18">+SUM(B85:B91)</f>
        <v>-2982</v>
      </c>
      <c r="C92" s="26">
        <f t="shared" si="18"/>
        <v>-2839</v>
      </c>
      <c r="D92" s="26">
        <f t="shared" si="18"/>
        <v>-2058</v>
      </c>
      <c r="E92" s="26">
        <f t="shared" si="18"/>
        <v>-4835</v>
      </c>
      <c r="F92" s="26">
        <f t="shared" si="18"/>
        <v>-5293</v>
      </c>
      <c r="G92" s="26">
        <f t="shared" si="18"/>
        <v>2491</v>
      </c>
      <c r="H92" s="26">
        <f t="shared" si="18"/>
        <v>-1459</v>
      </c>
      <c r="I92" s="26">
        <f>+SUM(I85:I91)</f>
        <v>-4836</v>
      </c>
    </row>
    <row r="93" spans="1:9" x14ac:dyDescent="0.25">
      <c r="A93" s="2" t="s">
        <v>90</v>
      </c>
      <c r="B93" s="3">
        <v>-83</v>
      </c>
      <c r="C93" s="3">
        <v>-105</v>
      </c>
      <c r="D93" s="3">
        <v>-20</v>
      </c>
      <c r="E93" s="3">
        <v>45</v>
      </c>
      <c r="F93" s="3">
        <v>-129</v>
      </c>
      <c r="G93" s="3">
        <v>-66</v>
      </c>
      <c r="H93" s="3">
        <v>143</v>
      </c>
      <c r="I93" s="3">
        <v>-143</v>
      </c>
    </row>
    <row r="94" spans="1:9" x14ac:dyDescent="0.25">
      <c r="A94" s="27" t="s">
        <v>91</v>
      </c>
      <c r="B94" s="26">
        <f t="shared" ref="B94:H94" si="19">+B76+B83+B92+B93</f>
        <v>1587</v>
      </c>
      <c r="C94" s="26">
        <f t="shared" si="19"/>
        <v>-739</v>
      </c>
      <c r="D94" s="26">
        <f t="shared" si="19"/>
        <v>747</v>
      </c>
      <c r="E94" s="26">
        <f t="shared" si="19"/>
        <v>441</v>
      </c>
      <c r="F94" s="26">
        <f t="shared" si="19"/>
        <v>217</v>
      </c>
      <c r="G94" s="26">
        <f t="shared" si="19"/>
        <v>3882</v>
      </c>
      <c r="H94" s="26">
        <f t="shared" si="19"/>
        <v>1541</v>
      </c>
      <c r="I94" s="26">
        <f>+I76+I83+I92+I93</f>
        <v>-1315</v>
      </c>
    </row>
    <row r="95" spans="1:9" x14ac:dyDescent="0.25">
      <c r="A95" t="s">
        <v>92</v>
      </c>
      <c r="B95" s="3">
        <v>2220</v>
      </c>
      <c r="C95" s="3">
        <v>3852</v>
      </c>
      <c r="D95" s="3">
        <v>3138</v>
      </c>
      <c r="E95" s="3">
        <v>3808</v>
      </c>
      <c r="F95" s="3">
        <v>4249</v>
      </c>
      <c r="G95" s="3">
        <v>4466</v>
      </c>
      <c r="H95" s="3">
        <v>8348</v>
      </c>
      <c r="I95" s="3">
        <f>+H96</f>
        <v>9889</v>
      </c>
    </row>
    <row r="96" spans="1:9" ht="15.75" thickBot="1" x14ac:dyDescent="0.3">
      <c r="A96" s="6" t="s">
        <v>93</v>
      </c>
      <c r="B96" s="7">
        <v>3852</v>
      </c>
      <c r="C96" s="7">
        <v>3138</v>
      </c>
      <c r="D96" s="7">
        <v>3808</v>
      </c>
      <c r="E96" s="7">
        <v>4249</v>
      </c>
      <c r="F96" s="7">
        <v>4466</v>
      </c>
      <c r="G96" s="7">
        <v>8348</v>
      </c>
      <c r="H96" s="7">
        <f>+H94+H95</f>
        <v>9889</v>
      </c>
      <c r="I96" s="7">
        <f>+I94+I95</f>
        <v>8574</v>
      </c>
    </row>
    <row r="97" spans="1:9" s="12" customFormat="1" ht="15.75" thickTop="1" x14ac:dyDescent="0.25">
      <c r="A97" s="12" t="s">
        <v>19</v>
      </c>
      <c r="B97" s="13">
        <f t="shared" ref="B97:H97" si="20">+B96-B25</f>
        <v>0</v>
      </c>
      <c r="C97" s="13">
        <f t="shared" si="20"/>
        <v>0</v>
      </c>
      <c r="D97" s="13">
        <f t="shared" si="20"/>
        <v>0</v>
      </c>
      <c r="E97" s="13">
        <f t="shared" si="20"/>
        <v>0</v>
      </c>
      <c r="F97" s="13">
        <f t="shared" si="20"/>
        <v>0</v>
      </c>
      <c r="G97" s="13">
        <f t="shared" si="20"/>
        <v>0</v>
      </c>
      <c r="H97" s="13">
        <f t="shared" si="20"/>
        <v>0</v>
      </c>
      <c r="I97" s="13">
        <f>+I96-I25</f>
        <v>0</v>
      </c>
    </row>
    <row r="98" spans="1:9" x14ac:dyDescent="0.25">
      <c r="A98" t="s">
        <v>94</v>
      </c>
      <c r="B98" s="3"/>
      <c r="C98" s="3"/>
      <c r="D98" s="3"/>
      <c r="E98" s="3"/>
      <c r="F98" s="3"/>
      <c r="G98" s="3"/>
      <c r="H98" s="3"/>
      <c r="I98" s="3"/>
    </row>
    <row r="99" spans="1:9" x14ac:dyDescent="0.25">
      <c r="A99" s="2" t="s">
        <v>17</v>
      </c>
      <c r="B99" s="3"/>
      <c r="C99" s="3"/>
      <c r="D99" s="3"/>
      <c r="E99" s="3"/>
      <c r="F99" s="3"/>
      <c r="G99" s="3"/>
      <c r="H99" s="3"/>
      <c r="I99" s="3"/>
    </row>
    <row r="100" spans="1:9" x14ac:dyDescent="0.25">
      <c r="A100" s="11" t="s">
        <v>95</v>
      </c>
      <c r="B100" s="3">
        <v>53</v>
      </c>
      <c r="C100" s="3">
        <v>70</v>
      </c>
      <c r="D100" s="3">
        <v>98</v>
      </c>
      <c r="E100" s="3">
        <v>125</v>
      </c>
      <c r="F100" s="3">
        <v>153</v>
      </c>
      <c r="G100" s="3">
        <v>140</v>
      </c>
      <c r="H100" s="3">
        <v>293</v>
      </c>
      <c r="I100" s="3">
        <v>290</v>
      </c>
    </row>
    <row r="101" spans="1:9" x14ac:dyDescent="0.25">
      <c r="A101" s="11" t="s">
        <v>18</v>
      </c>
      <c r="B101" s="3">
        <v>1262</v>
      </c>
      <c r="C101" s="3">
        <v>748</v>
      </c>
      <c r="D101" s="3">
        <v>703</v>
      </c>
      <c r="E101" s="3">
        <v>529</v>
      </c>
      <c r="F101" s="3">
        <v>757</v>
      </c>
      <c r="G101" s="3">
        <v>1028</v>
      </c>
      <c r="H101" s="3">
        <v>1177</v>
      </c>
      <c r="I101" s="3">
        <v>1231</v>
      </c>
    </row>
    <row r="102" spans="1:9" x14ac:dyDescent="0.25">
      <c r="A102" s="11" t="s">
        <v>96</v>
      </c>
      <c r="B102" s="3">
        <v>206</v>
      </c>
      <c r="C102" s="3">
        <v>252</v>
      </c>
      <c r="D102" s="3">
        <v>266</v>
      </c>
      <c r="E102" s="3">
        <v>294</v>
      </c>
      <c r="F102" s="3">
        <v>160</v>
      </c>
      <c r="G102" s="3">
        <v>121</v>
      </c>
      <c r="H102" s="3">
        <v>179</v>
      </c>
      <c r="I102" s="3">
        <v>160</v>
      </c>
    </row>
    <row r="103" spans="1:9" x14ac:dyDescent="0.25">
      <c r="A103" s="11" t="s">
        <v>97</v>
      </c>
      <c r="B103" s="3">
        <v>240</v>
      </c>
      <c r="C103" s="3">
        <v>271</v>
      </c>
      <c r="D103" s="3">
        <v>300</v>
      </c>
      <c r="E103" s="3">
        <v>320</v>
      </c>
      <c r="F103" s="3">
        <v>347</v>
      </c>
      <c r="G103" s="3">
        <v>385</v>
      </c>
      <c r="H103" s="3">
        <v>438</v>
      </c>
      <c r="I103" s="3">
        <v>480</v>
      </c>
    </row>
    <row r="105" spans="1:9" x14ac:dyDescent="0.25">
      <c r="A105" s="14" t="s">
        <v>100</v>
      </c>
      <c r="B105" s="14"/>
      <c r="C105" s="14"/>
      <c r="D105" s="14"/>
      <c r="E105" s="14"/>
      <c r="F105" s="14"/>
      <c r="G105" s="14"/>
      <c r="H105" s="14"/>
      <c r="I105" s="14"/>
    </row>
    <row r="106" spans="1:9" x14ac:dyDescent="0.25">
      <c r="A106" s="28" t="s">
        <v>110</v>
      </c>
      <c r="B106" s="3"/>
      <c r="C106" s="3"/>
      <c r="D106" s="3"/>
      <c r="E106" s="3"/>
      <c r="F106" s="3"/>
      <c r="G106" s="3"/>
      <c r="H106" s="3"/>
      <c r="I106" s="3"/>
    </row>
    <row r="107" spans="1:9" x14ac:dyDescent="0.25">
      <c r="A107" s="2" t="s">
        <v>101</v>
      </c>
      <c r="B107" s="3">
        <f t="shared" ref="B107:F107" si="21">+SUM(B108:B110)</f>
        <v>13740</v>
      </c>
      <c r="C107" s="3">
        <f t="shared" si="21"/>
        <v>14764</v>
      </c>
      <c r="D107" s="3">
        <f t="shared" si="21"/>
        <v>15216</v>
      </c>
      <c r="E107" s="3">
        <f t="shared" si="21"/>
        <v>14855</v>
      </c>
      <c r="F107" s="3">
        <f t="shared" si="21"/>
        <v>15902</v>
      </c>
      <c r="G107" s="3">
        <v>14484</v>
      </c>
      <c r="H107" s="3">
        <f t="shared" ref="H107" si="22">+SUM(H108:H110)</f>
        <v>17179</v>
      </c>
      <c r="I107" s="3">
        <f>+SUM(I108:I110)</f>
        <v>18353</v>
      </c>
    </row>
    <row r="108" spans="1:9" x14ac:dyDescent="0.25">
      <c r="A108" s="11" t="s">
        <v>114</v>
      </c>
      <c r="B108" s="8">
        <v>8506</v>
      </c>
      <c r="C108" s="8">
        <v>9299</v>
      </c>
      <c r="D108" s="8">
        <v>9684</v>
      </c>
      <c r="E108" s="8">
        <v>9322</v>
      </c>
      <c r="F108" s="8">
        <v>10045</v>
      </c>
      <c r="G108" s="8">
        <v>9329</v>
      </c>
      <c r="H108" s="8">
        <v>11644</v>
      </c>
      <c r="I108" s="8">
        <v>12228</v>
      </c>
    </row>
    <row r="109" spans="1:9" x14ac:dyDescent="0.25">
      <c r="A109" s="11" t="s">
        <v>115</v>
      </c>
      <c r="B109" s="8">
        <v>4410</v>
      </c>
      <c r="C109" s="8">
        <v>4746</v>
      </c>
      <c r="D109" s="8">
        <v>4886</v>
      </c>
      <c r="E109" s="8">
        <v>4938</v>
      </c>
      <c r="F109" s="8">
        <v>5260</v>
      </c>
      <c r="G109" s="8">
        <v>4639</v>
      </c>
      <c r="H109" s="8">
        <v>5028</v>
      </c>
      <c r="I109" s="8">
        <v>5492</v>
      </c>
    </row>
    <row r="110" spans="1:9" x14ac:dyDescent="0.25">
      <c r="A110" s="11" t="s">
        <v>116</v>
      </c>
      <c r="B110">
        <v>824</v>
      </c>
      <c r="C110">
        <v>719</v>
      </c>
      <c r="D110" s="8">
        <v>646</v>
      </c>
      <c r="E110">
        <v>595</v>
      </c>
      <c r="F110" s="8">
        <v>597</v>
      </c>
      <c r="G110" s="8">
        <v>516</v>
      </c>
      <c r="H110">
        <v>507</v>
      </c>
      <c r="I110">
        <v>633</v>
      </c>
    </row>
    <row r="111" spans="1:9" x14ac:dyDescent="0.25">
      <c r="A111" s="2" t="s">
        <v>102</v>
      </c>
      <c r="B111" s="3">
        <f t="shared" ref="B111:G111" si="23">+SUM(B112:B114)</f>
        <v>0</v>
      </c>
      <c r="C111" s="3">
        <f t="shared" si="23"/>
        <v>7568</v>
      </c>
      <c r="D111" s="3">
        <f t="shared" si="23"/>
        <v>7970</v>
      </c>
      <c r="E111" s="3">
        <f t="shared" si="23"/>
        <v>9242</v>
      </c>
      <c r="F111" s="3">
        <f t="shared" si="23"/>
        <v>9812</v>
      </c>
      <c r="G111" s="3">
        <f t="shared" si="23"/>
        <v>9347</v>
      </c>
      <c r="H111" s="3">
        <f t="shared" ref="H111" si="24">+SUM(H112:H114)</f>
        <v>11456</v>
      </c>
      <c r="I111" s="3">
        <f>+SUM(I112:I114)</f>
        <v>12479</v>
      </c>
    </row>
    <row r="112" spans="1:9" x14ac:dyDescent="0.25">
      <c r="A112" s="11" t="s">
        <v>114</v>
      </c>
      <c r="B112" s="8"/>
      <c r="C112" s="8">
        <v>5043</v>
      </c>
      <c r="D112" s="8">
        <v>5192</v>
      </c>
      <c r="E112" s="8">
        <v>5875</v>
      </c>
      <c r="F112" s="8">
        <v>6293</v>
      </c>
      <c r="G112" s="8">
        <v>5892</v>
      </c>
      <c r="H112" s="8">
        <v>6970</v>
      </c>
      <c r="I112" s="8">
        <v>7388</v>
      </c>
    </row>
    <row r="113" spans="1:9" x14ac:dyDescent="0.25">
      <c r="A113" s="11" t="s">
        <v>115</v>
      </c>
      <c r="B113" s="8"/>
      <c r="C113" s="8">
        <v>2149</v>
      </c>
      <c r="D113" s="8">
        <v>2395</v>
      </c>
      <c r="E113" s="8">
        <v>2940</v>
      </c>
      <c r="F113" s="8">
        <v>3087</v>
      </c>
      <c r="G113" s="8">
        <v>3053</v>
      </c>
      <c r="H113" s="8">
        <v>3996</v>
      </c>
      <c r="I113" s="8">
        <v>4527</v>
      </c>
    </row>
    <row r="114" spans="1:9" x14ac:dyDescent="0.25">
      <c r="A114" s="11" t="s">
        <v>116</v>
      </c>
      <c r="C114">
        <v>376</v>
      </c>
      <c r="D114" s="8">
        <v>383</v>
      </c>
      <c r="E114">
        <v>427</v>
      </c>
      <c r="F114">
        <v>432</v>
      </c>
      <c r="G114" s="8">
        <v>402</v>
      </c>
      <c r="H114">
        <v>490</v>
      </c>
      <c r="I114">
        <v>564</v>
      </c>
    </row>
    <row r="115" spans="1:9" x14ac:dyDescent="0.25">
      <c r="A115" s="2" t="s">
        <v>103</v>
      </c>
      <c r="B115" s="3">
        <f t="shared" ref="B115:G115" si="25">+SUM(B116:B118)</f>
        <v>3067</v>
      </c>
      <c r="C115" s="3">
        <f t="shared" si="25"/>
        <v>3785</v>
      </c>
      <c r="D115" s="3">
        <f t="shared" si="25"/>
        <v>4237</v>
      </c>
      <c r="E115" s="3">
        <f t="shared" si="25"/>
        <v>5134</v>
      </c>
      <c r="F115" s="3">
        <f t="shared" si="25"/>
        <v>6208</v>
      </c>
      <c r="G115" s="3">
        <f t="shared" si="25"/>
        <v>6679</v>
      </c>
      <c r="H115" s="3">
        <f t="shared" ref="H115" si="26">+SUM(H116:H118)</f>
        <v>8290</v>
      </c>
      <c r="I115" s="3">
        <f>+SUM(I116:I118)</f>
        <v>7547</v>
      </c>
    </row>
    <row r="116" spans="1:9" x14ac:dyDescent="0.25">
      <c r="A116" s="11" t="s">
        <v>114</v>
      </c>
      <c r="B116" s="8">
        <v>2016</v>
      </c>
      <c r="C116" s="8">
        <v>2599</v>
      </c>
      <c r="D116" s="8">
        <v>2920</v>
      </c>
      <c r="E116" s="8">
        <v>3496</v>
      </c>
      <c r="F116" s="8">
        <v>4262</v>
      </c>
      <c r="G116" s="8">
        <v>4635</v>
      </c>
      <c r="H116" s="8">
        <v>5748</v>
      </c>
      <c r="I116" s="8">
        <v>5416</v>
      </c>
    </row>
    <row r="117" spans="1:9" x14ac:dyDescent="0.25">
      <c r="A117" s="11" t="s">
        <v>115</v>
      </c>
      <c r="B117">
        <v>925</v>
      </c>
      <c r="C117" s="8">
        <v>1055</v>
      </c>
      <c r="D117" s="8">
        <v>1188</v>
      </c>
      <c r="E117" s="8">
        <v>1508</v>
      </c>
      <c r="F117" s="8">
        <v>1808</v>
      </c>
      <c r="G117" s="8">
        <v>1896</v>
      </c>
      <c r="H117" s="8">
        <v>2347</v>
      </c>
      <c r="I117" s="8">
        <v>1938</v>
      </c>
    </row>
    <row r="118" spans="1:9" x14ac:dyDescent="0.25">
      <c r="A118" s="11" t="s">
        <v>116</v>
      </c>
      <c r="B118">
        <v>126</v>
      </c>
      <c r="C118">
        <v>131</v>
      </c>
      <c r="D118">
        <v>129</v>
      </c>
      <c r="E118">
        <v>130</v>
      </c>
      <c r="F118" s="8">
        <v>138</v>
      </c>
      <c r="G118" s="8">
        <v>148</v>
      </c>
      <c r="H118">
        <v>195</v>
      </c>
      <c r="I118">
        <v>193</v>
      </c>
    </row>
    <row r="119" spans="1:9" x14ac:dyDescent="0.25">
      <c r="A119" s="2" t="s">
        <v>107</v>
      </c>
      <c r="B119" s="3">
        <f t="shared" ref="B119:G119" si="27">+SUM(B120:B122)</f>
        <v>0</v>
      </c>
      <c r="C119" s="3">
        <f t="shared" si="27"/>
        <v>4317</v>
      </c>
      <c r="D119" s="3">
        <f t="shared" si="27"/>
        <v>4737</v>
      </c>
      <c r="E119" s="3">
        <f t="shared" si="27"/>
        <v>5166</v>
      </c>
      <c r="F119" s="3">
        <f t="shared" si="27"/>
        <v>5254</v>
      </c>
      <c r="G119" s="3">
        <f t="shared" si="27"/>
        <v>5028</v>
      </c>
      <c r="H119" s="3">
        <f t="shared" ref="H119" si="28">+SUM(H120:H122)</f>
        <v>5343</v>
      </c>
      <c r="I119" s="3">
        <f>+SUM(I120:I122)</f>
        <v>5955</v>
      </c>
    </row>
    <row r="120" spans="1:9" x14ac:dyDescent="0.25">
      <c r="A120" s="11" t="s">
        <v>114</v>
      </c>
      <c r="C120" s="8">
        <v>2930</v>
      </c>
      <c r="D120" s="8">
        <v>3285</v>
      </c>
      <c r="E120" s="8">
        <v>3575</v>
      </c>
      <c r="F120" s="8">
        <v>3622</v>
      </c>
      <c r="G120" s="50">
        <v>3449</v>
      </c>
      <c r="H120" s="8">
        <v>3659</v>
      </c>
      <c r="I120" s="8">
        <v>4111</v>
      </c>
    </row>
    <row r="121" spans="1:9" x14ac:dyDescent="0.25">
      <c r="A121" s="11" t="s">
        <v>115</v>
      </c>
      <c r="C121" s="8">
        <v>1117</v>
      </c>
      <c r="D121" s="8">
        <v>1185</v>
      </c>
      <c r="E121" s="8">
        <v>1347</v>
      </c>
      <c r="F121" s="8">
        <v>1395</v>
      </c>
      <c r="G121" s="8">
        <v>1365</v>
      </c>
      <c r="H121" s="8">
        <v>1494</v>
      </c>
      <c r="I121" s="8">
        <v>1610</v>
      </c>
    </row>
    <row r="122" spans="1:9" x14ac:dyDescent="0.25">
      <c r="A122" s="11" t="s">
        <v>116</v>
      </c>
      <c r="C122">
        <v>270</v>
      </c>
      <c r="D122">
        <v>267</v>
      </c>
      <c r="E122">
        <v>244</v>
      </c>
      <c r="F122" s="8">
        <v>237</v>
      </c>
      <c r="G122">
        <v>214</v>
      </c>
      <c r="H122">
        <v>190</v>
      </c>
      <c r="I122">
        <v>234</v>
      </c>
    </row>
    <row r="123" spans="1:9" x14ac:dyDescent="0.25">
      <c r="A123" s="11" t="s">
        <v>144</v>
      </c>
      <c r="B123" s="3">
        <f t="shared" ref="B123" si="29">+SUM(B124:B126)</f>
        <v>5709</v>
      </c>
      <c r="F123" s="8"/>
    </row>
    <row r="124" spans="1:9" x14ac:dyDescent="0.25">
      <c r="A124" s="11" t="s">
        <v>114</v>
      </c>
      <c r="B124">
        <v>3876</v>
      </c>
      <c r="F124" s="8"/>
    </row>
    <row r="125" spans="1:9" x14ac:dyDescent="0.25">
      <c r="A125" s="11" t="s">
        <v>115</v>
      </c>
      <c r="B125">
        <v>1555</v>
      </c>
      <c r="F125" s="8"/>
    </row>
    <row r="126" spans="1:9" x14ac:dyDescent="0.25">
      <c r="A126" s="11" t="s">
        <v>116</v>
      </c>
      <c r="B126">
        <v>278</v>
      </c>
      <c r="F126" s="8"/>
    </row>
    <row r="127" spans="1:9" x14ac:dyDescent="0.25">
      <c r="A127" s="11" t="s">
        <v>145</v>
      </c>
      <c r="B127" s="3">
        <f t="shared" ref="B127" si="30">+SUM(B128:B130)</f>
        <v>1417</v>
      </c>
      <c r="F127" s="8"/>
    </row>
    <row r="128" spans="1:9" x14ac:dyDescent="0.25">
      <c r="A128" s="11" t="s">
        <v>114</v>
      </c>
      <c r="B128">
        <v>827</v>
      </c>
      <c r="F128" s="8"/>
    </row>
    <row r="129" spans="1:9" x14ac:dyDescent="0.25">
      <c r="A129" s="11" t="s">
        <v>115</v>
      </c>
      <c r="B129">
        <v>495</v>
      </c>
      <c r="F129" s="8"/>
    </row>
    <row r="130" spans="1:9" x14ac:dyDescent="0.25">
      <c r="A130" s="11" t="s">
        <v>116</v>
      </c>
      <c r="B130">
        <v>95</v>
      </c>
      <c r="F130" s="8"/>
    </row>
    <row r="131" spans="1:9" x14ac:dyDescent="0.25">
      <c r="A131" s="11" t="s">
        <v>146</v>
      </c>
      <c r="B131" s="3">
        <f t="shared" ref="B131" si="31">+SUM(B132:B134)</f>
        <v>755</v>
      </c>
      <c r="F131" s="8"/>
    </row>
    <row r="132" spans="1:9" x14ac:dyDescent="0.25">
      <c r="A132" s="11" t="s">
        <v>114</v>
      </c>
      <c r="B132">
        <v>452</v>
      </c>
      <c r="F132" s="8"/>
    </row>
    <row r="133" spans="1:9" x14ac:dyDescent="0.25">
      <c r="A133" s="11" t="s">
        <v>115</v>
      </c>
      <c r="B133">
        <v>230</v>
      </c>
      <c r="F133" s="8"/>
    </row>
    <row r="134" spans="1:9" x14ac:dyDescent="0.25">
      <c r="A134" s="11" t="s">
        <v>116</v>
      </c>
      <c r="B134">
        <v>73</v>
      </c>
      <c r="F134" s="8"/>
    </row>
    <row r="135" spans="1:9" x14ac:dyDescent="0.25">
      <c r="A135" s="11" t="s">
        <v>147</v>
      </c>
      <c r="B135" s="3">
        <f t="shared" ref="B135" si="32">+SUM(B136:B138)</f>
        <v>3898</v>
      </c>
      <c r="F135" s="8"/>
    </row>
    <row r="136" spans="1:9" x14ac:dyDescent="0.25">
      <c r="A136" s="11" t="s">
        <v>114</v>
      </c>
      <c r="B136">
        <v>2641</v>
      </c>
      <c r="F136" s="8"/>
    </row>
    <row r="137" spans="1:9" x14ac:dyDescent="0.25">
      <c r="A137" s="11" t="s">
        <v>115</v>
      </c>
      <c r="B137">
        <v>1021</v>
      </c>
      <c r="F137" s="8"/>
    </row>
    <row r="138" spans="1:9" x14ac:dyDescent="0.25">
      <c r="A138" s="11" t="s">
        <v>116</v>
      </c>
      <c r="B138">
        <v>236</v>
      </c>
      <c r="F138" s="8"/>
    </row>
    <row r="139" spans="1:9" x14ac:dyDescent="0.25">
      <c r="A139" s="2" t="s">
        <v>108</v>
      </c>
      <c r="B139" s="3">
        <v>115</v>
      </c>
      <c r="C139" s="3">
        <v>73</v>
      </c>
      <c r="D139" s="3">
        <v>73</v>
      </c>
      <c r="E139" s="3">
        <v>88</v>
      </c>
      <c r="F139" s="3">
        <v>42</v>
      </c>
      <c r="G139" s="3">
        <v>30</v>
      </c>
      <c r="H139" s="3">
        <v>25</v>
      </c>
      <c r="I139" s="3">
        <v>102</v>
      </c>
    </row>
    <row r="140" spans="1:9" x14ac:dyDescent="0.25">
      <c r="A140" s="4" t="s">
        <v>104</v>
      </c>
      <c r="B140" s="5">
        <f>+B107+B111+B115+B119+B139+B123+B127+B131+B135</f>
        <v>28701</v>
      </c>
      <c r="C140" s="5">
        <f t="shared" ref="C140:I140" si="33">+C107+C111+C115+C119+C139</f>
        <v>30507</v>
      </c>
      <c r="D140" s="5">
        <f t="shared" si="33"/>
        <v>32233</v>
      </c>
      <c r="E140" s="5">
        <f t="shared" si="33"/>
        <v>34485</v>
      </c>
      <c r="F140" s="5">
        <f t="shared" si="33"/>
        <v>37218</v>
      </c>
      <c r="G140" s="5">
        <f t="shared" si="33"/>
        <v>35568</v>
      </c>
      <c r="H140" s="5">
        <f t="shared" si="33"/>
        <v>42293</v>
      </c>
      <c r="I140" s="5">
        <f t="shared" si="33"/>
        <v>44436</v>
      </c>
    </row>
    <row r="141" spans="1:9" x14ac:dyDescent="0.25">
      <c r="A141" s="2" t="s">
        <v>105</v>
      </c>
      <c r="B141" s="3">
        <v>1982</v>
      </c>
      <c r="C141" s="3">
        <v>1955</v>
      </c>
      <c r="D141" s="3">
        <v>2042</v>
      </c>
      <c r="E141" s="3">
        <v>1886</v>
      </c>
      <c r="F141" s="3">
        <v>1906</v>
      </c>
      <c r="G141" s="3">
        <v>1846</v>
      </c>
      <c r="H141" s="3">
        <f>+SUM(H142:H145)</f>
        <v>2205</v>
      </c>
      <c r="I141" s="3">
        <f>+SUM(I142:I145)</f>
        <v>2346</v>
      </c>
    </row>
    <row r="142" spans="1:9" x14ac:dyDescent="0.25">
      <c r="A142" s="11" t="s">
        <v>114</v>
      </c>
      <c r="B142" s="3"/>
      <c r="C142" s="3"/>
      <c r="D142" s="3"/>
      <c r="E142" s="3">
        <v>1611</v>
      </c>
      <c r="F142" s="3">
        <v>1658</v>
      </c>
      <c r="G142" s="3">
        <v>1642</v>
      </c>
      <c r="H142" s="3">
        <v>1986</v>
      </c>
      <c r="I142" s="3">
        <v>2094</v>
      </c>
    </row>
    <row r="143" spans="1:9" x14ac:dyDescent="0.25">
      <c r="A143" s="11" t="s">
        <v>115</v>
      </c>
      <c r="B143" s="3"/>
      <c r="C143" s="3"/>
      <c r="D143" s="3"/>
      <c r="E143" s="3">
        <v>144</v>
      </c>
      <c r="F143" s="3">
        <v>89</v>
      </c>
      <c r="G143" s="3">
        <v>89</v>
      </c>
      <c r="H143" s="3">
        <v>104</v>
      </c>
      <c r="I143" s="3">
        <v>103</v>
      </c>
    </row>
    <row r="144" spans="1:9" x14ac:dyDescent="0.25">
      <c r="A144" s="11" t="s">
        <v>116</v>
      </c>
      <c r="B144" s="3"/>
      <c r="C144" s="3"/>
      <c r="D144" s="3"/>
      <c r="E144" s="3">
        <v>28</v>
      </c>
      <c r="F144" s="3">
        <v>25</v>
      </c>
      <c r="G144" s="3">
        <v>25</v>
      </c>
      <c r="H144" s="3">
        <v>29</v>
      </c>
      <c r="I144" s="3">
        <v>26</v>
      </c>
    </row>
    <row r="145" spans="1:9" x14ac:dyDescent="0.25">
      <c r="A145" s="11" t="s">
        <v>122</v>
      </c>
      <c r="B145" s="3"/>
      <c r="C145" s="3"/>
      <c r="D145" s="3"/>
      <c r="E145" s="3">
        <v>103</v>
      </c>
      <c r="F145" s="3">
        <v>90</v>
      </c>
      <c r="G145" s="3">
        <v>90</v>
      </c>
      <c r="H145" s="3">
        <v>86</v>
      </c>
      <c r="I145" s="3">
        <v>123</v>
      </c>
    </row>
    <row r="146" spans="1:9" x14ac:dyDescent="0.25">
      <c r="A146" s="2" t="s">
        <v>109</v>
      </c>
      <c r="B146" s="3">
        <v>-82</v>
      </c>
      <c r="C146" s="3">
        <v>-86</v>
      </c>
      <c r="D146" s="3">
        <v>75</v>
      </c>
      <c r="E146" s="3">
        <v>26</v>
      </c>
      <c r="F146" s="3">
        <v>-7</v>
      </c>
      <c r="G146" s="3">
        <v>-11</v>
      </c>
      <c r="H146" s="3">
        <v>40</v>
      </c>
      <c r="I146" s="3">
        <v>-72</v>
      </c>
    </row>
    <row r="147" spans="1:9" ht="15.75" thickBot="1" x14ac:dyDescent="0.3">
      <c r="A147" s="6" t="s">
        <v>106</v>
      </c>
      <c r="B147" s="7">
        <f t="shared" ref="B147:H147" si="34">+B140+B141+B146</f>
        <v>30601</v>
      </c>
      <c r="C147" s="7">
        <f t="shared" si="34"/>
        <v>32376</v>
      </c>
      <c r="D147" s="7">
        <f t="shared" si="34"/>
        <v>34350</v>
      </c>
      <c r="E147" s="7">
        <f t="shared" si="34"/>
        <v>36397</v>
      </c>
      <c r="F147" s="7">
        <f t="shared" si="34"/>
        <v>39117</v>
      </c>
      <c r="G147" s="7">
        <f t="shared" si="34"/>
        <v>37403</v>
      </c>
      <c r="H147" s="7">
        <f t="shared" si="34"/>
        <v>44538</v>
      </c>
      <c r="I147" s="7">
        <f>+I140+I141+I146</f>
        <v>46710</v>
      </c>
    </row>
    <row r="148" spans="1:9" s="12" customFormat="1" ht="15.75" thickTop="1" x14ac:dyDescent="0.25">
      <c r="A148" s="12" t="s">
        <v>112</v>
      </c>
      <c r="B148" s="13">
        <f>+I147-I2</f>
        <v>0</v>
      </c>
      <c r="C148" s="13">
        <f t="shared" ref="C148:H148" si="35">+C147-C2</f>
        <v>0</v>
      </c>
      <c r="D148" s="13">
        <f t="shared" si="35"/>
        <v>0</v>
      </c>
      <c r="E148" s="13">
        <f t="shared" si="35"/>
        <v>0</v>
      </c>
      <c r="F148" s="13">
        <f t="shared" si="35"/>
        <v>0</v>
      </c>
      <c r="G148" s="13">
        <f t="shared" si="35"/>
        <v>0</v>
      </c>
      <c r="H148" s="13">
        <f t="shared" si="35"/>
        <v>0</v>
      </c>
    </row>
    <row r="149" spans="1:9" x14ac:dyDescent="0.25">
      <c r="A149" s="1" t="s">
        <v>111</v>
      </c>
    </row>
    <row r="150" spans="1:9" x14ac:dyDescent="0.25">
      <c r="A150" s="2" t="s">
        <v>101</v>
      </c>
      <c r="B150" s="3">
        <v>3645</v>
      </c>
      <c r="C150" s="3">
        <v>3763</v>
      </c>
      <c r="D150" s="3">
        <v>3875</v>
      </c>
      <c r="E150" s="3">
        <v>3600</v>
      </c>
      <c r="F150" s="3">
        <v>3925</v>
      </c>
      <c r="G150" s="3">
        <v>2899</v>
      </c>
      <c r="H150" s="3">
        <v>5089</v>
      </c>
      <c r="I150" s="3">
        <v>5114</v>
      </c>
    </row>
    <row r="151" spans="1:9" x14ac:dyDescent="0.25">
      <c r="A151" s="2" t="s">
        <v>102</v>
      </c>
      <c r="B151" s="3"/>
      <c r="C151" s="3">
        <v>1787</v>
      </c>
      <c r="D151" s="3">
        <v>1507</v>
      </c>
      <c r="E151" s="3">
        <v>1587</v>
      </c>
      <c r="F151" s="3">
        <v>1995</v>
      </c>
      <c r="G151" s="3">
        <v>1541</v>
      </c>
      <c r="H151" s="3">
        <v>2435</v>
      </c>
      <c r="I151" s="3">
        <v>3293</v>
      </c>
    </row>
    <row r="152" spans="1:9" x14ac:dyDescent="0.25">
      <c r="A152" s="2" t="s">
        <v>103</v>
      </c>
      <c r="B152" s="3">
        <v>993</v>
      </c>
      <c r="C152" s="3">
        <v>1372</v>
      </c>
      <c r="D152" s="3">
        <v>1507</v>
      </c>
      <c r="E152" s="3">
        <v>1807</v>
      </c>
      <c r="F152" s="3">
        <v>2376</v>
      </c>
      <c r="G152" s="3">
        <v>2490</v>
      </c>
      <c r="H152" s="3">
        <v>3243</v>
      </c>
      <c r="I152" s="3">
        <v>2365</v>
      </c>
    </row>
    <row r="153" spans="1:9" x14ac:dyDescent="0.25">
      <c r="A153" s="2" t="s">
        <v>107</v>
      </c>
      <c r="B153" s="3"/>
      <c r="C153" s="3">
        <v>1002</v>
      </c>
      <c r="D153" s="3">
        <v>980</v>
      </c>
      <c r="E153" s="3">
        <v>1189</v>
      </c>
      <c r="F153" s="3">
        <v>1323</v>
      </c>
      <c r="G153" s="3">
        <v>1184</v>
      </c>
      <c r="H153" s="3">
        <v>1530</v>
      </c>
      <c r="I153" s="3">
        <v>1896</v>
      </c>
    </row>
    <row r="154" spans="1:9" x14ac:dyDescent="0.25">
      <c r="A154" s="2" t="s">
        <v>144</v>
      </c>
      <c r="B154" s="3">
        <v>1277</v>
      </c>
      <c r="C154" s="3"/>
      <c r="D154" s="3"/>
      <c r="E154" s="3"/>
      <c r="F154" s="3"/>
      <c r="G154" s="3"/>
      <c r="H154" s="3"/>
      <c r="I154" s="3"/>
    </row>
    <row r="155" spans="1:9" x14ac:dyDescent="0.25">
      <c r="A155" s="2" t="s">
        <v>145</v>
      </c>
      <c r="B155" s="3">
        <v>247</v>
      </c>
      <c r="C155" s="3"/>
      <c r="D155" s="3"/>
      <c r="E155" s="3"/>
      <c r="F155" s="3"/>
      <c r="G155" s="3"/>
      <c r="H155" s="3"/>
      <c r="I155" s="3"/>
    </row>
    <row r="156" spans="1:9" x14ac:dyDescent="0.25">
      <c r="A156" s="2" t="s">
        <v>146</v>
      </c>
      <c r="B156" s="3">
        <v>100</v>
      </c>
      <c r="C156" s="3"/>
      <c r="D156" s="3"/>
      <c r="E156" s="3"/>
      <c r="F156" s="3"/>
      <c r="G156" s="3"/>
      <c r="H156" s="3"/>
      <c r="I156" s="3"/>
    </row>
    <row r="157" spans="1:9" x14ac:dyDescent="0.25">
      <c r="A157" s="2" t="s">
        <v>147</v>
      </c>
      <c r="B157" s="3">
        <v>818</v>
      </c>
      <c r="C157" s="3"/>
      <c r="D157" s="3"/>
      <c r="E157" s="3"/>
      <c r="F157" s="3"/>
      <c r="G157" s="3"/>
      <c r="H157" s="3"/>
      <c r="I157" s="3"/>
    </row>
    <row r="158" spans="1:9" x14ac:dyDescent="0.25">
      <c r="A158" s="2" t="s">
        <v>108</v>
      </c>
      <c r="B158" s="3">
        <v>-2263</v>
      </c>
      <c r="C158" s="3">
        <v>-2596</v>
      </c>
      <c r="D158" s="3">
        <v>-2677</v>
      </c>
      <c r="E158" s="3">
        <v>-2658</v>
      </c>
      <c r="F158" s="3">
        <v>-3262</v>
      </c>
      <c r="G158" s="3">
        <v>-3468</v>
      </c>
      <c r="H158" s="3">
        <v>-3656</v>
      </c>
      <c r="I158" s="3">
        <v>-4262</v>
      </c>
    </row>
    <row r="159" spans="1:9" x14ac:dyDescent="0.25">
      <c r="A159" s="4" t="s">
        <v>104</v>
      </c>
      <c r="B159" s="5">
        <f t="shared" ref="B159:G159" si="36">+SUM(B150:B158)</f>
        <v>4817</v>
      </c>
      <c r="C159" s="5">
        <f t="shared" si="36"/>
        <v>5328</v>
      </c>
      <c r="D159" s="5">
        <f t="shared" si="36"/>
        <v>5192</v>
      </c>
      <c r="E159" s="5">
        <f t="shared" si="36"/>
        <v>5525</v>
      </c>
      <c r="F159" s="5">
        <f t="shared" si="36"/>
        <v>6357</v>
      </c>
      <c r="G159" s="5">
        <f t="shared" si="36"/>
        <v>4646</v>
      </c>
      <c r="H159" s="5">
        <f t="shared" ref="H159:I159" si="37">+SUM(H150:H158)</f>
        <v>8641</v>
      </c>
      <c r="I159" s="5">
        <f t="shared" si="37"/>
        <v>8406</v>
      </c>
    </row>
    <row r="160" spans="1:9" x14ac:dyDescent="0.25">
      <c r="A160" s="2" t="s">
        <v>105</v>
      </c>
      <c r="B160" s="3">
        <v>517</v>
      </c>
      <c r="C160" s="3">
        <v>487</v>
      </c>
      <c r="D160" s="3">
        <v>477</v>
      </c>
      <c r="E160" s="3">
        <v>310</v>
      </c>
      <c r="F160" s="3">
        <v>303</v>
      </c>
      <c r="G160" s="3">
        <v>297</v>
      </c>
      <c r="H160" s="3">
        <v>543</v>
      </c>
      <c r="I160" s="3">
        <v>669</v>
      </c>
    </row>
    <row r="161" spans="1:9" x14ac:dyDescent="0.25">
      <c r="A161" s="2" t="s">
        <v>109</v>
      </c>
      <c r="B161" s="3">
        <v>-1101</v>
      </c>
      <c r="C161" s="3">
        <v>-1173</v>
      </c>
      <c r="D161" s="3">
        <v>-724</v>
      </c>
      <c r="E161" s="3">
        <v>-1456</v>
      </c>
      <c r="F161" s="3">
        <v>-1810</v>
      </c>
      <c r="G161" s="3">
        <v>-1967</v>
      </c>
      <c r="H161" s="3">
        <v>-2261</v>
      </c>
      <c r="I161" s="3">
        <v>-2219</v>
      </c>
    </row>
    <row r="162" spans="1:9" ht="15.75" thickBot="1" x14ac:dyDescent="0.3">
      <c r="A162" s="6" t="s">
        <v>113</v>
      </c>
      <c r="B162" s="7">
        <f t="shared" ref="B162" si="38">+SUM(B159:B161)</f>
        <v>4233</v>
      </c>
      <c r="C162" s="7">
        <f t="shared" ref="C162" si="39">+SUM(C159:C161)</f>
        <v>4642</v>
      </c>
      <c r="D162" s="7">
        <f t="shared" ref="D162" si="40">+SUM(D159:D161)</f>
        <v>4945</v>
      </c>
      <c r="E162" s="7">
        <f t="shared" ref="E162" si="41">+SUM(E159:E161)</f>
        <v>4379</v>
      </c>
      <c r="F162" s="7">
        <f t="shared" ref="F162" si="42">+SUM(F159:F161)</f>
        <v>4850</v>
      </c>
      <c r="G162" s="7">
        <f t="shared" ref="G162" si="43">+SUM(G159:G161)</f>
        <v>2976</v>
      </c>
      <c r="H162" s="7">
        <f t="shared" ref="H162" si="44">+SUM(H159:H161)</f>
        <v>6923</v>
      </c>
      <c r="I162" s="7">
        <f>+SUM(I159:I161)</f>
        <v>6856</v>
      </c>
    </row>
    <row r="163" spans="1:9" s="12" customFormat="1" ht="15.75" thickTop="1" x14ac:dyDescent="0.25">
      <c r="A163" s="12" t="s">
        <v>112</v>
      </c>
      <c r="B163" s="13">
        <f t="shared" ref="B163:I163" si="45">+B162-B10-B8</f>
        <v>0</v>
      </c>
      <c r="C163" s="13">
        <f t="shared" si="45"/>
        <v>0</v>
      </c>
      <c r="D163" s="13">
        <f t="shared" si="45"/>
        <v>0</v>
      </c>
      <c r="E163" s="13">
        <f t="shared" si="45"/>
        <v>0</v>
      </c>
      <c r="F163" s="13">
        <f t="shared" si="45"/>
        <v>0</v>
      </c>
      <c r="G163" s="13">
        <f t="shared" si="45"/>
        <v>0</v>
      </c>
      <c r="H163" s="13">
        <f t="shared" si="45"/>
        <v>0</v>
      </c>
      <c r="I163" s="13">
        <f t="shared" si="45"/>
        <v>0</v>
      </c>
    </row>
    <row r="164" spans="1:9" x14ac:dyDescent="0.25">
      <c r="A164" s="1" t="s">
        <v>118</v>
      </c>
    </row>
    <row r="165" spans="1:9" x14ac:dyDescent="0.25">
      <c r="A165" s="2" t="s">
        <v>101</v>
      </c>
      <c r="B165" s="3">
        <v>632</v>
      </c>
      <c r="C165" s="3">
        <v>742</v>
      </c>
      <c r="D165" s="3">
        <v>819</v>
      </c>
      <c r="E165" s="3">
        <v>848</v>
      </c>
      <c r="F165" s="3">
        <v>814</v>
      </c>
      <c r="G165" s="3">
        <v>645</v>
      </c>
      <c r="H165" s="3">
        <v>617</v>
      </c>
      <c r="I165" s="3">
        <v>639</v>
      </c>
    </row>
    <row r="166" spans="1:9" x14ac:dyDescent="0.25">
      <c r="A166" s="2" t="s">
        <v>102</v>
      </c>
      <c r="B166" s="3"/>
      <c r="C166" s="3"/>
      <c r="D166" s="3">
        <v>709</v>
      </c>
      <c r="E166" s="3">
        <v>849</v>
      </c>
      <c r="F166" s="3">
        <v>929</v>
      </c>
      <c r="G166" s="3">
        <v>885</v>
      </c>
      <c r="H166" s="3">
        <v>982</v>
      </c>
      <c r="I166" s="3">
        <v>920</v>
      </c>
    </row>
    <row r="167" spans="1:9" x14ac:dyDescent="0.25">
      <c r="A167" s="2" t="s">
        <v>103</v>
      </c>
      <c r="B167" s="3">
        <v>254</v>
      </c>
      <c r="C167" s="3">
        <v>234</v>
      </c>
      <c r="D167" s="3">
        <v>225</v>
      </c>
      <c r="E167" s="3">
        <v>256</v>
      </c>
      <c r="F167" s="3">
        <v>237</v>
      </c>
      <c r="G167" s="3">
        <v>214</v>
      </c>
      <c r="H167" s="3">
        <v>288</v>
      </c>
      <c r="I167" s="3">
        <v>303</v>
      </c>
    </row>
    <row r="168" spans="1:9" x14ac:dyDescent="0.25">
      <c r="A168" s="2" t="s">
        <v>119</v>
      </c>
      <c r="B168" s="3"/>
      <c r="C168" s="3"/>
      <c r="D168" s="3">
        <v>340</v>
      </c>
      <c r="E168" s="3">
        <v>339</v>
      </c>
      <c r="F168" s="3">
        <v>326</v>
      </c>
      <c r="G168" s="3">
        <v>296</v>
      </c>
      <c r="H168" s="3">
        <v>304</v>
      </c>
      <c r="I168" s="3">
        <v>274</v>
      </c>
    </row>
    <row r="169" spans="1:9" x14ac:dyDescent="0.25">
      <c r="A169" s="2" t="s">
        <v>144</v>
      </c>
      <c r="B169" s="3">
        <v>451</v>
      </c>
      <c r="C169" s="3">
        <v>589</v>
      </c>
      <c r="D169" s="3"/>
      <c r="E169" s="3"/>
      <c r="F169" s="3"/>
      <c r="G169" s="3"/>
      <c r="H169" s="3"/>
      <c r="I169" s="3"/>
    </row>
    <row r="170" spans="1:9" x14ac:dyDescent="0.25">
      <c r="A170" s="2" t="s">
        <v>145</v>
      </c>
      <c r="B170" s="3">
        <v>47</v>
      </c>
      <c r="C170" s="3">
        <v>50</v>
      </c>
      <c r="D170" s="3"/>
      <c r="E170" s="3"/>
      <c r="F170" s="3"/>
      <c r="G170" s="3"/>
      <c r="H170" s="3"/>
      <c r="I170" s="3"/>
    </row>
    <row r="171" spans="1:9" x14ac:dyDescent="0.25">
      <c r="A171" s="2" t="s">
        <v>146</v>
      </c>
      <c r="B171" s="3">
        <v>205</v>
      </c>
      <c r="C171" s="3">
        <v>223</v>
      </c>
      <c r="D171" s="3"/>
      <c r="E171" s="3"/>
      <c r="F171" s="3"/>
      <c r="G171" s="3"/>
      <c r="H171" s="3"/>
      <c r="I171" s="3"/>
    </row>
    <row r="172" spans="1:9" x14ac:dyDescent="0.25">
      <c r="A172" s="2" t="s">
        <v>147</v>
      </c>
      <c r="B172" s="3">
        <v>103</v>
      </c>
      <c r="C172" s="3">
        <v>109</v>
      </c>
      <c r="D172" s="3"/>
      <c r="E172" s="3"/>
      <c r="F172" s="3"/>
      <c r="G172" s="3"/>
      <c r="H172" s="3"/>
      <c r="I172" s="3"/>
    </row>
    <row r="173" spans="1:9" x14ac:dyDescent="0.25">
      <c r="A173" s="2" t="s">
        <v>108</v>
      </c>
      <c r="B173" s="3">
        <v>484</v>
      </c>
      <c r="C173" s="3">
        <v>511</v>
      </c>
      <c r="D173" s="3">
        <v>533</v>
      </c>
      <c r="E173" s="3">
        <v>597</v>
      </c>
      <c r="F173" s="3">
        <v>665</v>
      </c>
      <c r="G173" s="3">
        <v>830</v>
      </c>
      <c r="H173" s="3">
        <v>780</v>
      </c>
      <c r="I173" s="3">
        <v>789</v>
      </c>
    </row>
    <row r="174" spans="1:9" x14ac:dyDescent="0.25">
      <c r="A174" s="4" t="s">
        <v>120</v>
      </c>
      <c r="B174" s="5">
        <f t="shared" ref="B174:I174" si="46">+SUM(B165:B173)</f>
        <v>2176</v>
      </c>
      <c r="C174" s="5">
        <f t="shared" si="46"/>
        <v>2458</v>
      </c>
      <c r="D174" s="5">
        <f t="shared" si="46"/>
        <v>2626</v>
      </c>
      <c r="E174" s="5">
        <f t="shared" si="46"/>
        <v>2889</v>
      </c>
      <c r="F174" s="5">
        <f t="shared" si="46"/>
        <v>2971</v>
      </c>
      <c r="G174" s="5">
        <f t="shared" si="46"/>
        <v>2870</v>
      </c>
      <c r="H174" s="5">
        <f t="shared" si="46"/>
        <v>2971</v>
      </c>
      <c r="I174" s="5">
        <f t="shared" si="46"/>
        <v>2925</v>
      </c>
    </row>
    <row r="175" spans="1:9" x14ac:dyDescent="0.25">
      <c r="A175" s="2" t="s">
        <v>105</v>
      </c>
      <c r="B175" s="3">
        <v>122</v>
      </c>
      <c r="C175" s="3">
        <v>125</v>
      </c>
      <c r="D175" s="3">
        <v>125</v>
      </c>
      <c r="E175" s="3">
        <v>115</v>
      </c>
      <c r="F175" s="3">
        <v>100</v>
      </c>
      <c r="G175" s="3">
        <v>80</v>
      </c>
      <c r="H175" s="3">
        <v>63</v>
      </c>
      <c r="I175" s="3">
        <v>49</v>
      </c>
    </row>
    <row r="176" spans="1:9" x14ac:dyDescent="0.25">
      <c r="A176" s="2" t="s">
        <v>109</v>
      </c>
      <c r="B176" s="3">
        <v>713</v>
      </c>
      <c r="C176" s="3">
        <v>937</v>
      </c>
      <c r="D176" s="3">
        <v>1238</v>
      </c>
      <c r="E176" s="3">
        <v>1450</v>
      </c>
      <c r="F176" s="3">
        <v>1673</v>
      </c>
      <c r="G176" s="3">
        <v>1916</v>
      </c>
      <c r="H176" s="3">
        <v>1870</v>
      </c>
      <c r="I176" s="3">
        <v>1817</v>
      </c>
    </row>
    <row r="177" spans="1:9" ht="15.75" thickBot="1" x14ac:dyDescent="0.3">
      <c r="A177" s="6" t="s">
        <v>121</v>
      </c>
      <c r="B177" s="7">
        <f t="shared" ref="B177:H177" si="47">+SUM(B174:B176)</f>
        <v>3011</v>
      </c>
      <c r="C177" s="7">
        <f t="shared" si="47"/>
        <v>3520</v>
      </c>
      <c r="D177" s="7">
        <f t="shared" si="47"/>
        <v>3989</v>
      </c>
      <c r="E177" s="7">
        <f t="shared" si="47"/>
        <v>4454</v>
      </c>
      <c r="F177" s="7">
        <f t="shared" si="47"/>
        <v>4744</v>
      </c>
      <c r="G177" s="7">
        <f t="shared" si="47"/>
        <v>4866</v>
      </c>
      <c r="H177" s="7">
        <f t="shared" si="47"/>
        <v>4904</v>
      </c>
      <c r="I177" s="7">
        <f>+SUM(I174:I176)</f>
        <v>4791</v>
      </c>
    </row>
    <row r="178" spans="1:9" ht="15.75" thickTop="1" x14ac:dyDescent="0.25">
      <c r="A178" s="12" t="s">
        <v>112</v>
      </c>
      <c r="B178" s="13">
        <f t="shared" ref="B178:I178" si="48">+B177-B31</f>
        <v>0</v>
      </c>
      <c r="C178" s="13">
        <f t="shared" si="48"/>
        <v>0</v>
      </c>
      <c r="D178" s="13">
        <f t="shared" si="48"/>
        <v>0</v>
      </c>
      <c r="E178" s="13">
        <f t="shared" si="48"/>
        <v>0</v>
      </c>
      <c r="F178" s="13">
        <f t="shared" si="48"/>
        <v>0</v>
      </c>
      <c r="G178" s="13">
        <f t="shared" si="48"/>
        <v>0</v>
      </c>
      <c r="H178" s="13">
        <f t="shared" si="48"/>
        <v>0</v>
      </c>
      <c r="I178" s="13">
        <f t="shared" si="48"/>
        <v>0</v>
      </c>
    </row>
    <row r="179" spans="1:9" x14ac:dyDescent="0.25">
      <c r="A179" s="1" t="s">
        <v>123</v>
      </c>
    </row>
    <row r="180" spans="1:9" x14ac:dyDescent="0.25">
      <c r="A180" s="2" t="s">
        <v>101</v>
      </c>
      <c r="B180" s="3">
        <v>208</v>
      </c>
      <c r="C180" s="3">
        <v>242</v>
      </c>
      <c r="D180" s="3">
        <v>223</v>
      </c>
      <c r="E180" s="3">
        <v>196</v>
      </c>
      <c r="F180" s="3">
        <v>117</v>
      </c>
      <c r="G180" s="3">
        <v>110</v>
      </c>
      <c r="H180" s="3">
        <v>98</v>
      </c>
      <c r="I180" s="3">
        <v>146</v>
      </c>
    </row>
    <row r="181" spans="1:9" x14ac:dyDescent="0.25">
      <c r="A181" s="2" t="s">
        <v>102</v>
      </c>
      <c r="B181" s="3"/>
      <c r="C181" s="3">
        <v>234</v>
      </c>
      <c r="D181" s="3">
        <v>173</v>
      </c>
      <c r="E181" s="3">
        <v>240</v>
      </c>
      <c r="F181" s="3">
        <v>233</v>
      </c>
      <c r="G181" s="3">
        <v>139</v>
      </c>
      <c r="H181" s="3">
        <v>153</v>
      </c>
      <c r="I181" s="3">
        <v>197</v>
      </c>
    </row>
    <row r="182" spans="1:9" x14ac:dyDescent="0.25">
      <c r="A182" s="2" t="s">
        <v>103</v>
      </c>
      <c r="B182" s="3">
        <v>69</v>
      </c>
      <c r="C182" s="3">
        <v>44</v>
      </c>
      <c r="D182" s="3">
        <v>51</v>
      </c>
      <c r="E182" s="3">
        <v>76</v>
      </c>
      <c r="F182" s="3">
        <v>49</v>
      </c>
      <c r="G182" s="3">
        <v>28</v>
      </c>
      <c r="H182" s="3">
        <v>94</v>
      </c>
      <c r="I182" s="3">
        <v>78</v>
      </c>
    </row>
    <row r="183" spans="1:9" x14ac:dyDescent="0.25">
      <c r="A183" s="2" t="s">
        <v>119</v>
      </c>
      <c r="B183" s="3"/>
      <c r="C183" s="3">
        <v>62</v>
      </c>
      <c r="D183" s="3">
        <v>59</v>
      </c>
      <c r="E183" s="3">
        <v>49</v>
      </c>
      <c r="F183" s="3">
        <v>47</v>
      </c>
      <c r="G183" s="3">
        <v>41</v>
      </c>
      <c r="H183" s="3">
        <v>54</v>
      </c>
      <c r="I183" s="3">
        <v>56</v>
      </c>
    </row>
    <row r="184" spans="1:9" x14ac:dyDescent="0.25">
      <c r="A184" s="2" t="s">
        <v>144</v>
      </c>
      <c r="B184" s="3">
        <v>216</v>
      </c>
      <c r="C184" s="3"/>
      <c r="D184" s="3"/>
      <c r="E184" s="3"/>
      <c r="F184" s="3"/>
      <c r="G184" s="3"/>
      <c r="H184" s="3"/>
      <c r="I184" s="3"/>
    </row>
    <row r="185" spans="1:9" x14ac:dyDescent="0.25">
      <c r="A185" s="2" t="s">
        <v>145</v>
      </c>
      <c r="B185" s="3">
        <v>20</v>
      </c>
      <c r="C185" s="3"/>
      <c r="D185" s="3"/>
      <c r="E185" s="3"/>
      <c r="F185" s="3"/>
      <c r="G185" s="3"/>
      <c r="H185" s="3"/>
      <c r="I185" s="3"/>
    </row>
    <row r="186" spans="1:9" x14ac:dyDescent="0.25">
      <c r="A186" s="2" t="s">
        <v>146</v>
      </c>
      <c r="B186" s="3">
        <v>15</v>
      </c>
      <c r="C186" s="3"/>
      <c r="D186" s="3"/>
      <c r="E186" s="3"/>
      <c r="F186" s="3"/>
      <c r="G186" s="3"/>
      <c r="H186" s="3"/>
      <c r="I186" s="3"/>
    </row>
    <row r="187" spans="1:9" x14ac:dyDescent="0.25">
      <c r="A187" s="2" t="s">
        <v>147</v>
      </c>
      <c r="B187" s="3">
        <v>37</v>
      </c>
      <c r="C187" s="3"/>
      <c r="D187" s="3"/>
      <c r="E187" s="3"/>
      <c r="F187" s="3"/>
      <c r="G187" s="3"/>
      <c r="H187" s="3"/>
      <c r="I187" s="3"/>
    </row>
    <row r="188" spans="1:9" x14ac:dyDescent="0.25">
      <c r="A188" s="2" t="s">
        <v>108</v>
      </c>
      <c r="B188" s="3">
        <v>225</v>
      </c>
      <c r="C188" s="3">
        <v>258</v>
      </c>
      <c r="D188" s="3">
        <v>278</v>
      </c>
      <c r="E188" s="3">
        <v>286</v>
      </c>
      <c r="F188" s="3">
        <v>278</v>
      </c>
      <c r="G188" s="3">
        <v>438</v>
      </c>
      <c r="H188" s="3">
        <v>278</v>
      </c>
      <c r="I188" s="3">
        <v>222</v>
      </c>
    </row>
    <row r="189" spans="1:9" x14ac:dyDescent="0.25">
      <c r="A189" s="4" t="s">
        <v>120</v>
      </c>
      <c r="B189" s="5">
        <f t="shared" ref="B189:I189" si="49">+SUM(B180:B188)</f>
        <v>790</v>
      </c>
      <c r="C189" s="5">
        <f t="shared" si="49"/>
        <v>840</v>
      </c>
      <c r="D189" s="5">
        <f t="shared" si="49"/>
        <v>784</v>
      </c>
      <c r="E189" s="5">
        <f t="shared" si="49"/>
        <v>847</v>
      </c>
      <c r="F189" s="5">
        <f t="shared" si="49"/>
        <v>724</v>
      </c>
      <c r="G189" s="5">
        <f t="shared" si="49"/>
        <v>756</v>
      </c>
      <c r="H189" s="5">
        <f t="shared" si="49"/>
        <v>677</v>
      </c>
      <c r="I189" s="5">
        <f t="shared" si="49"/>
        <v>699</v>
      </c>
    </row>
    <row r="190" spans="1:9" x14ac:dyDescent="0.25">
      <c r="A190" s="2" t="s">
        <v>105</v>
      </c>
      <c r="B190" s="3">
        <v>69</v>
      </c>
      <c r="C190" s="3">
        <v>39</v>
      </c>
      <c r="D190" s="3">
        <v>30</v>
      </c>
      <c r="E190" s="3">
        <v>22</v>
      </c>
      <c r="F190" s="3">
        <v>18</v>
      </c>
      <c r="G190" s="3">
        <v>12</v>
      </c>
      <c r="H190" s="3">
        <v>7</v>
      </c>
      <c r="I190" s="3">
        <v>9</v>
      </c>
    </row>
    <row r="191" spans="1:9" x14ac:dyDescent="0.25">
      <c r="A191" s="2" t="s">
        <v>109</v>
      </c>
      <c r="B191" s="3">
        <f t="shared" ref="B191:I191" si="50">-(SUM(B189:B190)+B81)</f>
        <v>104</v>
      </c>
      <c r="C191" s="3">
        <f t="shared" si="50"/>
        <v>264</v>
      </c>
      <c r="D191" s="3">
        <f t="shared" si="50"/>
        <v>291</v>
      </c>
      <c r="E191" s="3">
        <f t="shared" si="50"/>
        <v>159</v>
      </c>
      <c r="F191" s="3">
        <f t="shared" si="50"/>
        <v>377</v>
      </c>
      <c r="G191" s="3">
        <f t="shared" si="50"/>
        <v>318</v>
      </c>
      <c r="H191" s="3">
        <f t="shared" si="50"/>
        <v>11</v>
      </c>
      <c r="I191" s="3">
        <f t="shared" si="50"/>
        <v>50</v>
      </c>
    </row>
    <row r="192" spans="1:9" ht="15.75" thickBot="1" x14ac:dyDescent="0.3">
      <c r="A192" s="6" t="s">
        <v>124</v>
      </c>
      <c r="B192" s="7">
        <f t="shared" ref="B192:H192" si="51">+SUM(B189:B191)</f>
        <v>963</v>
      </c>
      <c r="C192" s="7">
        <f t="shared" si="51"/>
        <v>1143</v>
      </c>
      <c r="D192" s="7">
        <f t="shared" si="51"/>
        <v>1105</v>
      </c>
      <c r="E192" s="7">
        <f t="shared" si="51"/>
        <v>1028</v>
      </c>
      <c r="F192" s="7">
        <f t="shared" si="51"/>
        <v>1119</v>
      </c>
      <c r="G192" s="7">
        <f t="shared" si="51"/>
        <v>1086</v>
      </c>
      <c r="H192" s="7">
        <f t="shared" si="51"/>
        <v>695</v>
      </c>
      <c r="I192" s="7">
        <f>+SUM(I189:I191)</f>
        <v>758</v>
      </c>
    </row>
    <row r="193" spans="1:9" ht="15.75" thickTop="1" x14ac:dyDescent="0.25">
      <c r="A193" s="12" t="s">
        <v>112</v>
      </c>
      <c r="B193" s="13">
        <f t="shared" ref="B193:I193" si="52">+B192+B81</f>
        <v>0</v>
      </c>
      <c r="C193" s="13">
        <f t="shared" si="52"/>
        <v>0</v>
      </c>
      <c r="D193" s="13">
        <f t="shared" si="52"/>
        <v>0</v>
      </c>
      <c r="E193" s="13">
        <f t="shared" si="52"/>
        <v>0</v>
      </c>
      <c r="F193" s="13">
        <f t="shared" si="52"/>
        <v>0</v>
      </c>
      <c r="G193" s="13">
        <f t="shared" si="52"/>
        <v>0</v>
      </c>
      <c r="H193" s="13">
        <f t="shared" si="52"/>
        <v>0</v>
      </c>
      <c r="I193" s="13">
        <f t="shared" si="52"/>
        <v>0</v>
      </c>
    </row>
    <row r="194" spans="1:9" x14ac:dyDescent="0.25">
      <c r="A194" s="1" t="s">
        <v>125</v>
      </c>
    </row>
    <row r="195" spans="1:9" x14ac:dyDescent="0.25">
      <c r="A195" s="2" t="s">
        <v>101</v>
      </c>
      <c r="B195" s="3">
        <v>121</v>
      </c>
      <c r="C195" s="3">
        <v>133</v>
      </c>
      <c r="D195" s="3">
        <v>140</v>
      </c>
      <c r="E195" s="3">
        <v>160</v>
      </c>
      <c r="F195" s="3">
        <v>149</v>
      </c>
      <c r="G195" s="3">
        <v>148</v>
      </c>
      <c r="H195" s="3">
        <v>130</v>
      </c>
      <c r="I195" s="3">
        <v>124</v>
      </c>
    </row>
    <row r="196" spans="1:9" x14ac:dyDescent="0.25">
      <c r="A196" s="2" t="s">
        <v>102</v>
      </c>
      <c r="B196" s="3"/>
      <c r="C196" s="3">
        <v>85</v>
      </c>
      <c r="D196" s="3">
        <v>106</v>
      </c>
      <c r="E196" s="3">
        <v>116</v>
      </c>
      <c r="F196" s="3">
        <v>111</v>
      </c>
      <c r="G196" s="3">
        <v>132</v>
      </c>
      <c r="H196" s="3">
        <v>136</v>
      </c>
      <c r="I196" s="3">
        <v>134</v>
      </c>
    </row>
    <row r="197" spans="1:9" x14ac:dyDescent="0.25">
      <c r="A197" s="2" t="s">
        <v>103</v>
      </c>
      <c r="B197" s="3">
        <v>46</v>
      </c>
      <c r="C197" s="3">
        <v>48</v>
      </c>
      <c r="D197" s="3">
        <v>54</v>
      </c>
      <c r="E197" s="3">
        <v>56</v>
      </c>
      <c r="F197" s="3">
        <v>50</v>
      </c>
      <c r="G197" s="3">
        <v>44</v>
      </c>
      <c r="H197" s="3">
        <v>46</v>
      </c>
      <c r="I197" s="3">
        <v>41</v>
      </c>
    </row>
    <row r="198" spans="1:9" x14ac:dyDescent="0.25">
      <c r="A198" s="2" t="s">
        <v>107</v>
      </c>
      <c r="B198" s="3"/>
      <c r="C198" s="3">
        <v>42</v>
      </c>
      <c r="D198" s="3">
        <v>54</v>
      </c>
      <c r="E198" s="3">
        <v>55</v>
      </c>
      <c r="F198" s="3">
        <v>53</v>
      </c>
      <c r="G198" s="3">
        <v>46</v>
      </c>
      <c r="H198" s="3">
        <v>43</v>
      </c>
      <c r="I198" s="3">
        <v>42</v>
      </c>
    </row>
    <row r="199" spans="1:9" x14ac:dyDescent="0.25">
      <c r="A199" s="2" t="s">
        <v>144</v>
      </c>
      <c r="B199" s="3">
        <v>75</v>
      </c>
      <c r="C199" s="3"/>
      <c r="D199" s="3"/>
      <c r="E199" s="3"/>
      <c r="F199" s="3"/>
      <c r="G199" s="3"/>
      <c r="H199" s="3"/>
      <c r="I199" s="3"/>
    </row>
    <row r="200" spans="1:9" x14ac:dyDescent="0.25">
      <c r="A200" s="2" t="s">
        <v>145</v>
      </c>
      <c r="B200" s="3">
        <v>12</v>
      </c>
      <c r="C200" s="3"/>
      <c r="D200" s="3"/>
      <c r="E200" s="3"/>
      <c r="F200" s="3"/>
      <c r="G200" s="3"/>
      <c r="H200" s="3"/>
      <c r="I200" s="3"/>
    </row>
    <row r="201" spans="1:9" x14ac:dyDescent="0.25">
      <c r="A201" s="2" t="s">
        <v>146</v>
      </c>
      <c r="B201" s="3">
        <v>22</v>
      </c>
      <c r="C201" s="3"/>
      <c r="D201" s="3"/>
      <c r="E201" s="3"/>
      <c r="F201" s="3"/>
      <c r="G201" s="3"/>
      <c r="H201" s="3"/>
      <c r="I201" s="3"/>
    </row>
    <row r="202" spans="1:9" x14ac:dyDescent="0.25">
      <c r="A202" s="2" t="s">
        <v>147</v>
      </c>
      <c r="B202" s="3">
        <v>27</v>
      </c>
      <c r="C202" s="3"/>
      <c r="D202" s="3"/>
      <c r="E202" s="3"/>
      <c r="F202" s="3"/>
      <c r="G202" s="3"/>
      <c r="H202" s="3"/>
      <c r="I202" s="3"/>
    </row>
    <row r="203" spans="1:9" x14ac:dyDescent="0.25">
      <c r="A203" s="2" t="s">
        <v>108</v>
      </c>
      <c r="B203" s="3">
        <v>210</v>
      </c>
      <c r="C203" s="3">
        <v>230</v>
      </c>
      <c r="D203" s="3">
        <v>233</v>
      </c>
      <c r="E203" s="3">
        <v>217</v>
      </c>
      <c r="F203" s="3">
        <v>195</v>
      </c>
      <c r="G203" s="3">
        <v>214</v>
      </c>
      <c r="H203" s="3">
        <v>222</v>
      </c>
      <c r="I203" s="3">
        <v>220</v>
      </c>
    </row>
    <row r="204" spans="1:9" x14ac:dyDescent="0.25">
      <c r="A204" s="4" t="s">
        <v>120</v>
      </c>
      <c r="B204" s="5">
        <f t="shared" ref="B204:I204" si="53">+SUM(B195:B203)</f>
        <v>513</v>
      </c>
      <c r="C204" s="5">
        <f t="shared" si="53"/>
        <v>538</v>
      </c>
      <c r="D204" s="5">
        <f t="shared" si="53"/>
        <v>587</v>
      </c>
      <c r="E204" s="5">
        <f t="shared" si="53"/>
        <v>604</v>
      </c>
      <c r="F204" s="5">
        <f t="shared" si="53"/>
        <v>558</v>
      </c>
      <c r="G204" s="5">
        <f t="shared" si="53"/>
        <v>584</v>
      </c>
      <c r="H204" s="5">
        <f t="shared" si="53"/>
        <v>577</v>
      </c>
      <c r="I204" s="5">
        <f t="shared" si="53"/>
        <v>561</v>
      </c>
    </row>
    <row r="205" spans="1:9" x14ac:dyDescent="0.25">
      <c r="A205" s="2" t="s">
        <v>105</v>
      </c>
      <c r="B205" s="3">
        <v>18</v>
      </c>
      <c r="C205" s="3">
        <v>27</v>
      </c>
      <c r="D205" s="3">
        <v>28</v>
      </c>
      <c r="E205" s="3">
        <v>33</v>
      </c>
      <c r="F205" s="3">
        <v>31</v>
      </c>
      <c r="G205" s="3">
        <v>25</v>
      </c>
      <c r="H205" s="3">
        <v>26</v>
      </c>
      <c r="I205" s="3">
        <v>22</v>
      </c>
    </row>
    <row r="206" spans="1:9" x14ac:dyDescent="0.25">
      <c r="A206" s="2" t="s">
        <v>109</v>
      </c>
      <c r="B206" s="3">
        <v>75</v>
      </c>
      <c r="C206" s="3">
        <v>84</v>
      </c>
      <c r="D206" s="3">
        <v>91</v>
      </c>
      <c r="E206" s="3">
        <v>110</v>
      </c>
      <c r="F206" s="3">
        <v>116</v>
      </c>
      <c r="G206" s="3">
        <v>112</v>
      </c>
      <c r="H206" s="3">
        <v>141</v>
      </c>
      <c r="I206" s="3">
        <v>134</v>
      </c>
    </row>
    <row r="207" spans="1:9" ht="15.75" thickBot="1" x14ac:dyDescent="0.3">
      <c r="A207" s="6" t="s">
        <v>126</v>
      </c>
      <c r="B207" s="7">
        <f t="shared" ref="B207:H207" si="54">+SUM(B204:B206)</f>
        <v>606</v>
      </c>
      <c r="C207" s="7">
        <f t="shared" si="54"/>
        <v>649</v>
      </c>
      <c r="D207" s="7">
        <f t="shared" si="54"/>
        <v>706</v>
      </c>
      <c r="E207" s="7">
        <f t="shared" si="54"/>
        <v>747</v>
      </c>
      <c r="F207" s="7">
        <f t="shared" si="54"/>
        <v>705</v>
      </c>
      <c r="G207" s="7">
        <f t="shared" si="54"/>
        <v>721</v>
      </c>
      <c r="H207" s="7">
        <f t="shared" si="54"/>
        <v>744</v>
      </c>
      <c r="I207" s="7">
        <f>+SUM(I204:I206)</f>
        <v>717</v>
      </c>
    </row>
    <row r="208" spans="1:9" ht="15.75" thickTop="1" x14ac:dyDescent="0.25">
      <c r="A208" s="12" t="s">
        <v>112</v>
      </c>
      <c r="B208" s="13">
        <f t="shared" ref="B208:I208" si="55">+B207-B66</f>
        <v>0</v>
      </c>
      <c r="C208" s="13">
        <f t="shared" si="55"/>
        <v>0</v>
      </c>
      <c r="D208" s="13">
        <f t="shared" si="55"/>
        <v>0</v>
      </c>
      <c r="E208" s="13">
        <f t="shared" si="55"/>
        <v>0</v>
      </c>
      <c r="F208" s="13">
        <f t="shared" si="55"/>
        <v>0</v>
      </c>
      <c r="G208" s="13">
        <f t="shared" si="55"/>
        <v>0</v>
      </c>
      <c r="H208" s="13">
        <f t="shared" si="55"/>
        <v>0</v>
      </c>
      <c r="I208" s="13">
        <f t="shared" si="55"/>
        <v>0</v>
      </c>
    </row>
    <row r="209" spans="1:9" x14ac:dyDescent="0.25">
      <c r="A209" s="14" t="s">
        <v>127</v>
      </c>
      <c r="B209" s="14"/>
      <c r="C209" s="14"/>
      <c r="D209" s="14"/>
      <c r="E209" s="14"/>
      <c r="F209" s="14"/>
      <c r="G209" s="14"/>
      <c r="H209" s="14"/>
      <c r="I209" s="14"/>
    </row>
    <row r="210" spans="1:9" x14ac:dyDescent="0.25">
      <c r="A210" s="28" t="s">
        <v>128</v>
      </c>
    </row>
    <row r="211" spans="1:9" x14ac:dyDescent="0.25">
      <c r="A211" s="33" t="s">
        <v>101</v>
      </c>
      <c r="B211" s="34">
        <f>B107/12299-1</f>
        <v>0.11716399707293279</v>
      </c>
      <c r="C211" s="34">
        <f t="shared" ref="C211:H226" si="56">C107/B107-1</f>
        <v>7.4526928675400228E-2</v>
      </c>
      <c r="D211" s="34">
        <f t="shared" si="56"/>
        <v>3.0615009482525046E-2</v>
      </c>
      <c r="E211" s="34">
        <f t="shared" si="56"/>
        <v>-2.372502628811779E-2</v>
      </c>
      <c r="F211" s="34">
        <f t="shared" si="56"/>
        <v>7.0481319421070276E-2</v>
      </c>
      <c r="G211" s="34">
        <f t="shared" si="56"/>
        <v>-8.9171173437303519E-2</v>
      </c>
      <c r="H211" s="34">
        <f>H107/G107-1</f>
        <v>0.18606738470035911</v>
      </c>
      <c r="I211" s="34">
        <v>7.0000000000000007E-2</v>
      </c>
    </row>
    <row r="212" spans="1:9" x14ac:dyDescent="0.25">
      <c r="A212" s="31" t="s">
        <v>114</v>
      </c>
      <c r="B212" s="30">
        <f>B108/7495-1</f>
        <v>0.13488992661774524</v>
      </c>
      <c r="C212" s="30">
        <f t="shared" si="56"/>
        <v>9.3228309428638578E-2</v>
      </c>
      <c r="D212" s="30">
        <f t="shared" si="56"/>
        <v>4.1402301322722934E-2</v>
      </c>
      <c r="E212" s="30">
        <f t="shared" si="56"/>
        <v>-3.7381247418422192E-2</v>
      </c>
      <c r="F212" s="30">
        <f t="shared" si="56"/>
        <v>7.755846384895948E-2</v>
      </c>
      <c r="G212" s="30">
        <f t="shared" si="56"/>
        <v>-7.1279243404678949E-2</v>
      </c>
      <c r="H212" s="30">
        <f t="shared" si="56"/>
        <v>0.24815092721620746</v>
      </c>
      <c r="I212" s="30">
        <v>0.05</v>
      </c>
    </row>
    <row r="213" spans="1:9" x14ac:dyDescent="0.25">
      <c r="A213" s="31" t="s">
        <v>115</v>
      </c>
      <c r="B213" s="30">
        <f>B109/3937-1</f>
        <v>0.12014224028448051</v>
      </c>
      <c r="C213" s="30">
        <f t="shared" si="56"/>
        <v>7.6190476190476142E-2</v>
      </c>
      <c r="D213" s="30">
        <f t="shared" si="56"/>
        <v>2.9498525073746285E-2</v>
      </c>
      <c r="E213" s="30">
        <f t="shared" si="56"/>
        <v>1.0642652476463343E-2</v>
      </c>
      <c r="F213" s="30">
        <f t="shared" si="56"/>
        <v>6.5208586472256025E-2</v>
      </c>
      <c r="G213" s="30">
        <f t="shared" si="56"/>
        <v>-0.11806083650190113</v>
      </c>
      <c r="H213" s="30">
        <f t="shared" si="56"/>
        <v>8.3854278939426541E-2</v>
      </c>
      <c r="I213" s="30">
        <v>0.09</v>
      </c>
    </row>
    <row r="214" spans="1:9" x14ac:dyDescent="0.25">
      <c r="A214" s="31" t="s">
        <v>116</v>
      </c>
      <c r="B214" s="30">
        <f>B110/867-1</f>
        <v>-4.9596309111880066E-2</v>
      </c>
      <c r="C214" s="30">
        <f t="shared" si="56"/>
        <v>-0.12742718446601942</v>
      </c>
      <c r="D214" s="30">
        <f t="shared" si="56"/>
        <v>-0.10152990264255912</v>
      </c>
      <c r="E214" s="30">
        <f t="shared" si="56"/>
        <v>-7.8947368421052655E-2</v>
      </c>
      <c r="F214" s="30">
        <f t="shared" si="56"/>
        <v>3.3613445378151141E-3</v>
      </c>
      <c r="G214" s="30">
        <f t="shared" si="56"/>
        <v>-0.13567839195979903</v>
      </c>
      <c r="H214" s="30">
        <f t="shared" si="56"/>
        <v>-1.744186046511631E-2</v>
      </c>
      <c r="I214" s="30">
        <v>0.25</v>
      </c>
    </row>
    <row r="215" spans="1:9" x14ac:dyDescent="0.25">
      <c r="A215" s="33" t="s">
        <v>102</v>
      </c>
      <c r="B215" s="34"/>
      <c r="C215" s="34"/>
      <c r="D215" s="34">
        <f t="shared" si="56"/>
        <v>5.3118393234672379E-2</v>
      </c>
      <c r="E215" s="34">
        <f t="shared" si="56"/>
        <v>0.15959849435382689</v>
      </c>
      <c r="F215" s="34">
        <f t="shared" si="56"/>
        <v>6.1674962129409261E-2</v>
      </c>
      <c r="G215" s="34">
        <f t="shared" si="56"/>
        <v>-4.7390949857317621E-2</v>
      </c>
      <c r="H215" s="34">
        <f t="shared" si="56"/>
        <v>0.22563389322777372</v>
      </c>
      <c r="I215" s="34">
        <v>0.12</v>
      </c>
    </row>
    <row r="216" spans="1:9" x14ac:dyDescent="0.25">
      <c r="A216" s="31" t="s">
        <v>114</v>
      </c>
      <c r="B216" s="30"/>
      <c r="C216" s="30"/>
      <c r="D216" s="30">
        <f t="shared" si="56"/>
        <v>2.9545905215149659E-2</v>
      </c>
      <c r="E216" s="30">
        <f t="shared" si="56"/>
        <v>0.1315485362095532</v>
      </c>
      <c r="F216" s="30">
        <f t="shared" si="56"/>
        <v>7.1148936170212673E-2</v>
      </c>
      <c r="G216" s="30">
        <f t="shared" si="56"/>
        <v>-6.3721595423486432E-2</v>
      </c>
      <c r="H216" s="30">
        <f t="shared" si="56"/>
        <v>0.18295994568907004</v>
      </c>
      <c r="I216" s="30">
        <v>0.09</v>
      </c>
    </row>
    <row r="217" spans="1:9" x14ac:dyDescent="0.25">
      <c r="A217" s="31" t="s">
        <v>115</v>
      </c>
      <c r="B217" s="30"/>
      <c r="C217" s="30"/>
      <c r="D217" s="30">
        <f t="shared" si="56"/>
        <v>0.11447184737087013</v>
      </c>
      <c r="E217" s="30">
        <f t="shared" si="56"/>
        <v>0.22755741127348639</v>
      </c>
      <c r="F217" s="30">
        <f t="shared" si="56"/>
        <v>5.0000000000000044E-2</v>
      </c>
      <c r="G217" s="30">
        <f t="shared" si="56"/>
        <v>-1.1013929381276322E-2</v>
      </c>
      <c r="H217" s="30">
        <f t="shared" si="56"/>
        <v>0.30887651490337364</v>
      </c>
      <c r="I217" s="30">
        <v>0.16</v>
      </c>
    </row>
    <row r="218" spans="1:9" x14ac:dyDescent="0.25">
      <c r="A218" s="31" t="s">
        <v>116</v>
      </c>
      <c r="B218" s="30"/>
      <c r="C218" s="30"/>
      <c r="D218" s="30">
        <f t="shared" si="56"/>
        <v>1.8617021276595702E-2</v>
      </c>
      <c r="E218" s="30">
        <f t="shared" si="56"/>
        <v>0.11488250652741505</v>
      </c>
      <c r="F218" s="30">
        <f t="shared" si="56"/>
        <v>1.1709601873536313E-2</v>
      </c>
      <c r="G218" s="30">
        <f t="shared" si="56"/>
        <v>-6.944444444444442E-2</v>
      </c>
      <c r="H218" s="30">
        <f t="shared" si="56"/>
        <v>0.21890547263681581</v>
      </c>
      <c r="I218" s="30">
        <v>0.17</v>
      </c>
    </row>
    <row r="219" spans="1:9" x14ac:dyDescent="0.25">
      <c r="A219" s="33" t="s">
        <v>103</v>
      </c>
      <c r="B219" s="30">
        <f>B115/2602-1</f>
        <v>0.17870868562644127</v>
      </c>
      <c r="C219" s="34">
        <f t="shared" ref="C219:G226" si="57">C115/B115-1</f>
        <v>0.23410498858819695</v>
      </c>
      <c r="D219" s="34">
        <f t="shared" si="57"/>
        <v>0.11941875825627468</v>
      </c>
      <c r="E219" s="34">
        <f t="shared" si="57"/>
        <v>0.21170639603493036</v>
      </c>
      <c r="F219" s="34">
        <f t="shared" si="57"/>
        <v>0.20919361121932223</v>
      </c>
      <c r="G219" s="34">
        <f t="shared" si="57"/>
        <v>7.5869845360824639E-2</v>
      </c>
      <c r="H219" s="34">
        <f t="shared" si="56"/>
        <v>0.24120377301991325</v>
      </c>
      <c r="I219" s="34">
        <v>-0.13</v>
      </c>
    </row>
    <row r="220" spans="1:9" x14ac:dyDescent="0.25">
      <c r="A220" s="31" t="s">
        <v>114</v>
      </c>
      <c r="B220" s="30">
        <f>B116/1600-1</f>
        <v>0.26</v>
      </c>
      <c r="C220" s="30">
        <f t="shared" si="57"/>
        <v>0.28918650793650791</v>
      </c>
      <c r="D220" s="30">
        <f t="shared" si="57"/>
        <v>0.12350904193920731</v>
      </c>
      <c r="E220" s="30">
        <f t="shared" si="57"/>
        <v>0.19726027397260282</v>
      </c>
      <c r="F220" s="30">
        <f t="shared" si="57"/>
        <v>0.21910755148741412</v>
      </c>
      <c r="G220" s="30">
        <f t="shared" si="57"/>
        <v>8.7517597372125833E-2</v>
      </c>
      <c r="H220" s="30">
        <f t="shared" si="56"/>
        <v>0.24012944983818763</v>
      </c>
      <c r="I220" s="30">
        <v>-0.1</v>
      </c>
    </row>
    <row r="221" spans="1:9" x14ac:dyDescent="0.25">
      <c r="A221" s="31" t="s">
        <v>115</v>
      </c>
      <c r="B221" s="30">
        <f>B117/876-1</f>
        <v>5.5936073059360769E-2</v>
      </c>
      <c r="C221" s="30">
        <f t="shared" si="57"/>
        <v>0.14054054054054044</v>
      </c>
      <c r="D221" s="30">
        <f t="shared" si="57"/>
        <v>0.12606635071090055</v>
      </c>
      <c r="E221" s="30">
        <f t="shared" si="57"/>
        <v>0.26936026936026947</v>
      </c>
      <c r="F221" s="30">
        <f t="shared" si="57"/>
        <v>0.19893899204244025</v>
      </c>
      <c r="G221" s="30">
        <f t="shared" si="57"/>
        <v>4.8672566371681381E-2</v>
      </c>
      <c r="H221" s="30">
        <f t="shared" si="56"/>
        <v>0.2378691983122363</v>
      </c>
      <c r="I221" s="30">
        <v>-0.21</v>
      </c>
    </row>
    <row r="222" spans="1:9" x14ac:dyDescent="0.25">
      <c r="A222" s="31" t="s">
        <v>116</v>
      </c>
      <c r="B222" s="30">
        <f>B118/126-1</f>
        <v>0</v>
      </c>
      <c r="C222" s="30">
        <f t="shared" si="57"/>
        <v>3.9682539682539764E-2</v>
      </c>
      <c r="D222" s="30">
        <f t="shared" si="57"/>
        <v>-1.5267175572519109E-2</v>
      </c>
      <c r="E222" s="30">
        <f t="shared" si="57"/>
        <v>7.7519379844961378E-3</v>
      </c>
      <c r="F222" s="30">
        <f t="shared" si="57"/>
        <v>6.1538461538461542E-2</v>
      </c>
      <c r="G222" s="30">
        <f t="shared" si="57"/>
        <v>7.2463768115942129E-2</v>
      </c>
      <c r="H222" s="30">
        <f t="shared" si="56"/>
        <v>0.31756756756756754</v>
      </c>
      <c r="I222" s="30">
        <v>-0.06</v>
      </c>
    </row>
    <row r="223" spans="1:9" x14ac:dyDescent="0.25">
      <c r="A223" s="33" t="s">
        <v>107</v>
      </c>
      <c r="B223" s="34"/>
      <c r="C223" s="34"/>
      <c r="D223" s="34">
        <f t="shared" si="57"/>
        <v>9.7289784572619942E-2</v>
      </c>
      <c r="E223" s="34">
        <f t="shared" si="57"/>
        <v>9.0563647878403986E-2</v>
      </c>
      <c r="F223" s="34">
        <f t="shared" si="57"/>
        <v>1.7034456058846237E-2</v>
      </c>
      <c r="G223" s="34">
        <f t="shared" si="57"/>
        <v>-4.3014845831747195E-2</v>
      </c>
      <c r="H223" s="34">
        <f t="shared" si="56"/>
        <v>6.2649164677804237E-2</v>
      </c>
      <c r="I223" s="34">
        <v>0.16</v>
      </c>
    </row>
    <row r="224" spans="1:9" x14ac:dyDescent="0.25">
      <c r="A224" s="31" t="s">
        <v>114</v>
      </c>
      <c r="B224" s="30"/>
      <c r="C224" s="30"/>
      <c r="D224" s="30">
        <f t="shared" si="57"/>
        <v>0.12116040955631391</v>
      </c>
      <c r="E224" s="30">
        <f t="shared" si="57"/>
        <v>8.8280060882800715E-2</v>
      </c>
      <c r="F224" s="30">
        <f t="shared" si="57"/>
        <v>1.3146853146853044E-2</v>
      </c>
      <c r="G224" s="30">
        <f t="shared" si="57"/>
        <v>-4.7763666482606326E-2</v>
      </c>
      <c r="H224" s="30">
        <f t="shared" si="56"/>
        <v>6.0887213685126174E-2</v>
      </c>
      <c r="I224" s="30">
        <v>0.17</v>
      </c>
    </row>
    <row r="225" spans="1:9" x14ac:dyDescent="0.25">
      <c r="A225" s="31" t="s">
        <v>115</v>
      </c>
      <c r="B225" s="30"/>
      <c r="C225" s="30"/>
      <c r="D225" s="30">
        <f t="shared" si="57"/>
        <v>6.0877350044762801E-2</v>
      </c>
      <c r="E225" s="30">
        <f t="shared" si="57"/>
        <v>0.13670886075949373</v>
      </c>
      <c r="F225" s="30">
        <f t="shared" si="57"/>
        <v>3.563474387527843E-2</v>
      </c>
      <c r="G225" s="30">
        <f t="shared" si="57"/>
        <v>-2.1505376344086002E-2</v>
      </c>
      <c r="H225" s="30">
        <f t="shared" si="56"/>
        <v>9.4505494505494614E-2</v>
      </c>
      <c r="I225" s="30">
        <v>0.12</v>
      </c>
    </row>
    <row r="226" spans="1:9" x14ac:dyDescent="0.25">
      <c r="A226" s="31" t="s">
        <v>116</v>
      </c>
      <c r="B226" s="30"/>
      <c r="C226" s="30"/>
      <c r="D226" s="30">
        <f t="shared" si="57"/>
        <v>-1.1111111111111072E-2</v>
      </c>
      <c r="E226" s="30">
        <f t="shared" si="57"/>
        <v>-8.6142322097378266E-2</v>
      </c>
      <c r="F226" s="30">
        <f t="shared" si="57"/>
        <v>-2.8688524590163911E-2</v>
      </c>
      <c r="G226" s="30">
        <f t="shared" si="57"/>
        <v>-9.7046413502109741E-2</v>
      </c>
      <c r="H226" s="30">
        <f t="shared" si="56"/>
        <v>-0.11214953271028039</v>
      </c>
      <c r="I226" s="30">
        <v>0.28000000000000003</v>
      </c>
    </row>
    <row r="227" spans="1:9" x14ac:dyDescent="0.25">
      <c r="A227" s="51" t="s">
        <v>144</v>
      </c>
      <c r="B227" s="34">
        <v>0.15</v>
      </c>
      <c r="C227" s="30"/>
      <c r="D227" s="30"/>
      <c r="E227" s="30"/>
      <c r="F227" s="30"/>
      <c r="G227" s="30"/>
      <c r="H227" s="30"/>
      <c r="I227" s="30"/>
    </row>
    <row r="228" spans="1:9" x14ac:dyDescent="0.25">
      <c r="A228" s="31" t="s">
        <v>114</v>
      </c>
      <c r="B228" s="30">
        <v>0.17</v>
      </c>
      <c r="C228" s="30"/>
      <c r="D228" s="30"/>
      <c r="E228" s="30"/>
      <c r="F228" s="30"/>
      <c r="G228" s="30"/>
      <c r="H228" s="30"/>
      <c r="I228" s="30"/>
    </row>
    <row r="229" spans="1:9" x14ac:dyDescent="0.25">
      <c r="A229" s="31" t="s">
        <v>115</v>
      </c>
      <c r="B229" s="30">
        <v>0.09</v>
      </c>
      <c r="C229" s="30"/>
      <c r="D229" s="30"/>
      <c r="E229" s="30"/>
      <c r="F229" s="30"/>
      <c r="G229" s="30"/>
      <c r="H229" s="30"/>
      <c r="I229" s="30"/>
    </row>
    <row r="230" spans="1:9" x14ac:dyDescent="0.25">
      <c r="A230" s="31" t="s">
        <v>116</v>
      </c>
      <c r="B230" s="30">
        <v>0.1</v>
      </c>
      <c r="C230" s="30"/>
      <c r="D230" s="30"/>
      <c r="E230" s="30"/>
      <c r="F230" s="30"/>
      <c r="G230" s="30"/>
      <c r="H230" s="30"/>
      <c r="I230" s="30"/>
    </row>
    <row r="231" spans="1:9" x14ac:dyDescent="0.25">
      <c r="A231" s="51" t="s">
        <v>145</v>
      </c>
      <c r="B231" s="34">
        <v>0.02</v>
      </c>
      <c r="C231" s="30"/>
      <c r="D231" s="30"/>
      <c r="E231" s="30"/>
      <c r="F231" s="30"/>
      <c r="G231" s="30"/>
      <c r="H231" s="30"/>
      <c r="I231" s="30"/>
    </row>
    <row r="232" spans="1:9" x14ac:dyDescent="0.25">
      <c r="A232" s="31" t="s">
        <v>114</v>
      </c>
      <c r="B232" s="30">
        <v>0.08</v>
      </c>
      <c r="C232" s="30"/>
      <c r="D232" s="30"/>
      <c r="E232" s="30"/>
      <c r="F232" s="30"/>
      <c r="G232" s="30"/>
      <c r="H232" s="30"/>
      <c r="I232" s="30"/>
    </row>
    <row r="233" spans="1:9" x14ac:dyDescent="0.25">
      <c r="A233" s="31" t="s">
        <v>115</v>
      </c>
      <c r="B233" s="30">
        <v>-7.0000000000000007E-2</v>
      </c>
      <c r="C233" s="30"/>
      <c r="D233" s="30"/>
      <c r="E233" s="30"/>
      <c r="F233" s="30"/>
      <c r="G233" s="30"/>
      <c r="H233" s="30"/>
      <c r="I233" s="30"/>
    </row>
    <row r="234" spans="1:9" x14ac:dyDescent="0.25">
      <c r="A234" s="31" t="s">
        <v>116</v>
      </c>
      <c r="B234" s="30">
        <v>0.03</v>
      </c>
      <c r="C234" s="30"/>
      <c r="D234" s="30"/>
      <c r="E234" s="30"/>
      <c r="F234" s="30"/>
      <c r="G234" s="30"/>
      <c r="H234" s="30"/>
      <c r="I234" s="30"/>
    </row>
    <row r="235" spans="1:9" x14ac:dyDescent="0.25">
      <c r="A235" s="51" t="s">
        <v>146</v>
      </c>
      <c r="B235" s="34">
        <v>-0.02</v>
      </c>
      <c r="C235" s="30"/>
      <c r="D235" s="30"/>
      <c r="E235" s="30"/>
      <c r="F235" s="30"/>
      <c r="G235" s="30"/>
      <c r="H235" s="30"/>
      <c r="I235" s="30"/>
    </row>
    <row r="236" spans="1:9" x14ac:dyDescent="0.25">
      <c r="A236" s="31" t="s">
        <v>114</v>
      </c>
      <c r="B236" s="30">
        <v>0.11</v>
      </c>
      <c r="C236" s="30"/>
      <c r="D236" s="30"/>
      <c r="E236" s="30"/>
      <c r="F236" s="30"/>
      <c r="G236" s="30"/>
      <c r="H236" s="30"/>
      <c r="I236" s="30"/>
    </row>
    <row r="237" spans="1:9" x14ac:dyDescent="0.25">
      <c r="A237" s="31" t="s">
        <v>115</v>
      </c>
      <c r="B237" s="30">
        <v>-0.17</v>
      </c>
      <c r="C237" s="30"/>
      <c r="D237" s="30"/>
      <c r="E237" s="30"/>
      <c r="F237" s="30"/>
      <c r="G237" s="30"/>
      <c r="H237" s="30"/>
      <c r="I237" s="30"/>
    </row>
    <row r="238" spans="1:9" x14ac:dyDescent="0.25">
      <c r="A238" s="31" t="s">
        <v>116</v>
      </c>
      <c r="B238" s="30">
        <v>-0.15</v>
      </c>
      <c r="C238" s="30"/>
      <c r="D238" s="30"/>
      <c r="E238" s="30"/>
      <c r="F238" s="30"/>
      <c r="G238" s="30"/>
      <c r="H238" s="30"/>
      <c r="I238" s="30"/>
    </row>
    <row r="239" spans="1:9" x14ac:dyDescent="0.25">
      <c r="A239" s="51" t="s">
        <v>147</v>
      </c>
      <c r="B239" s="34">
        <v>-0.01</v>
      </c>
      <c r="C239" s="30"/>
      <c r="D239" s="30"/>
      <c r="E239" s="30"/>
      <c r="F239" s="30"/>
      <c r="G239" s="30"/>
      <c r="H239" s="30"/>
      <c r="I239" s="30"/>
    </row>
    <row r="240" spans="1:9" x14ac:dyDescent="0.25">
      <c r="A240" s="31" t="s">
        <v>114</v>
      </c>
      <c r="B240" s="30">
        <v>0</v>
      </c>
      <c r="C240" s="30"/>
      <c r="D240" s="30"/>
      <c r="E240" s="30"/>
      <c r="F240" s="30"/>
      <c r="G240" s="30"/>
      <c r="H240" s="30"/>
      <c r="I240" s="30"/>
    </row>
    <row r="241" spans="1:9" x14ac:dyDescent="0.25">
      <c r="A241" s="31" t="s">
        <v>115</v>
      </c>
      <c r="B241" s="30">
        <v>-0.04</v>
      </c>
      <c r="C241" s="30"/>
      <c r="D241" s="30"/>
      <c r="E241" s="30"/>
      <c r="F241" s="30"/>
      <c r="G241" s="30"/>
      <c r="H241" s="30"/>
      <c r="I241" s="30"/>
    </row>
    <row r="242" spans="1:9" x14ac:dyDescent="0.25">
      <c r="A242" s="31" t="s">
        <v>116</v>
      </c>
      <c r="B242" s="30">
        <v>-0.04</v>
      </c>
      <c r="C242" s="30"/>
      <c r="D242" s="30"/>
      <c r="E242" s="30"/>
      <c r="F242" s="30"/>
      <c r="G242" s="30"/>
      <c r="H242" s="30"/>
      <c r="I242" s="30"/>
    </row>
    <row r="243" spans="1:9" x14ac:dyDescent="0.25">
      <c r="A243" s="33" t="s">
        <v>108</v>
      </c>
      <c r="B243" s="54">
        <v>-0.08</v>
      </c>
      <c r="C243" s="55">
        <f t="shared" ref="C243:H251" si="58">C139/B139-1</f>
        <v>-0.36521739130434783</v>
      </c>
      <c r="D243" s="55">
        <f t="shared" si="58"/>
        <v>0</v>
      </c>
      <c r="E243" s="55">
        <f t="shared" si="58"/>
        <v>0.20547945205479445</v>
      </c>
      <c r="F243" s="55">
        <f t="shared" si="58"/>
        <v>-0.52272727272727271</v>
      </c>
      <c r="G243" s="55">
        <f t="shared" si="58"/>
        <v>-0.2857142857142857</v>
      </c>
      <c r="H243" s="55">
        <f t="shared" si="58"/>
        <v>-0.16666666666666663</v>
      </c>
      <c r="I243" s="34">
        <v>3.02</v>
      </c>
    </row>
    <row r="244" spans="1:9" x14ac:dyDescent="0.25">
      <c r="A244" s="35" t="s">
        <v>104</v>
      </c>
      <c r="B244" s="52">
        <v>0.1</v>
      </c>
      <c r="C244" s="52">
        <f t="shared" si="58"/>
        <v>6.2924636772237807E-2</v>
      </c>
      <c r="D244" s="52">
        <f t="shared" si="58"/>
        <v>5.6577179008096445E-2</v>
      </c>
      <c r="E244" s="52">
        <f t="shared" si="58"/>
        <v>6.9866286104303121E-2</v>
      </c>
      <c r="F244" s="52">
        <f t="shared" si="58"/>
        <v>7.9251848629839028E-2</v>
      </c>
      <c r="G244" s="52">
        <f t="shared" si="58"/>
        <v>-4.4333387070772168E-2</v>
      </c>
      <c r="H244" s="52">
        <f>H140/G140-1</f>
        <v>0.18907444894286995</v>
      </c>
      <c r="I244" s="37">
        <v>0.06</v>
      </c>
    </row>
    <row r="245" spans="1:9" x14ac:dyDescent="0.25">
      <c r="A245" s="33" t="s">
        <v>105</v>
      </c>
      <c r="B245" s="52">
        <v>0.18</v>
      </c>
      <c r="C245" s="52">
        <f t="shared" si="58"/>
        <v>-1.3622603430877955E-2</v>
      </c>
      <c r="D245" s="52">
        <f t="shared" si="58"/>
        <v>4.4501278772378416E-2</v>
      </c>
      <c r="E245" s="52">
        <f t="shared" si="58"/>
        <v>-7.6395690499510338E-2</v>
      </c>
      <c r="F245" s="52">
        <f t="shared" si="58"/>
        <v>1.0604453870625585E-2</v>
      </c>
      <c r="G245" s="52">
        <f t="shared" si="58"/>
        <v>-3.147953830010497E-2</v>
      </c>
      <c r="H245" s="52">
        <f t="shared" si="58"/>
        <v>0.19447453954496208</v>
      </c>
      <c r="I245" s="34">
        <v>7.0000000000000007E-2</v>
      </c>
    </row>
    <row r="246" spans="1:9" x14ac:dyDescent="0.25">
      <c r="A246" s="31" t="s">
        <v>114</v>
      </c>
      <c r="B246" s="53"/>
      <c r="C246" s="53"/>
      <c r="D246" s="53"/>
      <c r="E246" s="53"/>
      <c r="F246" s="53">
        <f t="shared" si="58"/>
        <v>2.9174425822470429E-2</v>
      </c>
      <c r="G246" s="53">
        <f t="shared" si="58"/>
        <v>-9.6501809408926498E-3</v>
      </c>
      <c r="H246" s="53">
        <f t="shared" si="58"/>
        <v>0.2095006090133984</v>
      </c>
      <c r="I246" s="30">
        <v>0.06</v>
      </c>
    </row>
    <row r="247" spans="1:9" x14ac:dyDescent="0.25">
      <c r="A247" s="31" t="s">
        <v>115</v>
      </c>
      <c r="B247" s="53"/>
      <c r="C247" s="53"/>
      <c r="D247" s="53"/>
      <c r="E247" s="53"/>
      <c r="F247" s="53">
        <f t="shared" si="58"/>
        <v>-0.38194444444444442</v>
      </c>
      <c r="G247" s="53">
        <f t="shared" si="58"/>
        <v>0</v>
      </c>
      <c r="H247" s="53">
        <f t="shared" si="58"/>
        <v>0.1685393258426966</v>
      </c>
      <c r="I247" s="30">
        <v>-0.03</v>
      </c>
    </row>
    <row r="248" spans="1:9" x14ac:dyDescent="0.25">
      <c r="A248" s="31" t="s">
        <v>116</v>
      </c>
      <c r="B248" s="53"/>
      <c r="C248" s="53"/>
      <c r="D248" s="53"/>
      <c r="E248" s="53"/>
      <c r="F248" s="53">
        <f t="shared" si="58"/>
        <v>-0.1071428571428571</v>
      </c>
      <c r="G248" s="53">
        <f t="shared" si="58"/>
        <v>0</v>
      </c>
      <c r="H248" s="53">
        <f t="shared" si="58"/>
        <v>0.15999999999999992</v>
      </c>
      <c r="I248" s="30">
        <v>-0.16</v>
      </c>
    </row>
    <row r="249" spans="1:9" x14ac:dyDescent="0.25">
      <c r="A249" s="31" t="s">
        <v>122</v>
      </c>
      <c r="B249" s="53"/>
      <c r="C249" s="53"/>
      <c r="D249" s="53"/>
      <c r="E249" s="53"/>
      <c r="F249" s="53">
        <f t="shared" si="58"/>
        <v>-0.12621359223300976</v>
      </c>
      <c r="G249" s="53">
        <f t="shared" si="58"/>
        <v>0</v>
      </c>
      <c r="H249" s="53">
        <f t="shared" si="58"/>
        <v>-4.4444444444444398E-2</v>
      </c>
      <c r="I249" s="30">
        <v>0.42</v>
      </c>
    </row>
    <row r="250" spans="1:9" x14ac:dyDescent="0.25">
      <c r="A250" s="29" t="s">
        <v>109</v>
      </c>
      <c r="B250" s="54">
        <v>0</v>
      </c>
      <c r="C250" s="54">
        <f t="shared" si="58"/>
        <v>4.8780487804878092E-2</v>
      </c>
      <c r="D250" s="54">
        <f t="shared" si="58"/>
        <v>-1.8720930232558139</v>
      </c>
      <c r="E250" s="54">
        <f t="shared" si="58"/>
        <v>-0.65333333333333332</v>
      </c>
      <c r="F250" s="54">
        <f t="shared" si="58"/>
        <v>-1.2692307692307692</v>
      </c>
      <c r="G250" s="54">
        <f t="shared" si="58"/>
        <v>0.5714285714285714</v>
      </c>
      <c r="H250" s="54">
        <f t="shared" si="58"/>
        <v>-4.6363636363636367</v>
      </c>
      <c r="I250" s="30">
        <v>0</v>
      </c>
    </row>
    <row r="251" spans="1:9" ht="15.75" thickBot="1" x14ac:dyDescent="0.3">
      <c r="A251" s="32" t="s">
        <v>106</v>
      </c>
      <c r="B251" s="36">
        <v>0.1</v>
      </c>
      <c r="C251" s="36">
        <f t="shared" si="58"/>
        <v>5.8004640371229765E-2</v>
      </c>
      <c r="D251" s="36">
        <f t="shared" si="58"/>
        <v>6.0971089696071123E-2</v>
      </c>
      <c r="E251" s="36">
        <f t="shared" si="58"/>
        <v>5.95924308588065E-2</v>
      </c>
      <c r="F251" s="36">
        <f t="shared" si="58"/>
        <v>7.4731433909388079E-2</v>
      </c>
      <c r="G251" s="36">
        <f t="shared" si="58"/>
        <v>-4.3817266150267153E-2</v>
      </c>
      <c r="H251" s="36">
        <f t="shared" si="58"/>
        <v>0.19076009945726269</v>
      </c>
      <c r="I251" s="36">
        <v>0.06</v>
      </c>
    </row>
    <row r="252" spans="1:9" ht="15.75" thickTop="1" x14ac:dyDescent="0.25"/>
  </sheetData>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293"/>
  <sheetViews>
    <sheetView tabSelected="1" topLeftCell="A3" workbookViewId="0">
      <selection activeCell="H141" sqref="H141"/>
    </sheetView>
  </sheetViews>
  <sheetFormatPr defaultRowHeight="15" x14ac:dyDescent="0.25"/>
  <cols>
    <col min="1" max="1" width="48.7109375" customWidth="1"/>
    <col min="2" max="9" width="11.7109375" customWidth="1"/>
    <col min="10" max="10" width="42.5703125" customWidth="1"/>
    <col min="11" max="15" width="11.7109375" customWidth="1"/>
  </cols>
  <sheetData>
    <row r="1" spans="1:15" ht="60" customHeight="1" x14ac:dyDescent="0.25">
      <c r="A1" s="15" t="s">
        <v>117</v>
      </c>
      <c r="B1" s="16">
        <f t="shared" ref="B1:G1" si="0">+C1-1</f>
        <v>2015</v>
      </c>
      <c r="C1" s="16">
        <f t="shared" si="0"/>
        <v>2016</v>
      </c>
      <c r="D1" s="16">
        <f t="shared" si="0"/>
        <v>2017</v>
      </c>
      <c r="E1" s="16">
        <f t="shared" si="0"/>
        <v>2018</v>
      </c>
      <c r="F1" s="16">
        <f t="shared" si="0"/>
        <v>2019</v>
      </c>
      <c r="G1" s="16">
        <f t="shared" si="0"/>
        <v>2020</v>
      </c>
      <c r="H1" s="16">
        <f>+I1-1</f>
        <v>2021</v>
      </c>
      <c r="I1" s="16">
        <v>2022</v>
      </c>
      <c r="J1" s="62" t="s">
        <v>149</v>
      </c>
      <c r="K1" s="39">
        <f>+I1+1</f>
        <v>2023</v>
      </c>
      <c r="L1" s="39">
        <f t="shared" ref="L1:O1" si="1">+K1+1</f>
        <v>2024</v>
      </c>
      <c r="M1" s="39">
        <f t="shared" si="1"/>
        <v>2025</v>
      </c>
      <c r="N1" s="39">
        <f t="shared" si="1"/>
        <v>2026</v>
      </c>
      <c r="O1" s="39">
        <f t="shared" si="1"/>
        <v>2027</v>
      </c>
    </row>
    <row r="2" spans="1:15" x14ac:dyDescent="0.25">
      <c r="A2" s="40" t="s">
        <v>129</v>
      </c>
      <c r="B2" s="40"/>
      <c r="C2" s="40"/>
      <c r="D2" s="40"/>
      <c r="E2" s="40"/>
      <c r="F2" s="40"/>
      <c r="G2" s="40"/>
      <c r="H2" s="40"/>
      <c r="I2" s="40"/>
      <c r="J2" s="40"/>
      <c r="K2" s="39"/>
      <c r="L2" s="39"/>
      <c r="M2" s="39"/>
      <c r="N2" s="39"/>
      <c r="O2" s="39"/>
    </row>
    <row r="3" spans="1:15" x14ac:dyDescent="0.25">
      <c r="A3" s="41" t="s">
        <v>140</v>
      </c>
      <c r="B3" s="9">
        <f>SUM(B18,B45,B72,B99,B126,B141,B172,B187,B214,B241,B268)</f>
        <v>33096</v>
      </c>
      <c r="C3" s="9">
        <f t="shared" ref="C3:I3" si="2">SUM(C18,C45,C72,C99,C126,C141,C172)</f>
        <v>32376</v>
      </c>
      <c r="D3" s="9">
        <f t="shared" si="2"/>
        <v>34350</v>
      </c>
      <c r="E3" s="9">
        <f t="shared" si="2"/>
        <v>36397</v>
      </c>
      <c r="F3" s="9">
        <f t="shared" si="2"/>
        <v>39073</v>
      </c>
      <c r="G3" s="9">
        <f t="shared" si="2"/>
        <v>37403</v>
      </c>
      <c r="H3" s="9">
        <f t="shared" si="2"/>
        <v>44538</v>
      </c>
      <c r="I3" s="9">
        <f t="shared" si="2"/>
        <v>46710</v>
      </c>
      <c r="J3" s="63"/>
      <c r="K3" s="59">
        <f>I3*(1+AVERAGE(C4:I4))</f>
        <v>49173.072360928265</v>
      </c>
      <c r="L3" s="59">
        <f>K3*(1+AVERAGE(D4:K4))</f>
        <v>52376.476717467711</v>
      </c>
      <c r="M3" s="59">
        <f>L3*(1+AVERAGE(E4:L4))</f>
        <v>55832.296625281684</v>
      </c>
      <c r="N3" s="59">
        <f>M3*(1+AVERAGE(F4:M4))</f>
        <v>59605.296335228282</v>
      </c>
      <c r="O3" s="59">
        <f>N3*(1+AVERAGE(G4:N4))</f>
        <v>63515.144150957858</v>
      </c>
    </row>
    <row r="4" spans="1:15" x14ac:dyDescent="0.25">
      <c r="A4" s="42" t="s">
        <v>130</v>
      </c>
      <c r="C4" s="56">
        <f>C3/B3-1</f>
        <v>-2.1754894851341522E-2</v>
      </c>
      <c r="D4" s="56">
        <f t="shared" ref="D4:I4" si="3">D3/C3-1</f>
        <v>6.0971089696071123E-2</v>
      </c>
      <c r="E4" s="56">
        <f t="shared" si="3"/>
        <v>5.95924308588065E-2</v>
      </c>
      <c r="F4" s="56">
        <f t="shared" si="3"/>
        <v>7.3522543066736334E-2</v>
      </c>
      <c r="G4" s="56">
        <f t="shared" si="3"/>
        <v>-4.2740511350549015E-2</v>
      </c>
      <c r="H4" s="56">
        <f t="shared" si="3"/>
        <v>0.19076009945726269</v>
      </c>
      <c r="I4" s="56">
        <f t="shared" si="3"/>
        <v>4.8767344739323759E-2</v>
      </c>
      <c r="J4" s="56"/>
      <c r="K4" s="56"/>
      <c r="L4" s="56"/>
      <c r="M4" s="56"/>
      <c r="N4" s="56"/>
      <c r="O4" s="56"/>
    </row>
    <row r="5" spans="1:15" x14ac:dyDescent="0.25">
      <c r="A5" s="41" t="s">
        <v>131</v>
      </c>
      <c r="B5" s="48">
        <f>SUM(B32,B59,B86,B113,B128,B159,B174,B201,B228,B255,B282)</f>
        <v>4119</v>
      </c>
      <c r="C5" s="48">
        <f t="shared" ref="C5:I5" si="4">SUM(C32,C59,C86,C113,C128,C159,C174)</f>
        <v>5291</v>
      </c>
      <c r="D5" s="48">
        <f t="shared" si="4"/>
        <v>5651</v>
      </c>
      <c r="E5" s="48">
        <f t="shared" si="4"/>
        <v>5126</v>
      </c>
      <c r="F5" s="48">
        <f t="shared" si="4"/>
        <v>5555</v>
      </c>
      <c r="G5" s="48">
        <f t="shared" si="4"/>
        <v>3697</v>
      </c>
      <c r="H5" s="48">
        <f t="shared" si="4"/>
        <v>7667</v>
      </c>
      <c r="I5" s="48">
        <f t="shared" si="4"/>
        <v>7573</v>
      </c>
      <c r="J5" s="63"/>
      <c r="K5" s="59">
        <f>I5*(1+AVERAGE(C6:I6))</f>
        <v>8731.0978863702239</v>
      </c>
      <c r="L5" s="59">
        <f>K5*(1+AVERAGE(D6:K6))</f>
        <v>9874.7800584512097</v>
      </c>
      <c r="M5" s="59">
        <f>L5*(1+AVERAGE(E6:L6))</f>
        <v>11292.594954599992</v>
      </c>
      <c r="N5" s="59">
        <f>M5*(1+AVERAGE(F6:M6))</f>
        <v>13581.606380629193</v>
      </c>
      <c r="O5" s="59">
        <f>N5*(1+AVERAGE(G6:N6))</f>
        <v>16873.379744905302</v>
      </c>
    </row>
    <row r="6" spans="1:15" x14ac:dyDescent="0.25">
      <c r="A6" s="42" t="s">
        <v>130</v>
      </c>
      <c r="C6" s="56">
        <f>C5/B5-1</f>
        <v>0.28453508133041994</v>
      </c>
      <c r="D6" s="56">
        <f t="shared" ref="D6:I6" si="5">D5/C5-1</f>
        <v>6.8040068040068125E-2</v>
      </c>
      <c r="E6" s="56">
        <f t="shared" si="5"/>
        <v>-9.2903910812245583E-2</v>
      </c>
      <c r="F6" s="56">
        <f t="shared" si="5"/>
        <v>8.3690987124463545E-2</v>
      </c>
      <c r="G6" s="56">
        <f t="shared" si="5"/>
        <v>-0.3344734473447345</v>
      </c>
      <c r="H6" s="56">
        <f t="shared" si="5"/>
        <v>1.0738436570192049</v>
      </c>
      <c r="I6" s="56">
        <f t="shared" si="5"/>
        <v>-1.2260336507108338E-2</v>
      </c>
      <c r="J6" s="56"/>
      <c r="K6" s="56"/>
      <c r="L6" s="56"/>
      <c r="M6" s="56"/>
      <c r="N6" s="56"/>
      <c r="O6" s="56"/>
    </row>
    <row r="7" spans="1:15" x14ac:dyDescent="0.25">
      <c r="A7" s="42" t="s">
        <v>132</v>
      </c>
      <c r="B7" s="56">
        <f>B5/B3</f>
        <v>0.12445612762871647</v>
      </c>
      <c r="C7" s="56">
        <f t="shared" ref="C7:O7" si="6">C5/C3</f>
        <v>0.16342352359772672</v>
      </c>
      <c r="D7" s="56">
        <f t="shared" si="6"/>
        <v>0.16451237263464338</v>
      </c>
      <c r="E7" s="56">
        <f t="shared" si="6"/>
        <v>0.14083578316894249</v>
      </c>
      <c r="F7" s="56">
        <f t="shared" si="6"/>
        <v>0.14216978476185602</v>
      </c>
      <c r="G7" s="56">
        <f t="shared" si="6"/>
        <v>9.8842338849824879E-2</v>
      </c>
      <c r="H7" s="56">
        <f t="shared" si="6"/>
        <v>0.17214513449189456</v>
      </c>
      <c r="I7" s="56">
        <f t="shared" si="6"/>
        <v>0.16212802397773496</v>
      </c>
      <c r="J7" s="56"/>
      <c r="K7" s="56">
        <f t="shared" si="6"/>
        <v>0.1775585186600572</v>
      </c>
      <c r="L7" s="56">
        <f t="shared" si="6"/>
        <v>0.18853463763357609</v>
      </c>
      <c r="M7" s="56">
        <f t="shared" si="6"/>
        <v>0.20225918755214772</v>
      </c>
      <c r="N7" s="56">
        <f t="shared" si="6"/>
        <v>0.2278590530654255</v>
      </c>
      <c r="O7" s="56">
        <f t="shared" si="6"/>
        <v>0.2656591584646642</v>
      </c>
    </row>
    <row r="8" spans="1:15" x14ac:dyDescent="0.25">
      <c r="A8" s="41" t="s">
        <v>133</v>
      </c>
      <c r="B8" s="48">
        <f>SUM(B35,B62,B89,B116,B131,B162,B177,B204,B231,B258,B285)</f>
        <v>601</v>
      </c>
      <c r="C8" s="48">
        <f t="shared" ref="C8:I8" si="7">SUM(C35,C62,C89,C116,C131,C162,C177)</f>
        <v>649</v>
      </c>
      <c r="D8" s="48">
        <f t="shared" si="7"/>
        <v>706</v>
      </c>
      <c r="E8" s="48">
        <f t="shared" si="7"/>
        <v>747</v>
      </c>
      <c r="F8" s="48">
        <f t="shared" si="7"/>
        <v>705</v>
      </c>
      <c r="G8" s="48">
        <f t="shared" si="7"/>
        <v>721</v>
      </c>
      <c r="H8" s="48">
        <f t="shared" si="7"/>
        <v>744</v>
      </c>
      <c r="I8" s="48">
        <f t="shared" si="7"/>
        <v>717</v>
      </c>
      <c r="J8" s="61"/>
      <c r="K8" s="59">
        <f>I8*(1+AVERAGE(C9:I9))</f>
        <v>736.24099426542989</v>
      </c>
      <c r="L8" s="59">
        <f>K8*(1+AVERAGE(D9:K9))</f>
        <v>749.49100480375876</v>
      </c>
      <c r="M8" s="59">
        <f>L8*(1+AVERAGE(E9:L9))</f>
        <v>752.51199414136465</v>
      </c>
      <c r="N8" s="59">
        <f>M8*(1+AVERAGE(F9:M9))</f>
        <v>745.37817140266111</v>
      </c>
      <c r="O8" s="59">
        <f>N8*(1+AVERAGE(G9:N9))</f>
        <v>749.92618366798297</v>
      </c>
    </row>
    <row r="9" spans="1:15" x14ac:dyDescent="0.25">
      <c r="A9" s="42" t="s">
        <v>130</v>
      </c>
      <c r="C9" s="56">
        <f>C8/B8-1</f>
        <v>7.9866888519134704E-2</v>
      </c>
      <c r="D9" s="56">
        <f t="shared" ref="D9:I9" si="8">D8/C8-1</f>
        <v>8.7827426810477727E-2</v>
      </c>
      <c r="E9" s="56">
        <f t="shared" si="8"/>
        <v>5.8073654390934815E-2</v>
      </c>
      <c r="F9" s="56">
        <f t="shared" si="8"/>
        <v>-5.6224899598393607E-2</v>
      </c>
      <c r="G9" s="56">
        <f t="shared" si="8"/>
        <v>2.2695035460992941E-2</v>
      </c>
      <c r="H9" s="56">
        <f t="shared" si="8"/>
        <v>3.1900138696255187E-2</v>
      </c>
      <c r="I9" s="56">
        <f t="shared" si="8"/>
        <v>-3.6290322580645129E-2</v>
      </c>
      <c r="J9" s="56"/>
      <c r="K9" s="56"/>
      <c r="L9" s="56"/>
      <c r="M9" s="56"/>
      <c r="N9" s="56"/>
      <c r="O9" s="56"/>
    </row>
    <row r="10" spans="1:15" x14ac:dyDescent="0.25">
      <c r="A10" s="42" t="s">
        <v>134</v>
      </c>
      <c r="B10" s="56">
        <f>B8/B3</f>
        <v>1.8159294174522601E-2</v>
      </c>
      <c r="C10" s="56">
        <f t="shared" ref="C10:O10" si="9">C8/C3</f>
        <v>2.0045712873733631E-2</v>
      </c>
      <c r="D10" s="56">
        <f t="shared" si="9"/>
        <v>2.0553129548762736E-2</v>
      </c>
      <c r="E10" s="56">
        <f t="shared" si="9"/>
        <v>2.0523669533203285E-2</v>
      </c>
      <c r="F10" s="56">
        <f t="shared" si="9"/>
        <v>1.8043150001279654E-2</v>
      </c>
      <c r="G10" s="56">
        <f t="shared" si="9"/>
        <v>1.9276528620698875E-2</v>
      </c>
      <c r="H10" s="56">
        <f t="shared" si="9"/>
        <v>1.6704836319547355E-2</v>
      </c>
      <c r="I10" s="56">
        <f t="shared" si="9"/>
        <v>1.5350032113037893E-2</v>
      </c>
      <c r="J10" s="56"/>
      <c r="K10" s="56">
        <f t="shared" si="9"/>
        <v>1.497244241444692E-2</v>
      </c>
      <c r="L10" s="56">
        <f t="shared" si="9"/>
        <v>1.4309687321022136E-2</v>
      </c>
      <c r="M10" s="56">
        <f t="shared" si="9"/>
        <v>1.3478077020399984E-2</v>
      </c>
      <c r="N10" s="56">
        <f t="shared" si="9"/>
        <v>1.250523388409233E-2</v>
      </c>
      <c r="O10" s="56">
        <f t="shared" si="9"/>
        <v>1.1807045291208294E-2</v>
      </c>
    </row>
    <row r="11" spans="1:15" x14ac:dyDescent="0.25">
      <c r="A11" s="41" t="s">
        <v>135</v>
      </c>
      <c r="B11" s="48">
        <f>SUM(B38,B65,B92,B119,B134,B165,B180,B207,B234,B261,B288)</f>
        <v>3518</v>
      </c>
      <c r="C11" s="48">
        <f t="shared" ref="C11:I11" si="10">SUM(C38,C65,C92,C119,C134,C165,C180)</f>
        <v>4642</v>
      </c>
      <c r="D11" s="48">
        <f t="shared" si="10"/>
        <v>4945</v>
      </c>
      <c r="E11" s="48">
        <f t="shared" si="10"/>
        <v>4379</v>
      </c>
      <c r="F11" s="48">
        <f t="shared" si="10"/>
        <v>4850</v>
      </c>
      <c r="G11" s="48">
        <f t="shared" si="10"/>
        <v>2976</v>
      </c>
      <c r="H11" s="48">
        <f t="shared" si="10"/>
        <v>6923</v>
      </c>
      <c r="I11" s="48">
        <f t="shared" si="10"/>
        <v>6856</v>
      </c>
      <c r="J11" s="61"/>
      <c r="K11" s="59">
        <f>I11*(1+AVERAGE(C12:I12))</f>
        <v>8137.1712218796765</v>
      </c>
      <c r="L11" s="59">
        <f>K11*(1+AVERAGE(D12:K12))</f>
        <v>9477.8794718967165</v>
      </c>
      <c r="M11" s="59">
        <f>L11*(1+AVERAGE(E12:L12))</f>
        <v>11228.077959788028</v>
      </c>
      <c r="N11" s="59">
        <f>M11*(1+AVERAGE(F12:M12))</f>
        <v>14141.107480320297</v>
      </c>
      <c r="O11" s="59">
        <f>N11*(1+AVERAGE(G12:N12))</f>
        <v>18525.827684993241</v>
      </c>
    </row>
    <row r="12" spans="1:15" x14ac:dyDescent="0.25">
      <c r="A12" s="42" t="s">
        <v>130</v>
      </c>
      <c r="C12" s="56">
        <f>C11/B11-1</f>
        <v>0.31949971574758385</v>
      </c>
      <c r="D12" s="56">
        <f t="shared" ref="D12:I12" si="11">D11/C11-1</f>
        <v>6.5273588970271357E-2</v>
      </c>
      <c r="E12" s="56">
        <f t="shared" si="11"/>
        <v>-0.11445904954499497</v>
      </c>
      <c r="F12" s="56">
        <f t="shared" si="11"/>
        <v>0.10755880337976698</v>
      </c>
      <c r="G12" s="56">
        <f t="shared" si="11"/>
        <v>-0.38639175257731961</v>
      </c>
      <c r="H12" s="56">
        <f t="shared" si="11"/>
        <v>1.32627688172043</v>
      </c>
      <c r="I12" s="56">
        <f t="shared" si="11"/>
        <v>-9.67788530983682E-3</v>
      </c>
      <c r="J12" s="56"/>
      <c r="K12" s="56"/>
      <c r="L12" s="56"/>
      <c r="M12" s="56"/>
      <c r="N12" s="56"/>
      <c r="O12" s="56"/>
    </row>
    <row r="13" spans="1:15" x14ac:dyDescent="0.25">
      <c r="A13" s="42" t="s">
        <v>132</v>
      </c>
      <c r="B13" s="56">
        <f>B11/B3</f>
        <v>0.10629683345419386</v>
      </c>
      <c r="C13" s="56">
        <f t="shared" ref="C13:O13" si="12">C11/C3</f>
        <v>0.14337781072399308</v>
      </c>
      <c r="D13" s="56">
        <f t="shared" si="12"/>
        <v>0.14395924308588065</v>
      </c>
      <c r="E13" s="56">
        <f t="shared" si="12"/>
        <v>0.12031211363573921</v>
      </c>
      <c r="F13" s="56">
        <f t="shared" si="12"/>
        <v>0.12412663476057635</v>
      </c>
      <c r="G13" s="56">
        <f t="shared" si="12"/>
        <v>7.9565810229126011E-2</v>
      </c>
      <c r="H13" s="56">
        <f t="shared" si="12"/>
        <v>0.1554402981723472</v>
      </c>
      <c r="I13" s="56">
        <f t="shared" si="12"/>
        <v>0.14677799186469706</v>
      </c>
      <c r="J13" s="56"/>
      <c r="K13" s="56">
        <f t="shared" si="12"/>
        <v>0.16548022792135469</v>
      </c>
      <c r="L13" s="56">
        <f t="shared" si="12"/>
        <v>0.18095679713285898</v>
      </c>
      <c r="M13" s="56">
        <f t="shared" si="12"/>
        <v>0.20110363783072088</v>
      </c>
      <c r="N13" s="56">
        <f t="shared" si="12"/>
        <v>0.23724582125703711</v>
      </c>
      <c r="O13" s="56">
        <f t="shared" si="12"/>
        <v>0.29167575595770506</v>
      </c>
    </row>
    <row r="14" spans="1:15" x14ac:dyDescent="0.25">
      <c r="A14" s="41" t="s">
        <v>136</v>
      </c>
      <c r="B14" s="48">
        <f>SUM(B41,B68,B95,B122,B137,B168,B183,B210,B237,B264,B291)</f>
        <v>941</v>
      </c>
      <c r="C14" s="48">
        <f t="shared" ref="C14:I14" si="13">SUM(C41,C68,C95,C122,C137,C168,C183)</f>
        <v>1143</v>
      </c>
      <c r="D14" s="48">
        <f t="shared" si="13"/>
        <v>1105</v>
      </c>
      <c r="E14" s="48">
        <f t="shared" si="13"/>
        <v>1028</v>
      </c>
      <c r="F14" s="48">
        <f t="shared" si="13"/>
        <v>1119</v>
      </c>
      <c r="G14" s="48">
        <f t="shared" si="13"/>
        <v>1086</v>
      </c>
      <c r="H14" s="48">
        <f t="shared" si="13"/>
        <v>695</v>
      </c>
      <c r="I14" s="48">
        <f t="shared" si="13"/>
        <v>758</v>
      </c>
      <c r="J14" s="61"/>
      <c r="K14" s="59">
        <f>I14*(1+AVERAGE(C15:I15))</f>
        <v>747.32060094696203</v>
      </c>
      <c r="L14" s="59">
        <f>K14*(1+AVERAGE(D15:K15))</f>
        <v>708.29954617357453</v>
      </c>
      <c r="M14" s="59">
        <f>L14*(1+AVERAGE(E15:L15))</f>
        <v>668.62884678107969</v>
      </c>
      <c r="N14" s="59">
        <f>M14*(1+AVERAGE(F15:M15))</f>
        <v>633.46589539186755</v>
      </c>
      <c r="O14" s="59">
        <f>N14*(1+AVERAGE(G15:N15))</f>
        <v>570.35580675083713</v>
      </c>
    </row>
    <row r="15" spans="1:15" x14ac:dyDescent="0.25">
      <c r="A15" s="42" t="s">
        <v>130</v>
      </c>
      <c r="C15" s="56">
        <f>C14/B14-1</f>
        <v>0.2146652497343251</v>
      </c>
      <c r="D15" s="56">
        <f t="shared" ref="D15:I15" si="14">D14/C14-1</f>
        <v>-3.3245844269466307E-2</v>
      </c>
      <c r="E15" s="56">
        <f t="shared" si="14"/>
        <v>-6.9683257918552011E-2</v>
      </c>
      <c r="F15" s="56">
        <f t="shared" si="14"/>
        <v>8.8521400778210024E-2</v>
      </c>
      <c r="G15" s="56">
        <f t="shared" si="14"/>
        <v>-2.9490616621983934E-2</v>
      </c>
      <c r="H15" s="56">
        <f t="shared" si="14"/>
        <v>-0.36003683241252304</v>
      </c>
      <c r="I15" s="56">
        <f t="shared" si="14"/>
        <v>9.0647482014388547E-2</v>
      </c>
      <c r="J15" s="56"/>
      <c r="K15" s="56"/>
      <c r="L15" s="56"/>
      <c r="M15" s="56"/>
      <c r="N15" s="56"/>
      <c r="O15" s="56"/>
    </row>
    <row r="16" spans="1:15" x14ac:dyDescent="0.25">
      <c r="A16" s="42" t="s">
        <v>134</v>
      </c>
      <c r="B16" s="56">
        <f>B14/B3</f>
        <v>2.843243896543389E-2</v>
      </c>
      <c r="C16" s="56">
        <f t="shared" ref="C16:O16" si="15">C14/C3</f>
        <v>3.5303928836174947E-2</v>
      </c>
      <c r="D16" s="56">
        <f t="shared" si="15"/>
        <v>3.2168850072780204E-2</v>
      </c>
      <c r="E16" s="56">
        <f t="shared" si="15"/>
        <v>2.8244086051048164E-2</v>
      </c>
      <c r="F16" s="56">
        <f t="shared" si="15"/>
        <v>2.863870191692473E-2</v>
      </c>
      <c r="G16" s="56">
        <f t="shared" si="15"/>
        <v>2.9035104136031869E-2</v>
      </c>
      <c r="H16" s="56">
        <f t="shared" si="15"/>
        <v>1.5604652207104046E-2</v>
      </c>
      <c r="I16" s="56">
        <f t="shared" si="15"/>
        <v>1.6227788482123744E-2</v>
      </c>
      <c r="J16" s="56"/>
      <c r="K16" s="56">
        <f t="shared" si="15"/>
        <v>1.5197760991252703E-2</v>
      </c>
      <c r="L16" s="56">
        <f t="shared" si="15"/>
        <v>1.3523237731211396E-2</v>
      </c>
      <c r="M16" s="56">
        <f t="shared" si="15"/>
        <v>1.1975664394903553E-2</v>
      </c>
      <c r="N16" s="56">
        <f t="shared" si="15"/>
        <v>1.062767798064738E-2</v>
      </c>
      <c r="O16" s="56">
        <f t="shared" si="15"/>
        <v>8.9798396016430321E-3</v>
      </c>
    </row>
    <row r="17" spans="1:15" x14ac:dyDescent="0.25">
      <c r="A17" s="43" t="str">
        <f>+Historicals!A107</f>
        <v>North America</v>
      </c>
      <c r="B17" s="43"/>
      <c r="C17" s="43"/>
      <c r="D17" s="43"/>
      <c r="E17" s="43"/>
      <c r="F17" s="43"/>
      <c r="G17" s="43"/>
      <c r="H17" s="43"/>
      <c r="I17" s="43"/>
      <c r="J17" s="61"/>
      <c r="K17" s="39"/>
      <c r="M17" s="39"/>
      <c r="N17" s="39"/>
      <c r="O17" s="39"/>
    </row>
    <row r="18" spans="1:15" x14ac:dyDescent="0.25">
      <c r="A18" s="9" t="s">
        <v>137</v>
      </c>
      <c r="B18" s="9">
        <f>SUM(B20,B24,B28)</f>
        <v>13740</v>
      </c>
      <c r="C18" s="9">
        <f t="shared" ref="C18:I18" si="16">SUM(C20,C24,C28)</f>
        <v>14764</v>
      </c>
      <c r="D18" s="9">
        <f t="shared" si="16"/>
        <v>15216</v>
      </c>
      <c r="E18" s="9">
        <f t="shared" si="16"/>
        <v>14855</v>
      </c>
      <c r="F18" s="9">
        <f t="shared" si="16"/>
        <v>15902</v>
      </c>
      <c r="G18" s="9">
        <f t="shared" si="16"/>
        <v>14484</v>
      </c>
      <c r="H18" s="9">
        <f t="shared" si="16"/>
        <v>17179</v>
      </c>
      <c r="I18" s="9">
        <f t="shared" si="16"/>
        <v>18353</v>
      </c>
      <c r="K18" s="59">
        <f>I18*(1+AVERAGE(C19:I19))</f>
        <v>19184.479240764224</v>
      </c>
      <c r="L18" s="59">
        <f>K18*(1+AVERAGE(D19:K19))</f>
        <v>19960.193316160497</v>
      </c>
      <c r="M18" s="59">
        <f>L18*(1+AVERAGE(E19:L19))</f>
        <v>20806.472601630958</v>
      </c>
      <c r="N18" s="59">
        <f>M18*(1+AVERAGE(F19:M19))</f>
        <v>22032.581293735828</v>
      </c>
      <c r="O18" s="59">
        <f>N18*(1+AVERAGE(G19:N19))</f>
        <v>23246.102548398347</v>
      </c>
    </row>
    <row r="19" spans="1:15" x14ac:dyDescent="0.25">
      <c r="A19" s="44" t="s">
        <v>130</v>
      </c>
      <c r="B19" s="47" t="str">
        <f t="shared" ref="B19:H19" si="17">+IFERROR(B18/A18-1,"nm")</f>
        <v>nm</v>
      </c>
      <c r="C19" s="47">
        <f>+IFERROR(C18/B18-1,"nm")</f>
        <v>7.4526928675400228E-2</v>
      </c>
      <c r="D19" s="47">
        <f t="shared" si="17"/>
        <v>3.0615009482525046E-2</v>
      </c>
      <c r="E19" s="47">
        <f t="shared" si="17"/>
        <v>-2.372502628811779E-2</v>
      </c>
      <c r="F19" s="47">
        <f t="shared" si="17"/>
        <v>7.0481319421070276E-2</v>
      </c>
      <c r="G19" s="47">
        <f t="shared" si="17"/>
        <v>-8.9171173437303519E-2</v>
      </c>
      <c r="H19" s="47">
        <f t="shared" si="17"/>
        <v>0.18606738470035911</v>
      </c>
      <c r="I19" s="47">
        <f>+IFERROR(I18/H18-1,"nm")</f>
        <v>6.8339251411607238E-2</v>
      </c>
      <c r="J19" s="47"/>
      <c r="K19" s="47"/>
      <c r="L19" s="47"/>
      <c r="M19" s="47"/>
      <c r="N19" s="47"/>
      <c r="O19" s="47"/>
    </row>
    <row r="20" spans="1:15" x14ac:dyDescent="0.25">
      <c r="A20" s="45" t="s">
        <v>114</v>
      </c>
      <c r="B20" s="3">
        <f>+Historicals!B108</f>
        <v>8506</v>
      </c>
      <c r="C20" s="3">
        <f>+Historicals!C108</f>
        <v>9299</v>
      </c>
      <c r="D20" s="3">
        <f>+Historicals!D108</f>
        <v>9684</v>
      </c>
      <c r="E20" s="3">
        <f>+Historicals!E108</f>
        <v>9322</v>
      </c>
      <c r="F20" s="3">
        <f>+Historicals!F108</f>
        <v>10045</v>
      </c>
      <c r="G20" s="3">
        <f>+Historicals!G108</f>
        <v>9329</v>
      </c>
      <c r="H20" s="3">
        <f>+Historicals!H108</f>
        <v>11644</v>
      </c>
      <c r="I20" s="3">
        <f>+Historicals!I108</f>
        <v>12228</v>
      </c>
      <c r="J20" s="3"/>
      <c r="K20" s="60">
        <f>I20*(1+AVERAGE(C21:I21))</f>
        <v>12929.946762668933</v>
      </c>
      <c r="L20" s="60">
        <f>K20*(1+AVERAGE(D21:K21))</f>
        <v>13594.98949676031</v>
      </c>
      <c r="M20" s="60">
        <f>L20*(1+AVERAGE(E21:L21))</f>
        <v>14321.515214695879</v>
      </c>
      <c r="N20" s="60">
        <f>M20*(1+AVERAGE(F21:M21))</f>
        <v>15412.043939205983</v>
      </c>
      <c r="O20" s="60">
        <f>N20*(1+AVERAGE(G21:N21))</f>
        <v>16578.356888040867</v>
      </c>
    </row>
    <row r="21" spans="1:15" x14ac:dyDescent="0.25">
      <c r="A21" s="44" t="s">
        <v>130</v>
      </c>
      <c r="B21" s="47" t="str">
        <f t="shared" ref="B21" si="18">+IFERROR(B20/A20-1,"nm")</f>
        <v>nm</v>
      </c>
      <c r="C21" s="47">
        <f t="shared" ref="C21" si="19">+IFERROR(C20/B20-1,"nm")</f>
        <v>9.3228309428638578E-2</v>
      </c>
      <c r="D21" s="47">
        <f t="shared" ref="D21" si="20">+IFERROR(D20/C20-1,"nm")</f>
        <v>4.1402301322722934E-2</v>
      </c>
      <c r="E21" s="47">
        <f t="shared" ref="E21" si="21">+IFERROR(E20/D20-1,"nm")</f>
        <v>-3.7381247418422192E-2</v>
      </c>
      <c r="F21" s="47">
        <f t="shared" ref="F21" si="22">+IFERROR(F20/E20-1,"nm")</f>
        <v>7.755846384895948E-2</v>
      </c>
      <c r="G21" s="47">
        <f t="shared" ref="G21" si="23">+IFERROR(G20/F20-1,"nm")</f>
        <v>-7.1279243404678949E-2</v>
      </c>
      <c r="H21" s="47">
        <f t="shared" ref="H21" si="24">+IFERROR(H20/G20-1,"nm")</f>
        <v>0.24815092721620746</v>
      </c>
      <c r="I21" s="47">
        <f>+IFERROR(I20/H20-1,"nm")</f>
        <v>5.0154586052902683E-2</v>
      </c>
      <c r="J21" s="47"/>
      <c r="K21" s="47"/>
      <c r="L21" s="47"/>
      <c r="M21" s="47"/>
      <c r="N21" s="47"/>
      <c r="O21" s="47"/>
    </row>
    <row r="22" spans="1:15" x14ac:dyDescent="0.25">
      <c r="A22" s="44" t="s">
        <v>138</v>
      </c>
      <c r="B22" s="47">
        <f>+Historicals!B212</f>
        <v>0.13488992661774524</v>
      </c>
      <c r="C22" s="47">
        <f>+Historicals!C212</f>
        <v>9.3228309428638578E-2</v>
      </c>
      <c r="D22" s="47">
        <f>+Historicals!D212</f>
        <v>4.1402301322722934E-2</v>
      </c>
      <c r="E22" s="47">
        <f>+Historicals!E212</f>
        <v>-3.7381247418422192E-2</v>
      </c>
      <c r="F22" s="47">
        <f>+Historicals!F212</f>
        <v>7.755846384895948E-2</v>
      </c>
      <c r="G22" s="47">
        <f>+Historicals!G212</f>
        <v>-7.1279243404678949E-2</v>
      </c>
      <c r="H22" s="47">
        <f>+Historicals!H212</f>
        <v>0.24815092721620746</v>
      </c>
      <c r="I22" s="47">
        <f>+Historicals!I212</f>
        <v>0.05</v>
      </c>
      <c r="J22" s="47"/>
      <c r="K22" s="47"/>
      <c r="L22" s="47"/>
      <c r="M22" s="47"/>
      <c r="N22" s="47"/>
      <c r="O22" s="47"/>
    </row>
    <row r="23" spans="1:15" x14ac:dyDescent="0.25">
      <c r="A23" s="44" t="s">
        <v>139</v>
      </c>
      <c r="B23" s="47" t="str">
        <f t="shared" ref="B23:H23" si="25">+IFERROR(B21-B22,"nm")</f>
        <v>nm</v>
      </c>
      <c r="C23" s="47">
        <f t="shared" si="25"/>
        <v>0</v>
      </c>
      <c r="D23" s="47">
        <f t="shared" si="25"/>
        <v>0</v>
      </c>
      <c r="E23" s="47">
        <f t="shared" si="25"/>
        <v>0</v>
      </c>
      <c r="F23" s="47">
        <f t="shared" si="25"/>
        <v>0</v>
      </c>
      <c r="G23" s="47">
        <f t="shared" si="25"/>
        <v>0</v>
      </c>
      <c r="H23" s="47">
        <f t="shared" si="25"/>
        <v>0</v>
      </c>
      <c r="I23" s="47">
        <f>+IFERROR(I21-I22,"nm")</f>
        <v>1.5458605290268046E-4</v>
      </c>
      <c r="J23" s="47"/>
    </row>
    <row r="24" spans="1:15" x14ac:dyDescent="0.25">
      <c r="A24" s="45" t="s">
        <v>115</v>
      </c>
      <c r="B24" s="3">
        <f>+Historicals!B109</f>
        <v>4410</v>
      </c>
      <c r="C24" s="3">
        <f>+Historicals!C109</f>
        <v>4746</v>
      </c>
      <c r="D24" s="3">
        <f>+Historicals!D109</f>
        <v>4886</v>
      </c>
      <c r="E24" s="3">
        <f>+Historicals!E109</f>
        <v>4938</v>
      </c>
      <c r="F24" s="3">
        <f>+Historicals!F109</f>
        <v>5260</v>
      </c>
      <c r="G24" s="3">
        <f>+Historicals!G109</f>
        <v>4639</v>
      </c>
      <c r="H24" s="3">
        <f>+Historicals!H109</f>
        <v>5028</v>
      </c>
      <c r="I24" s="3">
        <f>+Historicals!I109</f>
        <v>5492</v>
      </c>
      <c r="J24" s="3"/>
      <c r="K24" s="60">
        <f>I24*(1+AVERAGE(C25:I25))</f>
        <v>5679.9965709161579</v>
      </c>
      <c r="L24" s="60">
        <f>K24*(1+AVERAGE(D25:K25))</f>
        <v>5834.7068222193056</v>
      </c>
      <c r="M24" s="60">
        <f>L24*(1+AVERAGE(E25:L25))</f>
        <v>5990.9928232002812</v>
      </c>
      <c r="N24" s="60">
        <f>M24*(1+AVERAGE(F25:M25))</f>
        <v>6175.6430745724147</v>
      </c>
      <c r="O24" s="60">
        <f>N24*(1+AVERAGE(G25:N25))</f>
        <v>6295.1966416165988</v>
      </c>
    </row>
    <row r="25" spans="1:15" x14ac:dyDescent="0.25">
      <c r="A25" s="44" t="s">
        <v>130</v>
      </c>
      <c r="B25" s="47" t="str">
        <f t="shared" ref="B25" si="26">+IFERROR(B24/A24-1,"nm")</f>
        <v>nm</v>
      </c>
      <c r="C25" s="47">
        <f t="shared" ref="C25" si="27">+IFERROR(C24/B24-1,"nm")</f>
        <v>7.6190476190476142E-2</v>
      </c>
      <c r="D25" s="47">
        <f t="shared" ref="D25" si="28">+IFERROR(D24/C24-1,"nm")</f>
        <v>2.9498525073746285E-2</v>
      </c>
      <c r="E25" s="47">
        <f t="shared" ref="E25" si="29">+IFERROR(E24/D24-1,"nm")</f>
        <v>1.0642652476463343E-2</v>
      </c>
      <c r="F25" s="47">
        <f t="shared" ref="F25" si="30">+IFERROR(F24/E24-1,"nm")</f>
        <v>6.5208586472256025E-2</v>
      </c>
      <c r="G25" s="47">
        <f t="shared" ref="G25" si="31">+IFERROR(G24/F24-1,"nm")</f>
        <v>-0.11806083650190113</v>
      </c>
      <c r="H25" s="47">
        <f t="shared" ref="H25" si="32">+IFERROR(H24/G24-1,"nm")</f>
        <v>8.3854278939426541E-2</v>
      </c>
      <c r="I25" s="47">
        <f>+IFERROR(I24/H24-1,"nm")</f>
        <v>9.2283214001591007E-2</v>
      </c>
      <c r="J25" s="47"/>
      <c r="K25" s="47"/>
      <c r="L25" s="47"/>
      <c r="M25" s="47"/>
      <c r="N25" s="47"/>
      <c r="O25" s="47"/>
    </row>
    <row r="26" spans="1:15" x14ac:dyDescent="0.25">
      <c r="A26" s="44" t="s">
        <v>138</v>
      </c>
      <c r="B26" s="47">
        <f>+Historicals!B216</f>
        <v>0</v>
      </c>
      <c r="C26" s="47">
        <f>+Historicals!C216</f>
        <v>0</v>
      </c>
      <c r="D26" s="47">
        <f>+Historicals!D216</f>
        <v>2.9545905215149659E-2</v>
      </c>
      <c r="E26" s="47">
        <f>+Historicals!E216</f>
        <v>0.1315485362095532</v>
      </c>
      <c r="F26" s="47">
        <f>+Historicals!F216</f>
        <v>7.1148936170212673E-2</v>
      </c>
      <c r="G26" s="47">
        <f>+Historicals!G216</f>
        <v>-6.3721595423486432E-2</v>
      </c>
      <c r="H26" s="47">
        <f>+Historicals!H216</f>
        <v>0.18295994568907004</v>
      </c>
      <c r="I26" s="47">
        <f>+Historicals!I216</f>
        <v>0.09</v>
      </c>
      <c r="J26" s="47"/>
    </row>
    <row r="27" spans="1:15" x14ac:dyDescent="0.25">
      <c r="A27" s="44" t="s">
        <v>139</v>
      </c>
      <c r="B27" s="47" t="str">
        <f t="shared" ref="B27" si="33">+IFERROR(B25-B26,"nm")</f>
        <v>nm</v>
      </c>
      <c r="C27" s="47">
        <f t="shared" ref="C27" si="34">+IFERROR(C25-C26,"nm")</f>
        <v>7.6190476190476142E-2</v>
      </c>
      <c r="D27" s="47">
        <f t="shared" ref="D27" si="35">+IFERROR(D25-D26,"nm")</f>
        <v>-4.7380141403374765E-5</v>
      </c>
      <c r="E27" s="47">
        <f t="shared" ref="E27" si="36">+IFERROR(E25-E26,"nm")</f>
        <v>-0.12090588373308986</v>
      </c>
      <c r="F27" s="47">
        <f t="shared" ref="F27" si="37">+IFERROR(F25-F26,"nm")</f>
        <v>-5.9403496979566484E-3</v>
      </c>
      <c r="G27" s="47">
        <f t="shared" ref="G27" si="38">+IFERROR(G25-G26,"nm")</f>
        <v>-5.4339241078414702E-2</v>
      </c>
      <c r="H27" s="47">
        <f t="shared" ref="H27" si="39">+IFERROR(H25-H26,"nm")</f>
        <v>-9.9105666749643495E-2</v>
      </c>
      <c r="I27" s="47">
        <f>+IFERROR(I25-I26,"nm")</f>
        <v>2.2832140015910107E-3</v>
      </c>
      <c r="J27" s="47"/>
    </row>
    <row r="28" spans="1:15" x14ac:dyDescent="0.25">
      <c r="A28" s="45" t="s">
        <v>116</v>
      </c>
      <c r="B28" s="3">
        <f>+Historicals!B110</f>
        <v>824</v>
      </c>
      <c r="C28" s="3">
        <f>+Historicals!C110</f>
        <v>719</v>
      </c>
      <c r="D28" s="3">
        <f>+Historicals!D110</f>
        <v>646</v>
      </c>
      <c r="E28" s="3">
        <f>+Historicals!E110</f>
        <v>595</v>
      </c>
      <c r="F28" s="3">
        <f>+Historicals!F110</f>
        <v>597</v>
      </c>
      <c r="G28" s="3">
        <f>+Historicals!G110</f>
        <v>516</v>
      </c>
      <c r="H28" s="3">
        <f>+Historicals!H110</f>
        <v>507</v>
      </c>
      <c r="I28" s="3">
        <f>+Historicals!I110</f>
        <v>633</v>
      </c>
      <c r="J28" s="3"/>
      <c r="K28" s="60">
        <f>I28*(1+AVERAGE(C29:I29))</f>
        <v>614.08752863209497</v>
      </c>
      <c r="L28" s="60">
        <f>K28*(1+AVERAGE(D29:K29))</f>
        <v>605.72412024165851</v>
      </c>
      <c r="M28" s="60">
        <f>L28*(1+AVERAGE(E29:L29))</f>
        <v>608.12453633204302</v>
      </c>
      <c r="N28" s="60">
        <f>M28*(1+AVERAGE(F29:M29))</f>
        <v>623.13940512034503</v>
      </c>
      <c r="O28" s="60">
        <f>N28*(1+AVERAGE(G29:N29))</f>
        <v>642.95533325981796</v>
      </c>
    </row>
    <row r="29" spans="1:15" x14ac:dyDescent="0.25">
      <c r="A29" s="44" t="s">
        <v>130</v>
      </c>
      <c r="B29" s="47" t="str">
        <f t="shared" ref="B29" si="40">+IFERROR(B28/A28-1,"nm")</f>
        <v>nm</v>
      </c>
      <c r="C29" s="47">
        <f t="shared" ref="C29" si="41">+IFERROR(C28/B28-1,"nm")</f>
        <v>-0.12742718446601942</v>
      </c>
      <c r="D29" s="47">
        <f t="shared" ref="D29" si="42">+IFERROR(D28/C28-1,"nm")</f>
        <v>-0.10152990264255912</v>
      </c>
      <c r="E29" s="47">
        <f t="shared" ref="E29" si="43">+IFERROR(E28/D28-1,"nm")</f>
        <v>-7.8947368421052655E-2</v>
      </c>
      <c r="F29" s="47">
        <f t="shared" ref="F29" si="44">+IFERROR(F28/E28-1,"nm")</f>
        <v>3.3613445378151141E-3</v>
      </c>
      <c r="G29" s="47">
        <f t="shared" ref="G29" si="45">+IFERROR(G28/F28-1,"nm")</f>
        <v>-0.13567839195979903</v>
      </c>
      <c r="H29" s="47">
        <f t="shared" ref="H29" si="46">+IFERROR(H28/G28-1,"nm")</f>
        <v>-1.744186046511631E-2</v>
      </c>
      <c r="I29" s="47">
        <f>+IFERROR(I28/H28-1,"nm")</f>
        <v>0.24852071005917153</v>
      </c>
      <c r="J29" s="47"/>
    </row>
    <row r="30" spans="1:15" x14ac:dyDescent="0.25">
      <c r="A30" s="44" t="s">
        <v>138</v>
      </c>
      <c r="B30" s="47">
        <f>+Historicals!B214</f>
        <v>-4.9596309111880066E-2</v>
      </c>
      <c r="C30" s="47">
        <f>+Historicals!C214</f>
        <v>-0.12742718446601942</v>
      </c>
      <c r="D30" s="47">
        <f>+Historicals!D214</f>
        <v>-0.10152990264255912</v>
      </c>
      <c r="E30" s="47">
        <f>+Historicals!E214</f>
        <v>-7.8947368421052655E-2</v>
      </c>
      <c r="F30" s="47">
        <f>+Historicals!F214</f>
        <v>3.3613445378151141E-3</v>
      </c>
      <c r="G30" s="47">
        <f>+Historicals!G214</f>
        <v>-0.13567839195979903</v>
      </c>
      <c r="H30" s="47">
        <f>+Historicals!H214</f>
        <v>-1.744186046511631E-2</v>
      </c>
      <c r="I30" s="47">
        <f>+Historicals!I214</f>
        <v>0.25</v>
      </c>
      <c r="J30" s="47"/>
    </row>
    <row r="31" spans="1:15" x14ac:dyDescent="0.25">
      <c r="A31" s="44" t="s">
        <v>139</v>
      </c>
      <c r="B31" s="47" t="str">
        <f t="shared" ref="B31" si="47">+IFERROR(B29-B30,"nm")</f>
        <v>nm</v>
      </c>
      <c r="C31" s="47">
        <f t="shared" ref="C31" si="48">+IFERROR(C29-C30,"nm")</f>
        <v>0</v>
      </c>
      <c r="D31" s="47">
        <f t="shared" ref="D31" si="49">+IFERROR(D29-D30,"nm")</f>
        <v>0</v>
      </c>
      <c r="E31" s="47">
        <f t="shared" ref="E31" si="50">+IFERROR(E29-E30,"nm")</f>
        <v>0</v>
      </c>
      <c r="F31" s="47">
        <f t="shared" ref="F31" si="51">+IFERROR(F29-F30,"nm")</f>
        <v>0</v>
      </c>
      <c r="G31" s="47">
        <f t="shared" ref="G31" si="52">+IFERROR(G29-G30,"nm")</f>
        <v>0</v>
      </c>
      <c r="H31" s="47">
        <f t="shared" ref="H31" si="53">+IFERROR(H29-H30,"nm")</f>
        <v>0</v>
      </c>
      <c r="I31" s="47">
        <f>+IFERROR(I29-I30,"nm")</f>
        <v>-1.4792899408284654E-3</v>
      </c>
      <c r="J31" s="47"/>
    </row>
    <row r="32" spans="1:15" x14ac:dyDescent="0.25">
      <c r="A32" s="9" t="s">
        <v>131</v>
      </c>
      <c r="B32" s="48">
        <f t="shared" ref="B32:H32" si="54">+B38+B35</f>
        <v>3766</v>
      </c>
      <c r="C32" s="48">
        <f t="shared" si="54"/>
        <v>3896</v>
      </c>
      <c r="D32" s="48">
        <f t="shared" si="54"/>
        <v>4015</v>
      </c>
      <c r="E32" s="48">
        <f t="shared" si="54"/>
        <v>3760</v>
      </c>
      <c r="F32" s="48">
        <f t="shared" si="54"/>
        <v>4074</v>
      </c>
      <c r="G32" s="48">
        <f t="shared" si="54"/>
        <v>3047</v>
      </c>
      <c r="H32" s="48">
        <f t="shared" si="54"/>
        <v>5219</v>
      </c>
      <c r="I32" s="48">
        <f>+I38+I35</f>
        <v>5238</v>
      </c>
      <c r="J32" s="48"/>
      <c r="K32" s="59">
        <f>I32*(1+AVERAGE(C33:I33))</f>
        <v>5649.1446699044627</v>
      </c>
      <c r="L32" s="59">
        <f>K32*(1+AVERAGE(D33:K33))</f>
        <v>6133.9631084217417</v>
      </c>
      <c r="M32" s="59">
        <f>L32*(1+AVERAGE(E33:L33))</f>
        <v>6728.203352202725</v>
      </c>
      <c r="N32" s="59">
        <f>M32*(1+AVERAGE(F33:M33))</f>
        <v>7649.7940862916139</v>
      </c>
      <c r="O32" s="59">
        <f>N32*(1+AVERAGE(G33:N33))</f>
        <v>8833.9476252490877</v>
      </c>
    </row>
    <row r="33" spans="1:15" x14ac:dyDescent="0.25">
      <c r="A33" s="46" t="s">
        <v>130</v>
      </c>
      <c r="B33" s="47" t="str">
        <f t="shared" ref="B33" si="55">+IFERROR(B32/A32-1,"nm")</f>
        <v>nm</v>
      </c>
      <c r="C33" s="47">
        <f t="shared" ref="C33" si="56">+IFERROR(C32/B32-1,"nm")</f>
        <v>3.4519383961763239E-2</v>
      </c>
      <c r="D33" s="47">
        <f t="shared" ref="D33" si="57">+IFERROR(D32/C32-1,"nm")</f>
        <v>3.0544147843942548E-2</v>
      </c>
      <c r="E33" s="47">
        <f t="shared" ref="E33" si="58">+IFERROR(E32/D32-1,"nm")</f>
        <v>-6.3511830635118338E-2</v>
      </c>
      <c r="F33" s="47">
        <f t="shared" ref="F33" si="59">+IFERROR(F32/E32-1,"nm")</f>
        <v>8.3510638297872308E-2</v>
      </c>
      <c r="G33" s="47">
        <f t="shared" ref="G33" si="60">+IFERROR(G32/F32-1,"nm")</f>
        <v>-0.25208640157093765</v>
      </c>
      <c r="H33" s="47">
        <f t="shared" ref="H33" si="61">+IFERROR(H32/G32-1,"nm")</f>
        <v>0.71283229405973092</v>
      </c>
      <c r="I33" s="47">
        <f>+IFERROR(I32/H32-1,"nm")</f>
        <v>3.6405441655489312E-3</v>
      </c>
      <c r="J33" s="47"/>
    </row>
    <row r="34" spans="1:15" x14ac:dyDescent="0.25">
      <c r="A34" s="46" t="s">
        <v>132</v>
      </c>
      <c r="B34" s="47">
        <f t="shared" ref="B34:H34" si="62">+IFERROR(B32/B$18,"nm")</f>
        <v>0.27409024745269289</v>
      </c>
      <c r="C34" s="47">
        <f t="shared" si="62"/>
        <v>0.26388512598211866</v>
      </c>
      <c r="D34" s="47">
        <f t="shared" si="62"/>
        <v>0.26386698212407994</v>
      </c>
      <c r="E34" s="47">
        <f t="shared" si="62"/>
        <v>0.25311342982160889</v>
      </c>
      <c r="F34" s="47">
        <f t="shared" si="62"/>
        <v>0.25619418941013711</v>
      </c>
      <c r="G34" s="47">
        <f t="shared" si="62"/>
        <v>0.2103700635183651</v>
      </c>
      <c r="H34" s="47">
        <f t="shared" si="62"/>
        <v>0.30380115256999823</v>
      </c>
      <c r="I34" s="47">
        <f>+IFERROR(I32/I$18,"nm")</f>
        <v>0.28540293140086087</v>
      </c>
      <c r="J34" s="47"/>
      <c r="K34" s="47">
        <f t="shared" ref="K34:O34" si="63">+IFERROR(K32/K$18,"nm")</f>
        <v>0.29446432186185451</v>
      </c>
      <c r="L34" s="47">
        <f t="shared" si="63"/>
        <v>0.30730980463277691</v>
      </c>
      <c r="M34" s="47">
        <f t="shared" si="63"/>
        <v>0.32337068762320248</v>
      </c>
      <c r="N34" s="47">
        <f t="shared" si="63"/>
        <v>0.34720371545691553</v>
      </c>
      <c r="O34" s="47">
        <f t="shared" si="63"/>
        <v>0.38001843994522622</v>
      </c>
    </row>
    <row r="35" spans="1:15" x14ac:dyDescent="0.25">
      <c r="A35" s="9" t="s">
        <v>133</v>
      </c>
      <c r="B35" s="9">
        <f>+Historicals!B195</f>
        <v>121</v>
      </c>
      <c r="C35" s="9">
        <f>+Historicals!C195</f>
        <v>133</v>
      </c>
      <c r="D35" s="9">
        <f>+Historicals!D195</f>
        <v>140</v>
      </c>
      <c r="E35" s="9">
        <f>+Historicals!E195</f>
        <v>160</v>
      </c>
      <c r="F35" s="9">
        <f>+Historicals!F195</f>
        <v>149</v>
      </c>
      <c r="G35" s="9">
        <f>+Historicals!G195</f>
        <v>148</v>
      </c>
      <c r="H35" s="9">
        <f>+Historicals!H195</f>
        <v>130</v>
      </c>
      <c r="I35" s="9">
        <f>+Historicals!I195</f>
        <v>124</v>
      </c>
      <c r="J35" s="9"/>
      <c r="K35" s="59">
        <f>I35*(1+AVERAGE(C36:I36))</f>
        <v>124.91096419937966</v>
      </c>
      <c r="L35" s="59">
        <f>K35*(1+AVERAGE(D36:K36))</f>
        <v>123.9169195117755</v>
      </c>
      <c r="M35" s="59">
        <f>L35*(1+AVERAGE(E36:L36))</f>
        <v>121.42917002024785</v>
      </c>
      <c r="N35" s="59">
        <f>M35*(1+AVERAGE(F36:M36))</f>
        <v>114.04515699193659</v>
      </c>
      <c r="O35" s="59">
        <f>N35*(1+AVERAGE(G36:N36))</f>
        <v>107.41202922525335</v>
      </c>
    </row>
    <row r="36" spans="1:15" x14ac:dyDescent="0.25">
      <c r="A36" s="46" t="s">
        <v>130</v>
      </c>
      <c r="B36" s="47" t="str">
        <f>+IFERROR(B35/A35-1,"nm")</f>
        <v>nm</v>
      </c>
      <c r="C36" s="47">
        <f>+IFERROR(C35/B35-1,"nm")</f>
        <v>9.9173553719008156E-2</v>
      </c>
      <c r="D36" s="47">
        <f t="shared" ref="D36" si="64">+IFERROR(D35/C35-1,"nm")</f>
        <v>5.2631578947368363E-2</v>
      </c>
      <c r="E36" s="47">
        <f t="shared" ref="E36" si="65">+IFERROR(E35/D35-1,"nm")</f>
        <v>0.14285714285714279</v>
      </c>
      <c r="F36" s="47">
        <f t="shared" ref="F36" si="66">+IFERROR(F35/E35-1,"nm")</f>
        <v>-6.8749999999999978E-2</v>
      </c>
      <c r="G36" s="47">
        <f t="shared" ref="G36" si="67">+IFERROR(G35/F35-1,"nm")</f>
        <v>-6.7114093959731447E-3</v>
      </c>
      <c r="H36" s="47">
        <f t="shared" ref="H36" si="68">+IFERROR(H35/G35-1,"nm")</f>
        <v>-0.1216216216216216</v>
      </c>
      <c r="I36" s="47">
        <f>+IFERROR(I35/H35-1,"nm")</f>
        <v>-4.6153846153846101E-2</v>
      </c>
      <c r="J36" s="47"/>
    </row>
    <row r="37" spans="1:15" x14ac:dyDescent="0.25">
      <c r="A37" s="46" t="s">
        <v>134</v>
      </c>
      <c r="B37" s="47">
        <f t="shared" ref="B37:H37" si="69">+IFERROR(B35/B$18,"nm")</f>
        <v>8.8064046579330417E-3</v>
      </c>
      <c r="C37" s="47">
        <f t="shared" si="69"/>
        <v>9.0083988079111346E-3</v>
      </c>
      <c r="D37" s="47">
        <f t="shared" si="69"/>
        <v>9.2008412197686646E-3</v>
      </c>
      <c r="E37" s="47">
        <f t="shared" si="69"/>
        <v>1.0770784247728038E-2</v>
      </c>
      <c r="F37" s="47">
        <f t="shared" si="69"/>
        <v>9.3698905798012821E-3</v>
      </c>
      <c r="G37" s="47">
        <f t="shared" si="69"/>
        <v>1.0218171775752554E-2</v>
      </c>
      <c r="H37" s="47">
        <f t="shared" si="69"/>
        <v>7.5673787764130628E-3</v>
      </c>
      <c r="I37" s="47">
        <f>+IFERROR(I35/I$18,"nm")</f>
        <v>6.7563886013185855E-3</v>
      </c>
      <c r="J37" s="47"/>
      <c r="K37" s="47">
        <f t="shared" ref="K37:O37" si="70">+IFERROR(K35/K$18,"nm")</f>
        <v>6.5110427357320212E-3</v>
      </c>
      <c r="L37" s="47">
        <f t="shared" si="70"/>
        <v>6.2082023730425425E-3</v>
      </c>
      <c r="M37" s="47">
        <f t="shared" si="70"/>
        <v>5.8361247648834706E-3</v>
      </c>
      <c r="N37" s="47">
        <f t="shared" si="70"/>
        <v>5.176204978958196E-3</v>
      </c>
      <c r="O37" s="47">
        <f t="shared" si="70"/>
        <v>4.6206467945162713E-3</v>
      </c>
    </row>
    <row r="38" spans="1:15" x14ac:dyDescent="0.25">
      <c r="A38" s="9" t="s">
        <v>135</v>
      </c>
      <c r="B38" s="9">
        <f>+Historicals!B150</f>
        <v>3645</v>
      </c>
      <c r="C38" s="9">
        <f>+Historicals!C150</f>
        <v>3763</v>
      </c>
      <c r="D38" s="9">
        <f>+Historicals!D150</f>
        <v>3875</v>
      </c>
      <c r="E38" s="9">
        <f>+Historicals!E150</f>
        <v>3600</v>
      </c>
      <c r="F38" s="9">
        <f>+Historicals!F150</f>
        <v>3925</v>
      </c>
      <c r="G38" s="9">
        <f>+Historicals!G150</f>
        <v>2899</v>
      </c>
      <c r="H38" s="9">
        <f>+Historicals!H150</f>
        <v>5089</v>
      </c>
      <c r="I38" s="9">
        <f>+Historicals!I150</f>
        <v>5114</v>
      </c>
      <c r="J38" s="9"/>
      <c r="K38" s="59">
        <f>I38*(1+AVERAGE(C39:I39))</f>
        <v>5538.0169554541217</v>
      </c>
      <c r="L38" s="59">
        <f>K38*(1+AVERAGE(D39:K39))</f>
        <v>6043.8388531371484</v>
      </c>
      <c r="M38" s="59">
        <f>L38*(1+AVERAGE(E39:L39))</f>
        <v>6670.2878589412285</v>
      </c>
      <c r="N38" s="59">
        <f>M38*(1+AVERAGE(F39:M39))</f>
        <v>7652.8578942612903</v>
      </c>
      <c r="O38" s="59">
        <f>N38*(1+AVERAGE(G39:N39))</f>
        <v>8925.6408899704384</v>
      </c>
    </row>
    <row r="39" spans="1:15" x14ac:dyDescent="0.25">
      <c r="A39" s="46" t="s">
        <v>130</v>
      </c>
      <c r="B39" s="47" t="str">
        <f t="shared" ref="B39" si="71">+IFERROR(B38/A38-1,"nm")</f>
        <v>nm</v>
      </c>
      <c r="C39" s="47">
        <f t="shared" ref="C39" si="72">+IFERROR(C38/B38-1,"nm")</f>
        <v>3.2373113854595292E-2</v>
      </c>
      <c r="D39" s="47">
        <f t="shared" ref="D39" si="73">+IFERROR(D38/C38-1,"nm")</f>
        <v>2.9763486579856391E-2</v>
      </c>
      <c r="E39" s="47">
        <f t="shared" ref="E39" si="74">+IFERROR(E38/D38-1,"nm")</f>
        <v>-7.096774193548383E-2</v>
      </c>
      <c r="F39" s="47">
        <f t="shared" ref="F39" si="75">+IFERROR(F38/E38-1,"nm")</f>
        <v>9.0277777777777679E-2</v>
      </c>
      <c r="G39" s="47">
        <f t="shared" ref="G39" si="76">+IFERROR(G38/F38-1,"nm")</f>
        <v>-0.26140127388535028</v>
      </c>
      <c r="H39" s="47">
        <f t="shared" ref="H39" si="77">+IFERROR(H38/G38-1,"nm")</f>
        <v>0.75543290789927564</v>
      </c>
      <c r="I39" s="47">
        <f>+IFERROR(I38/H38-1,"nm")</f>
        <v>4.9125564943997002E-3</v>
      </c>
      <c r="J39" s="47"/>
    </row>
    <row r="40" spans="1:15" x14ac:dyDescent="0.25">
      <c r="A40" s="46" t="s">
        <v>132</v>
      </c>
      <c r="B40" s="47">
        <f t="shared" ref="B40:H40" si="78">+IFERROR(B38/B$18,"nm")</f>
        <v>0.26528384279475981</v>
      </c>
      <c r="C40" s="47">
        <f t="shared" si="78"/>
        <v>0.25487672717420751</v>
      </c>
      <c r="D40" s="47">
        <f t="shared" si="78"/>
        <v>0.25466614090431128</v>
      </c>
      <c r="E40" s="47">
        <f t="shared" si="78"/>
        <v>0.24234264557388085</v>
      </c>
      <c r="F40" s="47">
        <f t="shared" si="78"/>
        <v>0.2468242988303358</v>
      </c>
      <c r="G40" s="47">
        <f t="shared" si="78"/>
        <v>0.20015189174261253</v>
      </c>
      <c r="H40" s="47">
        <f t="shared" si="78"/>
        <v>0.29623377379358518</v>
      </c>
      <c r="I40" s="47">
        <f>+IFERROR(I38/I$18,"nm")</f>
        <v>0.27864654279954232</v>
      </c>
      <c r="J40" s="47"/>
      <c r="K40" s="47">
        <f t="shared" ref="K40:O40" si="79">+IFERROR(K38/K$18,"nm")</f>
        <v>0.28867173749948044</v>
      </c>
      <c r="L40" s="47">
        <f t="shared" si="79"/>
        <v>0.30279460511255857</v>
      </c>
      <c r="M40" s="47">
        <f t="shared" si="79"/>
        <v>0.32058715509607161</v>
      </c>
      <c r="N40" s="47">
        <f t="shared" si="79"/>
        <v>0.3473427735150173</v>
      </c>
      <c r="O40" s="47">
        <f t="shared" si="79"/>
        <v>0.3839628974959251</v>
      </c>
    </row>
    <row r="41" spans="1:15" x14ac:dyDescent="0.25">
      <c r="A41" s="9" t="s">
        <v>136</v>
      </c>
      <c r="B41" s="9">
        <f>+Historicals!B180</f>
        <v>208</v>
      </c>
      <c r="C41" s="9">
        <f>+Historicals!C180</f>
        <v>242</v>
      </c>
      <c r="D41" s="9">
        <f>+Historicals!D180</f>
        <v>223</v>
      </c>
      <c r="E41" s="9">
        <f>+Historicals!E180</f>
        <v>196</v>
      </c>
      <c r="F41" s="9">
        <f>+Historicals!F180</f>
        <v>117</v>
      </c>
      <c r="G41" s="9">
        <f>+Historicals!G180</f>
        <v>110</v>
      </c>
      <c r="H41" s="9">
        <f>+Historicals!H180</f>
        <v>98</v>
      </c>
      <c r="I41" s="9">
        <f>+Historicals!I180</f>
        <v>146</v>
      </c>
      <c r="J41" s="9"/>
      <c r="K41" s="59">
        <f>I41*(1+AVERAGE(C42:I42))</f>
        <v>143.53234207099902</v>
      </c>
      <c r="L41" s="59">
        <f>K41*(1+AVERAGE(D42:K42))</f>
        <v>136.79173065304423</v>
      </c>
      <c r="M41" s="59">
        <f>L41*(1+AVERAGE(E42:L42))</f>
        <v>131.23083195596021</v>
      </c>
      <c r="N41" s="59">
        <f>M41*(1+AVERAGE(F42:M42))</f>
        <v>128.53452145137373</v>
      </c>
      <c r="O41" s="59">
        <f>N41*(1+AVERAGE(G42:N42))</f>
        <v>142.28240032053171</v>
      </c>
    </row>
    <row r="42" spans="1:15" x14ac:dyDescent="0.25">
      <c r="A42" s="46" t="s">
        <v>130</v>
      </c>
      <c r="B42" s="47" t="str">
        <f t="shared" ref="B42" si="80">+IFERROR(B41/A41-1,"nm")</f>
        <v>nm</v>
      </c>
      <c r="C42" s="47">
        <f t="shared" ref="C42" si="81">+IFERROR(C41/B41-1,"nm")</f>
        <v>0.16346153846153855</v>
      </c>
      <c r="D42" s="47">
        <f t="shared" ref="D42" si="82">+IFERROR(D41/C41-1,"nm")</f>
        <v>-7.8512396694214837E-2</v>
      </c>
      <c r="E42" s="47">
        <f t="shared" ref="E42" si="83">+IFERROR(E41/D41-1,"nm")</f>
        <v>-0.12107623318385652</v>
      </c>
      <c r="F42" s="47">
        <f t="shared" ref="F42" si="84">+IFERROR(F41/E41-1,"nm")</f>
        <v>-0.40306122448979587</v>
      </c>
      <c r="G42" s="47">
        <f t="shared" ref="G42" si="85">+IFERROR(G41/F41-1,"nm")</f>
        <v>-5.9829059829059839E-2</v>
      </c>
      <c r="H42" s="47">
        <f t="shared" ref="H42" si="86">+IFERROR(H41/G41-1,"nm")</f>
        <v>-0.10909090909090913</v>
      </c>
      <c r="I42" s="47">
        <f>+IFERROR(I41/H41-1,"nm")</f>
        <v>0.48979591836734704</v>
      </c>
      <c r="J42" s="47"/>
    </row>
    <row r="43" spans="1:15" x14ac:dyDescent="0.25">
      <c r="A43" s="46" t="s">
        <v>134</v>
      </c>
      <c r="B43" s="47">
        <f t="shared" ref="B43:H43" si="87">+IFERROR(B41/B$18,"nm")</f>
        <v>1.5138282387190683E-2</v>
      </c>
      <c r="C43" s="47">
        <f t="shared" si="87"/>
        <v>1.6391221891086428E-2</v>
      </c>
      <c r="D43" s="47">
        <f t="shared" si="87"/>
        <v>1.4655625657202945E-2</v>
      </c>
      <c r="E43" s="47">
        <f t="shared" si="87"/>
        <v>1.3194210703466847E-2</v>
      </c>
      <c r="F43" s="47">
        <f t="shared" si="87"/>
        <v>7.3575650861526856E-3</v>
      </c>
      <c r="G43" s="47">
        <f t="shared" si="87"/>
        <v>7.5945871306268989E-3</v>
      </c>
      <c r="H43" s="47">
        <f t="shared" si="87"/>
        <v>5.7046393852960009E-3</v>
      </c>
      <c r="I43" s="47">
        <f>+IFERROR(I41/I$18,"nm")</f>
        <v>7.9551027080041418E-3</v>
      </c>
      <c r="J43" s="47"/>
      <c r="K43" s="47">
        <f t="shared" ref="K43:O43" si="88">+IFERROR(K41/K$18,"nm")</f>
        <v>7.481690812123464E-3</v>
      </c>
      <c r="L43" s="47">
        <f t="shared" si="88"/>
        <v>6.8532267441664841E-3</v>
      </c>
      <c r="M43" s="47">
        <f t="shared" si="88"/>
        <v>6.3072119175872901E-3</v>
      </c>
      <c r="N43" s="47">
        <f t="shared" si="88"/>
        <v>5.8338385202244963E-3</v>
      </c>
      <c r="O43" s="47">
        <f t="shared" si="88"/>
        <v>6.1206991591084992E-3</v>
      </c>
    </row>
    <row r="44" spans="1:15" x14ac:dyDescent="0.25">
      <c r="A44" s="43" t="str">
        <f>+Historicals!A111</f>
        <v>Europe, Middle East &amp; Africa</v>
      </c>
      <c r="B44" s="43"/>
      <c r="C44" s="43"/>
      <c r="D44" s="43"/>
      <c r="E44" s="43"/>
      <c r="F44" s="43"/>
      <c r="G44" s="43"/>
      <c r="H44" s="43"/>
      <c r="I44" s="43"/>
      <c r="J44" s="43"/>
      <c r="K44" s="39"/>
      <c r="L44" s="39"/>
      <c r="M44" s="39"/>
      <c r="N44" s="39"/>
      <c r="O44" s="39"/>
    </row>
    <row r="45" spans="1:15" x14ac:dyDescent="0.25">
      <c r="A45" s="9" t="s">
        <v>137</v>
      </c>
      <c r="B45" s="9">
        <f>SUM(B47,B51,B55)</f>
        <v>0</v>
      </c>
      <c r="C45" s="9">
        <f t="shared" ref="C45:I45" si="89">SUM(C47,C51,C55)</f>
        <v>7568</v>
      </c>
      <c r="D45" s="9">
        <f t="shared" si="89"/>
        <v>7970</v>
      </c>
      <c r="E45" s="9">
        <f t="shared" si="89"/>
        <v>9242</v>
      </c>
      <c r="F45" s="9">
        <f t="shared" si="89"/>
        <v>9812</v>
      </c>
      <c r="G45" s="9">
        <f t="shared" si="89"/>
        <v>9347</v>
      </c>
      <c r="H45" s="9">
        <f t="shared" si="89"/>
        <v>11456</v>
      </c>
      <c r="I45" s="9">
        <f t="shared" si="89"/>
        <v>12479</v>
      </c>
      <c r="J45" s="9"/>
      <c r="K45" s="59">
        <f>I45*(1+AVERAGE(C46:I46))</f>
        <v>13606.130270924579</v>
      </c>
      <c r="L45" s="59">
        <f>K45*(1+AVERAGE(D46:K46))</f>
        <v>14835.065385797752</v>
      </c>
      <c r="M45" s="59">
        <f>L45*(1+AVERAGE(E46:L46))</f>
        <v>16285.384649458794</v>
      </c>
      <c r="N45" s="59">
        <f>M45*(1+AVERAGE(F46:M46))</f>
        <v>17625.737313488462</v>
      </c>
      <c r="O45" s="59">
        <f>N45*(1+AVERAGE(G46:N46))</f>
        <v>19197.607192784515</v>
      </c>
    </row>
    <row r="46" spans="1:15" x14ac:dyDescent="0.25">
      <c r="A46" s="44" t="s">
        <v>130</v>
      </c>
      <c r="B46" s="47" t="str">
        <f t="shared" ref="B46" si="90">+IFERROR(B45/A45-1,"nm")</f>
        <v>nm</v>
      </c>
      <c r="C46" s="47" t="str">
        <f>+IFERROR(C45/B45-1,"nm")</f>
        <v>nm</v>
      </c>
      <c r="D46" s="47">
        <f t="shared" ref="D46" si="91">+IFERROR(D45/C45-1,"nm")</f>
        <v>5.3118393234672379E-2</v>
      </c>
      <c r="E46" s="47">
        <f t="shared" ref="E46" si="92">+IFERROR(E45/D45-1,"nm")</f>
        <v>0.15959849435382689</v>
      </c>
      <c r="F46" s="47">
        <f t="shared" ref="F46" si="93">+IFERROR(F45/E45-1,"nm")</f>
        <v>6.1674962129409261E-2</v>
      </c>
      <c r="G46" s="47">
        <f t="shared" ref="G46" si="94">+IFERROR(G45/F45-1,"nm")</f>
        <v>-4.7390949857317621E-2</v>
      </c>
      <c r="H46" s="47">
        <f t="shared" ref="H46" si="95">+IFERROR(H45/G45-1,"nm")</f>
        <v>0.22563389322777372</v>
      </c>
      <c r="I46" s="47">
        <f>+IFERROR(I45/H45-1,"nm")</f>
        <v>8.9298184357541999E-2</v>
      </c>
      <c r="J46" s="47"/>
    </row>
    <row r="47" spans="1:15" x14ac:dyDescent="0.25">
      <c r="A47" s="45" t="s">
        <v>114</v>
      </c>
      <c r="B47" s="3">
        <f>+Historicals!B112</f>
        <v>0</v>
      </c>
      <c r="C47" s="3">
        <f>+Historicals!C112</f>
        <v>5043</v>
      </c>
      <c r="D47" s="3">
        <f>+Historicals!D112</f>
        <v>5192</v>
      </c>
      <c r="E47" s="3">
        <f>+Historicals!E112</f>
        <v>5875</v>
      </c>
      <c r="F47" s="3">
        <f>+Historicals!F112</f>
        <v>6293</v>
      </c>
      <c r="G47" s="3">
        <f>+Historicals!G112</f>
        <v>5892</v>
      </c>
      <c r="H47" s="3">
        <f>+Historicals!H112</f>
        <v>6970</v>
      </c>
      <c r="I47" s="3">
        <f>+Historicals!I112</f>
        <v>7388</v>
      </c>
      <c r="J47" s="3"/>
      <c r="K47" s="60">
        <f>I47*(1+AVERAGE(C48:I48))</f>
        <v>7894.635835195375</v>
      </c>
      <c r="L47" s="60">
        <f>K47*(1+AVERAGE(D48:K48))</f>
        <v>8436.0144789321839</v>
      </c>
      <c r="M47" s="60">
        <f>L47*(1+AVERAGE(E48:L48))</f>
        <v>9080.3692916214732</v>
      </c>
      <c r="N47" s="60">
        <f>M47*(1+AVERAGE(F48:M48))</f>
        <v>9648.7064093649078</v>
      </c>
      <c r="O47" s="60">
        <f>N47*(1+AVERAGE(G48:N48))</f>
        <v>10225.086861073587</v>
      </c>
    </row>
    <row r="48" spans="1:15" x14ac:dyDescent="0.25">
      <c r="A48" s="44" t="s">
        <v>130</v>
      </c>
      <c r="B48" s="47" t="str">
        <f t="shared" ref="B48" si="96">+IFERROR(B47/A47-1,"nm")</f>
        <v>nm</v>
      </c>
      <c r="C48" s="47" t="str">
        <f t="shared" ref="C48" si="97">+IFERROR(C47/B47-1,"nm")</f>
        <v>nm</v>
      </c>
      <c r="D48" s="47">
        <f t="shared" ref="D48" si="98">+IFERROR(D47/C47-1,"nm")</f>
        <v>2.9545905215149659E-2</v>
      </c>
      <c r="E48" s="47">
        <f t="shared" ref="E48" si="99">+IFERROR(E47/D47-1,"nm")</f>
        <v>0.1315485362095532</v>
      </c>
      <c r="F48" s="47">
        <f t="shared" ref="F48" si="100">+IFERROR(F47/E47-1,"nm")</f>
        <v>7.1148936170212673E-2</v>
      </c>
      <c r="G48" s="47">
        <f t="shared" ref="G48" si="101">+IFERROR(G47/F47-1,"nm")</f>
        <v>-6.3721595423486432E-2</v>
      </c>
      <c r="H48" s="47">
        <f t="shared" ref="H48" si="102">+IFERROR(H47/G47-1,"nm")</f>
        <v>0.18295994568907004</v>
      </c>
      <c r="I48" s="47">
        <f>+IFERROR(I47/H47-1,"nm")</f>
        <v>5.9971305595408975E-2</v>
      </c>
      <c r="J48" s="47"/>
    </row>
    <row r="49" spans="1:15" x14ac:dyDescent="0.25">
      <c r="A49" s="44" t="s">
        <v>138</v>
      </c>
      <c r="B49" s="47">
        <f>+Historicals!B216</f>
        <v>0</v>
      </c>
      <c r="C49" s="47">
        <f>+Historicals!C216</f>
        <v>0</v>
      </c>
      <c r="D49" s="47">
        <f>+Historicals!D216</f>
        <v>2.9545905215149659E-2</v>
      </c>
      <c r="E49" s="47">
        <f>+Historicals!E216</f>
        <v>0.1315485362095532</v>
      </c>
      <c r="F49" s="47">
        <f>+Historicals!F216</f>
        <v>7.1148936170212673E-2</v>
      </c>
      <c r="G49" s="47">
        <f>+Historicals!G216</f>
        <v>-6.3721595423486432E-2</v>
      </c>
      <c r="H49" s="47">
        <f>+Historicals!H216</f>
        <v>0.18295994568907004</v>
      </c>
      <c r="I49" s="47">
        <f>+Historicals!I216</f>
        <v>0.09</v>
      </c>
      <c r="J49" s="47"/>
    </row>
    <row r="50" spans="1:15" x14ac:dyDescent="0.25">
      <c r="A50" s="44" t="s">
        <v>139</v>
      </c>
      <c r="B50" s="47" t="str">
        <f t="shared" ref="B50:H50" si="103">+IFERROR(B48-B49,"nm")</f>
        <v>nm</v>
      </c>
      <c r="C50" s="47" t="str">
        <f t="shared" si="103"/>
        <v>nm</v>
      </c>
      <c r="D50" s="47">
        <f t="shared" si="103"/>
        <v>0</v>
      </c>
      <c r="E50" s="47">
        <f t="shared" si="103"/>
        <v>0</v>
      </c>
      <c r="F50" s="47">
        <f>+IFERROR(F48-F49,"nm")</f>
        <v>0</v>
      </c>
      <c r="G50" s="47">
        <f t="shared" si="103"/>
        <v>0</v>
      </c>
      <c r="H50" s="47">
        <f t="shared" si="103"/>
        <v>0</v>
      </c>
      <c r="I50" s="47">
        <f>+IFERROR(I48-I49,"nm")</f>
        <v>-3.0028694404591022E-2</v>
      </c>
      <c r="J50" s="47"/>
    </row>
    <row r="51" spans="1:15" x14ac:dyDescent="0.25">
      <c r="A51" s="45" t="s">
        <v>115</v>
      </c>
      <c r="B51" s="3">
        <f>+Historicals!B113</f>
        <v>0</v>
      </c>
      <c r="C51" s="3">
        <f>+Historicals!C113</f>
        <v>2149</v>
      </c>
      <c r="D51" s="3">
        <f>+Historicals!D113</f>
        <v>2395</v>
      </c>
      <c r="E51" s="3">
        <f>+Historicals!E113</f>
        <v>2940</v>
      </c>
      <c r="F51" s="3">
        <f>+Historicals!F113</f>
        <v>3087</v>
      </c>
      <c r="G51" s="3">
        <f>+Historicals!G113</f>
        <v>3053</v>
      </c>
      <c r="H51" s="3">
        <f>+Historicals!H113</f>
        <v>3996</v>
      </c>
      <c r="I51" s="3">
        <f>+Historicals!I113</f>
        <v>4527</v>
      </c>
      <c r="J51" s="3"/>
      <c r="K51" s="60">
        <f>I51*(1+AVERAGE(C52:I52))</f>
        <v>5147.7835315587245</v>
      </c>
      <c r="L51" s="60">
        <f>K51*(1+AVERAGE(D52:K52))</f>
        <v>5853.6945632399411</v>
      </c>
      <c r="M51" s="60">
        <f>L51*(1+AVERAGE(E52:L52))</f>
        <v>6682.9323064201471</v>
      </c>
      <c r="N51" s="60">
        <f>M51*(1+AVERAGE(F52:M52))</f>
        <v>7486.1296619123295</v>
      </c>
      <c r="O51" s="60">
        <f>N51*(1+AVERAGE(G52:N52))</f>
        <v>8561.0018044992776</v>
      </c>
    </row>
    <row r="52" spans="1:15" x14ac:dyDescent="0.25">
      <c r="A52" s="44" t="s">
        <v>130</v>
      </c>
      <c r="B52" s="47" t="str">
        <f t="shared" ref="B52" si="104">+IFERROR(B51/A51-1,"nm")</f>
        <v>nm</v>
      </c>
      <c r="C52" s="47" t="str">
        <f t="shared" ref="C52" si="105">+IFERROR(C51/B51-1,"nm")</f>
        <v>nm</v>
      </c>
      <c r="D52" s="47">
        <f t="shared" ref="D52" si="106">+IFERROR(D51/C51-1,"nm")</f>
        <v>0.11447184737087013</v>
      </c>
      <c r="E52" s="47">
        <f t="shared" ref="E52" si="107">+IFERROR(E51/D51-1,"nm")</f>
        <v>0.22755741127348639</v>
      </c>
      <c r="F52" s="47">
        <f t="shared" ref="F52" si="108">+IFERROR(F51/E51-1,"nm")</f>
        <v>5.0000000000000044E-2</v>
      </c>
      <c r="G52" s="47">
        <f t="shared" ref="G52" si="109">+IFERROR(G51/F51-1,"nm")</f>
        <v>-1.1013929381276322E-2</v>
      </c>
      <c r="H52" s="47">
        <f t="shared" ref="H52" si="110">+IFERROR(H51/G51-1,"nm")</f>
        <v>0.30887651490337364</v>
      </c>
      <c r="I52" s="47">
        <f>+IFERROR(I51/H51-1,"nm")</f>
        <v>0.13288288288288297</v>
      </c>
      <c r="J52" s="47"/>
    </row>
    <row r="53" spans="1:15" x14ac:dyDescent="0.25">
      <c r="A53" s="44" t="s">
        <v>138</v>
      </c>
      <c r="B53" s="47">
        <f>+Historicals!B217</f>
        <v>0</v>
      </c>
      <c r="C53" s="47">
        <f>+Historicals!C217</f>
        <v>0</v>
      </c>
      <c r="D53" s="47">
        <f>+Historicals!D217</f>
        <v>0.11447184737087013</v>
      </c>
      <c r="E53" s="47">
        <f>+Historicals!E217</f>
        <v>0.22755741127348639</v>
      </c>
      <c r="F53" s="47">
        <f>+Historicals!F217</f>
        <v>5.0000000000000044E-2</v>
      </c>
      <c r="G53" s="47">
        <f>+Historicals!G217</f>
        <v>-1.1013929381276322E-2</v>
      </c>
      <c r="H53" s="47">
        <f>+Historicals!H217</f>
        <v>0.30887651490337364</v>
      </c>
      <c r="I53" s="47">
        <f>+Historicals!I217</f>
        <v>0.16</v>
      </c>
      <c r="J53" s="47"/>
    </row>
    <row r="54" spans="1:15" x14ac:dyDescent="0.25">
      <c r="A54" s="44" t="s">
        <v>139</v>
      </c>
      <c r="B54" s="47" t="str">
        <f t="shared" ref="B54:H54" si="111">+IFERROR(B52-B53,"nm")</f>
        <v>nm</v>
      </c>
      <c r="C54" s="47" t="str">
        <f t="shared" si="111"/>
        <v>nm</v>
      </c>
      <c r="D54" s="47">
        <f t="shared" si="111"/>
        <v>0</v>
      </c>
      <c r="E54" s="47">
        <f t="shared" si="111"/>
        <v>0</v>
      </c>
      <c r="F54" s="47">
        <f t="shared" si="111"/>
        <v>0</v>
      </c>
      <c r="G54" s="47">
        <f t="shared" si="111"/>
        <v>0</v>
      </c>
      <c r="H54" s="47">
        <f t="shared" si="111"/>
        <v>0</v>
      </c>
      <c r="I54" s="47">
        <f>+IFERROR(I52-I53,"nm")</f>
        <v>-2.7117117117117034E-2</v>
      </c>
      <c r="J54" s="47"/>
    </row>
    <row r="55" spans="1:15" x14ac:dyDescent="0.25">
      <c r="A55" s="45" t="s">
        <v>116</v>
      </c>
      <c r="B55" s="3">
        <f>+Historicals!B114</f>
        <v>0</v>
      </c>
      <c r="C55" s="3">
        <f>+Historicals!C114</f>
        <v>376</v>
      </c>
      <c r="D55" s="3">
        <f>+Historicals!D114</f>
        <v>383</v>
      </c>
      <c r="E55" s="3">
        <f>+Historicals!E114</f>
        <v>427</v>
      </c>
      <c r="F55" s="3">
        <f>+Historicals!F114</f>
        <v>432</v>
      </c>
      <c r="G55" s="3">
        <f>+Historicals!G114</f>
        <v>402</v>
      </c>
      <c r="H55" s="3">
        <f>+Historicals!H114</f>
        <v>490</v>
      </c>
      <c r="I55" s="3">
        <f>+Historicals!I114</f>
        <v>564</v>
      </c>
      <c r="J55" s="3"/>
      <c r="K55" s="60">
        <f>I55*(1+AVERAGE(C56:I56))</f>
        <v>605.89491320711932</v>
      </c>
      <c r="L55" s="60">
        <f>K55*(1+AVERAGE(D56:K56))</f>
        <v>650.90185434443731</v>
      </c>
      <c r="M55" s="60">
        <f>L55*(1+AVERAGE(E56:L56))</f>
        <v>706.4984467891403</v>
      </c>
      <c r="N55" s="60">
        <f>M55*(1+AVERAGE(F56:M56))</f>
        <v>761.63906769174025</v>
      </c>
      <c r="O55" s="60">
        <f>N55*(1+AVERAGE(G56:N56))</f>
        <v>837.92520137326756</v>
      </c>
    </row>
    <row r="56" spans="1:15" x14ac:dyDescent="0.25">
      <c r="A56" s="44" t="s">
        <v>130</v>
      </c>
      <c r="B56" s="47" t="str">
        <f t="shared" ref="B56" si="112">+IFERROR(B55/A55-1,"nm")</f>
        <v>nm</v>
      </c>
      <c r="C56" s="47" t="str">
        <f t="shared" ref="C56" si="113">+IFERROR(C55/B55-1,"nm")</f>
        <v>nm</v>
      </c>
      <c r="D56" s="47">
        <f t="shared" ref="D56" si="114">+IFERROR(D55/C55-1,"nm")</f>
        <v>1.8617021276595702E-2</v>
      </c>
      <c r="E56" s="47">
        <f t="shared" ref="E56" si="115">+IFERROR(E55/D55-1,"nm")</f>
        <v>0.11488250652741505</v>
      </c>
      <c r="F56" s="47">
        <f t="shared" ref="F56" si="116">+IFERROR(F55/E55-1,"nm")</f>
        <v>1.1709601873536313E-2</v>
      </c>
      <c r="G56" s="47">
        <f t="shared" ref="G56" si="117">+IFERROR(G55/F55-1,"nm")</f>
        <v>-6.944444444444442E-2</v>
      </c>
      <c r="H56" s="47">
        <f t="shared" ref="H56" si="118">+IFERROR(H55/G55-1,"nm")</f>
        <v>0.21890547263681581</v>
      </c>
      <c r="I56" s="47">
        <f>+IFERROR(I55/H55-1,"nm")</f>
        <v>0.15102040816326534</v>
      </c>
      <c r="J56" s="47"/>
    </row>
    <row r="57" spans="1:15" x14ac:dyDescent="0.25">
      <c r="A57" s="44" t="s">
        <v>138</v>
      </c>
      <c r="B57" s="47">
        <f>+Historicals!B218</f>
        <v>0</v>
      </c>
      <c r="C57" s="47">
        <f>+Historicals!C218</f>
        <v>0</v>
      </c>
      <c r="D57" s="47">
        <f>+Historicals!D218</f>
        <v>1.8617021276595702E-2</v>
      </c>
      <c r="E57" s="47">
        <f>+Historicals!E218</f>
        <v>0.11488250652741505</v>
      </c>
      <c r="F57" s="47">
        <f>+Historicals!F218</f>
        <v>1.1709601873536313E-2</v>
      </c>
      <c r="G57" s="47">
        <f>+Historicals!G218</f>
        <v>-6.944444444444442E-2</v>
      </c>
      <c r="H57" s="47">
        <f>+Historicals!H218</f>
        <v>0.21890547263681581</v>
      </c>
      <c r="I57" s="47">
        <f>+Historicals!I218</f>
        <v>0.17</v>
      </c>
      <c r="J57" s="47"/>
    </row>
    <row r="58" spans="1:15" x14ac:dyDescent="0.25">
      <c r="A58" s="44" t="s">
        <v>139</v>
      </c>
      <c r="B58" s="47" t="str">
        <f t="shared" ref="B58:H58" si="119">+IFERROR(B56-B57,"nm")</f>
        <v>nm</v>
      </c>
      <c r="C58" s="47" t="str">
        <f t="shared" si="119"/>
        <v>nm</v>
      </c>
      <c r="D58" s="47">
        <f t="shared" si="119"/>
        <v>0</v>
      </c>
      <c r="E58" s="47">
        <f t="shared" si="119"/>
        <v>0</v>
      </c>
      <c r="F58" s="47">
        <f t="shared" si="119"/>
        <v>0</v>
      </c>
      <c r="G58" s="47">
        <f t="shared" si="119"/>
        <v>0</v>
      </c>
      <c r="H58" s="47">
        <f t="shared" si="119"/>
        <v>0</v>
      </c>
      <c r="I58" s="47">
        <f>+IFERROR(I56-I57,"nm")</f>
        <v>-1.8979591836734672E-2</v>
      </c>
      <c r="J58" s="47"/>
    </row>
    <row r="59" spans="1:15" x14ac:dyDescent="0.25">
      <c r="A59" s="9" t="s">
        <v>131</v>
      </c>
      <c r="B59" s="48">
        <f t="shared" ref="B59:H59" si="120">+B65+B62</f>
        <v>0</v>
      </c>
      <c r="C59" s="48">
        <f t="shared" si="120"/>
        <v>1872</v>
      </c>
      <c r="D59" s="48">
        <f t="shared" si="120"/>
        <v>1613</v>
      </c>
      <c r="E59" s="48">
        <f t="shared" si="120"/>
        <v>1703</v>
      </c>
      <c r="F59" s="48">
        <f t="shared" si="120"/>
        <v>2106</v>
      </c>
      <c r="G59" s="48">
        <f t="shared" si="120"/>
        <v>1673</v>
      </c>
      <c r="H59" s="48">
        <f t="shared" si="120"/>
        <v>2571</v>
      </c>
      <c r="I59" s="48">
        <f>+I65+I62</f>
        <v>3427</v>
      </c>
      <c r="J59" s="48"/>
      <c r="K59" s="59">
        <f>I59*(1+AVERAGE(C60:I60))</f>
        <v>3894.3198987678779</v>
      </c>
      <c r="L59" s="59">
        <f>K59*(1+AVERAGE(D60:K60))</f>
        <v>4425.3654724071939</v>
      </c>
      <c r="M59" s="59">
        <f>L59*(1+AVERAGE(E60:L60))</f>
        <v>5271.9728698602412</v>
      </c>
      <c r="N59" s="59">
        <f>M59*(1+AVERAGE(F60:M60))</f>
        <v>6459.1458669899948</v>
      </c>
      <c r="O59" s="59">
        <f>N59*(1+AVERAGE(G60:N60))</f>
        <v>7888.9890128420357</v>
      </c>
    </row>
    <row r="60" spans="1:15" x14ac:dyDescent="0.25">
      <c r="A60" s="46" t="s">
        <v>130</v>
      </c>
      <c r="B60" s="47" t="str">
        <f t="shared" ref="B60" si="121">+IFERROR(B59/A59-1,"nm")</f>
        <v>nm</v>
      </c>
      <c r="C60" s="47" t="str">
        <f t="shared" ref="C60" si="122">+IFERROR(C59/B59-1,"nm")</f>
        <v>nm</v>
      </c>
      <c r="D60" s="47">
        <f t="shared" ref="D60" si="123">+IFERROR(D59/C59-1,"nm")</f>
        <v>-0.13835470085470081</v>
      </c>
      <c r="E60" s="47">
        <f t="shared" ref="E60" si="124">+IFERROR(E59/D59-1,"nm")</f>
        <v>5.5796652200867936E-2</v>
      </c>
      <c r="F60" s="47">
        <f t="shared" ref="F60" si="125">+IFERROR(F59/E59-1,"nm")</f>
        <v>0.23664122137404586</v>
      </c>
      <c r="G60" s="47">
        <f t="shared" ref="G60" si="126">+IFERROR(G59/F59-1,"nm")</f>
        <v>-0.20560303893637222</v>
      </c>
      <c r="H60" s="47">
        <f t="shared" ref="H60" si="127">+IFERROR(H59/G59-1,"nm")</f>
        <v>0.53676031081888831</v>
      </c>
      <c r="I60" s="47">
        <f>+IFERROR(I59/H59-1,"nm")</f>
        <v>0.33294437961882539</v>
      </c>
      <c r="J60" s="47"/>
    </row>
    <row r="61" spans="1:15" x14ac:dyDescent="0.25">
      <c r="A61" s="46" t="s">
        <v>132</v>
      </c>
      <c r="B61" s="47">
        <f t="shared" ref="B61:H61" si="128">+IFERROR(B59/B$18,"nm")</f>
        <v>0</v>
      </c>
      <c r="C61" s="47">
        <f t="shared" si="128"/>
        <v>0.12679490652939582</v>
      </c>
      <c r="D61" s="47">
        <f t="shared" si="128"/>
        <v>0.10600683491062039</v>
      </c>
      <c r="E61" s="47">
        <f t="shared" si="128"/>
        <v>0.11464153483675531</v>
      </c>
      <c r="F61" s="47">
        <f t="shared" si="128"/>
        <v>0.13243617155074833</v>
      </c>
      <c r="G61" s="47">
        <f t="shared" si="128"/>
        <v>0.11550676608671638</v>
      </c>
      <c r="H61" s="47">
        <f t="shared" si="128"/>
        <v>0.14965946795506141</v>
      </c>
      <c r="I61" s="47">
        <f>+IFERROR(I59/I$18,"nm")</f>
        <v>0.18672696561869995</v>
      </c>
      <c r="J61" s="47"/>
      <c r="K61" s="47">
        <f t="shared" ref="K61:O61" si="129">+IFERROR(K59/K$18,"nm")</f>
        <v>0.2029932556362028</v>
      </c>
      <c r="L61" s="47">
        <f t="shared" si="129"/>
        <v>0.22170954971785053</v>
      </c>
      <c r="M61" s="47">
        <f t="shared" si="129"/>
        <v>0.25338138620608797</v>
      </c>
      <c r="N61" s="47">
        <f t="shared" si="129"/>
        <v>0.29316337386334396</v>
      </c>
      <c r="O61" s="47">
        <f t="shared" si="129"/>
        <v>0.33936824447957131</v>
      </c>
    </row>
    <row r="62" spans="1:15" x14ac:dyDescent="0.25">
      <c r="A62" s="9" t="s">
        <v>133</v>
      </c>
      <c r="B62" s="9">
        <f>+Historicals!B196</f>
        <v>0</v>
      </c>
      <c r="C62" s="9">
        <f>+Historicals!C196</f>
        <v>85</v>
      </c>
      <c r="D62" s="9">
        <f>+Historicals!D196</f>
        <v>106</v>
      </c>
      <c r="E62" s="9">
        <f>+Historicals!E196</f>
        <v>116</v>
      </c>
      <c r="F62" s="9">
        <f>+Historicals!F196</f>
        <v>111</v>
      </c>
      <c r="G62" s="9">
        <f>+Historicals!G196</f>
        <v>132</v>
      </c>
      <c r="H62" s="9">
        <f>+Historicals!H196</f>
        <v>136</v>
      </c>
      <c r="I62" s="9">
        <f>+Historicals!I196</f>
        <v>134</v>
      </c>
      <c r="J62" s="9"/>
      <c r="K62" s="59">
        <f>I62*(1+AVERAGE(C63:I63))</f>
        <v>145.23548314910019</v>
      </c>
      <c r="L62" s="59">
        <f>K62*(1+AVERAGE(D63:K63))</f>
        <v>157.41302660860126</v>
      </c>
      <c r="M62" s="59">
        <f>L62*(1+AVERAGE(E63:L63))</f>
        <v>165.4732822917864</v>
      </c>
      <c r="N62" s="59">
        <f>M62*(1+AVERAGE(F63:M63))</f>
        <v>172.16183186944832</v>
      </c>
      <c r="O62" s="59">
        <f>N62*(1+AVERAGE(G63:N63))</f>
        <v>183.91396218402588</v>
      </c>
    </row>
    <row r="63" spans="1:15" x14ac:dyDescent="0.25">
      <c r="A63" s="46" t="s">
        <v>130</v>
      </c>
      <c r="B63" s="47" t="str">
        <f>+IFERROR(B62/A62-1,"nm")</f>
        <v>nm</v>
      </c>
      <c r="C63" s="47" t="str">
        <f>+IFERROR(C62/B62-1,"nm")</f>
        <v>nm</v>
      </c>
      <c r="D63" s="47">
        <f t="shared" ref="D63" si="130">+IFERROR(D62/C62-1,"nm")</f>
        <v>0.24705882352941178</v>
      </c>
      <c r="E63" s="47">
        <f t="shared" ref="E63" si="131">+IFERROR(E62/D62-1,"nm")</f>
        <v>9.4339622641509413E-2</v>
      </c>
      <c r="F63" s="47">
        <f t="shared" ref="F63" si="132">+IFERROR(F62/E62-1,"nm")</f>
        <v>-4.31034482758621E-2</v>
      </c>
      <c r="G63" s="47">
        <f t="shared" ref="G63" si="133">+IFERROR(G62/F62-1,"nm")</f>
        <v>0.18918918918918926</v>
      </c>
      <c r="H63" s="47">
        <f t="shared" ref="H63" si="134">+IFERROR(H62/G62-1,"nm")</f>
        <v>3.0303030303030276E-2</v>
      </c>
      <c r="I63" s="47">
        <f>+IFERROR(I62/H62-1,"nm")</f>
        <v>-1.4705882352941124E-2</v>
      </c>
      <c r="J63" s="47"/>
    </row>
    <row r="64" spans="1:15" x14ac:dyDescent="0.25">
      <c r="A64" s="46" t="s">
        <v>134</v>
      </c>
      <c r="B64" s="47">
        <f t="shared" ref="B64:H64" si="135">+IFERROR(B62/B$18,"nm")</f>
        <v>0</v>
      </c>
      <c r="C64" s="47">
        <f t="shared" si="135"/>
        <v>5.7572473584394475E-3</v>
      </c>
      <c r="D64" s="47">
        <f t="shared" si="135"/>
        <v>6.9663512092534175E-3</v>
      </c>
      <c r="E64" s="47">
        <f t="shared" si="135"/>
        <v>7.808818579602827E-3</v>
      </c>
      <c r="F64" s="47">
        <f t="shared" si="135"/>
        <v>6.9802540560935733E-3</v>
      </c>
      <c r="G64" s="47">
        <f t="shared" si="135"/>
        <v>9.1135045567522777E-3</v>
      </c>
      <c r="H64" s="47">
        <f t="shared" si="135"/>
        <v>7.9166424122475119E-3</v>
      </c>
      <c r="I64" s="47">
        <f>+IFERROR(I62/I$18,"nm")</f>
        <v>7.3012586498120199E-3</v>
      </c>
      <c r="J64" s="47"/>
      <c r="K64" s="47">
        <f t="shared" ref="K64:O64" si="136">+IFERROR(K62/K$18,"nm")</f>
        <v>7.5704678415505775E-3</v>
      </c>
      <c r="L64" s="47">
        <f t="shared" si="136"/>
        <v>7.8863477981024332E-3</v>
      </c>
      <c r="M64" s="47">
        <f t="shared" si="136"/>
        <v>7.9529714363411816E-3</v>
      </c>
      <c r="N64" s="47">
        <f t="shared" si="136"/>
        <v>7.8139655800746489E-3</v>
      </c>
      <c r="O64" s="47">
        <f t="shared" si="136"/>
        <v>7.9116041840182599E-3</v>
      </c>
    </row>
    <row r="65" spans="1:15" x14ac:dyDescent="0.25">
      <c r="A65" s="9" t="s">
        <v>135</v>
      </c>
      <c r="B65" s="9">
        <f>+Historicals!B151</f>
        <v>0</v>
      </c>
      <c r="C65" s="9">
        <f>+Historicals!C151</f>
        <v>1787</v>
      </c>
      <c r="D65" s="9">
        <f>+Historicals!D151</f>
        <v>1507</v>
      </c>
      <c r="E65" s="9">
        <f>+Historicals!E151</f>
        <v>1587</v>
      </c>
      <c r="F65" s="9">
        <f>+Historicals!F151</f>
        <v>1995</v>
      </c>
      <c r="G65" s="9">
        <f>+Historicals!G151</f>
        <v>1541</v>
      </c>
      <c r="H65" s="9">
        <f>+Historicals!H151</f>
        <v>2435</v>
      </c>
      <c r="I65" s="9">
        <f>+Historicals!I151</f>
        <v>3293</v>
      </c>
      <c r="J65" s="9"/>
      <c r="K65" s="59">
        <f>I65*(1+AVERAGE(C66:I66))</f>
        <v>3764.1308824246748</v>
      </c>
      <c r="L65" s="59">
        <f>K65*(1+AVERAGE(D66:K66))</f>
        <v>4302.6666565512178</v>
      </c>
      <c r="M65" s="59">
        <f>L65*(1+AVERAGE(E66:L66))</f>
        <v>5176.2023761597884</v>
      </c>
      <c r="N65" s="59">
        <f>M65*(1+AVERAGE(F66:M66))</f>
        <v>6421.1102152459216</v>
      </c>
      <c r="O65" s="59">
        <f>N65*(1+AVERAGE(G66:N66))</f>
        <v>7929.9325021170689</v>
      </c>
    </row>
    <row r="66" spans="1:15" x14ac:dyDescent="0.25">
      <c r="A66" s="46" t="s">
        <v>130</v>
      </c>
      <c r="B66" s="47" t="str">
        <f t="shared" ref="B66" si="137">+IFERROR(B65/A65-1,"nm")</f>
        <v>nm</v>
      </c>
      <c r="C66" s="47" t="str">
        <f t="shared" ref="C66" si="138">+IFERROR(C65/B65-1,"nm")</f>
        <v>nm</v>
      </c>
      <c r="D66" s="47">
        <f t="shared" ref="D66" si="139">+IFERROR(D65/C65-1,"nm")</f>
        <v>-0.15668718522663683</v>
      </c>
      <c r="E66" s="47">
        <f t="shared" ref="E66" si="140">+IFERROR(E65/D65-1,"nm")</f>
        <v>5.3085600530855981E-2</v>
      </c>
      <c r="F66" s="47">
        <f t="shared" ref="F66" si="141">+IFERROR(F65/E65-1,"nm")</f>
        <v>0.25708884688090738</v>
      </c>
      <c r="G66" s="47">
        <f t="shared" ref="G66" si="142">+IFERROR(G65/F65-1,"nm")</f>
        <v>-0.22756892230576442</v>
      </c>
      <c r="H66" s="47">
        <f t="shared" ref="H66" si="143">+IFERROR(H65/G65-1,"nm")</f>
        <v>0.58014276443867629</v>
      </c>
      <c r="I66" s="47">
        <f>+IFERROR(I65/H65-1,"nm")</f>
        <v>0.3523613963039014</v>
      </c>
      <c r="J66" s="47"/>
    </row>
    <row r="67" spans="1:15" x14ac:dyDescent="0.25">
      <c r="A67" s="46" t="s">
        <v>132</v>
      </c>
      <c r="B67" s="47">
        <f t="shared" ref="B67:H67" si="144">+IFERROR(B65/B$18,"nm")</f>
        <v>0</v>
      </c>
      <c r="C67" s="47">
        <f t="shared" si="144"/>
        <v>0.12103765917095638</v>
      </c>
      <c r="D67" s="47">
        <f t="shared" si="144"/>
        <v>9.9040483701366977E-2</v>
      </c>
      <c r="E67" s="47">
        <f t="shared" si="144"/>
        <v>0.10683271625715247</v>
      </c>
      <c r="F67" s="47">
        <f t="shared" si="144"/>
        <v>0.12545591749465476</v>
      </c>
      <c r="G67" s="47">
        <f t="shared" si="144"/>
        <v>0.1063932615299641</v>
      </c>
      <c r="H67" s="47">
        <f t="shared" si="144"/>
        <v>0.14174282554281389</v>
      </c>
      <c r="I67" s="47">
        <f>+IFERROR(I65/I$18,"nm")</f>
        <v>0.17942570696888793</v>
      </c>
      <c r="J67" s="47"/>
      <c r="K67" s="47">
        <f t="shared" ref="K67:O67" si="145">+IFERROR(K65/K$18,"nm")</f>
        <v>0.19620709195099992</v>
      </c>
      <c r="L67" s="47">
        <f t="shared" si="145"/>
        <v>0.21556237399101855</v>
      </c>
      <c r="M67" s="47">
        <f t="shared" si="145"/>
        <v>0.24877846789628538</v>
      </c>
      <c r="N67" s="47">
        <f t="shared" si="145"/>
        <v>0.29143703725135162</v>
      </c>
      <c r="O67" s="47">
        <f t="shared" si="145"/>
        <v>0.34112955002271728</v>
      </c>
    </row>
    <row r="68" spans="1:15" x14ac:dyDescent="0.25">
      <c r="A68" s="9" t="s">
        <v>136</v>
      </c>
      <c r="B68" s="9">
        <f>+Historicals!B181</f>
        <v>0</v>
      </c>
      <c r="C68" s="9">
        <f>+Historicals!C181</f>
        <v>234</v>
      </c>
      <c r="D68" s="9">
        <f>+Historicals!D181</f>
        <v>173</v>
      </c>
      <c r="E68" s="9">
        <f>+Historicals!E181</f>
        <v>240</v>
      </c>
      <c r="F68" s="9">
        <f>+Historicals!F181</f>
        <v>233</v>
      </c>
      <c r="G68" s="9">
        <f>+Historicals!G181</f>
        <v>139</v>
      </c>
      <c r="H68" s="9">
        <f>+Historicals!H181</f>
        <v>153</v>
      </c>
      <c r="I68" s="9">
        <f>+Historicals!I181</f>
        <v>197</v>
      </c>
      <c r="J68" s="9"/>
      <c r="K68" s="59">
        <f>I68*(1+AVERAGE(C69:I69))</f>
        <v>199.70219833999809</v>
      </c>
      <c r="L68" s="59">
        <f>K68*(1+AVERAGE(D69:K69))</f>
        <v>202.44146203973571</v>
      </c>
      <c r="M68" s="59">
        <f>L68*(1+AVERAGE(E69:L69))</f>
        <v>216.32830733888522</v>
      </c>
      <c r="N68" s="59">
        <f>M68*(1+AVERAGE(F69:M69))</f>
        <v>213.93252437585087</v>
      </c>
      <c r="O68" s="59">
        <f>N68*(1+AVERAGE(G69:N69))</f>
        <v>212.85342357955119</v>
      </c>
    </row>
    <row r="69" spans="1:15" x14ac:dyDescent="0.25">
      <c r="A69" s="46" t="s">
        <v>130</v>
      </c>
      <c r="B69" s="47" t="str">
        <f t="shared" ref="B69" si="146">+IFERROR(B68/A68-1,"nm")</f>
        <v>nm</v>
      </c>
      <c r="C69" s="47" t="str">
        <f t="shared" ref="C69" si="147">+IFERROR(C68/B68-1,"nm")</f>
        <v>nm</v>
      </c>
      <c r="D69" s="47">
        <f t="shared" ref="D69" si="148">+IFERROR(D68/C68-1,"nm")</f>
        <v>-0.26068376068376065</v>
      </c>
      <c r="E69" s="47">
        <f t="shared" ref="E69" si="149">+IFERROR(E68/D68-1,"nm")</f>
        <v>0.38728323699421963</v>
      </c>
      <c r="F69" s="47">
        <f t="shared" ref="F69" si="150">+IFERROR(F68/E68-1,"nm")</f>
        <v>-2.9166666666666674E-2</v>
      </c>
      <c r="G69" s="47">
        <f t="shared" ref="G69" si="151">+IFERROR(G68/F68-1,"nm")</f>
        <v>-0.40343347639484983</v>
      </c>
      <c r="H69" s="47">
        <f t="shared" ref="H69" si="152">+IFERROR(H68/G68-1,"nm")</f>
        <v>0.10071942446043169</v>
      </c>
      <c r="I69" s="47">
        <f>+IFERROR(I68/H68-1,"nm")</f>
        <v>0.28758169934640532</v>
      </c>
      <c r="J69" s="47"/>
    </row>
    <row r="70" spans="1:15" x14ac:dyDescent="0.25">
      <c r="A70" s="46" t="s">
        <v>134</v>
      </c>
      <c r="B70" s="47">
        <f t="shared" ref="B70:H70" si="153">+IFERROR(B68/B$18,"nm")</f>
        <v>0</v>
      </c>
      <c r="C70" s="47">
        <f t="shared" si="153"/>
        <v>1.5849363316174477E-2</v>
      </c>
      <c r="D70" s="47">
        <f t="shared" si="153"/>
        <v>1.1369610935856993E-2</v>
      </c>
      <c r="E70" s="47">
        <f t="shared" si="153"/>
        <v>1.6156176371592057E-2</v>
      </c>
      <c r="F70" s="47">
        <f t="shared" si="153"/>
        <v>1.4652245000628852E-2</v>
      </c>
      <c r="G70" s="47">
        <f t="shared" si="153"/>
        <v>9.5967964650648992E-3</v>
      </c>
      <c r="H70" s="47">
        <f t="shared" si="153"/>
        <v>8.9062227137784496E-3</v>
      </c>
      <c r="I70" s="47">
        <f>+IFERROR(I68/I$18,"nm")</f>
        <v>1.0733939955320656E-2</v>
      </c>
      <c r="J70" s="47"/>
      <c r="K70" s="47">
        <f t="shared" ref="K70:O70" si="154">+IFERROR(K68/K$18,"nm")</f>
        <v>1.0409570978380274E-2</v>
      </c>
      <c r="L70" s="47">
        <f t="shared" si="154"/>
        <v>1.0142259588028727E-2</v>
      </c>
      <c r="M70" s="47">
        <f t="shared" si="154"/>
        <v>1.0397163972999821E-2</v>
      </c>
      <c r="N70" s="47">
        <f t="shared" si="154"/>
        <v>9.7098257132801277E-3</v>
      </c>
      <c r="O70" s="47">
        <f t="shared" si="154"/>
        <v>9.1565208893142711E-3</v>
      </c>
    </row>
    <row r="71" spans="1:15" x14ac:dyDescent="0.25">
      <c r="A71" s="57" t="s">
        <v>103</v>
      </c>
      <c r="B71" s="57"/>
      <c r="C71" s="57"/>
      <c r="D71" s="57"/>
      <c r="E71" s="57"/>
      <c r="F71" s="57"/>
      <c r="G71" s="57"/>
      <c r="H71" s="57"/>
      <c r="I71" s="57"/>
      <c r="J71" s="57"/>
      <c r="K71" s="39"/>
      <c r="L71" s="39"/>
      <c r="M71" s="39"/>
      <c r="N71" s="39"/>
      <c r="O71" s="39"/>
    </row>
    <row r="72" spans="1:15" x14ac:dyDescent="0.25">
      <c r="A72" s="9" t="s">
        <v>137</v>
      </c>
      <c r="B72" s="9">
        <f>SUM(B74,B78,B82)</f>
        <v>3067</v>
      </c>
      <c r="C72" s="9">
        <f t="shared" ref="C72:I72" si="155">SUM(C74,C78,C82)</f>
        <v>3785</v>
      </c>
      <c r="D72" s="9">
        <f t="shared" si="155"/>
        <v>4237</v>
      </c>
      <c r="E72" s="9">
        <f t="shared" si="155"/>
        <v>5134</v>
      </c>
      <c r="F72" s="9">
        <f t="shared" si="155"/>
        <v>6208</v>
      </c>
      <c r="G72" s="9">
        <f t="shared" si="155"/>
        <v>6679</v>
      </c>
      <c r="H72" s="9">
        <f t="shared" si="155"/>
        <v>8290</v>
      </c>
      <c r="I72" s="9">
        <f t="shared" si="155"/>
        <v>7547</v>
      </c>
      <c r="J72" s="9"/>
      <c r="K72" s="59">
        <f>I72*(1+AVERAGE(C73:I73))</f>
        <v>8627.16040419007</v>
      </c>
      <c r="L72" s="59">
        <f>K72*(1+AVERAGE(D73:K73))</f>
        <v>9731.1009488677992</v>
      </c>
      <c r="M72" s="59">
        <f>L72*(1+AVERAGE(E73:L73))</f>
        <v>10992.928079877451</v>
      </c>
      <c r="N72" s="59">
        <f>M72*(1+AVERAGE(F73:M73))</f>
        <v>12192.919335807746</v>
      </c>
      <c r="O72" s="59">
        <f>N72*(1+AVERAGE(G73:N73))</f>
        <v>13117.335931631289</v>
      </c>
    </row>
    <row r="73" spans="1:15" x14ac:dyDescent="0.25">
      <c r="A73" s="44" t="s">
        <v>130</v>
      </c>
      <c r="B73" s="47" t="str">
        <f t="shared" ref="B73" si="156">+IFERROR(B72/A72-1,"nm")</f>
        <v>nm</v>
      </c>
      <c r="C73" s="47">
        <f>+IFERROR(C72/B72-1,"nm")</f>
        <v>0.23410498858819695</v>
      </c>
      <c r="D73" s="47">
        <f t="shared" ref="D73" si="157">+IFERROR(D72/C72-1,"nm")</f>
        <v>0.11941875825627468</v>
      </c>
      <c r="E73" s="47">
        <f t="shared" ref="E73" si="158">+IFERROR(E72/D72-1,"nm")</f>
        <v>0.21170639603493036</v>
      </c>
      <c r="F73" s="47">
        <f t="shared" ref="F73" si="159">+IFERROR(F72/E72-1,"nm")</f>
        <v>0.20919361121932223</v>
      </c>
      <c r="G73" s="47">
        <f t="shared" ref="G73" si="160">+IFERROR(G72/F72-1,"nm")</f>
        <v>7.5869845360824639E-2</v>
      </c>
      <c r="H73" s="47">
        <f t="shared" ref="H73" si="161">+IFERROR(H72/G72-1,"nm")</f>
        <v>0.24120377301991325</v>
      </c>
      <c r="I73" s="47">
        <f>+IFERROR(I72/H72-1,"nm")</f>
        <v>-8.9626055488540413E-2</v>
      </c>
      <c r="J73" s="47"/>
    </row>
    <row r="74" spans="1:15" x14ac:dyDescent="0.25">
      <c r="A74" s="45" t="s">
        <v>114</v>
      </c>
      <c r="B74" s="3">
        <f>+Historicals!B116</f>
        <v>2016</v>
      </c>
      <c r="C74" s="3">
        <f>+Historicals!C116</f>
        <v>2599</v>
      </c>
      <c r="D74" s="3">
        <f>+Historicals!D116</f>
        <v>2920</v>
      </c>
      <c r="E74" s="3">
        <f>+Historicals!E116</f>
        <v>3496</v>
      </c>
      <c r="F74" s="3">
        <f>+Historicals!F116</f>
        <v>4262</v>
      </c>
      <c r="G74" s="3">
        <f>+Historicals!G116</f>
        <v>4635</v>
      </c>
      <c r="H74" s="3">
        <f>+Historicals!H116</f>
        <v>5748</v>
      </c>
      <c r="I74" s="3">
        <f>+Historicals!I116</f>
        <v>5416</v>
      </c>
      <c r="J74" s="3"/>
      <c r="K74" s="60">
        <f>I74*(1+AVERAGE(C75:I75))</f>
        <v>6266.2742442497247</v>
      </c>
      <c r="L74" s="60">
        <f>K74*(1+AVERAGE(D75:K75))</f>
        <v>7111.9755185804452</v>
      </c>
      <c r="M74" s="60">
        <f>L74*(1+AVERAGE(E75:L75))</f>
        <v>8088.102197984952</v>
      </c>
      <c r="N74" s="60">
        <f>M74*(1+AVERAGE(F75:M75))</f>
        <v>9076.8633460872261</v>
      </c>
      <c r="O74" s="60">
        <f>N74*(1+AVERAGE(G75:N75))</f>
        <v>9893.4416530632898</v>
      </c>
    </row>
    <row r="75" spans="1:15" x14ac:dyDescent="0.25">
      <c r="A75" s="44" t="s">
        <v>130</v>
      </c>
      <c r="B75" s="47" t="str">
        <f t="shared" ref="B75" si="162">+IFERROR(B74/A74-1,"nm")</f>
        <v>nm</v>
      </c>
      <c r="C75" s="47">
        <f t="shared" ref="C75" si="163">+IFERROR(C74/B74-1,"nm")</f>
        <v>0.28918650793650791</v>
      </c>
      <c r="D75" s="47">
        <f t="shared" ref="D75" si="164">+IFERROR(D74/C74-1,"nm")</f>
        <v>0.12350904193920731</v>
      </c>
      <c r="E75" s="47">
        <f t="shared" ref="E75" si="165">+IFERROR(E74/D74-1,"nm")</f>
        <v>0.19726027397260282</v>
      </c>
      <c r="F75" s="47">
        <f t="shared" ref="F75" si="166">+IFERROR(F74/E74-1,"nm")</f>
        <v>0.21910755148741412</v>
      </c>
      <c r="G75" s="47">
        <f t="shared" ref="G75" si="167">+IFERROR(G74/F74-1,"nm")</f>
        <v>8.7517597372125833E-2</v>
      </c>
      <c r="H75" s="47">
        <f t="shared" ref="H75" si="168">+IFERROR(H74/G74-1,"nm")</f>
        <v>0.24012944983818763</v>
      </c>
      <c r="I75" s="47">
        <f>+IFERROR(I74/H74-1,"nm")</f>
        <v>-5.7759220598469052E-2</v>
      </c>
      <c r="J75" s="47"/>
    </row>
    <row r="76" spans="1:15" x14ac:dyDescent="0.25">
      <c r="A76" s="44" t="s">
        <v>138</v>
      </c>
      <c r="B76" s="47">
        <f>+Historicals!B220</f>
        <v>0.26</v>
      </c>
      <c r="C76" s="47">
        <f>+Historicals!C220</f>
        <v>0.28918650793650791</v>
      </c>
      <c r="D76" s="47">
        <f>+Historicals!D220</f>
        <v>0.12350904193920731</v>
      </c>
      <c r="E76" s="47">
        <f>+Historicals!E220</f>
        <v>0.19726027397260282</v>
      </c>
      <c r="F76" s="47">
        <f>+Historicals!F220</f>
        <v>0.21910755148741412</v>
      </c>
      <c r="G76" s="47">
        <f>+Historicals!G220</f>
        <v>8.7517597372125833E-2</v>
      </c>
      <c r="H76" s="47">
        <f>+Historicals!H220</f>
        <v>0.24012944983818763</v>
      </c>
      <c r="I76" s="47">
        <f>+Historicals!I220</f>
        <v>-0.1</v>
      </c>
      <c r="J76" s="47"/>
    </row>
    <row r="77" spans="1:15" x14ac:dyDescent="0.25">
      <c r="A77" s="44" t="s">
        <v>139</v>
      </c>
      <c r="B77" s="47" t="str">
        <f t="shared" ref="B77:E77" si="169">+IFERROR(B75-B76,"nm")</f>
        <v>nm</v>
      </c>
      <c r="C77" s="47">
        <f t="shared" si="169"/>
        <v>0</v>
      </c>
      <c r="D77" s="47">
        <f t="shared" si="169"/>
        <v>0</v>
      </c>
      <c r="E77" s="47">
        <f t="shared" si="169"/>
        <v>0</v>
      </c>
      <c r="F77" s="47">
        <f>+IFERROR(F75-F76,"nm")</f>
        <v>0</v>
      </c>
      <c r="G77" s="47">
        <f t="shared" ref="G77:H77" si="170">+IFERROR(G75-G76,"nm")</f>
        <v>0</v>
      </c>
      <c r="H77" s="47">
        <f t="shared" si="170"/>
        <v>0</v>
      </c>
      <c r="I77" s="47">
        <f>+IFERROR(I75-I76,"nm")</f>
        <v>4.2240779401530953E-2</v>
      </c>
      <c r="J77" s="47"/>
    </row>
    <row r="78" spans="1:15" x14ac:dyDescent="0.25">
      <c r="A78" s="45" t="s">
        <v>115</v>
      </c>
      <c r="B78" s="3">
        <f>+Historicals!B117</f>
        <v>925</v>
      </c>
      <c r="C78" s="3">
        <f>+Historicals!C117</f>
        <v>1055</v>
      </c>
      <c r="D78" s="3">
        <f>+Historicals!D117</f>
        <v>1188</v>
      </c>
      <c r="E78" s="3">
        <f>+Historicals!E117</f>
        <v>1508</v>
      </c>
      <c r="F78" s="3">
        <f>+Historicals!F117</f>
        <v>1808</v>
      </c>
      <c r="G78" s="3">
        <f>+Historicals!G117</f>
        <v>1896</v>
      </c>
      <c r="H78" s="3">
        <f>+Historicals!H117</f>
        <v>2347</v>
      </c>
      <c r="I78" s="3">
        <f>+Historicals!I117</f>
        <v>1938</v>
      </c>
      <c r="J78" s="3"/>
      <c r="K78" s="60">
        <f>I78*(1+AVERAGE(C79:I79))</f>
        <v>2172.5486366633004</v>
      </c>
      <c r="L78" s="60">
        <f>K78*(1+AVERAGE(D79:K79))</f>
        <v>2428.417785107436</v>
      </c>
      <c r="M78" s="60">
        <f>L78*(1+AVERAGE(E79:L79))</f>
        <v>2710.3940052663779</v>
      </c>
      <c r="N78" s="60">
        <f>M78*(1+AVERAGE(F79:M79))</f>
        <v>2921.2733226183918</v>
      </c>
      <c r="O78" s="60">
        <f>N78*(1+AVERAGE(G79:N79))</f>
        <v>3030.6036764218093</v>
      </c>
    </row>
    <row r="79" spans="1:15" x14ac:dyDescent="0.25">
      <c r="A79" s="44" t="s">
        <v>130</v>
      </c>
      <c r="B79" s="47" t="str">
        <f t="shared" ref="B79" si="171">+IFERROR(B78/A78-1,"nm")</f>
        <v>nm</v>
      </c>
      <c r="C79" s="47">
        <f t="shared" ref="C79" si="172">+IFERROR(C78/B78-1,"nm")</f>
        <v>0.14054054054054044</v>
      </c>
      <c r="D79" s="47">
        <f t="shared" ref="D79" si="173">+IFERROR(D78/C78-1,"nm")</f>
        <v>0.12606635071090055</v>
      </c>
      <c r="E79" s="47">
        <f t="shared" ref="E79" si="174">+IFERROR(E78/D78-1,"nm")</f>
        <v>0.26936026936026947</v>
      </c>
      <c r="F79" s="47">
        <f t="shared" ref="F79" si="175">+IFERROR(F78/E78-1,"nm")</f>
        <v>0.19893899204244025</v>
      </c>
      <c r="G79" s="47">
        <f t="shared" ref="G79" si="176">+IFERROR(G78/F78-1,"nm")</f>
        <v>4.8672566371681381E-2</v>
      </c>
      <c r="H79" s="47">
        <f t="shared" ref="H79" si="177">+IFERROR(H78/G78-1,"nm")</f>
        <v>0.2378691983122363</v>
      </c>
      <c r="I79" s="47">
        <f>+IFERROR(I78/H78-1,"nm")</f>
        <v>-0.17426501917341286</v>
      </c>
      <c r="J79" s="47"/>
    </row>
    <row r="80" spans="1:15" x14ac:dyDescent="0.25">
      <c r="A80" s="44" t="s">
        <v>138</v>
      </c>
      <c r="B80" s="47">
        <f>+Historicals!B221</f>
        <v>5.5936073059360769E-2</v>
      </c>
      <c r="C80" s="47">
        <f>+Historicals!C221</f>
        <v>0.14054054054054044</v>
      </c>
      <c r="D80" s="47">
        <f>+Historicals!D221</f>
        <v>0.12606635071090055</v>
      </c>
      <c r="E80" s="47">
        <f>+Historicals!E221</f>
        <v>0.26936026936026947</v>
      </c>
      <c r="F80" s="47">
        <f>+Historicals!F221</f>
        <v>0.19893899204244025</v>
      </c>
      <c r="G80" s="47">
        <f>+Historicals!G221</f>
        <v>4.8672566371681381E-2</v>
      </c>
      <c r="H80" s="47">
        <f>+Historicals!H221</f>
        <v>0.2378691983122363</v>
      </c>
      <c r="I80" s="47">
        <f>+Historicals!I221</f>
        <v>-0.21</v>
      </c>
      <c r="J80" s="47"/>
    </row>
    <row r="81" spans="1:15" x14ac:dyDescent="0.25">
      <c r="A81" s="44" t="s">
        <v>139</v>
      </c>
      <c r="B81" s="47" t="str">
        <f t="shared" ref="B81:H81" si="178">+IFERROR(B79-B80,"nm")</f>
        <v>nm</v>
      </c>
      <c r="C81" s="47">
        <f t="shared" si="178"/>
        <v>0</v>
      </c>
      <c r="D81" s="47">
        <f t="shared" si="178"/>
        <v>0</v>
      </c>
      <c r="E81" s="47">
        <f t="shared" si="178"/>
        <v>0</v>
      </c>
      <c r="F81" s="47">
        <f t="shared" si="178"/>
        <v>0</v>
      </c>
      <c r="G81" s="47">
        <f t="shared" si="178"/>
        <v>0</v>
      </c>
      <c r="H81" s="47">
        <f t="shared" si="178"/>
        <v>0</v>
      </c>
      <c r="I81" s="47">
        <f>+IFERROR(I79-I80,"nm")</f>
        <v>3.5734980826587132E-2</v>
      </c>
      <c r="J81" s="47"/>
    </row>
    <row r="82" spans="1:15" x14ac:dyDescent="0.25">
      <c r="A82" s="45" t="s">
        <v>116</v>
      </c>
      <c r="B82" s="3">
        <f>+Historicals!B118</f>
        <v>126</v>
      </c>
      <c r="C82" s="3">
        <f>+Historicals!C118</f>
        <v>131</v>
      </c>
      <c r="D82" s="3">
        <f>+Historicals!D118</f>
        <v>129</v>
      </c>
      <c r="E82" s="3">
        <f>+Historicals!E118</f>
        <v>130</v>
      </c>
      <c r="F82" s="3">
        <f>+Historicals!F118</f>
        <v>138</v>
      </c>
      <c r="G82" s="3">
        <f>+Historicals!G118</f>
        <v>148</v>
      </c>
      <c r="H82" s="3">
        <f>+Historicals!H118</f>
        <v>195</v>
      </c>
      <c r="I82" s="3">
        <f>+Historicals!I118</f>
        <v>193</v>
      </c>
      <c r="J82" s="3"/>
      <c r="K82" s="60">
        <f>I82*(1+AVERAGE(C83:I83))</f>
        <v>206.0545389983707</v>
      </c>
      <c r="L82" s="60">
        <f>K82*(1+AVERAGE(D83:K83))</f>
        <v>220.95221861309321</v>
      </c>
      <c r="M82" s="60">
        <f>L82*(1+AVERAGE(E83:L83))</f>
        <v>240.79661458307817</v>
      </c>
      <c r="N82" s="60">
        <f>M82*(1+AVERAGE(F83:M83))</f>
        <v>267.36330697095292</v>
      </c>
      <c r="O82" s="60">
        <f>N82*(1+AVERAGE(G83:N83))</f>
        <v>301.20926695989834</v>
      </c>
    </row>
    <row r="83" spans="1:15" x14ac:dyDescent="0.25">
      <c r="A83" s="44" t="s">
        <v>130</v>
      </c>
      <c r="B83" s="47" t="str">
        <f t="shared" ref="B83" si="179">+IFERROR(B82/A82-1,"nm")</f>
        <v>nm</v>
      </c>
      <c r="C83" s="47">
        <f t="shared" ref="C83" si="180">+IFERROR(C82/B82-1,"nm")</f>
        <v>3.9682539682539764E-2</v>
      </c>
      <c r="D83" s="47">
        <f t="shared" ref="D83" si="181">+IFERROR(D82/C82-1,"nm")</f>
        <v>-1.5267175572519109E-2</v>
      </c>
      <c r="E83" s="47">
        <f t="shared" ref="E83" si="182">+IFERROR(E82/D82-1,"nm")</f>
        <v>7.7519379844961378E-3</v>
      </c>
      <c r="F83" s="47">
        <f t="shared" ref="F83" si="183">+IFERROR(F82/E82-1,"nm")</f>
        <v>6.1538461538461542E-2</v>
      </c>
      <c r="G83" s="47">
        <f t="shared" ref="G83" si="184">+IFERROR(G82/F82-1,"nm")</f>
        <v>7.2463768115942129E-2</v>
      </c>
      <c r="H83" s="47">
        <f t="shared" ref="H83" si="185">+IFERROR(H82/G82-1,"nm")</f>
        <v>0.31756756756756754</v>
      </c>
      <c r="I83" s="47">
        <f>+IFERROR(I82/H82-1,"nm")</f>
        <v>-1.025641025641022E-2</v>
      </c>
      <c r="J83" s="47"/>
    </row>
    <row r="84" spans="1:15" x14ac:dyDescent="0.25">
      <c r="A84" s="44" t="s">
        <v>138</v>
      </c>
      <c r="B84" s="47">
        <f>+Historicals!B222</f>
        <v>0</v>
      </c>
      <c r="C84" s="47">
        <f>+Historicals!C222</f>
        <v>3.9682539682539764E-2</v>
      </c>
      <c r="D84" s="47">
        <f>+Historicals!D222</f>
        <v>-1.5267175572519109E-2</v>
      </c>
      <c r="E84" s="47">
        <f>+Historicals!E222</f>
        <v>7.7519379844961378E-3</v>
      </c>
      <c r="F84" s="47">
        <f>+Historicals!F222</f>
        <v>6.1538461538461542E-2</v>
      </c>
      <c r="G84" s="47">
        <f>+Historicals!G222</f>
        <v>7.2463768115942129E-2</v>
      </c>
      <c r="H84" s="47">
        <f>+Historicals!H222</f>
        <v>0.31756756756756754</v>
      </c>
      <c r="I84" s="47">
        <f>+Historicals!I222</f>
        <v>-0.06</v>
      </c>
      <c r="J84" s="47"/>
    </row>
    <row r="85" spans="1:15" x14ac:dyDescent="0.25">
      <c r="A85" s="44" t="s">
        <v>139</v>
      </c>
      <c r="B85" s="47" t="str">
        <f t="shared" ref="B85:H85" si="186">+IFERROR(B83-B84,"nm")</f>
        <v>nm</v>
      </c>
      <c r="C85" s="47">
        <f t="shared" si="186"/>
        <v>0</v>
      </c>
      <c r="D85" s="47">
        <f t="shared" si="186"/>
        <v>0</v>
      </c>
      <c r="E85" s="47">
        <f t="shared" si="186"/>
        <v>0</v>
      </c>
      <c r="F85" s="47">
        <f t="shared" si="186"/>
        <v>0</v>
      </c>
      <c r="G85" s="47">
        <f t="shared" si="186"/>
        <v>0</v>
      </c>
      <c r="H85" s="47">
        <f t="shared" si="186"/>
        <v>0</v>
      </c>
      <c r="I85" s="47">
        <f>+IFERROR(I83-I84,"nm")</f>
        <v>4.9743589743589778E-2</v>
      </c>
      <c r="J85" s="47"/>
    </row>
    <row r="86" spans="1:15" x14ac:dyDescent="0.25">
      <c r="A86" s="9" t="s">
        <v>131</v>
      </c>
      <c r="B86" s="48">
        <f t="shared" ref="B86:H86" si="187">+B92+B89</f>
        <v>1039</v>
      </c>
      <c r="C86" s="48">
        <f t="shared" si="187"/>
        <v>1420</v>
      </c>
      <c r="D86" s="48">
        <f t="shared" si="187"/>
        <v>1561</v>
      </c>
      <c r="E86" s="48">
        <f t="shared" si="187"/>
        <v>1863</v>
      </c>
      <c r="F86" s="48">
        <f t="shared" si="187"/>
        <v>2426</v>
      </c>
      <c r="G86" s="48">
        <f t="shared" si="187"/>
        <v>2534</v>
      </c>
      <c r="H86" s="48">
        <f t="shared" si="187"/>
        <v>3289</v>
      </c>
      <c r="I86" s="48">
        <f>+I92+I89</f>
        <v>2406</v>
      </c>
      <c r="J86" s="48"/>
      <c r="K86" s="59">
        <f>I86*(1+AVERAGE(C87:I87))</f>
        <v>2761.9697538092742</v>
      </c>
      <c r="L86" s="59">
        <f>K86*(1+AVERAGE(D87:K87))</f>
        <v>3069.9096915260311</v>
      </c>
      <c r="M86" s="59">
        <f>L86*(1+AVERAGE(E87:L87))</f>
        <v>3419.6715339376024</v>
      </c>
      <c r="N86" s="59">
        <f>M86*(1+AVERAGE(F87:M87))</f>
        <v>3741.2879867559773</v>
      </c>
      <c r="O86" s="59">
        <f>N86*(1+AVERAGE(G87:N87))</f>
        <v>3833.5668216765025</v>
      </c>
    </row>
    <row r="87" spans="1:15" x14ac:dyDescent="0.25">
      <c r="A87" s="46" t="s">
        <v>130</v>
      </c>
      <c r="B87" s="47" t="str">
        <f t="shared" ref="B87" si="188">+IFERROR(B86/A86-1,"nm")</f>
        <v>nm</v>
      </c>
      <c r="C87" s="47">
        <f t="shared" ref="C87" si="189">+IFERROR(C86/B86-1,"nm")</f>
        <v>0.36669874879692022</v>
      </c>
      <c r="D87" s="47">
        <f t="shared" ref="D87" si="190">+IFERROR(D86/C86-1,"nm")</f>
        <v>9.9295774647887303E-2</v>
      </c>
      <c r="E87" s="47">
        <f t="shared" ref="E87" si="191">+IFERROR(E86/D86-1,"nm")</f>
        <v>0.19346572709801402</v>
      </c>
      <c r="F87" s="47">
        <f t="shared" ref="F87" si="192">+IFERROR(F86/E86-1,"nm")</f>
        <v>0.3022007514761138</v>
      </c>
      <c r="G87" s="47">
        <f t="shared" ref="G87" si="193">+IFERROR(G86/F86-1,"nm")</f>
        <v>4.4517724649629109E-2</v>
      </c>
      <c r="H87" s="47">
        <f t="shared" ref="H87" si="194">+IFERROR(H86/G86-1,"nm")</f>
        <v>0.29794790844514596</v>
      </c>
      <c r="I87" s="47">
        <f>+IFERROR(I86/H86-1,"nm")</f>
        <v>-0.26847065977500761</v>
      </c>
      <c r="J87" s="47"/>
      <c r="K87" s="1"/>
      <c r="L87" s="1"/>
      <c r="M87" s="1"/>
      <c r="N87" s="1"/>
      <c r="O87" s="1"/>
    </row>
    <row r="88" spans="1:15" x14ac:dyDescent="0.25">
      <c r="A88" s="46" t="s">
        <v>132</v>
      </c>
      <c r="B88" s="47">
        <f t="shared" ref="B88:H88" si="195">+IFERROR(B86/B$18,"nm")</f>
        <v>7.5618631732168845E-2</v>
      </c>
      <c r="C88" s="47">
        <f t="shared" si="195"/>
        <v>9.6179897046870771E-2</v>
      </c>
      <c r="D88" s="47">
        <f t="shared" si="195"/>
        <v>0.10258937960042061</v>
      </c>
      <c r="E88" s="47">
        <f t="shared" si="195"/>
        <v>0.12541231908448333</v>
      </c>
      <c r="F88" s="47">
        <f t="shared" si="195"/>
        <v>0.15255942648723431</v>
      </c>
      <c r="G88" s="47">
        <f t="shared" si="195"/>
        <v>0.17495167080916874</v>
      </c>
      <c r="H88" s="47">
        <f t="shared" si="195"/>
        <v>0.19145468304325047</v>
      </c>
      <c r="I88" s="47">
        <f>+IFERROR(I86/I$18,"nm")</f>
        <v>0.13109573366752031</v>
      </c>
      <c r="J88" s="47"/>
      <c r="K88" s="47">
        <f t="shared" ref="K88:O88" si="196">+IFERROR(K86/K$18,"nm")</f>
        <v>0.14396897195627237</v>
      </c>
      <c r="L88" s="47">
        <f t="shared" si="196"/>
        <v>0.15380160116187455</v>
      </c>
      <c r="M88" s="47">
        <f t="shared" si="196"/>
        <v>0.16435614048628042</v>
      </c>
      <c r="N88" s="47">
        <f t="shared" si="196"/>
        <v>0.16980706603904272</v>
      </c>
      <c r="O88" s="47">
        <f t="shared" si="196"/>
        <v>0.16491223910309363</v>
      </c>
    </row>
    <row r="89" spans="1:15" x14ac:dyDescent="0.25">
      <c r="A89" s="9" t="s">
        <v>133</v>
      </c>
      <c r="B89" s="9">
        <f>+Historicals!B197</f>
        <v>46</v>
      </c>
      <c r="C89" s="9">
        <f>+Historicals!C197</f>
        <v>48</v>
      </c>
      <c r="D89" s="9">
        <f>+Historicals!D197</f>
        <v>54</v>
      </c>
      <c r="E89" s="9">
        <f>+Historicals!E197</f>
        <v>56</v>
      </c>
      <c r="F89" s="9">
        <f>+Historicals!F197</f>
        <v>50</v>
      </c>
      <c r="G89" s="9">
        <f>+Historicals!G197</f>
        <v>44</v>
      </c>
      <c r="H89" s="9">
        <f>+Historicals!H197</f>
        <v>46</v>
      </c>
      <c r="I89" s="9">
        <f>+Historicals!I197</f>
        <v>41</v>
      </c>
      <c r="J89" s="9"/>
      <c r="K89" s="59">
        <f>I89*(1+AVERAGE(C90:I90))</f>
        <v>40.502912099402785</v>
      </c>
      <c r="L89" s="59">
        <f>K89*(1+AVERAGE(D90:K90))</f>
        <v>39.636508050164608</v>
      </c>
      <c r="M89" s="59">
        <f>L89*(1+AVERAGE(E90:L90))</f>
        <v>37.628150549246406</v>
      </c>
      <c r="N89" s="59">
        <f>M89*(1+AVERAGE(F90:M90))</f>
        <v>34.896497671922724</v>
      </c>
      <c r="O89" s="59">
        <f>N89*(1+AVERAGE(G90:N90))</f>
        <v>32.765006720578405</v>
      </c>
    </row>
    <row r="90" spans="1:15" x14ac:dyDescent="0.25">
      <c r="A90" s="46" t="s">
        <v>130</v>
      </c>
      <c r="B90" s="47" t="str">
        <f>+IFERROR(B89/A89-1,"nm")</f>
        <v>nm</v>
      </c>
      <c r="C90" s="47">
        <f>+IFERROR(C89/B89-1,"nm")</f>
        <v>4.3478260869565188E-2</v>
      </c>
      <c r="D90" s="47">
        <f t="shared" ref="D90" si="197">+IFERROR(D89/C89-1,"nm")</f>
        <v>0.125</v>
      </c>
      <c r="E90" s="47">
        <f t="shared" ref="E90" si="198">+IFERROR(E89/D89-1,"nm")</f>
        <v>3.7037037037036979E-2</v>
      </c>
      <c r="F90" s="47">
        <f t="shared" ref="F90" si="199">+IFERROR(F89/E89-1,"nm")</f>
        <v>-0.1071428571428571</v>
      </c>
      <c r="G90" s="47">
        <f t="shared" ref="G90" si="200">+IFERROR(G89/F89-1,"nm")</f>
        <v>-0.12</v>
      </c>
      <c r="H90" s="47">
        <f t="shared" ref="H90" si="201">+IFERROR(H89/G89-1,"nm")</f>
        <v>4.5454545454545414E-2</v>
      </c>
      <c r="I90" s="47">
        <f>+IFERROR(I89/H89-1,"nm")</f>
        <v>-0.10869565217391308</v>
      </c>
      <c r="J90" s="47"/>
    </row>
    <row r="91" spans="1:15" x14ac:dyDescent="0.25">
      <c r="A91" s="46" t="s">
        <v>134</v>
      </c>
      <c r="B91" s="47">
        <f t="shared" ref="B91:H91" si="202">+IFERROR(B89/B$18,"nm")</f>
        <v>3.3478893740902477E-3</v>
      </c>
      <c r="C91" s="47">
        <f t="shared" si="202"/>
        <v>3.251151449471688E-3</v>
      </c>
      <c r="D91" s="47">
        <f t="shared" si="202"/>
        <v>3.5488958990536278E-3</v>
      </c>
      <c r="E91" s="47">
        <f t="shared" si="202"/>
        <v>3.7697744867048132E-3</v>
      </c>
      <c r="F91" s="47">
        <f t="shared" si="202"/>
        <v>3.1442585838259338E-3</v>
      </c>
      <c r="G91" s="47">
        <f t="shared" si="202"/>
        <v>3.0378348522507597E-3</v>
      </c>
      <c r="H91" s="47">
        <f t="shared" si="202"/>
        <v>2.6776878747307759E-3</v>
      </c>
      <c r="I91" s="47">
        <f>+IFERROR(I89/I$18,"nm")</f>
        <v>2.2339671988230807E-3</v>
      </c>
      <c r="J91" s="47"/>
      <c r="K91" s="47">
        <f t="shared" ref="K91:O91" si="203">+IFERROR(K89/K$18,"nm")</f>
        <v>2.1112333356091313E-3</v>
      </c>
      <c r="L91" s="47">
        <f t="shared" si="203"/>
        <v>1.9857777638893634E-3</v>
      </c>
      <c r="M91" s="47">
        <f t="shared" si="203"/>
        <v>1.8084829307538101E-3</v>
      </c>
      <c r="N91" s="47">
        <f t="shared" si="203"/>
        <v>1.5838587956030503E-3</v>
      </c>
      <c r="O91" s="47">
        <f t="shared" si="203"/>
        <v>1.4094838759470202E-3</v>
      </c>
    </row>
    <row r="92" spans="1:15" x14ac:dyDescent="0.25">
      <c r="A92" s="9" t="s">
        <v>135</v>
      </c>
      <c r="B92" s="9">
        <f>+Historicals!B152</f>
        <v>993</v>
      </c>
      <c r="C92" s="9">
        <f>+Historicals!C152</f>
        <v>1372</v>
      </c>
      <c r="D92" s="9">
        <f>+Historicals!D152</f>
        <v>1507</v>
      </c>
      <c r="E92" s="9">
        <f>+Historicals!E152</f>
        <v>1807</v>
      </c>
      <c r="F92" s="9">
        <f>+Historicals!F152</f>
        <v>2376</v>
      </c>
      <c r="G92" s="9">
        <f>+Historicals!G152</f>
        <v>2490</v>
      </c>
      <c r="H92" s="9">
        <f>+Historicals!H152</f>
        <v>3243</v>
      </c>
      <c r="I92" s="9">
        <f>+Historicals!I152</f>
        <v>2365</v>
      </c>
      <c r="J92" s="9"/>
      <c r="K92" s="59">
        <f>I92*(1+AVERAGE(C93:I93))</f>
        <v>2727.7498565183037</v>
      </c>
      <c r="L92" s="59">
        <f>K92*(1+AVERAGE(D93:K93))</f>
        <v>3042.3533042792765</v>
      </c>
      <c r="M92" s="59">
        <f>L92*(1+AVERAGE(E93:L93))</f>
        <v>3403.5475847589341</v>
      </c>
      <c r="N92" s="59">
        <f>M92*(1+AVERAGE(F93:M93))</f>
        <v>3739.2556642671316</v>
      </c>
      <c r="O92" s="59">
        <f>N92*(1+AVERAGE(G93:N93))</f>
        <v>3838.5359740696799</v>
      </c>
    </row>
    <row r="93" spans="1:15" x14ac:dyDescent="0.25">
      <c r="A93" s="46" t="s">
        <v>130</v>
      </c>
      <c r="B93" s="47" t="str">
        <f t="shared" ref="B93" si="204">+IFERROR(B92/A92-1,"nm")</f>
        <v>nm</v>
      </c>
      <c r="C93" s="47">
        <f t="shared" ref="C93" si="205">+IFERROR(C92/B92-1,"nm")</f>
        <v>0.38167170191339372</v>
      </c>
      <c r="D93" s="47">
        <f t="shared" ref="D93" si="206">+IFERROR(D92/C92-1,"nm")</f>
        <v>9.8396501457725938E-2</v>
      </c>
      <c r="E93" s="47">
        <f t="shared" ref="E93" si="207">+IFERROR(E92/D92-1,"nm")</f>
        <v>0.19907100199071004</v>
      </c>
      <c r="F93" s="47">
        <f t="shared" ref="F93" si="208">+IFERROR(F92/E92-1,"nm")</f>
        <v>0.31488655229662421</v>
      </c>
      <c r="G93" s="47">
        <f t="shared" ref="G93" si="209">+IFERROR(G92/F92-1,"nm")</f>
        <v>4.7979797979798011E-2</v>
      </c>
      <c r="H93" s="47">
        <f t="shared" ref="H93" si="210">+IFERROR(H92/G92-1,"nm")</f>
        <v>0.30240963855421676</v>
      </c>
      <c r="I93" s="47">
        <f>+IFERROR(I92/H92-1,"nm")</f>
        <v>-0.27073697193956214</v>
      </c>
      <c r="J93" s="47"/>
    </row>
    <row r="94" spans="1:15" x14ac:dyDescent="0.25">
      <c r="A94" s="46" t="s">
        <v>132</v>
      </c>
      <c r="B94" s="47">
        <f t="shared" ref="B94:H94" si="211">+IFERROR(B92/B$18,"nm")</f>
        <v>7.2270742358078607E-2</v>
      </c>
      <c r="C94" s="47">
        <f t="shared" si="211"/>
        <v>9.2928745597399082E-2</v>
      </c>
      <c r="D94" s="47">
        <f t="shared" si="211"/>
        <v>9.9040483701366977E-2</v>
      </c>
      <c r="E94" s="47">
        <f t="shared" si="211"/>
        <v>0.12164254459777853</v>
      </c>
      <c r="F94" s="47">
        <f t="shared" si="211"/>
        <v>0.14941516790340836</v>
      </c>
      <c r="G94" s="47">
        <f t="shared" si="211"/>
        <v>0.17191383595691798</v>
      </c>
      <c r="H94" s="47">
        <f t="shared" si="211"/>
        <v>0.1887769951685197</v>
      </c>
      <c r="I94" s="47">
        <f>+IFERROR(I92/I$18,"nm")</f>
        <v>0.12886176646869721</v>
      </c>
      <c r="J94" s="47"/>
      <c r="K94" s="47">
        <f t="shared" ref="K94:O94" si="212">+IFERROR(K92/K$18,"nm")</f>
        <v>0.14218524372150965</v>
      </c>
      <c r="L94" s="47">
        <f t="shared" si="212"/>
        <v>0.15242103400952919</v>
      </c>
      <c r="M94" s="47">
        <f t="shared" si="212"/>
        <v>0.16358119177260927</v>
      </c>
      <c r="N94" s="47">
        <f t="shared" si="212"/>
        <v>0.16971482435107385</v>
      </c>
      <c r="O94" s="47">
        <f t="shared" si="212"/>
        <v>0.16512600192130505</v>
      </c>
    </row>
    <row r="95" spans="1:15" x14ac:dyDescent="0.25">
      <c r="A95" s="9" t="s">
        <v>136</v>
      </c>
      <c r="B95" s="9">
        <f>+Historicals!B182</f>
        <v>69</v>
      </c>
      <c r="C95" s="9">
        <f>+Historicals!C182</f>
        <v>44</v>
      </c>
      <c r="D95" s="9">
        <f>+Historicals!D182</f>
        <v>51</v>
      </c>
      <c r="E95" s="9">
        <f>+Historicals!E182</f>
        <v>76</v>
      </c>
      <c r="F95" s="9">
        <f>+Historicals!F182</f>
        <v>49</v>
      </c>
      <c r="G95" s="9">
        <f>+Historicals!G182</f>
        <v>28</v>
      </c>
      <c r="H95" s="9">
        <f>+Historicals!H182</f>
        <v>94</v>
      </c>
      <c r="I95" s="9">
        <f>+Historicals!I182</f>
        <v>78</v>
      </c>
      <c r="J95" s="9"/>
      <c r="K95" s="59">
        <f>I95*(1+AVERAGE(C96:I96))</f>
        <v>96.832137832803099</v>
      </c>
      <c r="L95" s="59">
        <f>K95*(1+AVERAGE(D96:K96))</f>
        <v>129.954901895197</v>
      </c>
      <c r="M95" s="59">
        <f>L95*(1+AVERAGE(E96:L96))</f>
        <v>179.16340628466514</v>
      </c>
      <c r="N95" s="59">
        <f>M95*(1+AVERAGE(F96:M96))</f>
        <v>242.00924877671548</v>
      </c>
      <c r="O95" s="59">
        <f>N95*(1+AVERAGE(G96:N96))</f>
        <v>383.85560178312875</v>
      </c>
    </row>
    <row r="96" spans="1:15" x14ac:dyDescent="0.25">
      <c r="A96" s="46" t="s">
        <v>130</v>
      </c>
      <c r="B96" s="47" t="str">
        <f t="shared" ref="B96" si="213">+IFERROR(B95/A95-1,"nm")</f>
        <v>nm</v>
      </c>
      <c r="C96" s="47">
        <f t="shared" ref="C96" si="214">+IFERROR(C95/B95-1,"nm")</f>
        <v>-0.3623188405797102</v>
      </c>
      <c r="D96" s="47">
        <f t="shared" ref="D96" si="215">+IFERROR(D95/C95-1,"nm")</f>
        <v>0.15909090909090917</v>
      </c>
      <c r="E96" s="47">
        <f t="shared" ref="E96" si="216">+IFERROR(E95/D95-1,"nm")</f>
        <v>0.49019607843137258</v>
      </c>
      <c r="F96" s="47">
        <f t="shared" ref="F96" si="217">+IFERROR(F95/E95-1,"nm")</f>
        <v>-0.35526315789473684</v>
      </c>
      <c r="G96" s="47">
        <f t="shared" ref="G96" si="218">+IFERROR(G95/F95-1,"nm")</f>
        <v>-0.4285714285714286</v>
      </c>
      <c r="H96" s="47">
        <f t="shared" ref="H96" si="219">+IFERROR(H95/G95-1,"nm")</f>
        <v>2.3571428571428572</v>
      </c>
      <c r="I96" s="47">
        <f>+IFERROR(I95/H95-1,"nm")</f>
        <v>-0.17021276595744683</v>
      </c>
      <c r="J96" s="47"/>
    </row>
    <row r="97" spans="1:15" x14ac:dyDescent="0.25">
      <c r="A97" s="46" t="s">
        <v>134</v>
      </c>
      <c r="B97" s="47">
        <f t="shared" ref="B97:H97" si="220">+IFERROR(B95/B$18,"nm")</f>
        <v>5.0218340611353713E-3</v>
      </c>
      <c r="C97" s="47">
        <f t="shared" si="220"/>
        <v>2.980222162015714E-3</v>
      </c>
      <c r="D97" s="47">
        <f t="shared" si="220"/>
        <v>3.3517350157728706E-3</v>
      </c>
      <c r="E97" s="47">
        <f t="shared" si="220"/>
        <v>5.1161225176708175E-3</v>
      </c>
      <c r="F97" s="47">
        <f t="shared" si="220"/>
        <v>3.081373412149415E-3</v>
      </c>
      <c r="G97" s="47">
        <f t="shared" si="220"/>
        <v>1.9331676332504833E-3</v>
      </c>
      <c r="H97" s="47">
        <f t="shared" si="220"/>
        <v>5.4717969614063678E-3</v>
      </c>
      <c r="I97" s="47">
        <f>+IFERROR(I95/I$18,"nm")</f>
        <v>4.2499863782487881E-3</v>
      </c>
      <c r="J97" s="47"/>
      <c r="K97" s="47">
        <f t="shared" ref="K97:O97" si="221">+IFERROR(K95/K$18,"nm")</f>
        <v>5.0474207101253452E-3</v>
      </c>
      <c r="L97" s="47">
        <f t="shared" si="221"/>
        <v>6.5107035706904095E-3</v>
      </c>
      <c r="M97" s="47">
        <f t="shared" si="221"/>
        <v>8.610945724198394E-3</v>
      </c>
      <c r="N97" s="47">
        <f t="shared" si="221"/>
        <v>1.0984153220645195E-2</v>
      </c>
      <c r="O97" s="47">
        <f t="shared" si="221"/>
        <v>1.651268641631181E-2</v>
      </c>
    </row>
    <row r="98" spans="1:15" x14ac:dyDescent="0.25">
      <c r="A98" s="58" t="s">
        <v>119</v>
      </c>
      <c r="B98" s="57"/>
      <c r="C98" s="57"/>
      <c r="D98" s="57"/>
      <c r="E98" s="57"/>
      <c r="F98" s="57"/>
      <c r="G98" s="57"/>
      <c r="H98" s="57"/>
      <c r="I98" s="57"/>
      <c r="J98" s="57"/>
      <c r="K98" s="39"/>
      <c r="L98" s="39"/>
      <c r="M98" s="39"/>
      <c r="N98" s="39"/>
      <c r="O98" s="39"/>
    </row>
    <row r="99" spans="1:15" x14ac:dyDescent="0.25">
      <c r="A99" s="9" t="s">
        <v>137</v>
      </c>
      <c r="B99" s="9">
        <f>SUM(B101,B105,B109)</f>
        <v>0</v>
      </c>
      <c r="C99" s="9">
        <f t="shared" ref="C99:I99" si="222">SUM(C101,C105,C109)</f>
        <v>4317</v>
      </c>
      <c r="D99" s="9">
        <f t="shared" si="222"/>
        <v>4737</v>
      </c>
      <c r="E99" s="9">
        <f t="shared" si="222"/>
        <v>5166</v>
      </c>
      <c r="F99" s="9">
        <f t="shared" si="222"/>
        <v>5254</v>
      </c>
      <c r="G99" s="9">
        <f t="shared" si="222"/>
        <v>5028</v>
      </c>
      <c r="H99" s="9">
        <f t="shared" si="222"/>
        <v>5343</v>
      </c>
      <c r="I99" s="9">
        <f t="shared" si="222"/>
        <v>5955</v>
      </c>
      <c r="J99" s="9"/>
      <c r="K99" s="59">
        <f>I99*(1+AVERAGE(C100:I100))</f>
        <v>6291.521614776053</v>
      </c>
      <c r="L99" s="59">
        <f>K99*(1+AVERAGE(D100:K100))</f>
        <v>6647.0603239620941</v>
      </c>
      <c r="M99" s="59">
        <f>L99*(1+AVERAGE(E100:L100))</f>
        <v>6968.4786795845157</v>
      </c>
      <c r="N99" s="59">
        <f>M99*(1+AVERAGE(F100:M100))</f>
        <v>7231.9066276088124</v>
      </c>
      <c r="O99" s="59">
        <f>N99*(1+AVERAGE(G100:N100))</f>
        <v>7555.3577755491924</v>
      </c>
    </row>
    <row r="100" spans="1:15" x14ac:dyDescent="0.25">
      <c r="A100" s="44" t="s">
        <v>130</v>
      </c>
      <c r="B100" s="47" t="str">
        <f t="shared" ref="B100" si="223">+IFERROR(B99/A99-1,"nm")</f>
        <v>nm</v>
      </c>
      <c r="C100" s="47" t="str">
        <f>+IFERROR(C99/B99-1,"nm")</f>
        <v>nm</v>
      </c>
      <c r="D100" s="47">
        <f t="shared" ref="D100" si="224">+IFERROR(D99/C99-1,"nm")</f>
        <v>9.7289784572619942E-2</v>
      </c>
      <c r="E100" s="47">
        <f t="shared" ref="E100" si="225">+IFERROR(E99/D99-1,"nm")</f>
        <v>9.0563647878403986E-2</v>
      </c>
      <c r="F100" s="47">
        <f t="shared" ref="F100" si="226">+IFERROR(F99/E99-1,"nm")</f>
        <v>1.7034456058846237E-2</v>
      </c>
      <c r="G100" s="47">
        <f t="shared" ref="G100" si="227">+IFERROR(G99/F99-1,"nm")</f>
        <v>-4.3014845831747195E-2</v>
      </c>
      <c r="H100" s="47">
        <f t="shared" ref="H100" si="228">+IFERROR(H99/G99-1,"nm")</f>
        <v>6.2649164677804237E-2</v>
      </c>
      <c r="I100" s="47">
        <f>+IFERROR(I99/H99-1,"nm")</f>
        <v>0.11454239191465465</v>
      </c>
      <c r="J100" s="47"/>
    </row>
    <row r="101" spans="1:15" x14ac:dyDescent="0.25">
      <c r="A101" s="45" t="s">
        <v>114</v>
      </c>
      <c r="B101" s="3">
        <f>+Historicals!B120</f>
        <v>0</v>
      </c>
      <c r="C101" s="3">
        <f>+Historicals!C120</f>
        <v>2930</v>
      </c>
      <c r="D101" s="3">
        <f>+Historicals!D120</f>
        <v>3285</v>
      </c>
      <c r="E101" s="3">
        <f>+Historicals!E120</f>
        <v>3575</v>
      </c>
      <c r="F101" s="3">
        <f>+Historicals!F120</f>
        <v>3622</v>
      </c>
      <c r="G101" s="3">
        <f>+Historicals!G120</f>
        <v>3449</v>
      </c>
      <c r="H101" s="3">
        <f>+Historicals!H120</f>
        <v>3659</v>
      </c>
      <c r="I101" s="3">
        <f>+Historicals!I120</f>
        <v>4111</v>
      </c>
      <c r="J101" s="3"/>
      <c r="K101" s="60">
        <f>I101*(1+AVERAGE(C102:I102))</f>
        <v>4357.1405684303627</v>
      </c>
      <c r="L101" s="60">
        <f>K101*(1+AVERAGE(D102:K102))</f>
        <v>4618.0184707033968</v>
      </c>
      <c r="M101" s="60">
        <f>L101*(1+AVERAGE(E102:L102))</f>
        <v>4837.9114057256429</v>
      </c>
      <c r="N101" s="60">
        <f>M101*(1+AVERAGE(F102:M102))</f>
        <v>5019.0929050305795</v>
      </c>
      <c r="O101" s="60">
        <f>N101*(1+AVERAGE(G102:N102))</f>
        <v>5247.7202269291993</v>
      </c>
    </row>
    <row r="102" spans="1:15" x14ac:dyDescent="0.25">
      <c r="A102" s="44" t="s">
        <v>130</v>
      </c>
      <c r="B102" s="47" t="str">
        <f t="shared" ref="B102" si="229">+IFERROR(B101/A101-1,"nm")</f>
        <v>nm</v>
      </c>
      <c r="C102" s="47" t="str">
        <f t="shared" ref="C102" si="230">+IFERROR(C101/B101-1,"nm")</f>
        <v>nm</v>
      </c>
      <c r="D102" s="47">
        <f t="shared" ref="D102" si="231">+IFERROR(D101/C101-1,"nm")</f>
        <v>0.12116040955631391</v>
      </c>
      <c r="E102" s="47">
        <f t="shared" ref="E102" si="232">+IFERROR(E101/D101-1,"nm")</f>
        <v>8.8280060882800715E-2</v>
      </c>
      <c r="F102" s="47">
        <f t="shared" ref="F102" si="233">+IFERROR(F101/E101-1,"nm")</f>
        <v>1.3146853146853044E-2</v>
      </c>
      <c r="G102" s="47">
        <f t="shared" ref="G102" si="234">+IFERROR(G101/F101-1,"nm")</f>
        <v>-4.7763666482606326E-2</v>
      </c>
      <c r="H102" s="47">
        <f t="shared" ref="H102" si="235">+IFERROR(H101/G101-1,"nm")</f>
        <v>6.0887213685126174E-2</v>
      </c>
      <c r="I102" s="47">
        <f>+IFERROR(I101/H101-1,"nm")</f>
        <v>0.12353101940420874</v>
      </c>
      <c r="J102" s="47"/>
    </row>
    <row r="103" spans="1:15" x14ac:dyDescent="0.25">
      <c r="A103" s="44" t="s">
        <v>138</v>
      </c>
      <c r="B103" s="47">
        <f>+Historicals!B224</f>
        <v>0</v>
      </c>
      <c r="C103" s="47">
        <f>+Historicals!C224</f>
        <v>0</v>
      </c>
      <c r="D103" s="47">
        <f>+Historicals!D224</f>
        <v>0.12116040955631391</v>
      </c>
      <c r="E103" s="47">
        <f>+Historicals!E224</f>
        <v>8.8280060882800715E-2</v>
      </c>
      <c r="F103" s="47">
        <f>+Historicals!F224</f>
        <v>1.3146853146853044E-2</v>
      </c>
      <c r="G103" s="47">
        <f>+Historicals!G224</f>
        <v>-4.7763666482606326E-2</v>
      </c>
      <c r="H103" s="47">
        <f>+Historicals!H224</f>
        <v>6.0887213685126174E-2</v>
      </c>
      <c r="I103" s="47">
        <f>+Historicals!I224</f>
        <v>0.17</v>
      </c>
      <c r="J103" s="47"/>
    </row>
    <row r="104" spans="1:15" x14ac:dyDescent="0.25">
      <c r="A104" s="44" t="s">
        <v>139</v>
      </c>
      <c r="B104" s="47" t="str">
        <f t="shared" ref="B104:E104" si="236">+IFERROR(B102-B103,"nm")</f>
        <v>nm</v>
      </c>
      <c r="C104" s="47" t="str">
        <f t="shared" si="236"/>
        <v>nm</v>
      </c>
      <c r="D104" s="47">
        <f t="shared" si="236"/>
        <v>0</v>
      </c>
      <c r="E104" s="47">
        <f t="shared" si="236"/>
        <v>0</v>
      </c>
      <c r="F104" s="47">
        <f>+IFERROR(F102-F103,"nm")</f>
        <v>0</v>
      </c>
      <c r="G104" s="47">
        <f t="shared" ref="G104:H104" si="237">+IFERROR(G102-G103,"nm")</f>
        <v>0</v>
      </c>
      <c r="H104" s="47">
        <f t="shared" si="237"/>
        <v>0</v>
      </c>
      <c r="I104" s="47">
        <f>+IFERROR(I102-I103,"nm")</f>
        <v>-4.646898059579127E-2</v>
      </c>
      <c r="J104" s="47"/>
    </row>
    <row r="105" spans="1:15" x14ac:dyDescent="0.25">
      <c r="A105" s="45" t="s">
        <v>115</v>
      </c>
      <c r="B105" s="3">
        <f>+Historicals!B121</f>
        <v>0</v>
      </c>
      <c r="C105" s="3">
        <f>+Historicals!C121</f>
        <v>1117</v>
      </c>
      <c r="D105" s="3">
        <f>+Historicals!D121</f>
        <v>1185</v>
      </c>
      <c r="E105" s="3">
        <f>+Historicals!E121</f>
        <v>1347</v>
      </c>
      <c r="F105" s="3">
        <f>+Historicals!F121</f>
        <v>1395</v>
      </c>
      <c r="G105" s="3">
        <f>+Historicals!G121</f>
        <v>1365</v>
      </c>
      <c r="H105" s="3">
        <f>+Historicals!H121</f>
        <v>1494</v>
      </c>
      <c r="I105" s="3">
        <f>+Historicals!I121</f>
        <v>1610</v>
      </c>
      <c r="J105" s="3"/>
      <c r="K105" s="60">
        <f>I105*(1+AVERAGE(C106:I106))</f>
        <v>1713.0037701190577</v>
      </c>
      <c r="L105" s="60">
        <f>K105*(1+AVERAGE(D106:K106))</f>
        <v>1822.5974636286369</v>
      </c>
      <c r="M105" s="60">
        <f>L105*(1+AVERAGE(E106:L106))</f>
        <v>1940.3327513164413</v>
      </c>
      <c r="N105" s="60">
        <f>M105*(1+AVERAGE(F106:M106))</f>
        <v>2030.6934513808708</v>
      </c>
      <c r="O105" s="60">
        <f>N105*(1+AVERAGE(G106:N106))</f>
        <v>2132.6640645088005</v>
      </c>
    </row>
    <row r="106" spans="1:15" x14ac:dyDescent="0.25">
      <c r="A106" s="44" t="s">
        <v>130</v>
      </c>
      <c r="B106" s="47" t="str">
        <f t="shared" ref="B106" si="238">+IFERROR(B105/A105-1,"nm")</f>
        <v>nm</v>
      </c>
      <c r="C106" s="47" t="str">
        <f t="shared" ref="C106" si="239">+IFERROR(C105/B105-1,"nm")</f>
        <v>nm</v>
      </c>
      <c r="D106" s="47">
        <f t="shared" ref="D106" si="240">+IFERROR(D105/C105-1,"nm")</f>
        <v>6.0877350044762801E-2</v>
      </c>
      <c r="E106" s="47">
        <f t="shared" ref="E106" si="241">+IFERROR(E105/D105-1,"nm")</f>
        <v>0.13670886075949373</v>
      </c>
      <c r="F106" s="47">
        <f t="shared" ref="F106" si="242">+IFERROR(F105/E105-1,"nm")</f>
        <v>3.563474387527843E-2</v>
      </c>
      <c r="G106" s="47">
        <f t="shared" ref="G106" si="243">+IFERROR(G105/F105-1,"nm")</f>
        <v>-2.1505376344086002E-2</v>
      </c>
      <c r="H106" s="47">
        <f t="shared" ref="H106" si="244">+IFERROR(H105/G105-1,"nm")</f>
        <v>9.4505494505494614E-2</v>
      </c>
      <c r="I106" s="47">
        <f>+IFERROR(I105/H105-1,"nm")</f>
        <v>7.7643908969210251E-2</v>
      </c>
      <c r="J106" s="47"/>
    </row>
    <row r="107" spans="1:15" x14ac:dyDescent="0.25">
      <c r="A107" s="44" t="s">
        <v>138</v>
      </c>
      <c r="B107" s="47">
        <f>+Historicals!B225</f>
        <v>0</v>
      </c>
      <c r="C107" s="47">
        <f>+Historicals!C225</f>
        <v>0</v>
      </c>
      <c r="D107" s="47">
        <f>+Historicals!D225</f>
        <v>6.0877350044762801E-2</v>
      </c>
      <c r="E107" s="47">
        <f>+Historicals!E225</f>
        <v>0.13670886075949373</v>
      </c>
      <c r="F107" s="47">
        <f>+Historicals!F225</f>
        <v>3.563474387527843E-2</v>
      </c>
      <c r="G107" s="47">
        <f>+Historicals!G225</f>
        <v>-2.1505376344086002E-2</v>
      </c>
      <c r="H107" s="47">
        <f>+Historicals!H225</f>
        <v>9.4505494505494614E-2</v>
      </c>
      <c r="I107" s="47">
        <f>+Historicals!I225</f>
        <v>0.12</v>
      </c>
      <c r="J107" s="47"/>
    </row>
    <row r="108" spans="1:15" x14ac:dyDescent="0.25">
      <c r="A108" s="44" t="s">
        <v>139</v>
      </c>
      <c r="B108" s="47" t="str">
        <f t="shared" ref="B108:H108" si="245">+IFERROR(B106-B107,"nm")</f>
        <v>nm</v>
      </c>
      <c r="C108" s="47" t="str">
        <f t="shared" si="245"/>
        <v>nm</v>
      </c>
      <c r="D108" s="47">
        <f t="shared" si="245"/>
        <v>0</v>
      </c>
      <c r="E108" s="47">
        <f t="shared" si="245"/>
        <v>0</v>
      </c>
      <c r="F108" s="47">
        <f t="shared" si="245"/>
        <v>0</v>
      </c>
      <c r="G108" s="47">
        <f t="shared" si="245"/>
        <v>0</v>
      </c>
      <c r="H108" s="47">
        <f t="shared" si="245"/>
        <v>0</v>
      </c>
      <c r="I108" s="47">
        <f>+IFERROR(I106-I107,"nm")</f>
        <v>-4.2356091030789744E-2</v>
      </c>
      <c r="J108" s="47"/>
    </row>
    <row r="109" spans="1:15" x14ac:dyDescent="0.25">
      <c r="A109" s="45" t="s">
        <v>116</v>
      </c>
      <c r="B109" s="3">
        <f>+Historicals!B122</f>
        <v>0</v>
      </c>
      <c r="C109" s="3">
        <f>+Historicals!C122</f>
        <v>270</v>
      </c>
      <c r="D109" s="3">
        <f>+Historicals!D122</f>
        <v>267</v>
      </c>
      <c r="E109" s="3">
        <f>+Historicals!E122</f>
        <v>244</v>
      </c>
      <c r="F109" s="3">
        <f>+Historicals!F122</f>
        <v>237</v>
      </c>
      <c r="G109" s="3">
        <f>+Historicals!G122</f>
        <v>214</v>
      </c>
      <c r="H109" s="3">
        <f>+Historicals!H122</f>
        <v>190</v>
      </c>
      <c r="I109" s="3">
        <f>+Historicals!I122</f>
        <v>234</v>
      </c>
      <c r="J109" s="3"/>
      <c r="K109" s="60">
        <f>I109*(1+AVERAGE(C110:I110))</f>
        <v>229.96120069093772</v>
      </c>
      <c r="L109" s="60">
        <f>K109*(1+AVERAGE(D110:K110))</f>
        <v>225.99211035563135</v>
      </c>
      <c r="M109" s="60">
        <f>L109*(1+AVERAGE(E110:L110))</f>
        <v>221.8136136137318</v>
      </c>
      <c r="N109" s="60">
        <f>M109*(1+AVERAGE(F110:M110))</f>
        <v>221.46395087906905</v>
      </c>
      <c r="O109" s="60">
        <f>N109*(1+AVERAGE(G110:N110))</f>
        <v>223.11629350191751</v>
      </c>
    </row>
    <row r="110" spans="1:15" x14ac:dyDescent="0.25">
      <c r="A110" s="44" t="s">
        <v>130</v>
      </c>
      <c r="B110" s="47" t="str">
        <f t="shared" ref="B110" si="246">+IFERROR(B109/A109-1,"nm")</f>
        <v>nm</v>
      </c>
      <c r="C110" s="47" t="str">
        <f t="shared" ref="C110" si="247">+IFERROR(C109/B109-1,"nm")</f>
        <v>nm</v>
      </c>
      <c r="D110" s="47">
        <f t="shared" ref="D110" si="248">+IFERROR(D109/C109-1,"nm")</f>
        <v>-1.1111111111111072E-2</v>
      </c>
      <c r="E110" s="47">
        <f t="shared" ref="E110" si="249">+IFERROR(E109/D109-1,"nm")</f>
        <v>-8.6142322097378266E-2</v>
      </c>
      <c r="F110" s="47">
        <f t="shared" ref="F110" si="250">+IFERROR(F109/E109-1,"nm")</f>
        <v>-2.8688524590163911E-2</v>
      </c>
      <c r="G110" s="47">
        <f t="shared" ref="G110" si="251">+IFERROR(G109/F109-1,"nm")</f>
        <v>-9.7046413502109741E-2</v>
      </c>
      <c r="H110" s="47">
        <f t="shared" ref="H110" si="252">+IFERROR(H109/G109-1,"nm")</f>
        <v>-0.11214953271028039</v>
      </c>
      <c r="I110" s="47">
        <f>+IFERROR(I109/H109-1,"nm")</f>
        <v>0.23157894736842111</v>
      </c>
      <c r="J110" s="47"/>
    </row>
    <row r="111" spans="1:15" x14ac:dyDescent="0.25">
      <c r="A111" s="44" t="s">
        <v>138</v>
      </c>
      <c r="B111" s="47">
        <f>+Historicals!B226</f>
        <v>0</v>
      </c>
      <c r="C111" s="47">
        <f>+Historicals!C226</f>
        <v>0</v>
      </c>
      <c r="D111" s="47">
        <f>+Historicals!D226</f>
        <v>-1.1111111111111072E-2</v>
      </c>
      <c r="E111" s="47">
        <f>+Historicals!E226</f>
        <v>-8.6142322097378266E-2</v>
      </c>
      <c r="F111" s="47">
        <f>+Historicals!F226</f>
        <v>-2.8688524590163911E-2</v>
      </c>
      <c r="G111" s="47">
        <f>+Historicals!G226</f>
        <v>-9.7046413502109741E-2</v>
      </c>
      <c r="H111" s="47">
        <f>+Historicals!H226</f>
        <v>-0.11214953271028039</v>
      </c>
      <c r="I111" s="47">
        <f>+Historicals!I226</f>
        <v>0.28000000000000003</v>
      </c>
      <c r="J111" s="47"/>
    </row>
    <row r="112" spans="1:15" x14ac:dyDescent="0.25">
      <c r="A112" s="44" t="s">
        <v>139</v>
      </c>
      <c r="B112" s="47" t="str">
        <f t="shared" ref="B112:H112" si="253">+IFERROR(B110-B111,"nm")</f>
        <v>nm</v>
      </c>
      <c r="C112" s="47" t="str">
        <f t="shared" si="253"/>
        <v>nm</v>
      </c>
      <c r="D112" s="47">
        <f t="shared" si="253"/>
        <v>0</v>
      </c>
      <c r="E112" s="47">
        <f t="shared" si="253"/>
        <v>0</v>
      </c>
      <c r="F112" s="47">
        <f t="shared" si="253"/>
        <v>0</v>
      </c>
      <c r="G112" s="47">
        <f t="shared" si="253"/>
        <v>0</v>
      </c>
      <c r="H112" s="47">
        <f t="shared" si="253"/>
        <v>0</v>
      </c>
      <c r="I112" s="47">
        <f>+IFERROR(I110-I111,"nm")</f>
        <v>-4.842105263157892E-2</v>
      </c>
      <c r="J112" s="47"/>
    </row>
    <row r="113" spans="1:15" x14ac:dyDescent="0.25">
      <c r="A113" s="9" t="s">
        <v>131</v>
      </c>
      <c r="B113" s="48">
        <f t="shared" ref="B113:H113" si="254">+B119+B116</f>
        <v>0</v>
      </c>
      <c r="C113" s="48">
        <f t="shared" si="254"/>
        <v>1044</v>
      </c>
      <c r="D113" s="48">
        <f t="shared" si="254"/>
        <v>1034</v>
      </c>
      <c r="E113" s="48">
        <f t="shared" si="254"/>
        <v>1244</v>
      </c>
      <c r="F113" s="48">
        <f t="shared" si="254"/>
        <v>1376</v>
      </c>
      <c r="G113" s="48">
        <f t="shared" si="254"/>
        <v>1230</v>
      </c>
      <c r="H113" s="48">
        <f t="shared" si="254"/>
        <v>1573</v>
      </c>
      <c r="I113" s="48">
        <f>+I119+I116</f>
        <v>1938</v>
      </c>
      <c r="J113" s="48"/>
      <c r="K113" s="59">
        <f>I113*(1+AVERAGE(C114:I114))</f>
        <v>2165.5287524834293</v>
      </c>
      <c r="L113" s="59">
        <f>K113*(1+AVERAGE(D114:K114))</f>
        <v>2419.7702671994002</v>
      </c>
      <c r="M113" s="59">
        <f>L113*(1+AVERAGE(E114:L114))</f>
        <v>2765.3143936266288</v>
      </c>
      <c r="N113" s="59">
        <f>M113*(1+AVERAGE(F114:M114))</f>
        <v>3118.5191167225289</v>
      </c>
      <c r="O113" s="59">
        <f>N113*(1+AVERAGE(G114:N114))</f>
        <v>3539.3090342826222</v>
      </c>
    </row>
    <row r="114" spans="1:15" x14ac:dyDescent="0.25">
      <c r="A114" s="46" t="s">
        <v>130</v>
      </c>
      <c r="B114" s="47" t="str">
        <f t="shared" ref="B114" si="255">+IFERROR(B113/A113-1,"nm")</f>
        <v>nm</v>
      </c>
      <c r="C114" s="47" t="str">
        <f t="shared" ref="C114" si="256">+IFERROR(C113/B113-1,"nm")</f>
        <v>nm</v>
      </c>
      <c r="D114" s="47">
        <f t="shared" ref="D114" si="257">+IFERROR(D113/C113-1,"nm")</f>
        <v>-9.5785440613026518E-3</v>
      </c>
      <c r="E114" s="47">
        <f t="shared" ref="E114" si="258">+IFERROR(E113/D113-1,"nm")</f>
        <v>0.20309477756286265</v>
      </c>
      <c r="F114" s="47">
        <f t="shared" ref="F114" si="259">+IFERROR(F113/E113-1,"nm")</f>
        <v>0.10610932475884249</v>
      </c>
      <c r="G114" s="47">
        <f t="shared" ref="G114" si="260">+IFERROR(G113/F113-1,"nm")</f>
        <v>-0.10610465116279066</v>
      </c>
      <c r="H114" s="47">
        <f t="shared" ref="H114" si="261">+IFERROR(H113/G113-1,"nm")</f>
        <v>0.27886178861788613</v>
      </c>
      <c r="I114" s="47">
        <f>+IFERROR(I113/H113-1,"nm")</f>
        <v>0.23204068658614108</v>
      </c>
      <c r="J114" s="47"/>
    </row>
    <row r="115" spans="1:15" x14ac:dyDescent="0.25">
      <c r="A115" s="46" t="s">
        <v>132</v>
      </c>
      <c r="B115" s="47">
        <f t="shared" ref="B115:H115" si="262">+IFERROR(B113/B$18,"nm")</f>
        <v>0</v>
      </c>
      <c r="C115" s="47">
        <f t="shared" si="262"/>
        <v>7.0712544026009211E-2</v>
      </c>
      <c r="D115" s="47">
        <f t="shared" si="262"/>
        <v>6.7954784437434274E-2</v>
      </c>
      <c r="E115" s="47">
        <f t="shared" si="262"/>
        <v>8.374284752608549E-2</v>
      </c>
      <c r="F115" s="47">
        <f t="shared" si="262"/>
        <v>8.6529996226889699E-2</v>
      </c>
      <c r="G115" s="47">
        <f t="shared" si="262"/>
        <v>8.4921292460646225E-2</v>
      </c>
      <c r="H115" s="47">
        <f t="shared" si="262"/>
        <v>9.1565283194598057E-2</v>
      </c>
      <c r="I115" s="47">
        <f>+IFERROR(I113/I$18,"nm")</f>
        <v>0.10559581539802756</v>
      </c>
      <c r="J115" s="47"/>
      <c r="K115" s="47">
        <f t="shared" ref="K115:O115" si="263">+IFERROR(K113/K$18,"nm")</f>
        <v>0.11287920434566689</v>
      </c>
      <c r="L115" s="47">
        <f t="shared" si="263"/>
        <v>0.12122980117834162</v>
      </c>
      <c r="M115" s="47">
        <f t="shared" si="263"/>
        <v>0.1329064491887906</v>
      </c>
      <c r="N115" s="47">
        <f t="shared" si="263"/>
        <v>0.14154125089324726</v>
      </c>
      <c r="O115" s="47">
        <f t="shared" si="263"/>
        <v>0.15225386823076198</v>
      </c>
    </row>
    <row r="116" spans="1:15" x14ac:dyDescent="0.25">
      <c r="A116" s="9" t="s">
        <v>133</v>
      </c>
      <c r="B116" s="9">
        <f>+Historicals!B198</f>
        <v>0</v>
      </c>
      <c r="C116" s="9">
        <f>+Historicals!C198</f>
        <v>42</v>
      </c>
      <c r="D116" s="9">
        <f>+Historicals!D198</f>
        <v>54</v>
      </c>
      <c r="E116" s="9">
        <f>+Historicals!E198</f>
        <v>55</v>
      </c>
      <c r="F116" s="9">
        <f>+Historicals!F198</f>
        <v>53</v>
      </c>
      <c r="G116" s="9">
        <f>+Historicals!G198</f>
        <v>46</v>
      </c>
      <c r="H116" s="9">
        <f>+Historicals!H198</f>
        <v>43</v>
      </c>
      <c r="I116" s="9">
        <f>+Historicals!I198</f>
        <v>42</v>
      </c>
      <c r="J116" s="9"/>
      <c r="K116" s="59">
        <f>I116*(1+AVERAGE(C117:I117))</f>
        <v>42.331243436392533</v>
      </c>
      <c r="L116" s="59">
        <f>K116*(1+AVERAGE(D117:K117))</f>
        <v>42.665099306455382</v>
      </c>
      <c r="M116" s="59">
        <f>L116*(1+AVERAGE(E117:L117))</f>
        <v>40.630880320609329</v>
      </c>
      <c r="N116" s="59">
        <f>M116*(1+AVERAGE(F117:M117))</f>
        <v>38.021236956764589</v>
      </c>
      <c r="O116" s="59">
        <f>N116*(1+AVERAGE(G117:N117))</f>
        <v>35.226059121083566</v>
      </c>
    </row>
    <row r="117" spans="1:15" x14ac:dyDescent="0.25">
      <c r="A117" s="46" t="s">
        <v>130</v>
      </c>
      <c r="B117" s="47" t="str">
        <f>+IFERROR(B116/A116-1,"nm")</f>
        <v>nm</v>
      </c>
      <c r="C117" s="47" t="str">
        <f>+IFERROR(C116/B116-1,"nm")</f>
        <v>nm</v>
      </c>
      <c r="D117" s="47">
        <f t="shared" ref="D117" si="264">+IFERROR(D116/C116-1,"nm")</f>
        <v>0.28571428571428581</v>
      </c>
      <c r="E117" s="47">
        <f t="shared" ref="E117" si="265">+IFERROR(E116/D116-1,"nm")</f>
        <v>1.8518518518518601E-2</v>
      </c>
      <c r="F117" s="47">
        <f t="shared" ref="F117" si="266">+IFERROR(F116/E116-1,"nm")</f>
        <v>-3.6363636363636376E-2</v>
      </c>
      <c r="G117" s="47">
        <f t="shared" ref="G117" si="267">+IFERROR(G116/F116-1,"nm")</f>
        <v>-0.13207547169811318</v>
      </c>
      <c r="H117" s="47">
        <f t="shared" ref="H117" si="268">+IFERROR(H116/G116-1,"nm")</f>
        <v>-6.5217391304347783E-2</v>
      </c>
      <c r="I117" s="47">
        <f>+IFERROR(I116/H116-1,"nm")</f>
        <v>-2.3255813953488413E-2</v>
      </c>
      <c r="J117" s="47"/>
    </row>
    <row r="118" spans="1:15" x14ac:dyDescent="0.25">
      <c r="A118" s="46" t="s">
        <v>134</v>
      </c>
      <c r="B118" s="47">
        <f t="shared" ref="B118:H118" si="269">+IFERROR(B116/B$18,"nm")</f>
        <v>0</v>
      </c>
      <c r="C118" s="47">
        <f t="shared" si="269"/>
        <v>2.8447575182877268E-3</v>
      </c>
      <c r="D118" s="47">
        <f t="shared" si="269"/>
        <v>3.5488958990536278E-3</v>
      </c>
      <c r="E118" s="47">
        <f t="shared" si="269"/>
        <v>3.7024570851565131E-3</v>
      </c>
      <c r="F118" s="47">
        <f t="shared" si="269"/>
        <v>3.33291409885549E-3</v>
      </c>
      <c r="G118" s="47">
        <f t="shared" si="269"/>
        <v>3.1759182546257938E-3</v>
      </c>
      <c r="H118" s="47">
        <f t="shared" si="269"/>
        <v>2.5030560568135513E-3</v>
      </c>
      <c r="I118" s="47">
        <f>+IFERROR(I116/I$18,"nm")</f>
        <v>2.2884542036724241E-3</v>
      </c>
      <c r="J118" s="47"/>
      <c r="K118" s="47">
        <f t="shared" ref="K118:O118" si="270">+IFERROR(K116/K$18,"nm")</f>
        <v>2.2065359661389613E-3</v>
      </c>
      <c r="L118" s="47">
        <f t="shared" si="270"/>
        <v>2.1375093232144284E-3</v>
      </c>
      <c r="M118" s="47">
        <f t="shared" si="270"/>
        <v>1.9528000299976072E-3</v>
      </c>
      <c r="N118" s="47">
        <f t="shared" si="270"/>
        <v>1.7256823633086768E-3</v>
      </c>
      <c r="O118" s="47">
        <f t="shared" si="270"/>
        <v>1.5153533392422652E-3</v>
      </c>
    </row>
    <row r="119" spans="1:15" x14ac:dyDescent="0.25">
      <c r="A119" s="9" t="s">
        <v>135</v>
      </c>
      <c r="B119" s="9">
        <f>+Historicals!B153</f>
        <v>0</v>
      </c>
      <c r="C119" s="9">
        <f>+Historicals!C153</f>
        <v>1002</v>
      </c>
      <c r="D119" s="9">
        <f>+Historicals!D153</f>
        <v>980</v>
      </c>
      <c r="E119" s="9">
        <f>+Historicals!E153</f>
        <v>1189</v>
      </c>
      <c r="F119" s="9">
        <f>+Historicals!F153</f>
        <v>1323</v>
      </c>
      <c r="G119" s="9">
        <f>+Historicals!G153</f>
        <v>1184</v>
      </c>
      <c r="H119" s="9">
        <f>+Historicals!H153</f>
        <v>1530</v>
      </c>
      <c r="I119" s="9">
        <f>+Historicals!I153</f>
        <v>1896</v>
      </c>
      <c r="J119" s="9"/>
      <c r="K119" s="59">
        <f>I119*(1+AVERAGE(C120:I120))</f>
        <v>2126.803282365513</v>
      </c>
      <c r="L119" s="59">
        <f>K119*(1+AVERAGE(D120:K120))</f>
        <v>2385.7026381227424</v>
      </c>
      <c r="M119" s="59">
        <f>L119*(1+AVERAGE(E120:L120))</f>
        <v>2744.6775113928325</v>
      </c>
      <c r="N119" s="59">
        <f>M119*(1+AVERAGE(F120:M120))</f>
        <v>3114.5783279765624</v>
      </c>
      <c r="O119" s="59">
        <f>N119*(1+AVERAGE(G120:N120))</f>
        <v>3557.2441764992864</v>
      </c>
    </row>
    <row r="120" spans="1:15" x14ac:dyDescent="0.25">
      <c r="A120" s="46" t="s">
        <v>130</v>
      </c>
      <c r="B120" s="47" t="str">
        <f t="shared" ref="B120" si="271">+IFERROR(B119/A119-1,"nm")</f>
        <v>nm</v>
      </c>
      <c r="C120" s="47" t="str">
        <f t="shared" ref="C120" si="272">+IFERROR(C119/B119-1,"nm")</f>
        <v>nm</v>
      </c>
      <c r="D120" s="47">
        <f t="shared" ref="D120" si="273">+IFERROR(D119/C119-1,"nm")</f>
        <v>-2.1956087824351322E-2</v>
      </c>
      <c r="E120" s="47">
        <f t="shared" ref="E120" si="274">+IFERROR(E119/D119-1,"nm")</f>
        <v>0.21326530612244898</v>
      </c>
      <c r="F120" s="47">
        <f t="shared" ref="F120" si="275">+IFERROR(F119/E119-1,"nm")</f>
        <v>0.11269974768713209</v>
      </c>
      <c r="G120" s="47">
        <f t="shared" ref="G120" si="276">+IFERROR(G119/F119-1,"nm")</f>
        <v>-0.1050642479213908</v>
      </c>
      <c r="H120" s="47">
        <f t="shared" ref="H120" si="277">+IFERROR(H119/G119-1,"nm")</f>
        <v>0.29222972972972983</v>
      </c>
      <c r="I120" s="47">
        <f>+IFERROR(I119/H119-1,"nm")</f>
        <v>0.23921568627450984</v>
      </c>
      <c r="J120" s="47"/>
    </row>
    <row r="121" spans="1:15" x14ac:dyDescent="0.25">
      <c r="A121" s="46" t="s">
        <v>132</v>
      </c>
      <c r="B121" s="47">
        <f t="shared" ref="B121:H121" si="278">+IFERROR(B119/B$18,"nm")</f>
        <v>0</v>
      </c>
      <c r="C121" s="47">
        <f t="shared" si="278"/>
        <v>6.7867786507721489E-2</v>
      </c>
      <c r="D121" s="47">
        <f t="shared" si="278"/>
        <v>6.4405888538380654E-2</v>
      </c>
      <c r="E121" s="47">
        <f t="shared" si="278"/>
        <v>8.0040390440928977E-2</v>
      </c>
      <c r="F121" s="47">
        <f t="shared" si="278"/>
        <v>8.3197082128034214E-2</v>
      </c>
      <c r="G121" s="47">
        <f t="shared" si="278"/>
        <v>8.1745374206020432E-2</v>
      </c>
      <c r="H121" s="47">
        <f t="shared" si="278"/>
        <v>8.90622271377845E-2</v>
      </c>
      <c r="I121" s="47">
        <f>+IFERROR(I119/I$18,"nm")</f>
        <v>0.10330736119435514</v>
      </c>
      <c r="J121" s="47"/>
      <c r="K121" s="47">
        <f t="shared" ref="K121:O121" si="279">+IFERROR(K119/K$18,"nm")</f>
        <v>0.11086062100900639</v>
      </c>
      <c r="L121" s="47">
        <f t="shared" si="279"/>
        <v>0.11952302266487524</v>
      </c>
      <c r="M121" s="47">
        <f t="shared" si="279"/>
        <v>0.13191460003545652</v>
      </c>
      <c r="N121" s="47">
        <f t="shared" si="279"/>
        <v>0.14136238902075812</v>
      </c>
      <c r="O121" s="47">
        <f t="shared" si="279"/>
        <v>0.15302540153099256</v>
      </c>
    </row>
    <row r="122" spans="1:15" x14ac:dyDescent="0.25">
      <c r="A122" s="9" t="s">
        <v>136</v>
      </c>
      <c r="B122" s="9">
        <f>+Historicals!B183</f>
        <v>0</v>
      </c>
      <c r="C122" s="9">
        <f>+Historicals!C183</f>
        <v>62</v>
      </c>
      <c r="D122" s="9">
        <f>+Historicals!D183</f>
        <v>59</v>
      </c>
      <c r="E122" s="9">
        <f>+Historicals!E183</f>
        <v>49</v>
      </c>
      <c r="F122" s="9">
        <f>+Historicals!F183</f>
        <v>47</v>
      </c>
      <c r="G122" s="9">
        <f>+Historicals!G183</f>
        <v>41</v>
      </c>
      <c r="H122" s="9">
        <f>+Historicals!H183</f>
        <v>54</v>
      </c>
      <c r="I122" s="9">
        <f>+Historicals!I183</f>
        <v>56</v>
      </c>
      <c r="J122" s="9"/>
      <c r="K122" s="59">
        <f>I122*(1+AVERAGE(C123:I123))</f>
        <v>55.699053056006498</v>
      </c>
      <c r="L122" s="59">
        <f>K122*(1+AVERAGE(D123:K123))</f>
        <v>55.399723416711197</v>
      </c>
      <c r="M122" s="59">
        <f>L122*(1+AVERAGE(E123:L123))</f>
        <v>55.578584541063684</v>
      </c>
      <c r="N122" s="59">
        <f>M122*(1+AVERAGE(F123:M123))</f>
        <v>58.157907544198885</v>
      </c>
      <c r="O122" s="59">
        <f>N122*(1+AVERAGE(G123:N123))</f>
        <v>62.547872542473897</v>
      </c>
    </row>
    <row r="123" spans="1:15" x14ac:dyDescent="0.25">
      <c r="A123" s="46" t="s">
        <v>130</v>
      </c>
      <c r="B123" s="47" t="str">
        <f t="shared" ref="B123" si="280">+IFERROR(B122/A122-1,"nm")</f>
        <v>nm</v>
      </c>
      <c r="C123" s="47" t="str">
        <f t="shared" ref="C123" si="281">+IFERROR(C122/B122-1,"nm")</f>
        <v>nm</v>
      </c>
      <c r="D123" s="47">
        <f t="shared" ref="D123" si="282">+IFERROR(D122/C122-1,"nm")</f>
        <v>-4.8387096774193505E-2</v>
      </c>
      <c r="E123" s="47">
        <f t="shared" ref="E123" si="283">+IFERROR(E122/D122-1,"nm")</f>
        <v>-0.16949152542372881</v>
      </c>
      <c r="F123" s="47">
        <f t="shared" ref="F123" si="284">+IFERROR(F122/E122-1,"nm")</f>
        <v>-4.081632653061229E-2</v>
      </c>
      <c r="G123" s="47">
        <f t="shared" ref="G123" si="285">+IFERROR(G122/F122-1,"nm")</f>
        <v>-0.12765957446808507</v>
      </c>
      <c r="H123" s="47">
        <f t="shared" ref="H123" si="286">+IFERROR(H122/G122-1,"nm")</f>
        <v>0.31707317073170738</v>
      </c>
      <c r="I123" s="47">
        <f>+IFERROR(I122/H122-1,"nm")</f>
        <v>3.7037037037036979E-2</v>
      </c>
      <c r="J123" s="47"/>
    </row>
    <row r="124" spans="1:15" x14ac:dyDescent="0.25">
      <c r="A124" s="46" t="s">
        <v>134</v>
      </c>
      <c r="B124" s="47">
        <f t="shared" ref="B124:H124" si="287">+IFERROR(B122/B$18,"nm")</f>
        <v>0</v>
      </c>
      <c r="C124" s="47">
        <f t="shared" si="287"/>
        <v>4.1994039555675973E-3</v>
      </c>
      <c r="D124" s="47">
        <f t="shared" si="287"/>
        <v>3.8774973711882231E-3</v>
      </c>
      <c r="E124" s="47">
        <f t="shared" si="287"/>
        <v>3.2985526758667117E-3</v>
      </c>
      <c r="F124" s="47">
        <f t="shared" si="287"/>
        <v>2.9556030687963777E-3</v>
      </c>
      <c r="G124" s="47">
        <f t="shared" si="287"/>
        <v>2.8307097486882076E-3</v>
      </c>
      <c r="H124" s="47">
        <f t="shared" si="287"/>
        <v>3.1433727225100411E-3</v>
      </c>
      <c r="I124" s="47">
        <f>+IFERROR(I122/I$18,"nm")</f>
        <v>3.0512722715632322E-3</v>
      </c>
      <c r="J124" s="47"/>
      <c r="K124" s="47">
        <f t="shared" ref="K124:O124" si="288">+IFERROR(K122/K$18,"nm")</f>
        <v>2.9033393274316317E-3</v>
      </c>
      <c r="L124" s="47">
        <f t="shared" si="288"/>
        <v>2.7755103640132368E-3</v>
      </c>
      <c r="M124" s="47">
        <f t="shared" si="288"/>
        <v>2.671216097278644E-3</v>
      </c>
      <c r="N124" s="47">
        <f t="shared" si="288"/>
        <v>2.639632041695178E-3</v>
      </c>
      <c r="O124" s="47">
        <f t="shared" si="288"/>
        <v>2.6906821224009199E-3</v>
      </c>
    </row>
    <row r="125" spans="1:15" x14ac:dyDescent="0.25">
      <c r="A125" s="58" t="s">
        <v>108</v>
      </c>
      <c r="B125" s="57"/>
      <c r="C125" s="57"/>
      <c r="D125" s="57"/>
      <c r="E125" s="57"/>
      <c r="F125" s="57"/>
      <c r="G125" s="57"/>
      <c r="H125" s="57"/>
      <c r="I125" s="57"/>
      <c r="J125" s="57"/>
      <c r="K125" s="39"/>
      <c r="L125" s="39"/>
      <c r="M125" s="39"/>
      <c r="N125" s="39"/>
      <c r="O125" s="39"/>
    </row>
    <row r="126" spans="1:15" x14ac:dyDescent="0.25">
      <c r="A126" s="41" t="s">
        <v>148</v>
      </c>
      <c r="B126" s="3">
        <v>115</v>
      </c>
      <c r="C126" s="3">
        <v>73</v>
      </c>
      <c r="D126" s="3">
        <v>73</v>
      </c>
      <c r="E126" s="3">
        <v>88</v>
      </c>
      <c r="F126" s="3">
        <v>42</v>
      </c>
      <c r="G126" s="3">
        <v>30</v>
      </c>
      <c r="H126" s="3">
        <v>25</v>
      </c>
      <c r="I126" s="3">
        <v>102</v>
      </c>
      <c r="J126" s="3"/>
      <c r="K126" s="59">
        <f>I126*(1+AVERAGE(C127:I127))</f>
        <v>130.34367017650095</v>
      </c>
      <c r="L126" s="59">
        <f>K126*(1+AVERAGE(D127:K127))</f>
        <v>180.53404770823454</v>
      </c>
      <c r="M126" s="59">
        <f>L126*(1+AVERAGE(E127:L127))</f>
        <v>263.95418157009539</v>
      </c>
      <c r="N126" s="59">
        <f>M126*(1+AVERAGE(F127:M127))</f>
        <v>402.85292800389135</v>
      </c>
      <c r="O126" s="59">
        <f>N126*(1+AVERAGE(G127:N127))</f>
        <v>755.7009370079345</v>
      </c>
    </row>
    <row r="127" spans="1:15" x14ac:dyDescent="0.25">
      <c r="A127" s="42" t="s">
        <v>130</v>
      </c>
      <c r="C127" s="56">
        <f>C126/B126-1</f>
        <v>-0.36521739130434783</v>
      </c>
      <c r="D127" s="56">
        <f t="shared" ref="D127" si="289">D126/C126-1</f>
        <v>0</v>
      </c>
      <c r="E127" s="56">
        <f t="shared" ref="E127" si="290">E126/D126-1</f>
        <v>0.20547945205479445</v>
      </c>
      <c r="F127" s="56">
        <f t="shared" ref="F127" si="291">F126/E126-1</f>
        <v>-0.52272727272727271</v>
      </c>
      <c r="G127" s="56">
        <f t="shared" ref="G127" si="292">G126/F126-1</f>
        <v>-0.2857142857142857</v>
      </c>
      <c r="H127" s="56">
        <f t="shared" ref="H127" si="293">H126/G126-1</f>
        <v>-0.16666666666666663</v>
      </c>
      <c r="I127" s="56">
        <f t="shared" ref="I127" si="294">I126/H126-1</f>
        <v>3.08</v>
      </c>
      <c r="J127" s="56"/>
    </row>
    <row r="128" spans="1:15" x14ac:dyDescent="0.25">
      <c r="A128" s="41" t="s">
        <v>131</v>
      </c>
      <c r="B128" s="1">
        <f>B131+B134</f>
        <v>-2053</v>
      </c>
      <c r="C128" s="1">
        <f t="shared" ref="C128:I128" si="295">C131+C134</f>
        <v>-2366</v>
      </c>
      <c r="D128" s="1">
        <f t="shared" si="295"/>
        <v>-2444</v>
      </c>
      <c r="E128" s="1">
        <f t="shared" si="295"/>
        <v>-2441</v>
      </c>
      <c r="F128" s="1">
        <f t="shared" si="295"/>
        <v>-3067</v>
      </c>
      <c r="G128" s="1">
        <f t="shared" si="295"/>
        <v>-3254</v>
      </c>
      <c r="H128" s="1">
        <f t="shared" si="295"/>
        <v>-3434</v>
      </c>
      <c r="I128" s="1">
        <f t="shared" si="295"/>
        <v>-4042</v>
      </c>
      <c r="J128" s="1"/>
      <c r="K128" s="59">
        <f>I128*(1+AVERAGE(C129:I129))</f>
        <v>-4465.8284093551638</v>
      </c>
      <c r="L128" s="59">
        <f>K128*(1+AVERAGE(D129:K129))</f>
        <v>-4898.6661577440136</v>
      </c>
      <c r="M128" s="59">
        <f>L128*(1+AVERAGE(E129:L129))</f>
        <v>-5436.1144429559545</v>
      </c>
      <c r="N128" s="59">
        <f>M128*(1+AVERAGE(F129:M129))</f>
        <v>-6183.2994580365821</v>
      </c>
      <c r="O128" s="59">
        <f>N128*(1+AVERAGE(G129:N129))</f>
        <v>-6787.9048831780774</v>
      </c>
    </row>
    <row r="129" spans="1:15" x14ac:dyDescent="0.25">
      <c r="A129" s="42" t="s">
        <v>130</v>
      </c>
      <c r="C129" s="56">
        <f>C128/B128-1</f>
        <v>0.15245981490501714</v>
      </c>
      <c r="D129" s="56">
        <f t="shared" ref="D129" si="296">D128/C128-1</f>
        <v>3.2967032967033072E-2</v>
      </c>
      <c r="E129" s="56">
        <f t="shared" ref="E129" si="297">E128/D128-1</f>
        <v>-1.2274959083469206E-3</v>
      </c>
      <c r="F129" s="56">
        <f t="shared" ref="F129" si="298">F128/E128-1</f>
        <v>0.25645227365833678</v>
      </c>
      <c r="G129" s="56">
        <f t="shared" ref="G129" si="299">G128/F128-1</f>
        <v>6.0971633518095869E-2</v>
      </c>
      <c r="H129" s="56">
        <f t="shared" ref="H129" si="300">H128/G128-1</f>
        <v>5.5316533497234088E-2</v>
      </c>
      <c r="I129" s="56">
        <f t="shared" ref="I129" si="301">I128/H128-1</f>
        <v>0.1770529994175889</v>
      </c>
      <c r="J129" s="56"/>
    </row>
    <row r="130" spans="1:15" x14ac:dyDescent="0.25">
      <c r="A130" s="42" t="s">
        <v>132</v>
      </c>
      <c r="B130" s="56">
        <f>B128/B126</f>
        <v>-17.85217391304348</v>
      </c>
      <c r="C130" s="56">
        <f t="shared" ref="C130:O130" si="302">C128/C126</f>
        <v>-32.410958904109592</v>
      </c>
      <c r="D130" s="56">
        <f t="shared" si="302"/>
        <v>-33.479452054794521</v>
      </c>
      <c r="E130" s="56">
        <f t="shared" si="302"/>
        <v>-27.738636363636363</v>
      </c>
      <c r="F130" s="56">
        <f t="shared" si="302"/>
        <v>-73.023809523809518</v>
      </c>
      <c r="G130" s="56">
        <f t="shared" si="302"/>
        <v>-108.46666666666667</v>
      </c>
      <c r="H130" s="56">
        <f t="shared" si="302"/>
        <v>-137.36000000000001</v>
      </c>
      <c r="I130" s="56">
        <f t="shared" si="302"/>
        <v>-39.627450980392155</v>
      </c>
      <c r="J130" s="56"/>
      <c r="K130" s="56">
        <f t="shared" si="302"/>
        <v>-34.261950759157671</v>
      </c>
      <c r="L130" s="56">
        <f t="shared" si="302"/>
        <v>-27.134306353452324</v>
      </c>
      <c r="M130" s="56">
        <f t="shared" si="302"/>
        <v>-20.594916930733852</v>
      </c>
      <c r="N130" s="56">
        <f t="shared" si="302"/>
        <v>-15.348776261039996</v>
      </c>
      <c r="O130" s="56">
        <f t="shared" si="302"/>
        <v>-8.9822634203069782</v>
      </c>
    </row>
    <row r="131" spans="1:15" x14ac:dyDescent="0.25">
      <c r="A131" s="41" t="s">
        <v>133</v>
      </c>
      <c r="B131" s="1">
        <f>Historicals!B203</f>
        <v>210</v>
      </c>
      <c r="C131" s="1">
        <f>Historicals!C203</f>
        <v>230</v>
      </c>
      <c r="D131" s="1">
        <f>Historicals!D203</f>
        <v>233</v>
      </c>
      <c r="E131" s="1">
        <f>Historicals!E203</f>
        <v>217</v>
      </c>
      <c r="F131" s="1">
        <f>Historicals!F203</f>
        <v>195</v>
      </c>
      <c r="G131" s="1">
        <f>Historicals!G203</f>
        <v>214</v>
      </c>
      <c r="H131" s="1">
        <f>Historicals!H203</f>
        <v>222</v>
      </c>
      <c r="I131" s="1">
        <f>Historicals!I203</f>
        <v>220</v>
      </c>
      <c r="J131" s="1"/>
      <c r="K131" s="59">
        <f>I131*(1+AVERAGE(C132:I132))</f>
        <v>222.01267386947592</v>
      </c>
      <c r="L131" s="59">
        <f>K131*(1+AVERAGE(D132:K132))</f>
        <v>220.85826450020093</v>
      </c>
      <c r="M131" s="59">
        <f>L131*(1+AVERAGE(E132:L132))</f>
        <v>218.90402442442675</v>
      </c>
      <c r="N131" s="59">
        <f>M131*(1+AVERAGE(F132:M132))</f>
        <v>220.24084818081886</v>
      </c>
      <c r="O131" s="59">
        <f>N131*(1+AVERAGE(G132:N132))</f>
        <v>229.4770200624389</v>
      </c>
    </row>
    <row r="132" spans="1:15" x14ac:dyDescent="0.25">
      <c r="A132" s="42" t="s">
        <v>130</v>
      </c>
      <c r="C132" s="56">
        <f>C131/B131-1</f>
        <v>9.5238095238095344E-2</v>
      </c>
      <c r="D132" s="56">
        <f t="shared" ref="D132" si="303">D131/C131-1</f>
        <v>1.304347826086949E-2</v>
      </c>
      <c r="E132" s="56">
        <f t="shared" ref="E132" si="304">E131/D131-1</f>
        <v>-6.8669527896995763E-2</v>
      </c>
      <c r="F132" s="56">
        <f t="shared" ref="F132" si="305">F131/E131-1</f>
        <v>-0.10138248847926268</v>
      </c>
      <c r="G132" s="56">
        <f t="shared" ref="G132" si="306">G131/F131-1</f>
        <v>9.7435897435897534E-2</v>
      </c>
      <c r="H132" s="56">
        <f t="shared" ref="H132" si="307">H131/G131-1</f>
        <v>3.7383177570093462E-2</v>
      </c>
      <c r="I132" s="56">
        <f t="shared" ref="I132" si="308">I131/H131-1</f>
        <v>-9.009009009009028E-3</v>
      </c>
      <c r="J132" s="56"/>
    </row>
    <row r="133" spans="1:15" x14ac:dyDescent="0.25">
      <c r="A133" s="42" t="s">
        <v>134</v>
      </c>
      <c r="B133" s="56">
        <f>B131/B126</f>
        <v>1.826086956521739</v>
      </c>
      <c r="C133" s="56">
        <f t="shared" ref="C133:O133" si="309">C131/C126</f>
        <v>3.1506849315068495</v>
      </c>
      <c r="D133" s="56">
        <f t="shared" si="309"/>
        <v>3.1917808219178081</v>
      </c>
      <c r="E133" s="56">
        <f t="shared" si="309"/>
        <v>2.4659090909090908</v>
      </c>
      <c r="F133" s="56">
        <f t="shared" si="309"/>
        <v>4.6428571428571432</v>
      </c>
      <c r="G133" s="56">
        <f t="shared" si="309"/>
        <v>7.1333333333333337</v>
      </c>
      <c r="H133" s="56">
        <f t="shared" si="309"/>
        <v>8.8800000000000008</v>
      </c>
      <c r="I133" s="56">
        <f t="shared" si="309"/>
        <v>2.1568627450980391</v>
      </c>
      <c r="J133" s="56"/>
      <c r="K133" s="56">
        <f t="shared" si="309"/>
        <v>1.7032869610687205</v>
      </c>
      <c r="L133" s="56">
        <f t="shared" si="309"/>
        <v>1.2233607305871486</v>
      </c>
      <c r="M133" s="56">
        <f t="shared" si="309"/>
        <v>0.82932584406242804</v>
      </c>
      <c r="N133" s="56">
        <f t="shared" si="309"/>
        <v>0.54670286069930574</v>
      </c>
      <c r="O133" s="56">
        <f t="shared" si="309"/>
        <v>0.30366115592103532</v>
      </c>
    </row>
    <row r="134" spans="1:15" x14ac:dyDescent="0.25">
      <c r="A134" s="41" t="s">
        <v>135</v>
      </c>
      <c r="B134" s="1">
        <f>Historicals!B158</f>
        <v>-2263</v>
      </c>
      <c r="C134" s="1">
        <f>Historicals!C158</f>
        <v>-2596</v>
      </c>
      <c r="D134" s="1">
        <f>Historicals!D158</f>
        <v>-2677</v>
      </c>
      <c r="E134" s="1">
        <f>Historicals!E158</f>
        <v>-2658</v>
      </c>
      <c r="F134" s="1">
        <f>Historicals!F158</f>
        <v>-3262</v>
      </c>
      <c r="G134" s="1">
        <f>Historicals!G158</f>
        <v>-3468</v>
      </c>
      <c r="H134" s="1">
        <f>Historicals!H158</f>
        <v>-3656</v>
      </c>
      <c r="I134" s="1">
        <f>Historicals!I158</f>
        <v>-4262</v>
      </c>
      <c r="J134" s="1"/>
      <c r="K134" s="59">
        <f>I134*(1+AVERAGE(C135:I135))</f>
        <v>-4677.002484945283</v>
      </c>
      <c r="L134" s="59">
        <f>K134*(1+AVERAGE(D135:K135))</f>
        <v>-5093.6136219180016</v>
      </c>
      <c r="M134" s="59">
        <f>L134*(1+AVERAGE(E135:L135))</f>
        <v>-5606.2932813733805</v>
      </c>
      <c r="N134" s="59">
        <f>M134*(1+AVERAGE(F135:M135))</f>
        <v>-6321.5929651788756</v>
      </c>
      <c r="O134" s="59">
        <f>N134*(1+AVERAGE(G135:N135))</f>
        <v>-6918.1749338987274</v>
      </c>
    </row>
    <row r="135" spans="1:15" x14ac:dyDescent="0.25">
      <c r="A135" s="42" t="s">
        <v>130</v>
      </c>
      <c r="C135" s="56">
        <f>C134/B134-1</f>
        <v>0.1471498011489174</v>
      </c>
      <c r="D135" s="56">
        <f t="shared" ref="D135" si="310">D134/C134-1</f>
        <v>3.1201848998459125E-2</v>
      </c>
      <c r="E135" s="56">
        <f t="shared" ref="E135" si="311">E134/D134-1</f>
        <v>-7.097497198356395E-3</v>
      </c>
      <c r="F135" s="56">
        <f t="shared" ref="F135" si="312">F134/E134-1</f>
        <v>0.22723852520692245</v>
      </c>
      <c r="G135" s="56">
        <f t="shared" ref="G135" si="313">G134/F134-1</f>
        <v>6.3151440833844275E-2</v>
      </c>
      <c r="H135" s="56">
        <f t="shared" ref="H135" si="314">H134/G134-1</f>
        <v>5.4209919261822392E-2</v>
      </c>
      <c r="I135" s="56">
        <f t="shared" ref="I135" si="315">I134/H134-1</f>
        <v>0.16575492341356668</v>
      </c>
      <c r="J135" s="56"/>
    </row>
    <row r="136" spans="1:15" x14ac:dyDescent="0.25">
      <c r="A136" s="42" t="s">
        <v>132</v>
      </c>
      <c r="B136" s="56">
        <f>B134/B126</f>
        <v>-19.678260869565218</v>
      </c>
      <c r="C136" s="56">
        <f t="shared" ref="C136:O136" si="316">C134/C126</f>
        <v>-35.561643835616437</v>
      </c>
      <c r="D136" s="56">
        <f t="shared" si="316"/>
        <v>-36.671232876712331</v>
      </c>
      <c r="E136" s="56">
        <f t="shared" si="316"/>
        <v>-30.204545454545453</v>
      </c>
      <c r="F136" s="56">
        <f t="shared" si="316"/>
        <v>-77.666666666666671</v>
      </c>
      <c r="G136" s="56">
        <f t="shared" si="316"/>
        <v>-115.6</v>
      </c>
      <c r="H136" s="56">
        <f t="shared" si="316"/>
        <v>-146.24</v>
      </c>
      <c r="I136" s="56">
        <f t="shared" si="316"/>
        <v>-41.784313725490193</v>
      </c>
      <c r="J136" s="56"/>
      <c r="K136" s="56">
        <f t="shared" si="316"/>
        <v>-35.882083714629651</v>
      </c>
      <c r="L136" s="56">
        <f t="shared" si="316"/>
        <v>-28.214144016478897</v>
      </c>
      <c r="M136" s="56">
        <f t="shared" si="316"/>
        <v>-21.239645638591938</v>
      </c>
      <c r="N136" s="56">
        <f t="shared" si="316"/>
        <v>-15.692061607946938</v>
      </c>
      <c r="O136" s="56">
        <f t="shared" si="316"/>
        <v>-9.1546464945379444</v>
      </c>
    </row>
    <row r="137" spans="1:15" x14ac:dyDescent="0.25">
      <c r="A137" s="41" t="s">
        <v>136</v>
      </c>
      <c r="B137" s="1">
        <f>Historicals!B188</f>
        <v>225</v>
      </c>
      <c r="C137" s="1">
        <f>Historicals!C188</f>
        <v>258</v>
      </c>
      <c r="D137" s="1">
        <f>Historicals!D188</f>
        <v>278</v>
      </c>
      <c r="E137" s="1">
        <f>Historicals!E188</f>
        <v>286</v>
      </c>
      <c r="F137" s="1">
        <f>Historicals!F188</f>
        <v>278</v>
      </c>
      <c r="G137" s="1">
        <f>Historicals!G188</f>
        <v>438</v>
      </c>
      <c r="H137" s="1">
        <f>Historicals!H188</f>
        <v>278</v>
      </c>
      <c r="I137" s="1">
        <f>Historicals!I188</f>
        <v>222</v>
      </c>
      <c r="J137" s="1"/>
      <c r="K137" s="59">
        <f>I137*(1+AVERAGE(C138:I138))</f>
        <v>229.41463866081367</v>
      </c>
      <c r="L137" s="59">
        <f>K137*(1+AVERAGE(D138:K138))</f>
        <v>232.74605450871258</v>
      </c>
      <c r="M137" s="59">
        <f>L137*(1+AVERAGE(E138:L138))</f>
        <v>233.19333964876179</v>
      </c>
      <c r="N137" s="59">
        <f>M137*(1+AVERAGE(F138:M138))</f>
        <v>232.07587062406051</v>
      </c>
      <c r="O137" s="59">
        <f>N137*(1+AVERAGE(G138:N138))</f>
        <v>232.75692942991719</v>
      </c>
    </row>
    <row r="138" spans="1:15" x14ac:dyDescent="0.25">
      <c r="A138" s="42" t="s">
        <v>130</v>
      </c>
      <c r="C138" s="56">
        <f>C137/B137-1</f>
        <v>0.14666666666666672</v>
      </c>
      <c r="D138" s="56">
        <f t="shared" ref="D138" si="317">D137/C137-1</f>
        <v>7.7519379844961156E-2</v>
      </c>
      <c r="E138" s="56">
        <f t="shared" ref="E138" si="318">E137/D137-1</f>
        <v>2.877697841726623E-2</v>
      </c>
      <c r="F138" s="56">
        <f t="shared" ref="F138" si="319">F137/E137-1</f>
        <v>-2.7972027972028024E-2</v>
      </c>
      <c r="G138" s="56">
        <f t="shared" ref="G138" si="320">G137/F137-1</f>
        <v>0.57553956834532372</v>
      </c>
      <c r="H138" s="56">
        <f t="shared" ref="H138" si="321">H137/G137-1</f>
        <v>-0.36529680365296802</v>
      </c>
      <c r="I138" s="56">
        <f t="shared" ref="I138" si="322">I137/H137-1</f>
        <v>-0.20143884892086328</v>
      </c>
      <c r="J138" s="56"/>
      <c r="K138" s="59"/>
    </row>
    <row r="139" spans="1:15" x14ac:dyDescent="0.25">
      <c r="A139" s="42" t="s">
        <v>134</v>
      </c>
      <c r="B139" s="56">
        <f>B137/B126</f>
        <v>1.9565217391304348</v>
      </c>
      <c r="C139" s="56">
        <f t="shared" ref="C139:O139" si="323">C137/C126</f>
        <v>3.5342465753424657</v>
      </c>
      <c r="D139" s="56">
        <f t="shared" si="323"/>
        <v>3.8082191780821919</v>
      </c>
      <c r="E139" s="56">
        <f t="shared" si="323"/>
        <v>3.25</v>
      </c>
      <c r="F139" s="56">
        <f t="shared" si="323"/>
        <v>6.6190476190476186</v>
      </c>
      <c r="G139" s="56">
        <f t="shared" si="323"/>
        <v>14.6</v>
      </c>
      <c r="H139" s="56">
        <f t="shared" si="323"/>
        <v>11.12</v>
      </c>
      <c r="I139" s="56">
        <f t="shared" si="323"/>
        <v>2.1764705882352939</v>
      </c>
      <c r="J139" s="56"/>
      <c r="K139" s="56">
        <f t="shared" si="323"/>
        <v>1.760075025892387</v>
      </c>
      <c r="L139" s="56">
        <f t="shared" si="323"/>
        <v>1.2892086421551858</v>
      </c>
      <c r="M139" s="56">
        <f t="shared" si="323"/>
        <v>0.88346143357776363</v>
      </c>
      <c r="N139" s="56">
        <f t="shared" si="323"/>
        <v>0.57608088334862195</v>
      </c>
      <c r="O139" s="56">
        <f t="shared" si="323"/>
        <v>0.30800137730605109</v>
      </c>
    </row>
    <row r="140" spans="1:15" x14ac:dyDescent="0.25">
      <c r="A140" s="58" t="s">
        <v>105</v>
      </c>
      <c r="B140" s="57"/>
      <c r="C140" s="57"/>
      <c r="D140" s="57"/>
      <c r="E140" s="57"/>
      <c r="F140" s="57"/>
      <c r="G140" s="57"/>
      <c r="H140" s="57"/>
      <c r="I140" s="57"/>
    </row>
    <row r="141" spans="1:15" x14ac:dyDescent="0.25">
      <c r="A141" s="9" t="s">
        <v>137</v>
      </c>
      <c r="B141" s="9">
        <f>Historicals!B141</f>
        <v>1982</v>
      </c>
      <c r="C141" s="9">
        <f>Historicals!C141</f>
        <v>1955</v>
      </c>
      <c r="D141" s="9">
        <f>Historicals!D141</f>
        <v>2042</v>
      </c>
      <c r="E141" s="9">
        <f>SUM(E143,E147,E151,E155)</f>
        <v>1886</v>
      </c>
      <c r="F141" s="9">
        <f t="shared" ref="F141:I141" si="324">SUM(F143,F147,F151,F155)</f>
        <v>1862</v>
      </c>
      <c r="G141" s="9">
        <f t="shared" si="324"/>
        <v>1846</v>
      </c>
      <c r="H141" s="9">
        <f t="shared" si="324"/>
        <v>2205</v>
      </c>
      <c r="I141" s="9">
        <f t="shared" si="324"/>
        <v>2346</v>
      </c>
      <c r="J141" t="s">
        <v>151</v>
      </c>
    </row>
    <row r="142" spans="1:15" x14ac:dyDescent="0.25">
      <c r="A142" s="44" t="s">
        <v>130</v>
      </c>
      <c r="B142" s="47" t="str">
        <f t="shared" ref="B142" si="325">+IFERROR(B141/A141-1,"nm")</f>
        <v>nm</v>
      </c>
      <c r="C142" s="47">
        <f>+IFERROR(C141/B141-1,"nm")</f>
        <v>-1.3622603430877955E-2</v>
      </c>
      <c r="D142" s="47">
        <f t="shared" ref="D142" si="326">+IFERROR(D141/C141-1,"nm")</f>
        <v>4.4501278772378416E-2</v>
      </c>
      <c r="E142" s="47">
        <f t="shared" ref="E142" si="327">+IFERROR(E141/D141-1,"nm")</f>
        <v>-7.6395690499510338E-2</v>
      </c>
      <c r="F142" s="47">
        <f t="shared" ref="F142" si="328">+IFERROR(F141/E141-1,"nm")</f>
        <v>-1.2725344644750836E-2</v>
      </c>
      <c r="G142" s="47">
        <f t="shared" ref="G142" si="329">+IFERROR(G141/F141-1,"nm")</f>
        <v>-8.5929108485499617E-3</v>
      </c>
      <c r="H142" s="47">
        <f t="shared" ref="H142" si="330">+IFERROR(H141/G141-1,"nm")</f>
        <v>0.19447453954496208</v>
      </c>
      <c r="I142" s="47">
        <f>+IFERROR(I141/H141-1,"nm")</f>
        <v>6.3945578231292544E-2</v>
      </c>
    </row>
    <row r="143" spans="1:15" x14ac:dyDescent="0.25">
      <c r="A143" s="45" t="s">
        <v>114</v>
      </c>
      <c r="B143" s="3">
        <f>Historicals!B142</f>
        <v>0</v>
      </c>
      <c r="C143" s="3">
        <f>Historicals!C142</f>
        <v>0</v>
      </c>
      <c r="D143" s="3">
        <f>Historicals!D142</f>
        <v>0</v>
      </c>
      <c r="E143" s="3">
        <f>Historicals!E142</f>
        <v>1611</v>
      </c>
      <c r="F143" s="3">
        <f>Historicals!F142</f>
        <v>1658</v>
      </c>
      <c r="G143" s="3">
        <f>Historicals!G142</f>
        <v>1642</v>
      </c>
      <c r="H143" s="3">
        <f>Historicals!H142</f>
        <v>1986</v>
      </c>
      <c r="I143" s="3">
        <f>Historicals!I142</f>
        <v>2094</v>
      </c>
    </row>
    <row r="144" spans="1:15" x14ac:dyDescent="0.25">
      <c r="A144" s="44" t="s">
        <v>130</v>
      </c>
      <c r="B144" s="47" t="str">
        <f t="shared" ref="B144" si="331">+IFERROR(B143/A143-1,"nm")</f>
        <v>nm</v>
      </c>
      <c r="C144" s="47" t="str">
        <f t="shared" ref="C144" si="332">+IFERROR(C143/B143-1,"nm")</f>
        <v>nm</v>
      </c>
      <c r="D144" s="47" t="str">
        <f t="shared" ref="D144" si="333">+IFERROR(D143/C143-1,"nm")</f>
        <v>nm</v>
      </c>
      <c r="E144" s="47" t="str">
        <f t="shared" ref="E144" si="334">+IFERROR(E143/D143-1,"nm")</f>
        <v>nm</v>
      </c>
      <c r="F144" s="47">
        <f t="shared" ref="F144" si="335">+IFERROR(F143/E143-1,"nm")</f>
        <v>2.9174425822470429E-2</v>
      </c>
      <c r="G144" s="47">
        <f t="shared" ref="G144" si="336">+IFERROR(G143/F143-1,"nm")</f>
        <v>-9.6501809408926498E-3</v>
      </c>
      <c r="H144" s="47">
        <f t="shared" ref="H144" si="337">+IFERROR(H143/G143-1,"nm")</f>
        <v>0.2095006090133984</v>
      </c>
      <c r="I144" s="47">
        <f>+IFERROR(I143/H143-1,"nm")</f>
        <v>5.4380664652567967E-2</v>
      </c>
    </row>
    <row r="145" spans="1:9" x14ac:dyDescent="0.25">
      <c r="A145" s="44" t="s">
        <v>138</v>
      </c>
      <c r="B145" s="47">
        <f>+Historicals!B266</f>
        <v>0</v>
      </c>
      <c r="C145" s="47">
        <f>+Historicals!C266</f>
        <v>0</v>
      </c>
      <c r="D145" s="47">
        <f>+Historicals!D266</f>
        <v>0</v>
      </c>
      <c r="E145" s="47">
        <f>+Historicals!E266</f>
        <v>0</v>
      </c>
      <c r="F145" s="47">
        <f>+Historicals!F266</f>
        <v>0</v>
      </c>
      <c r="G145" s="47">
        <f>+Historicals!G266</f>
        <v>0</v>
      </c>
      <c r="H145" s="47">
        <f>+Historicals!H266</f>
        <v>0</v>
      </c>
      <c r="I145" s="47">
        <f>+Historicals!I266</f>
        <v>0</v>
      </c>
    </row>
    <row r="146" spans="1:9" x14ac:dyDescent="0.25">
      <c r="A146" s="44" t="s">
        <v>139</v>
      </c>
      <c r="B146" s="47" t="str">
        <f t="shared" ref="B146:E146" si="338">+IFERROR(B144-B145,"nm")</f>
        <v>nm</v>
      </c>
      <c r="C146" s="47" t="str">
        <f t="shared" si="338"/>
        <v>nm</v>
      </c>
      <c r="D146" s="47" t="str">
        <f t="shared" si="338"/>
        <v>nm</v>
      </c>
      <c r="E146" s="47" t="str">
        <f t="shared" si="338"/>
        <v>nm</v>
      </c>
      <c r="F146" s="47">
        <f>+IFERROR(F144-F145,"nm")</f>
        <v>2.9174425822470429E-2</v>
      </c>
      <c r="G146" s="47">
        <f t="shared" ref="G146:H146" si="339">+IFERROR(G144-G145,"nm")</f>
        <v>-9.6501809408926498E-3</v>
      </c>
      <c r="H146" s="47">
        <f t="shared" si="339"/>
        <v>0.2095006090133984</v>
      </c>
      <c r="I146" s="47">
        <f>+IFERROR(I144-I145,"nm")</f>
        <v>5.4380664652567967E-2</v>
      </c>
    </row>
    <row r="147" spans="1:9" x14ac:dyDescent="0.25">
      <c r="A147" s="45" t="s">
        <v>115</v>
      </c>
      <c r="B147" s="3">
        <f>Historicals!B143</f>
        <v>0</v>
      </c>
      <c r="C147" s="3">
        <f>Historicals!C143</f>
        <v>0</v>
      </c>
      <c r="D147" s="3">
        <f>Historicals!D143</f>
        <v>0</v>
      </c>
      <c r="E147" s="3">
        <f>Historicals!E143</f>
        <v>144</v>
      </c>
      <c r="F147" s="3">
        <f>Historicals!F143</f>
        <v>89</v>
      </c>
      <c r="G147" s="3">
        <f>Historicals!G143</f>
        <v>89</v>
      </c>
      <c r="H147" s="3">
        <f>Historicals!H143</f>
        <v>104</v>
      </c>
      <c r="I147" s="3">
        <f>Historicals!I143</f>
        <v>103</v>
      </c>
    </row>
    <row r="148" spans="1:9" x14ac:dyDescent="0.25">
      <c r="A148" s="44" t="s">
        <v>130</v>
      </c>
      <c r="B148" s="47" t="str">
        <f t="shared" ref="B148" si="340">+IFERROR(B147/A147-1,"nm")</f>
        <v>nm</v>
      </c>
      <c r="C148" s="47" t="str">
        <f t="shared" ref="C148" si="341">+IFERROR(C147/B147-1,"nm")</f>
        <v>nm</v>
      </c>
      <c r="D148" s="47" t="str">
        <f t="shared" ref="D148" si="342">+IFERROR(D147/C147-1,"nm")</f>
        <v>nm</v>
      </c>
      <c r="E148" s="47" t="str">
        <f t="shared" ref="E148" si="343">+IFERROR(E147/D147-1,"nm")</f>
        <v>nm</v>
      </c>
      <c r="F148" s="47">
        <f t="shared" ref="F148" si="344">+IFERROR(F147/E147-1,"nm")</f>
        <v>-0.38194444444444442</v>
      </c>
      <c r="G148" s="47">
        <f t="shared" ref="G148" si="345">+IFERROR(G147/F147-1,"nm")</f>
        <v>0</v>
      </c>
      <c r="H148" s="47">
        <f t="shared" ref="H148" si="346">+IFERROR(H147/G147-1,"nm")</f>
        <v>0.1685393258426966</v>
      </c>
      <c r="I148" s="47">
        <f>+IFERROR(I147/H147-1,"nm")</f>
        <v>-9.6153846153845812E-3</v>
      </c>
    </row>
    <row r="149" spans="1:9" x14ac:dyDescent="0.25">
      <c r="A149" s="44" t="s">
        <v>138</v>
      </c>
      <c r="B149" s="47">
        <f>+Historicals!B267</f>
        <v>0</v>
      </c>
      <c r="C149" s="47">
        <f>+Historicals!C267</f>
        <v>0</v>
      </c>
      <c r="D149" s="47">
        <f>+Historicals!D267</f>
        <v>0</v>
      </c>
      <c r="E149" s="47">
        <f>+Historicals!E267</f>
        <v>0</v>
      </c>
      <c r="F149" s="47">
        <f>+Historicals!F267</f>
        <v>0</v>
      </c>
      <c r="G149" s="47">
        <f>+Historicals!G267</f>
        <v>0</v>
      </c>
      <c r="H149" s="47">
        <f>+Historicals!H267</f>
        <v>0</v>
      </c>
      <c r="I149" s="47">
        <f>+Historicals!I267</f>
        <v>0</v>
      </c>
    </row>
    <row r="150" spans="1:9" x14ac:dyDescent="0.25">
      <c r="A150" s="44" t="s">
        <v>139</v>
      </c>
      <c r="B150" s="47" t="str">
        <f t="shared" ref="B150:H150" si="347">+IFERROR(B148-B149,"nm")</f>
        <v>nm</v>
      </c>
      <c r="C150" s="47" t="str">
        <f t="shared" si="347"/>
        <v>nm</v>
      </c>
      <c r="D150" s="47" t="str">
        <f t="shared" si="347"/>
        <v>nm</v>
      </c>
      <c r="E150" s="47" t="str">
        <f t="shared" si="347"/>
        <v>nm</v>
      </c>
      <c r="F150" s="47">
        <f t="shared" si="347"/>
        <v>-0.38194444444444442</v>
      </c>
      <c r="G150" s="47">
        <f t="shared" si="347"/>
        <v>0</v>
      </c>
      <c r="H150" s="47">
        <f t="shared" si="347"/>
        <v>0.1685393258426966</v>
      </c>
      <c r="I150" s="47">
        <f>+IFERROR(I148-I149,"nm")</f>
        <v>-9.6153846153845812E-3</v>
      </c>
    </row>
    <row r="151" spans="1:9" x14ac:dyDescent="0.25">
      <c r="A151" s="45" t="s">
        <v>116</v>
      </c>
      <c r="B151" s="3">
        <f>Historicals!B144</f>
        <v>0</v>
      </c>
      <c r="C151" s="3">
        <f>Historicals!C144</f>
        <v>0</v>
      </c>
      <c r="D151" s="3">
        <f>Historicals!D144</f>
        <v>0</v>
      </c>
      <c r="E151" s="3">
        <f>Historicals!E144</f>
        <v>28</v>
      </c>
      <c r="F151" s="3">
        <f>Historicals!F144</f>
        <v>25</v>
      </c>
      <c r="G151" s="3">
        <f>Historicals!G144</f>
        <v>25</v>
      </c>
      <c r="H151" s="3">
        <f>Historicals!H144</f>
        <v>29</v>
      </c>
      <c r="I151" s="3">
        <f>Historicals!I144</f>
        <v>26</v>
      </c>
    </row>
    <row r="152" spans="1:9" x14ac:dyDescent="0.25">
      <c r="A152" s="44" t="s">
        <v>130</v>
      </c>
      <c r="B152" s="47" t="str">
        <f t="shared" ref="B152" si="348">+IFERROR(B151/A151-1,"nm")</f>
        <v>nm</v>
      </c>
      <c r="C152" s="47" t="str">
        <f t="shared" ref="C152" si="349">+IFERROR(C151/B151-1,"nm")</f>
        <v>nm</v>
      </c>
      <c r="D152" s="47" t="str">
        <f t="shared" ref="D152" si="350">+IFERROR(D151/C151-1,"nm")</f>
        <v>nm</v>
      </c>
      <c r="E152" s="47" t="str">
        <f t="shared" ref="E152" si="351">+IFERROR(E151/D151-1,"nm")</f>
        <v>nm</v>
      </c>
      <c r="F152" s="47">
        <f t="shared" ref="F152" si="352">+IFERROR(F151/E151-1,"nm")</f>
        <v>-0.1071428571428571</v>
      </c>
      <c r="G152" s="47">
        <f t="shared" ref="G152" si="353">+IFERROR(G151/F151-1,"nm")</f>
        <v>0</v>
      </c>
      <c r="H152" s="47">
        <f t="shared" ref="H152" si="354">+IFERROR(H151/G151-1,"nm")</f>
        <v>0.15999999999999992</v>
      </c>
      <c r="I152" s="47">
        <f>+IFERROR(I151/H151-1,"nm")</f>
        <v>-0.10344827586206895</v>
      </c>
    </row>
    <row r="153" spans="1:9" x14ac:dyDescent="0.25">
      <c r="A153" s="44" t="s">
        <v>138</v>
      </c>
      <c r="B153" s="47">
        <f>+Historicals!B268</f>
        <v>0</v>
      </c>
      <c r="C153" s="47">
        <f>+Historicals!C268</f>
        <v>0</v>
      </c>
      <c r="D153" s="47">
        <f>+Historicals!D268</f>
        <v>0</v>
      </c>
      <c r="E153" s="47">
        <f>+Historicals!E268</f>
        <v>0</v>
      </c>
      <c r="F153" s="47">
        <f>+Historicals!F268</f>
        <v>0</v>
      </c>
      <c r="G153" s="47">
        <f>+Historicals!G268</f>
        <v>0</v>
      </c>
      <c r="H153" s="47">
        <f>+Historicals!H268</f>
        <v>0</v>
      </c>
      <c r="I153" s="47">
        <f>+Historicals!I268</f>
        <v>0</v>
      </c>
    </row>
    <row r="154" spans="1:9" x14ac:dyDescent="0.25">
      <c r="A154" s="44" t="s">
        <v>139</v>
      </c>
      <c r="B154" s="47" t="str">
        <f t="shared" ref="B154:H154" si="355">+IFERROR(B152-B153,"nm")</f>
        <v>nm</v>
      </c>
      <c r="C154" s="47" t="str">
        <f t="shared" si="355"/>
        <v>nm</v>
      </c>
      <c r="D154" s="47" t="str">
        <f t="shared" si="355"/>
        <v>nm</v>
      </c>
      <c r="E154" s="47" t="str">
        <f t="shared" si="355"/>
        <v>nm</v>
      </c>
      <c r="F154" s="47">
        <f t="shared" si="355"/>
        <v>-0.1071428571428571</v>
      </c>
      <c r="G154" s="47">
        <f t="shared" si="355"/>
        <v>0</v>
      </c>
      <c r="H154" s="47">
        <f t="shared" si="355"/>
        <v>0.15999999999999992</v>
      </c>
      <c r="I154" s="47">
        <f>+IFERROR(I152-I153,"nm")</f>
        <v>-0.10344827586206895</v>
      </c>
    </row>
    <row r="155" spans="1:9" x14ac:dyDescent="0.25">
      <c r="A155" s="45" t="s">
        <v>122</v>
      </c>
      <c r="B155" s="3">
        <f>Historicals!B145</f>
        <v>0</v>
      </c>
      <c r="C155" s="3">
        <f>Historicals!C145</f>
        <v>0</v>
      </c>
      <c r="D155" s="3">
        <f>Historicals!D145</f>
        <v>0</v>
      </c>
      <c r="E155" s="3">
        <f>Historicals!E145</f>
        <v>103</v>
      </c>
      <c r="F155" s="3">
        <f>Historicals!F145</f>
        <v>90</v>
      </c>
      <c r="G155" s="3">
        <f>Historicals!G145</f>
        <v>90</v>
      </c>
      <c r="H155" s="3">
        <f>Historicals!H145</f>
        <v>86</v>
      </c>
      <c r="I155" s="3">
        <f>Historicals!I145</f>
        <v>123</v>
      </c>
    </row>
    <row r="156" spans="1:9" x14ac:dyDescent="0.25">
      <c r="A156" s="44" t="s">
        <v>130</v>
      </c>
      <c r="B156" s="47" t="str">
        <f t="shared" ref="B156" si="356">+IFERROR(B155/A155-1,"nm")</f>
        <v>nm</v>
      </c>
      <c r="C156" s="47" t="str">
        <f t="shared" ref="C156" si="357">+IFERROR(C155/B155-1,"nm")</f>
        <v>nm</v>
      </c>
      <c r="D156" s="47" t="str">
        <f t="shared" ref="D156" si="358">+IFERROR(D155/C155-1,"nm")</f>
        <v>nm</v>
      </c>
      <c r="E156" s="47" t="str">
        <f t="shared" ref="E156" si="359">+IFERROR(E155/D155-1,"nm")</f>
        <v>nm</v>
      </c>
      <c r="F156" s="47">
        <f t="shared" ref="F156" si="360">+IFERROR(F155/E155-1,"nm")</f>
        <v>-0.12621359223300976</v>
      </c>
      <c r="G156" s="47">
        <f t="shared" ref="G156" si="361">+IFERROR(G155/F155-1,"nm")</f>
        <v>0</v>
      </c>
      <c r="H156" s="47">
        <f t="shared" ref="H156" si="362">+IFERROR(H155/G155-1,"nm")</f>
        <v>-4.4444444444444398E-2</v>
      </c>
      <c r="I156" s="47">
        <f>+IFERROR(I155/H155-1,"nm")</f>
        <v>0.43023255813953498</v>
      </c>
    </row>
    <row r="157" spans="1:9" x14ac:dyDescent="0.25">
      <c r="A157" s="44" t="s">
        <v>138</v>
      </c>
      <c r="B157" s="47">
        <f>+Historicals!B272</f>
        <v>0</v>
      </c>
      <c r="C157" s="47">
        <f>+Historicals!C272</f>
        <v>0</v>
      </c>
      <c r="D157" s="47">
        <f>+Historicals!D272</f>
        <v>0</v>
      </c>
      <c r="E157" s="47">
        <f>+Historicals!E272</f>
        <v>0</v>
      </c>
      <c r="F157" s="47">
        <f>+Historicals!F272</f>
        <v>0</v>
      </c>
      <c r="G157" s="47">
        <f>+Historicals!G272</f>
        <v>0</v>
      </c>
      <c r="H157" s="47">
        <f>+Historicals!H272</f>
        <v>0</v>
      </c>
      <c r="I157" s="47">
        <f>+Historicals!I272</f>
        <v>0</v>
      </c>
    </row>
    <row r="158" spans="1:9" x14ac:dyDescent="0.25">
      <c r="A158" s="44" t="s">
        <v>139</v>
      </c>
      <c r="B158" s="47" t="str">
        <f t="shared" ref="B158:H158" si="363">+IFERROR(B156-B157,"nm")</f>
        <v>nm</v>
      </c>
      <c r="C158" s="47" t="str">
        <f t="shared" si="363"/>
        <v>nm</v>
      </c>
      <c r="D158" s="47" t="str">
        <f t="shared" si="363"/>
        <v>nm</v>
      </c>
      <c r="E158" s="47" t="str">
        <f t="shared" si="363"/>
        <v>nm</v>
      </c>
      <c r="F158" s="47">
        <f t="shared" si="363"/>
        <v>-0.12621359223300976</v>
      </c>
      <c r="G158" s="47">
        <f t="shared" si="363"/>
        <v>0</v>
      </c>
      <c r="H158" s="47">
        <f t="shared" si="363"/>
        <v>-4.4444444444444398E-2</v>
      </c>
      <c r="I158" s="47">
        <f>+IFERROR(I156-I157,"nm")</f>
        <v>0.43023255813953498</v>
      </c>
    </row>
    <row r="159" spans="1:9" x14ac:dyDescent="0.25">
      <c r="A159" s="9" t="s">
        <v>131</v>
      </c>
      <c r="B159" s="48">
        <f t="shared" ref="B159:H159" si="364">+B165+B162</f>
        <v>535</v>
      </c>
      <c r="C159" s="48">
        <f t="shared" si="364"/>
        <v>514</v>
      </c>
      <c r="D159" s="48">
        <f t="shared" si="364"/>
        <v>505</v>
      </c>
      <c r="E159" s="48">
        <f t="shared" si="364"/>
        <v>343</v>
      </c>
      <c r="F159" s="48">
        <f t="shared" si="364"/>
        <v>334</v>
      </c>
      <c r="G159" s="48">
        <f t="shared" si="364"/>
        <v>322</v>
      </c>
      <c r="H159" s="48">
        <f t="shared" si="364"/>
        <v>569</v>
      </c>
      <c r="I159" s="48">
        <f>+I165+I162</f>
        <v>691</v>
      </c>
    </row>
    <row r="160" spans="1:9" x14ac:dyDescent="0.25">
      <c r="A160" s="46" t="s">
        <v>130</v>
      </c>
      <c r="B160" s="47" t="str">
        <f t="shared" ref="B160" si="365">+IFERROR(B159/A159-1,"nm")</f>
        <v>nm</v>
      </c>
      <c r="C160" s="47">
        <f t="shared" ref="C160" si="366">+IFERROR(C159/B159-1,"nm")</f>
        <v>-3.9252336448598157E-2</v>
      </c>
      <c r="D160" s="47">
        <f t="shared" ref="D160" si="367">+IFERROR(D159/C159-1,"nm")</f>
        <v>-1.7509727626459193E-2</v>
      </c>
      <c r="E160" s="47">
        <f t="shared" ref="E160" si="368">+IFERROR(E159/D159-1,"nm")</f>
        <v>-0.32079207920792074</v>
      </c>
      <c r="F160" s="47">
        <f t="shared" ref="F160" si="369">+IFERROR(F159/E159-1,"nm")</f>
        <v>-2.6239067055393583E-2</v>
      </c>
      <c r="G160" s="47">
        <f t="shared" ref="G160" si="370">+IFERROR(G159/F159-1,"nm")</f>
        <v>-3.59281437125748E-2</v>
      </c>
      <c r="H160" s="47">
        <f t="shared" ref="H160" si="371">+IFERROR(H159/G159-1,"nm")</f>
        <v>0.76708074534161486</v>
      </c>
      <c r="I160" s="47">
        <f>+IFERROR(I159/H159-1,"nm")</f>
        <v>0.21441124780316345</v>
      </c>
    </row>
    <row r="161" spans="1:9" x14ac:dyDescent="0.25">
      <c r="A161" s="46" t="s">
        <v>132</v>
      </c>
      <c r="B161" s="47">
        <f t="shared" ref="B161:H161" si="372">+IFERROR(B159/B$18,"nm")</f>
        <v>3.8937409024745268E-2</v>
      </c>
      <c r="C161" s="47">
        <f t="shared" si="372"/>
        <v>3.4814413438092655E-2</v>
      </c>
      <c r="D161" s="47">
        <f t="shared" si="372"/>
        <v>3.3188748685594113E-2</v>
      </c>
      <c r="E161" s="47">
        <f t="shared" si="372"/>
        <v>2.3089868731066981E-2</v>
      </c>
      <c r="F161" s="47">
        <f t="shared" si="372"/>
        <v>2.100364733995724E-2</v>
      </c>
      <c r="G161" s="47">
        <f t="shared" si="372"/>
        <v>2.2231427782380558E-2</v>
      </c>
      <c r="H161" s="47">
        <f t="shared" si="372"/>
        <v>3.3121834798300248E-2</v>
      </c>
      <c r="I161" s="47">
        <f>+IFERROR(I159/I$18,"nm")</f>
        <v>3.7650520350896312E-2</v>
      </c>
    </row>
    <row r="162" spans="1:9" x14ac:dyDescent="0.25">
      <c r="A162" s="9" t="s">
        <v>133</v>
      </c>
      <c r="B162" s="9">
        <f>Historicals!B205</f>
        <v>18</v>
      </c>
      <c r="C162" s="9">
        <f>Historicals!C205</f>
        <v>27</v>
      </c>
      <c r="D162" s="9">
        <f>Historicals!D205</f>
        <v>28</v>
      </c>
      <c r="E162" s="9">
        <f>Historicals!E205</f>
        <v>33</v>
      </c>
      <c r="F162" s="9">
        <f>Historicals!F205</f>
        <v>31</v>
      </c>
      <c r="G162" s="9">
        <f>Historicals!G205</f>
        <v>25</v>
      </c>
      <c r="H162" s="9">
        <f>Historicals!H205</f>
        <v>26</v>
      </c>
      <c r="I162" s="9">
        <f>Historicals!I205</f>
        <v>22</v>
      </c>
    </row>
    <row r="163" spans="1:9" x14ac:dyDescent="0.25">
      <c r="A163" s="46" t="s">
        <v>130</v>
      </c>
      <c r="B163" s="47" t="str">
        <f>+IFERROR(B162/A162-1,"nm")</f>
        <v>nm</v>
      </c>
      <c r="C163" s="47">
        <f>+IFERROR(C162/B162-1,"nm")</f>
        <v>0.5</v>
      </c>
      <c r="D163" s="47">
        <f t="shared" ref="D163" si="373">+IFERROR(D162/C162-1,"nm")</f>
        <v>3.7037037037036979E-2</v>
      </c>
      <c r="E163" s="47">
        <f t="shared" ref="E163" si="374">+IFERROR(E162/D162-1,"nm")</f>
        <v>0.1785714285714286</v>
      </c>
      <c r="F163" s="47">
        <f t="shared" ref="F163" si="375">+IFERROR(F162/E162-1,"nm")</f>
        <v>-6.0606060606060552E-2</v>
      </c>
      <c r="G163" s="47">
        <f t="shared" ref="G163" si="376">+IFERROR(G162/F162-1,"nm")</f>
        <v>-0.19354838709677424</v>
      </c>
      <c r="H163" s="47">
        <f t="shared" ref="H163" si="377">+IFERROR(H162/G162-1,"nm")</f>
        <v>4.0000000000000036E-2</v>
      </c>
      <c r="I163" s="47">
        <f>+IFERROR(I162/H162-1,"nm")</f>
        <v>-0.15384615384615385</v>
      </c>
    </row>
    <row r="164" spans="1:9" x14ac:dyDescent="0.25">
      <c r="A164" s="46" t="s">
        <v>134</v>
      </c>
      <c r="B164" s="47">
        <f t="shared" ref="B164:H164" si="378">+IFERROR(B162/B$18,"nm")</f>
        <v>1.3100436681222707E-3</v>
      </c>
      <c r="C164" s="47">
        <f t="shared" si="378"/>
        <v>1.8287726903278244E-3</v>
      </c>
      <c r="D164" s="47">
        <f t="shared" si="378"/>
        <v>1.840168243953733E-3</v>
      </c>
      <c r="E164" s="47">
        <f t="shared" si="378"/>
        <v>2.2214742510939076E-3</v>
      </c>
      <c r="F164" s="47">
        <f t="shared" si="378"/>
        <v>1.949440321972079E-3</v>
      </c>
      <c r="G164" s="47">
        <f t="shared" si="378"/>
        <v>1.7260425296879314E-3</v>
      </c>
      <c r="H164" s="47">
        <f t="shared" si="378"/>
        <v>1.5134757552826125E-3</v>
      </c>
      <c r="I164" s="47">
        <f>+IFERROR(I162/I$18,"nm")</f>
        <v>1.1987141066855556E-3</v>
      </c>
    </row>
    <row r="165" spans="1:9" x14ac:dyDescent="0.25">
      <c r="A165" s="9" t="s">
        <v>135</v>
      </c>
      <c r="B165" s="9">
        <f>Historicals!B160</f>
        <v>517</v>
      </c>
      <c r="C165" s="9">
        <f>Historicals!C160</f>
        <v>487</v>
      </c>
      <c r="D165" s="9">
        <f>Historicals!D160</f>
        <v>477</v>
      </c>
      <c r="E165" s="9">
        <f>Historicals!E160</f>
        <v>310</v>
      </c>
      <c r="F165" s="9">
        <f>Historicals!F160</f>
        <v>303</v>
      </c>
      <c r="G165" s="9">
        <f>Historicals!G160</f>
        <v>297</v>
      </c>
      <c r="H165" s="9">
        <f>Historicals!H160</f>
        <v>543</v>
      </c>
      <c r="I165" s="9">
        <f>Historicals!I160</f>
        <v>669</v>
      </c>
    </row>
    <row r="166" spans="1:9" x14ac:dyDescent="0.25">
      <c r="A166" s="46" t="s">
        <v>130</v>
      </c>
      <c r="B166" s="47" t="str">
        <f t="shared" ref="B166" si="379">+IFERROR(B165/A165-1,"nm")</f>
        <v>nm</v>
      </c>
      <c r="C166" s="47">
        <f t="shared" ref="C166" si="380">+IFERROR(C165/B165-1,"nm")</f>
        <v>-5.8027079303675011E-2</v>
      </c>
      <c r="D166" s="47">
        <f t="shared" ref="D166" si="381">+IFERROR(D165/C165-1,"nm")</f>
        <v>-2.0533880903490731E-2</v>
      </c>
      <c r="E166" s="47">
        <f t="shared" ref="E166" si="382">+IFERROR(E165/D165-1,"nm")</f>
        <v>-0.35010482180293501</v>
      </c>
      <c r="F166" s="47">
        <f t="shared" ref="F166" si="383">+IFERROR(F165/E165-1,"nm")</f>
        <v>-2.2580645161290325E-2</v>
      </c>
      <c r="G166" s="47">
        <f t="shared" ref="G166" si="384">+IFERROR(G165/F165-1,"nm")</f>
        <v>-1.980198019801982E-2</v>
      </c>
      <c r="H166" s="47">
        <f t="shared" ref="H166" si="385">+IFERROR(H165/G165-1,"nm")</f>
        <v>0.82828282828282829</v>
      </c>
      <c r="I166" s="47">
        <f>+IFERROR(I165/H165-1,"nm")</f>
        <v>0.2320441988950277</v>
      </c>
    </row>
    <row r="167" spans="1:9" x14ac:dyDescent="0.25">
      <c r="A167" s="46" t="s">
        <v>132</v>
      </c>
      <c r="B167" s="47">
        <f t="shared" ref="B167:H167" si="386">+IFERROR(B165/B$18,"nm")</f>
        <v>3.7627365356622998E-2</v>
      </c>
      <c r="C167" s="47">
        <f t="shared" si="386"/>
        <v>3.2985640747764833E-2</v>
      </c>
      <c r="D167" s="47">
        <f t="shared" si="386"/>
        <v>3.1348580441640378E-2</v>
      </c>
      <c r="E167" s="47">
        <f t="shared" si="386"/>
        <v>2.0868394479973074E-2</v>
      </c>
      <c r="F167" s="47">
        <f t="shared" si="386"/>
        <v>1.9054207017985159E-2</v>
      </c>
      <c r="G167" s="47">
        <f t="shared" si="386"/>
        <v>2.0505385252692625E-2</v>
      </c>
      <c r="H167" s="47">
        <f t="shared" si="386"/>
        <v>3.1608359043017641E-2</v>
      </c>
      <c r="I167" s="47">
        <f>+IFERROR(I165/I$18,"nm")</f>
        <v>3.6451806244210759E-2</v>
      </c>
    </row>
    <row r="168" spans="1:9" x14ac:dyDescent="0.25">
      <c r="A168" s="9" t="s">
        <v>136</v>
      </c>
      <c r="B168" s="9">
        <f>Historicals!B190</f>
        <v>69</v>
      </c>
      <c r="C168" s="9">
        <f>Historicals!C190</f>
        <v>39</v>
      </c>
      <c r="D168" s="9">
        <f>Historicals!D190</f>
        <v>30</v>
      </c>
      <c r="E168" s="9">
        <f>Historicals!E190</f>
        <v>22</v>
      </c>
      <c r="F168" s="9">
        <f>Historicals!F190</f>
        <v>18</v>
      </c>
      <c r="G168" s="9">
        <f>Historicals!G190</f>
        <v>12</v>
      </c>
      <c r="H168" s="9">
        <f>Historicals!H190</f>
        <v>7</v>
      </c>
      <c r="I168" s="9">
        <f>Historicals!I190</f>
        <v>9</v>
      </c>
    </row>
    <row r="169" spans="1:9" x14ac:dyDescent="0.25">
      <c r="A169" s="46" t="s">
        <v>130</v>
      </c>
      <c r="B169" s="47" t="str">
        <f t="shared" ref="B169" si="387">+IFERROR(B168/A168-1,"nm")</f>
        <v>nm</v>
      </c>
      <c r="C169" s="47">
        <f t="shared" ref="C169" si="388">+IFERROR(C168/B168-1,"nm")</f>
        <v>-0.43478260869565222</v>
      </c>
      <c r="D169" s="47">
        <f t="shared" ref="D169" si="389">+IFERROR(D168/C168-1,"nm")</f>
        <v>-0.23076923076923073</v>
      </c>
      <c r="E169" s="47">
        <f t="shared" ref="E169" si="390">+IFERROR(E168/D168-1,"nm")</f>
        <v>-0.26666666666666672</v>
      </c>
      <c r="F169" s="47">
        <f t="shared" ref="F169" si="391">+IFERROR(F168/E168-1,"nm")</f>
        <v>-0.18181818181818177</v>
      </c>
      <c r="G169" s="47">
        <f t="shared" ref="G169" si="392">+IFERROR(G168/F168-1,"nm")</f>
        <v>-0.33333333333333337</v>
      </c>
      <c r="H169" s="47">
        <f t="shared" ref="H169" si="393">+IFERROR(H168/G168-1,"nm")</f>
        <v>-0.41666666666666663</v>
      </c>
      <c r="I169" s="47">
        <f>+IFERROR(I168/H168-1,"nm")</f>
        <v>0.28571428571428581</v>
      </c>
    </row>
    <row r="170" spans="1:9" x14ac:dyDescent="0.25">
      <c r="A170" s="46" t="s">
        <v>134</v>
      </c>
      <c r="B170" s="47">
        <f t="shared" ref="B170:H170" si="394">+IFERROR(B168/B$18,"nm")</f>
        <v>5.0218340611353713E-3</v>
      </c>
      <c r="C170" s="47">
        <f t="shared" si="394"/>
        <v>2.6415605526957462E-3</v>
      </c>
      <c r="D170" s="47">
        <f t="shared" si="394"/>
        <v>1.9716088328075709E-3</v>
      </c>
      <c r="E170" s="47">
        <f t="shared" si="394"/>
        <v>1.4809828340626053E-3</v>
      </c>
      <c r="F170" s="47">
        <f t="shared" si="394"/>
        <v>1.1319330901773362E-3</v>
      </c>
      <c r="G170" s="47">
        <f t="shared" si="394"/>
        <v>8.2850041425020708E-4</v>
      </c>
      <c r="H170" s="47">
        <f t="shared" si="394"/>
        <v>4.0747424180685721E-4</v>
      </c>
      <c r="I170" s="47">
        <f>+IFERROR(I168/I$18,"nm")</f>
        <v>4.9038304364409089E-4</v>
      </c>
    </row>
    <row r="171" spans="1:9" x14ac:dyDescent="0.25">
      <c r="A171" s="40" t="s">
        <v>109</v>
      </c>
      <c r="B171" s="40"/>
      <c r="C171" s="40"/>
      <c r="D171" s="40"/>
      <c r="E171" s="40"/>
      <c r="F171" s="40"/>
      <c r="G171" s="40"/>
      <c r="H171" s="40"/>
      <c r="I171" s="40"/>
    </row>
    <row r="172" spans="1:9" x14ac:dyDescent="0.25">
      <c r="A172" s="41" t="s">
        <v>137</v>
      </c>
      <c r="B172" s="9">
        <f>Historicals!B146</f>
        <v>-82</v>
      </c>
      <c r="C172" s="9">
        <f>Historicals!C146</f>
        <v>-86</v>
      </c>
      <c r="D172" s="9">
        <f>Historicals!D146</f>
        <v>75</v>
      </c>
      <c r="E172" s="9">
        <f>Historicals!E146</f>
        <v>26</v>
      </c>
      <c r="F172" s="9">
        <f>Historicals!F146</f>
        <v>-7</v>
      </c>
      <c r="G172" s="9">
        <f>Historicals!G146</f>
        <v>-11</v>
      </c>
      <c r="H172" s="9">
        <f>Historicals!H146</f>
        <v>40</v>
      </c>
      <c r="I172" s="9">
        <f>Historicals!I146</f>
        <v>-72</v>
      </c>
    </row>
    <row r="173" spans="1:9" x14ac:dyDescent="0.25">
      <c r="A173" s="42" t="s">
        <v>130</v>
      </c>
      <c r="C173" s="56">
        <f>C172/B172-1</f>
        <v>4.8780487804878092E-2</v>
      </c>
      <c r="D173" s="56">
        <f t="shared" ref="D173" si="395">D172/C172-1</f>
        <v>-1.8720930232558139</v>
      </c>
      <c r="E173" s="56">
        <f t="shared" ref="E173" si="396">E172/D172-1</f>
        <v>-0.65333333333333332</v>
      </c>
      <c r="F173" s="56">
        <f t="shared" ref="F173" si="397">F172/E172-1</f>
        <v>-1.2692307692307692</v>
      </c>
      <c r="G173" s="56">
        <f t="shared" ref="G173" si="398">G172/F172-1</f>
        <v>0.5714285714285714</v>
      </c>
      <c r="H173" s="56">
        <f t="shared" ref="H173" si="399">H172/G172-1</f>
        <v>-4.6363636363636367</v>
      </c>
      <c r="I173" s="56">
        <f t="shared" ref="I173" si="400">I172/H172-1</f>
        <v>-2.8</v>
      </c>
    </row>
    <row r="174" spans="1:9" x14ac:dyDescent="0.25">
      <c r="A174" s="41" t="s">
        <v>131</v>
      </c>
      <c r="B174" s="48">
        <f>B177+B180</f>
        <v>-1026</v>
      </c>
      <c r="C174" s="48">
        <f t="shared" ref="C174:I174" si="401">C177+C180</f>
        <v>-1089</v>
      </c>
      <c r="D174" s="48">
        <f t="shared" si="401"/>
        <v>-633</v>
      </c>
      <c r="E174" s="48">
        <f t="shared" si="401"/>
        <v>-1346</v>
      </c>
      <c r="F174" s="48">
        <f t="shared" si="401"/>
        <v>-1694</v>
      </c>
      <c r="G174" s="48">
        <f t="shared" si="401"/>
        <v>-1855</v>
      </c>
      <c r="H174" s="48">
        <f t="shared" si="401"/>
        <v>-2120</v>
      </c>
      <c r="I174" s="48">
        <f t="shared" si="401"/>
        <v>-2085</v>
      </c>
    </row>
    <row r="175" spans="1:9" x14ac:dyDescent="0.25">
      <c r="A175" s="42" t="s">
        <v>130</v>
      </c>
      <c r="C175" s="56">
        <f>C174/B174-1</f>
        <v>6.1403508771929793E-2</v>
      </c>
      <c r="D175" s="56">
        <f t="shared" ref="D175" si="402">D174/C174-1</f>
        <v>-0.41873278236914602</v>
      </c>
      <c r="E175" s="56">
        <f t="shared" ref="E175" si="403">E174/D174-1</f>
        <v>1.126382306477093</v>
      </c>
      <c r="F175" s="56">
        <f t="shared" ref="F175" si="404">F174/E174-1</f>
        <v>0.25854383358098065</v>
      </c>
      <c r="G175" s="56">
        <f t="shared" ref="G175" si="405">G174/F174-1</f>
        <v>9.5041322314049603E-2</v>
      </c>
      <c r="H175" s="56">
        <f t="shared" ref="H175" si="406">H174/G174-1</f>
        <v>0.14285714285714279</v>
      </c>
      <c r="I175" s="56">
        <f t="shared" ref="I175" si="407">I174/H174-1</f>
        <v>-1.650943396226412E-2</v>
      </c>
    </row>
    <row r="176" spans="1:9" x14ac:dyDescent="0.25">
      <c r="A176" s="42" t="s">
        <v>132</v>
      </c>
      <c r="B176" s="56">
        <f>B174/B172</f>
        <v>12.512195121951219</v>
      </c>
      <c r="C176" s="56">
        <f t="shared" ref="C176:I176" si="408">C174/C172</f>
        <v>12.662790697674419</v>
      </c>
      <c r="D176" s="56">
        <f t="shared" si="408"/>
        <v>-8.44</v>
      </c>
      <c r="E176" s="56">
        <f t="shared" si="408"/>
        <v>-51.769230769230766</v>
      </c>
      <c r="F176" s="56">
        <f t="shared" si="408"/>
        <v>242</v>
      </c>
      <c r="G176" s="56">
        <f t="shared" si="408"/>
        <v>168.63636363636363</v>
      </c>
      <c r="H176" s="56">
        <f t="shared" si="408"/>
        <v>-53</v>
      </c>
      <c r="I176" s="56">
        <f t="shared" si="408"/>
        <v>28.958333333333332</v>
      </c>
    </row>
    <row r="177" spans="1:9" x14ac:dyDescent="0.25">
      <c r="A177" s="41" t="s">
        <v>133</v>
      </c>
      <c r="B177" s="48">
        <f>Historicals!B206</f>
        <v>75</v>
      </c>
      <c r="C177" s="48">
        <f>Historicals!C206</f>
        <v>84</v>
      </c>
      <c r="D177" s="48">
        <f>Historicals!D206</f>
        <v>91</v>
      </c>
      <c r="E177" s="48">
        <f>Historicals!E206</f>
        <v>110</v>
      </c>
      <c r="F177" s="48">
        <f>Historicals!F206</f>
        <v>116</v>
      </c>
      <c r="G177" s="48">
        <f>Historicals!G206</f>
        <v>112</v>
      </c>
      <c r="H177" s="48">
        <f>Historicals!H206</f>
        <v>141</v>
      </c>
      <c r="I177" s="48">
        <f>Historicals!I206</f>
        <v>134</v>
      </c>
    </row>
    <row r="178" spans="1:9" x14ac:dyDescent="0.25">
      <c r="A178" s="42" t="s">
        <v>130</v>
      </c>
      <c r="C178" s="56">
        <f>C177/B177-1</f>
        <v>0.12000000000000011</v>
      </c>
      <c r="D178" s="56">
        <f t="shared" ref="D178" si="409">D177/C177-1</f>
        <v>8.3333333333333259E-2</v>
      </c>
      <c r="E178" s="56">
        <f t="shared" ref="E178" si="410">E177/D177-1</f>
        <v>0.20879120879120872</v>
      </c>
      <c r="F178" s="56">
        <f t="shared" ref="F178" si="411">F177/E177-1</f>
        <v>5.4545454545454453E-2</v>
      </c>
      <c r="G178" s="56">
        <f t="shared" ref="G178" si="412">G177/F177-1</f>
        <v>-3.4482758620689613E-2</v>
      </c>
      <c r="H178" s="56">
        <f t="shared" ref="H178" si="413">H177/G177-1</f>
        <v>0.2589285714285714</v>
      </c>
      <c r="I178" s="56">
        <f t="shared" ref="I178" si="414">I177/H177-1</f>
        <v>-4.9645390070921946E-2</v>
      </c>
    </row>
    <row r="179" spans="1:9" x14ac:dyDescent="0.25">
      <c r="A179" s="42" t="s">
        <v>134</v>
      </c>
      <c r="B179" s="56">
        <f>B177/B172</f>
        <v>-0.91463414634146345</v>
      </c>
      <c r="C179" s="56">
        <f t="shared" ref="C179:I179" si="415">C177/C172</f>
        <v>-0.97674418604651159</v>
      </c>
      <c r="D179" s="56">
        <f t="shared" si="415"/>
        <v>1.2133333333333334</v>
      </c>
      <c r="E179" s="56">
        <f t="shared" si="415"/>
        <v>4.2307692307692308</v>
      </c>
      <c r="F179" s="56">
        <f t="shared" si="415"/>
        <v>-16.571428571428573</v>
      </c>
      <c r="G179" s="56">
        <f t="shared" si="415"/>
        <v>-10.181818181818182</v>
      </c>
      <c r="H179" s="56">
        <f t="shared" si="415"/>
        <v>3.5249999999999999</v>
      </c>
      <c r="I179" s="56">
        <f t="shared" si="415"/>
        <v>-1.8611111111111112</v>
      </c>
    </row>
    <row r="180" spans="1:9" x14ac:dyDescent="0.25">
      <c r="A180" s="41" t="s">
        <v>135</v>
      </c>
      <c r="B180" s="48">
        <f>Historicals!B161</f>
        <v>-1101</v>
      </c>
      <c r="C180" s="48">
        <f>Historicals!C161</f>
        <v>-1173</v>
      </c>
      <c r="D180" s="48">
        <f>Historicals!D161</f>
        <v>-724</v>
      </c>
      <c r="E180" s="48">
        <f>Historicals!E161</f>
        <v>-1456</v>
      </c>
      <c r="F180" s="48">
        <f>Historicals!F161</f>
        <v>-1810</v>
      </c>
      <c r="G180" s="48">
        <f>Historicals!G161</f>
        <v>-1967</v>
      </c>
      <c r="H180" s="48">
        <f>Historicals!H161</f>
        <v>-2261</v>
      </c>
      <c r="I180" s="48">
        <f>Historicals!I161</f>
        <v>-2219</v>
      </c>
    </row>
    <row r="181" spans="1:9" x14ac:dyDescent="0.25">
      <c r="A181" s="42" t="s">
        <v>130</v>
      </c>
      <c r="C181" s="56">
        <f>C180/B180-1</f>
        <v>6.5395095367847489E-2</v>
      </c>
      <c r="D181" s="56">
        <f t="shared" ref="D181" si="416">D180/C180-1</f>
        <v>-0.38277919863597609</v>
      </c>
      <c r="E181" s="56">
        <f t="shared" ref="E181" si="417">E180/D180-1</f>
        <v>1.0110497237569063</v>
      </c>
      <c r="F181" s="56">
        <f t="shared" ref="F181" si="418">F180/E180-1</f>
        <v>0.24313186813186816</v>
      </c>
      <c r="G181" s="56">
        <f t="shared" ref="G181" si="419">G180/F180-1</f>
        <v>8.6740331491712785E-2</v>
      </c>
      <c r="H181" s="56">
        <f t="shared" ref="H181" si="420">H180/G180-1</f>
        <v>0.14946619217081847</v>
      </c>
      <c r="I181" s="56">
        <f t="shared" ref="I181" si="421">I180/H180-1</f>
        <v>-1.8575851393188847E-2</v>
      </c>
    </row>
    <row r="182" spans="1:9" x14ac:dyDescent="0.25">
      <c r="A182" s="42" t="s">
        <v>132</v>
      </c>
      <c r="B182" s="56">
        <f>B180/B172</f>
        <v>13.426829268292684</v>
      </c>
      <c r="C182" s="56">
        <f t="shared" ref="C182:I182" si="422">C180/C172</f>
        <v>13.63953488372093</v>
      </c>
      <c r="D182" s="56">
        <f t="shared" si="422"/>
        <v>-9.6533333333333342</v>
      </c>
      <c r="E182" s="56">
        <f t="shared" si="422"/>
        <v>-56</v>
      </c>
      <c r="F182" s="56">
        <f t="shared" si="422"/>
        <v>258.57142857142856</v>
      </c>
      <c r="G182" s="56">
        <f t="shared" si="422"/>
        <v>178.81818181818181</v>
      </c>
      <c r="H182" s="56">
        <f t="shared" si="422"/>
        <v>-56.524999999999999</v>
      </c>
      <c r="I182" s="56">
        <f t="shared" si="422"/>
        <v>30.819444444444443</v>
      </c>
    </row>
    <row r="183" spans="1:9" x14ac:dyDescent="0.25">
      <c r="A183" s="41" t="s">
        <v>136</v>
      </c>
      <c r="B183" s="48">
        <f>Historicals!B191</f>
        <v>104</v>
      </c>
      <c r="C183" s="48">
        <f>Historicals!C191</f>
        <v>264</v>
      </c>
      <c r="D183" s="48">
        <f>Historicals!D191</f>
        <v>291</v>
      </c>
      <c r="E183" s="48">
        <f>Historicals!E191</f>
        <v>159</v>
      </c>
      <c r="F183" s="48">
        <f>Historicals!F191</f>
        <v>377</v>
      </c>
      <c r="G183" s="48">
        <f>Historicals!G191</f>
        <v>318</v>
      </c>
      <c r="H183" s="48">
        <f>Historicals!H191</f>
        <v>11</v>
      </c>
      <c r="I183" s="48">
        <f>Historicals!I191</f>
        <v>50</v>
      </c>
    </row>
    <row r="184" spans="1:9" x14ac:dyDescent="0.25">
      <c r="A184" s="42" t="s">
        <v>130</v>
      </c>
      <c r="C184" s="56">
        <f>C183/B183-1</f>
        <v>1.5384615384615383</v>
      </c>
      <c r="D184" s="56">
        <f t="shared" ref="D184" si="423">D183/C183-1</f>
        <v>0.10227272727272729</v>
      </c>
      <c r="E184" s="56">
        <f t="shared" ref="E184" si="424">E183/D183-1</f>
        <v>-0.45360824742268047</v>
      </c>
      <c r="F184" s="56">
        <f t="shared" ref="F184" si="425">F183/E183-1</f>
        <v>1.3710691823899372</v>
      </c>
      <c r="G184" s="56">
        <f t="shared" ref="G184" si="426">G183/F183-1</f>
        <v>-0.156498673740053</v>
      </c>
      <c r="H184" s="56">
        <f t="shared" ref="H184" si="427">H183/G183-1</f>
        <v>-0.96540880503144655</v>
      </c>
      <c r="I184" s="56">
        <f t="shared" ref="I184" si="428">I183/H183-1</f>
        <v>3.5454545454545459</v>
      </c>
    </row>
    <row r="185" spans="1:9" x14ac:dyDescent="0.25">
      <c r="A185" s="42" t="s">
        <v>134</v>
      </c>
      <c r="B185" s="56">
        <f>B183/B172</f>
        <v>-1.2682926829268293</v>
      </c>
      <c r="C185" s="56">
        <f t="shared" ref="C185:I185" si="429">C183/C172</f>
        <v>-3.0697674418604652</v>
      </c>
      <c r="D185" s="56">
        <f t="shared" si="429"/>
        <v>3.88</v>
      </c>
      <c r="E185" s="56">
        <f t="shared" si="429"/>
        <v>6.115384615384615</v>
      </c>
      <c r="F185" s="56">
        <f t="shared" si="429"/>
        <v>-53.857142857142854</v>
      </c>
      <c r="G185" s="56">
        <f t="shared" si="429"/>
        <v>-28.90909090909091</v>
      </c>
      <c r="H185" s="56">
        <f t="shared" si="429"/>
        <v>0.27500000000000002</v>
      </c>
      <c r="I185" s="56">
        <f t="shared" si="429"/>
        <v>-0.69444444444444442</v>
      </c>
    </row>
    <row r="186" spans="1:9" x14ac:dyDescent="0.25">
      <c r="A186" s="58" t="s">
        <v>144</v>
      </c>
      <c r="B186" s="57"/>
      <c r="C186" s="57"/>
    </row>
    <row r="187" spans="1:9" x14ac:dyDescent="0.25">
      <c r="A187" s="9" t="s">
        <v>137</v>
      </c>
      <c r="B187" s="9">
        <f>SUM(B189,B193,B197)</f>
        <v>7542</v>
      </c>
    </row>
    <row r="188" spans="1:9" x14ac:dyDescent="0.25">
      <c r="A188" s="44" t="s">
        <v>130</v>
      </c>
      <c r="B188" s="47" t="str">
        <f t="shared" ref="B188" si="430">+IFERROR(B187/A187-1,"nm")</f>
        <v>nm</v>
      </c>
    </row>
    <row r="189" spans="1:9" x14ac:dyDescent="0.25">
      <c r="A189" s="45" t="s">
        <v>114</v>
      </c>
      <c r="B189" s="3">
        <f>Historicals!B123</f>
        <v>5709</v>
      </c>
    </row>
    <row r="190" spans="1:9" x14ac:dyDescent="0.25">
      <c r="A190" s="44" t="s">
        <v>130</v>
      </c>
      <c r="B190" s="47" t="str">
        <f t="shared" ref="B190" si="431">+IFERROR(B189/A189-1,"nm")</f>
        <v>nm</v>
      </c>
    </row>
    <row r="191" spans="1:9" x14ac:dyDescent="0.25">
      <c r="A191" s="44" t="s">
        <v>138</v>
      </c>
      <c r="B191" s="47">
        <f>+Historicals!B312</f>
        <v>0</v>
      </c>
    </row>
    <row r="192" spans="1:9" x14ac:dyDescent="0.25">
      <c r="A192" s="44" t="s">
        <v>139</v>
      </c>
      <c r="B192" s="47" t="str">
        <f t="shared" ref="B192" si="432">+IFERROR(B190-B191,"nm")</f>
        <v>nm</v>
      </c>
    </row>
    <row r="193" spans="1:2" x14ac:dyDescent="0.25">
      <c r="A193" s="45" t="s">
        <v>115</v>
      </c>
      <c r="B193" s="3">
        <f>Historicals!B125</f>
        <v>1555</v>
      </c>
    </row>
    <row r="194" spans="1:2" x14ac:dyDescent="0.25">
      <c r="A194" s="44" t="s">
        <v>130</v>
      </c>
      <c r="B194" s="47" t="str">
        <f t="shared" ref="B194" si="433">+IFERROR(B193/A193-1,"nm")</f>
        <v>nm</v>
      </c>
    </row>
    <row r="195" spans="1:2" x14ac:dyDescent="0.25">
      <c r="A195" s="44" t="s">
        <v>138</v>
      </c>
      <c r="B195" s="47">
        <f>+Historicals!B313</f>
        <v>0</v>
      </c>
    </row>
    <row r="196" spans="1:2" x14ac:dyDescent="0.25">
      <c r="A196" s="44" t="s">
        <v>139</v>
      </c>
      <c r="B196" s="47" t="str">
        <f t="shared" ref="B196" si="434">+IFERROR(B194-B195,"nm")</f>
        <v>nm</v>
      </c>
    </row>
    <row r="197" spans="1:2" x14ac:dyDescent="0.25">
      <c r="A197" s="45" t="s">
        <v>116</v>
      </c>
      <c r="B197" s="3">
        <f>Historicals!B126</f>
        <v>278</v>
      </c>
    </row>
    <row r="198" spans="1:2" x14ac:dyDescent="0.25">
      <c r="A198" s="44" t="s">
        <v>130</v>
      </c>
      <c r="B198" s="47" t="str">
        <f t="shared" ref="B198" si="435">+IFERROR(B197/A197-1,"nm")</f>
        <v>nm</v>
      </c>
    </row>
    <row r="199" spans="1:2" x14ac:dyDescent="0.25">
      <c r="A199" s="44" t="s">
        <v>138</v>
      </c>
      <c r="B199" s="47">
        <f>+Historicals!B314</f>
        <v>0</v>
      </c>
    </row>
    <row r="200" spans="1:2" x14ac:dyDescent="0.25">
      <c r="A200" s="44" t="s">
        <v>139</v>
      </c>
      <c r="B200" s="47" t="str">
        <f t="shared" ref="B200" si="436">+IFERROR(B198-B199,"nm")</f>
        <v>nm</v>
      </c>
    </row>
    <row r="201" spans="1:2" x14ac:dyDescent="0.25">
      <c r="A201" s="9" t="s">
        <v>131</v>
      </c>
      <c r="B201" s="48">
        <f t="shared" ref="B201" si="437">+B207+B204</f>
        <v>1352</v>
      </c>
    </row>
    <row r="202" spans="1:2" x14ac:dyDescent="0.25">
      <c r="A202" s="46" t="s">
        <v>130</v>
      </c>
      <c r="B202" s="47" t="str">
        <f t="shared" ref="B202" si="438">+IFERROR(B201/A201-1,"nm")</f>
        <v>nm</v>
      </c>
    </row>
    <row r="203" spans="1:2" x14ac:dyDescent="0.25">
      <c r="A203" s="46" t="s">
        <v>132</v>
      </c>
      <c r="B203" s="47">
        <f t="shared" ref="B203" si="439">+IFERROR(B201/B$18,"nm")</f>
        <v>9.8398835516739447E-2</v>
      </c>
    </row>
    <row r="204" spans="1:2" x14ac:dyDescent="0.25">
      <c r="A204" s="9" t="s">
        <v>133</v>
      </c>
      <c r="B204" s="9">
        <f>Historicals!B199</f>
        <v>75</v>
      </c>
    </row>
    <row r="205" spans="1:2" x14ac:dyDescent="0.25">
      <c r="A205" s="46" t="s">
        <v>130</v>
      </c>
      <c r="B205" s="47" t="str">
        <f>+IFERROR(B204/A204-1,"nm")</f>
        <v>nm</v>
      </c>
    </row>
    <row r="206" spans="1:2" x14ac:dyDescent="0.25">
      <c r="A206" s="46" t="s">
        <v>134</v>
      </c>
      <c r="B206" s="47">
        <f t="shared" ref="B206" si="440">+IFERROR(B204/B$18,"nm")</f>
        <v>5.4585152838427945E-3</v>
      </c>
    </row>
    <row r="207" spans="1:2" x14ac:dyDescent="0.25">
      <c r="A207" s="9" t="s">
        <v>135</v>
      </c>
      <c r="B207" s="9">
        <f>Historicals!B154</f>
        <v>1277</v>
      </c>
    </row>
    <row r="208" spans="1:2" x14ac:dyDescent="0.25">
      <c r="A208" s="46" t="s">
        <v>130</v>
      </c>
      <c r="B208" s="47" t="str">
        <f t="shared" ref="B208" si="441">+IFERROR(B207/A207-1,"nm")</f>
        <v>nm</v>
      </c>
    </row>
    <row r="209" spans="1:2" x14ac:dyDescent="0.25">
      <c r="A209" s="46" t="s">
        <v>132</v>
      </c>
      <c r="B209" s="47">
        <f t="shared" ref="B209" si="442">+IFERROR(B207/B$18,"nm")</f>
        <v>9.2940320232896653E-2</v>
      </c>
    </row>
    <row r="210" spans="1:2" x14ac:dyDescent="0.25">
      <c r="A210" s="9" t="s">
        <v>136</v>
      </c>
      <c r="B210" s="9">
        <f>Historicals!B184</f>
        <v>216</v>
      </c>
    </row>
    <row r="211" spans="1:2" x14ac:dyDescent="0.25">
      <c r="A211" s="46" t="s">
        <v>130</v>
      </c>
      <c r="B211" s="47" t="str">
        <f t="shared" ref="B211" si="443">+IFERROR(B210/A210-1,"nm")</f>
        <v>nm</v>
      </c>
    </row>
    <row r="212" spans="1:2" x14ac:dyDescent="0.25">
      <c r="A212" s="46" t="s">
        <v>134</v>
      </c>
      <c r="B212" s="47">
        <f t="shared" ref="B212" si="444">+IFERROR(B210/B$18,"nm")</f>
        <v>1.5720524017467249E-2</v>
      </c>
    </row>
    <row r="213" spans="1:2" x14ac:dyDescent="0.25">
      <c r="A213" s="58" t="s">
        <v>150</v>
      </c>
      <c r="B213" s="57"/>
    </row>
    <row r="214" spans="1:2" x14ac:dyDescent="0.25">
      <c r="A214" s="9" t="s">
        <v>137</v>
      </c>
      <c r="B214" s="9">
        <f>SUM(B216,B220,B224)</f>
        <v>1417</v>
      </c>
    </row>
    <row r="215" spans="1:2" x14ac:dyDescent="0.25">
      <c r="A215" s="44" t="s">
        <v>130</v>
      </c>
      <c r="B215" s="47" t="str">
        <f t="shared" ref="B215" si="445">+IFERROR(B214/A214-1,"nm")</f>
        <v>nm</v>
      </c>
    </row>
    <row r="216" spans="1:2" x14ac:dyDescent="0.25">
      <c r="A216" s="45" t="s">
        <v>114</v>
      </c>
      <c r="B216" s="3">
        <f>Historicals!B128</f>
        <v>827</v>
      </c>
    </row>
    <row r="217" spans="1:2" x14ac:dyDescent="0.25">
      <c r="A217" s="44" t="s">
        <v>130</v>
      </c>
      <c r="B217" s="47" t="str">
        <f t="shared" ref="B217" si="446">+IFERROR(B216/A216-1,"nm")</f>
        <v>nm</v>
      </c>
    </row>
    <row r="218" spans="1:2" x14ac:dyDescent="0.25">
      <c r="A218" s="44" t="s">
        <v>138</v>
      </c>
      <c r="B218" s="47">
        <f>+Historicals!B339</f>
        <v>0</v>
      </c>
    </row>
    <row r="219" spans="1:2" x14ac:dyDescent="0.25">
      <c r="A219" s="44" t="s">
        <v>139</v>
      </c>
      <c r="B219" s="47" t="str">
        <f t="shared" ref="B219" si="447">+IFERROR(B217-B218,"nm")</f>
        <v>nm</v>
      </c>
    </row>
    <row r="220" spans="1:2" x14ac:dyDescent="0.25">
      <c r="A220" s="45" t="s">
        <v>115</v>
      </c>
      <c r="B220" s="3">
        <f>Historicals!B129</f>
        <v>495</v>
      </c>
    </row>
    <row r="221" spans="1:2" x14ac:dyDescent="0.25">
      <c r="A221" s="44" t="s">
        <v>130</v>
      </c>
      <c r="B221" s="47" t="str">
        <f t="shared" ref="B221" si="448">+IFERROR(B220/A220-1,"nm")</f>
        <v>nm</v>
      </c>
    </row>
    <row r="222" spans="1:2" x14ac:dyDescent="0.25">
      <c r="A222" s="44" t="s">
        <v>138</v>
      </c>
      <c r="B222" s="47">
        <f>+Historicals!B340</f>
        <v>0</v>
      </c>
    </row>
    <row r="223" spans="1:2" x14ac:dyDescent="0.25">
      <c r="A223" s="44" t="s">
        <v>139</v>
      </c>
      <c r="B223" s="47" t="str">
        <f t="shared" ref="B223" si="449">+IFERROR(B221-B222,"nm")</f>
        <v>nm</v>
      </c>
    </row>
    <row r="224" spans="1:2" x14ac:dyDescent="0.25">
      <c r="A224" s="45" t="s">
        <v>116</v>
      </c>
      <c r="B224" s="3">
        <f>Historicals!B130</f>
        <v>95</v>
      </c>
    </row>
    <row r="225" spans="1:2" x14ac:dyDescent="0.25">
      <c r="A225" s="44" t="s">
        <v>130</v>
      </c>
      <c r="B225" s="47" t="str">
        <f t="shared" ref="B225" si="450">+IFERROR(B224/A224-1,"nm")</f>
        <v>nm</v>
      </c>
    </row>
    <row r="226" spans="1:2" x14ac:dyDescent="0.25">
      <c r="A226" s="44" t="s">
        <v>138</v>
      </c>
      <c r="B226" s="47">
        <f>+Historicals!B341</f>
        <v>0</v>
      </c>
    </row>
    <row r="227" spans="1:2" x14ac:dyDescent="0.25">
      <c r="A227" s="44" t="s">
        <v>139</v>
      </c>
      <c r="B227" s="47" t="str">
        <f t="shared" ref="B227" si="451">+IFERROR(B225-B226,"nm")</f>
        <v>nm</v>
      </c>
    </row>
    <row r="228" spans="1:2" x14ac:dyDescent="0.25">
      <c r="A228" s="9" t="s">
        <v>131</v>
      </c>
      <c r="B228" s="48">
        <f t="shared" ref="B228" si="452">+B234+B231</f>
        <v>259</v>
      </c>
    </row>
    <row r="229" spans="1:2" x14ac:dyDescent="0.25">
      <c r="A229" s="46" t="s">
        <v>130</v>
      </c>
      <c r="B229" s="47" t="str">
        <f t="shared" ref="B229" si="453">+IFERROR(B228/A228-1,"nm")</f>
        <v>nm</v>
      </c>
    </row>
    <row r="230" spans="1:2" x14ac:dyDescent="0.25">
      <c r="A230" s="46" t="s">
        <v>132</v>
      </c>
      <c r="B230" s="47">
        <f t="shared" ref="B230" si="454">+IFERROR(B228/B$18,"nm")</f>
        <v>1.8850072780203786E-2</v>
      </c>
    </row>
    <row r="231" spans="1:2" x14ac:dyDescent="0.25">
      <c r="A231" s="9" t="s">
        <v>133</v>
      </c>
      <c r="B231" s="9">
        <f>Historicals!B200</f>
        <v>12</v>
      </c>
    </row>
    <row r="232" spans="1:2" x14ac:dyDescent="0.25">
      <c r="A232" s="46" t="s">
        <v>130</v>
      </c>
      <c r="B232" s="47" t="str">
        <f>+IFERROR(B231/A231-1,"nm")</f>
        <v>nm</v>
      </c>
    </row>
    <row r="233" spans="1:2" x14ac:dyDescent="0.25">
      <c r="A233" s="46" t="s">
        <v>134</v>
      </c>
      <c r="B233" s="47">
        <f t="shared" ref="B233" si="455">+IFERROR(B231/B$18,"nm")</f>
        <v>8.7336244541484718E-4</v>
      </c>
    </row>
    <row r="234" spans="1:2" x14ac:dyDescent="0.25">
      <c r="A234" s="9" t="s">
        <v>135</v>
      </c>
      <c r="B234" s="9">
        <f>Historicals!B155</f>
        <v>247</v>
      </c>
    </row>
    <row r="235" spans="1:2" x14ac:dyDescent="0.25">
      <c r="A235" s="46" t="s">
        <v>130</v>
      </c>
      <c r="B235" s="47" t="str">
        <f t="shared" ref="B235" si="456">+IFERROR(B234/A234-1,"nm")</f>
        <v>nm</v>
      </c>
    </row>
    <row r="236" spans="1:2" x14ac:dyDescent="0.25">
      <c r="A236" s="46" t="s">
        <v>132</v>
      </c>
      <c r="B236" s="47">
        <f t="shared" ref="B236" si="457">+IFERROR(B234/B$18,"nm")</f>
        <v>1.7976710334788936E-2</v>
      </c>
    </row>
    <row r="237" spans="1:2" x14ac:dyDescent="0.25">
      <c r="A237" s="9" t="s">
        <v>136</v>
      </c>
      <c r="B237" s="9">
        <f>Historicals!B185</f>
        <v>20</v>
      </c>
    </row>
    <row r="238" spans="1:2" x14ac:dyDescent="0.25">
      <c r="A238" s="46" t="s">
        <v>130</v>
      </c>
      <c r="B238" s="47" t="str">
        <f t="shared" ref="B238" si="458">+IFERROR(B237/A237-1,"nm")</f>
        <v>nm</v>
      </c>
    </row>
    <row r="239" spans="1:2" x14ac:dyDescent="0.25">
      <c r="A239" s="46" t="s">
        <v>134</v>
      </c>
      <c r="B239" s="47">
        <f t="shared" ref="B239" si="459">+IFERROR(B237/B$18,"nm")</f>
        <v>1.455604075691412E-3</v>
      </c>
    </row>
    <row r="240" spans="1:2" x14ac:dyDescent="0.25">
      <c r="A240" s="58" t="s">
        <v>146</v>
      </c>
      <c r="B240" s="57"/>
    </row>
    <row r="241" spans="1:2" x14ac:dyDescent="0.25">
      <c r="A241" s="9" t="s">
        <v>137</v>
      </c>
      <c r="B241" s="9">
        <f>SUM(B243,B247,B251)</f>
        <v>1417</v>
      </c>
    </row>
    <row r="242" spans="1:2" x14ac:dyDescent="0.25">
      <c r="A242" s="44" t="s">
        <v>130</v>
      </c>
      <c r="B242" s="47" t="str">
        <f t="shared" ref="B242" si="460">+IFERROR(B241/A241-1,"nm")</f>
        <v>nm</v>
      </c>
    </row>
    <row r="243" spans="1:2" x14ac:dyDescent="0.25">
      <c r="A243" s="45" t="s">
        <v>114</v>
      </c>
      <c r="B243" s="3">
        <f>Historicals!B128</f>
        <v>827</v>
      </c>
    </row>
    <row r="244" spans="1:2" x14ac:dyDescent="0.25">
      <c r="A244" s="44" t="s">
        <v>130</v>
      </c>
      <c r="B244" s="47" t="str">
        <f t="shared" ref="B244" si="461">+IFERROR(B243/A243-1,"nm")</f>
        <v>nm</v>
      </c>
    </row>
    <row r="245" spans="1:2" x14ac:dyDescent="0.25">
      <c r="A245" s="44" t="s">
        <v>138</v>
      </c>
      <c r="B245" s="47">
        <f>+Historicals!B366</f>
        <v>0</v>
      </c>
    </row>
    <row r="246" spans="1:2" x14ac:dyDescent="0.25">
      <c r="A246" s="44" t="s">
        <v>139</v>
      </c>
      <c r="B246" s="47" t="str">
        <f t="shared" ref="B246" si="462">+IFERROR(B244-B245,"nm")</f>
        <v>nm</v>
      </c>
    </row>
    <row r="247" spans="1:2" x14ac:dyDescent="0.25">
      <c r="A247" s="45" t="s">
        <v>115</v>
      </c>
      <c r="B247" s="3">
        <f>Historicals!B129</f>
        <v>495</v>
      </c>
    </row>
    <row r="248" spans="1:2" x14ac:dyDescent="0.25">
      <c r="A248" s="44" t="s">
        <v>130</v>
      </c>
      <c r="B248" s="47" t="str">
        <f t="shared" ref="B248" si="463">+IFERROR(B247/A247-1,"nm")</f>
        <v>nm</v>
      </c>
    </row>
    <row r="249" spans="1:2" x14ac:dyDescent="0.25">
      <c r="A249" s="44" t="s">
        <v>138</v>
      </c>
      <c r="B249" s="47">
        <f>+Historicals!B367</f>
        <v>0</v>
      </c>
    </row>
    <row r="250" spans="1:2" x14ac:dyDescent="0.25">
      <c r="A250" s="44" t="s">
        <v>139</v>
      </c>
      <c r="B250" s="47" t="str">
        <f t="shared" ref="B250" si="464">+IFERROR(B248-B249,"nm")</f>
        <v>nm</v>
      </c>
    </row>
    <row r="251" spans="1:2" x14ac:dyDescent="0.25">
      <c r="A251" s="45" t="s">
        <v>116</v>
      </c>
      <c r="B251" s="3">
        <f>Historicals!B130</f>
        <v>95</v>
      </c>
    </row>
    <row r="252" spans="1:2" x14ac:dyDescent="0.25">
      <c r="A252" s="44" t="s">
        <v>130</v>
      </c>
      <c r="B252" s="47" t="str">
        <f t="shared" ref="B252" si="465">+IFERROR(B251/A251-1,"nm")</f>
        <v>nm</v>
      </c>
    </row>
    <row r="253" spans="1:2" x14ac:dyDescent="0.25">
      <c r="A253" s="44" t="s">
        <v>138</v>
      </c>
      <c r="B253" s="47">
        <f>+Historicals!B368</f>
        <v>0</v>
      </c>
    </row>
    <row r="254" spans="1:2" x14ac:dyDescent="0.25">
      <c r="A254" s="44" t="s">
        <v>139</v>
      </c>
      <c r="B254" s="47" t="str">
        <f t="shared" ref="B254" si="466">+IFERROR(B252-B253,"nm")</f>
        <v>nm</v>
      </c>
    </row>
    <row r="255" spans="1:2" x14ac:dyDescent="0.25">
      <c r="A255" s="9" t="s">
        <v>131</v>
      </c>
      <c r="B255" s="48">
        <f t="shared" ref="B255" si="467">+B261+B258</f>
        <v>122</v>
      </c>
    </row>
    <row r="256" spans="1:2" x14ac:dyDescent="0.25">
      <c r="A256" s="46" t="s">
        <v>130</v>
      </c>
      <c r="B256" s="47" t="str">
        <f t="shared" ref="B256" si="468">+IFERROR(B255/A255-1,"nm")</f>
        <v>nm</v>
      </c>
    </row>
    <row r="257" spans="1:2" x14ac:dyDescent="0.25">
      <c r="A257" s="46" t="s">
        <v>132</v>
      </c>
      <c r="B257" s="47">
        <f t="shared" ref="B257" si="469">+IFERROR(B255/B$18,"nm")</f>
        <v>8.8791848617176122E-3</v>
      </c>
    </row>
    <row r="258" spans="1:2" x14ac:dyDescent="0.25">
      <c r="A258" s="9" t="s">
        <v>133</v>
      </c>
      <c r="B258" s="9">
        <f>Historicals!B201</f>
        <v>22</v>
      </c>
    </row>
    <row r="259" spans="1:2" x14ac:dyDescent="0.25">
      <c r="A259" s="46" t="s">
        <v>130</v>
      </c>
      <c r="B259" s="47" t="str">
        <f>+IFERROR(B258/A258-1,"nm")</f>
        <v>nm</v>
      </c>
    </row>
    <row r="260" spans="1:2" x14ac:dyDescent="0.25">
      <c r="A260" s="46" t="s">
        <v>134</v>
      </c>
      <c r="B260" s="47">
        <f t="shared" ref="B260" si="470">+IFERROR(B258/B$18,"nm")</f>
        <v>1.6011644832605531E-3</v>
      </c>
    </row>
    <row r="261" spans="1:2" x14ac:dyDescent="0.25">
      <c r="A261" s="9" t="s">
        <v>135</v>
      </c>
      <c r="B261" s="9">
        <f>Historicals!B156</f>
        <v>100</v>
      </c>
    </row>
    <row r="262" spans="1:2" x14ac:dyDescent="0.25">
      <c r="A262" s="46" t="s">
        <v>130</v>
      </c>
      <c r="B262" s="47" t="str">
        <f t="shared" ref="B262" si="471">+IFERROR(B261/A261-1,"nm")</f>
        <v>nm</v>
      </c>
    </row>
    <row r="263" spans="1:2" x14ac:dyDescent="0.25">
      <c r="A263" s="46" t="s">
        <v>132</v>
      </c>
      <c r="B263" s="47">
        <f t="shared" ref="B263" si="472">+IFERROR(B261/B$18,"nm")</f>
        <v>7.2780203784570596E-3</v>
      </c>
    </row>
    <row r="264" spans="1:2" x14ac:dyDescent="0.25">
      <c r="A264" s="9" t="s">
        <v>136</v>
      </c>
      <c r="B264" s="9">
        <f>Historicals!B186</f>
        <v>15</v>
      </c>
    </row>
    <row r="265" spans="1:2" x14ac:dyDescent="0.25">
      <c r="A265" s="46" t="s">
        <v>130</v>
      </c>
      <c r="B265" s="47" t="str">
        <f t="shared" ref="B265" si="473">+IFERROR(B264/A264-1,"nm")</f>
        <v>nm</v>
      </c>
    </row>
    <row r="266" spans="1:2" x14ac:dyDescent="0.25">
      <c r="A266" s="46" t="s">
        <v>134</v>
      </c>
      <c r="B266" s="47">
        <f t="shared" ref="B266" si="474">+IFERROR(B264/B$18,"nm")</f>
        <v>1.0917030567685589E-3</v>
      </c>
    </row>
    <row r="267" spans="1:2" x14ac:dyDescent="0.25">
      <c r="A267" s="58" t="s">
        <v>147</v>
      </c>
      <c r="B267" s="57"/>
    </row>
    <row r="268" spans="1:2" x14ac:dyDescent="0.25">
      <c r="A268" s="9" t="s">
        <v>137</v>
      </c>
      <c r="B268" s="9">
        <f>SUM(B270,B274,B278)</f>
        <v>3898</v>
      </c>
    </row>
    <row r="269" spans="1:2" x14ac:dyDescent="0.25">
      <c r="A269" s="44" t="s">
        <v>130</v>
      </c>
      <c r="B269" s="47" t="str">
        <f t="shared" ref="B269" si="475">+IFERROR(B268/A268-1,"nm")</f>
        <v>nm</v>
      </c>
    </row>
    <row r="270" spans="1:2" x14ac:dyDescent="0.25">
      <c r="A270" s="45" t="s">
        <v>114</v>
      </c>
      <c r="B270" s="3">
        <f>Historicals!B136</f>
        <v>2641</v>
      </c>
    </row>
    <row r="271" spans="1:2" x14ac:dyDescent="0.25">
      <c r="A271" s="44" t="s">
        <v>130</v>
      </c>
      <c r="B271" s="47" t="str">
        <f t="shared" ref="B271" si="476">+IFERROR(B270/A270-1,"nm")</f>
        <v>nm</v>
      </c>
    </row>
    <row r="272" spans="1:2" x14ac:dyDescent="0.25">
      <c r="A272" s="44" t="s">
        <v>138</v>
      </c>
      <c r="B272" s="47">
        <f>+Historicals!B393</f>
        <v>0</v>
      </c>
    </row>
    <row r="273" spans="1:2" x14ac:dyDescent="0.25">
      <c r="A273" s="44" t="s">
        <v>139</v>
      </c>
      <c r="B273" s="47" t="str">
        <f t="shared" ref="B273" si="477">+IFERROR(B271-B272,"nm")</f>
        <v>nm</v>
      </c>
    </row>
    <row r="274" spans="1:2" x14ac:dyDescent="0.25">
      <c r="A274" s="45" t="s">
        <v>115</v>
      </c>
      <c r="B274" s="3">
        <f>Historicals!B137</f>
        <v>1021</v>
      </c>
    </row>
    <row r="275" spans="1:2" x14ac:dyDescent="0.25">
      <c r="A275" s="44" t="s">
        <v>130</v>
      </c>
      <c r="B275" s="47" t="str">
        <f t="shared" ref="B275" si="478">+IFERROR(B274/A274-1,"nm")</f>
        <v>nm</v>
      </c>
    </row>
    <row r="276" spans="1:2" x14ac:dyDescent="0.25">
      <c r="A276" s="44" t="s">
        <v>138</v>
      </c>
      <c r="B276" s="47">
        <f>+Historicals!B394</f>
        <v>0</v>
      </c>
    </row>
    <row r="277" spans="1:2" x14ac:dyDescent="0.25">
      <c r="A277" s="44" t="s">
        <v>139</v>
      </c>
      <c r="B277" s="47" t="str">
        <f t="shared" ref="B277" si="479">+IFERROR(B275-B276,"nm")</f>
        <v>nm</v>
      </c>
    </row>
    <row r="278" spans="1:2" x14ac:dyDescent="0.25">
      <c r="A278" s="45" t="s">
        <v>116</v>
      </c>
      <c r="B278" s="3">
        <f>Historicals!B138</f>
        <v>236</v>
      </c>
    </row>
    <row r="279" spans="1:2" x14ac:dyDescent="0.25">
      <c r="A279" s="44" t="s">
        <v>130</v>
      </c>
      <c r="B279" s="47" t="str">
        <f t="shared" ref="B279" si="480">+IFERROR(B278/A278-1,"nm")</f>
        <v>nm</v>
      </c>
    </row>
    <row r="280" spans="1:2" x14ac:dyDescent="0.25">
      <c r="A280" s="44" t="s">
        <v>138</v>
      </c>
      <c r="B280" s="47">
        <f>+Historicals!B395</f>
        <v>0</v>
      </c>
    </row>
    <row r="281" spans="1:2" x14ac:dyDescent="0.25">
      <c r="A281" s="44" t="s">
        <v>139</v>
      </c>
      <c r="B281" s="47" t="str">
        <f t="shared" ref="B281" si="481">+IFERROR(B279-B280,"nm")</f>
        <v>nm</v>
      </c>
    </row>
    <row r="282" spans="1:2" x14ac:dyDescent="0.25">
      <c r="A282" s="9" t="s">
        <v>131</v>
      </c>
      <c r="B282" s="48">
        <f t="shared" ref="B282" si="482">+B288+B285</f>
        <v>125</v>
      </c>
    </row>
    <row r="283" spans="1:2" x14ac:dyDescent="0.25">
      <c r="A283" s="46" t="s">
        <v>130</v>
      </c>
      <c r="B283" s="47" t="str">
        <f t="shared" ref="B283" si="483">+IFERROR(B282/A282-1,"nm")</f>
        <v>nm</v>
      </c>
    </row>
    <row r="284" spans="1:2" x14ac:dyDescent="0.25">
      <c r="A284" s="46" t="s">
        <v>132</v>
      </c>
      <c r="B284" s="47">
        <f t="shared" ref="B284" si="484">+IFERROR(B282/B$18,"nm")</f>
        <v>9.0975254730713238E-3</v>
      </c>
    </row>
    <row r="285" spans="1:2" x14ac:dyDescent="0.25">
      <c r="A285" s="9" t="s">
        <v>133</v>
      </c>
      <c r="B285" s="9">
        <f>Historicals!B201</f>
        <v>22</v>
      </c>
    </row>
    <row r="286" spans="1:2" x14ac:dyDescent="0.25">
      <c r="A286" s="46" t="s">
        <v>130</v>
      </c>
      <c r="B286" s="47" t="str">
        <f>+IFERROR(B285/A285-1,"nm")</f>
        <v>nm</v>
      </c>
    </row>
    <row r="287" spans="1:2" x14ac:dyDescent="0.25">
      <c r="A287" s="46" t="s">
        <v>134</v>
      </c>
      <c r="B287" s="47">
        <f t="shared" ref="B287" si="485">+IFERROR(B285/B$18,"nm")</f>
        <v>1.6011644832605531E-3</v>
      </c>
    </row>
    <row r="288" spans="1:2" x14ac:dyDescent="0.25">
      <c r="A288" s="9" t="s">
        <v>135</v>
      </c>
      <c r="B288" s="9">
        <f>Historicals!B172</f>
        <v>103</v>
      </c>
    </row>
    <row r="289" spans="1:2" x14ac:dyDescent="0.25">
      <c r="A289" s="46" t="s">
        <v>130</v>
      </c>
      <c r="B289" s="47" t="str">
        <f t="shared" ref="B289" si="486">+IFERROR(B288/A288-1,"nm")</f>
        <v>nm</v>
      </c>
    </row>
    <row r="290" spans="1:2" x14ac:dyDescent="0.25">
      <c r="A290" s="46" t="s">
        <v>132</v>
      </c>
      <c r="B290" s="47">
        <f t="shared" ref="B290" si="487">+IFERROR(B288/B$18,"nm")</f>
        <v>7.4963609898107712E-3</v>
      </c>
    </row>
    <row r="291" spans="1:2" x14ac:dyDescent="0.25">
      <c r="A291" s="9" t="s">
        <v>136</v>
      </c>
      <c r="B291" s="9">
        <f>Historicals!B186</f>
        <v>15</v>
      </c>
    </row>
    <row r="292" spans="1:2" x14ac:dyDescent="0.25">
      <c r="A292" s="46" t="s">
        <v>130</v>
      </c>
      <c r="B292" s="47" t="str">
        <f t="shared" ref="B292" si="488">+IFERROR(B291/A291-1,"nm")</f>
        <v>nm</v>
      </c>
    </row>
    <row r="293" spans="1:2" x14ac:dyDescent="0.25">
      <c r="A293" s="46" t="s">
        <v>134</v>
      </c>
      <c r="B293" s="47">
        <f t="shared" ref="B293" si="489">+IFERROR(B291/B$18,"nm")</f>
        <v>1.0917030567685589E-3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Historicals</vt:lpstr>
      <vt:lpstr>Segmental forecast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Cody Call</cp:lastModifiedBy>
  <dcterms:created xsi:type="dcterms:W3CDTF">2020-05-20T17:26:08Z</dcterms:created>
  <dcterms:modified xsi:type="dcterms:W3CDTF">2024-01-19T01:50:45Z</dcterms:modified>
</cp:coreProperties>
</file>