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3E1E6601-D1E8-49CC-8CA1-2761A9A3258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B31" i="4"/>
  <c r="C35" i="4"/>
  <c r="D35" i="4"/>
  <c r="E35" i="4"/>
  <c r="F35" i="4"/>
  <c r="G35" i="4"/>
  <c r="H35" i="4"/>
  <c r="I35" i="4"/>
  <c r="B35" i="4"/>
  <c r="C23" i="4"/>
  <c r="D23" i="4"/>
  <c r="E23" i="4"/>
  <c r="F23" i="4"/>
  <c r="G23" i="4"/>
  <c r="H23" i="4"/>
  <c r="I23" i="4"/>
  <c r="B23" i="4"/>
  <c r="C68" i="4" l="1"/>
  <c r="D68" i="4"/>
  <c r="E68" i="4"/>
  <c r="F68" i="4"/>
  <c r="G68" i="4"/>
  <c r="J68" i="4"/>
  <c r="B68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59" i="4"/>
  <c r="D59" i="4"/>
  <c r="E59" i="4"/>
  <c r="F59" i="4"/>
  <c r="G59" i="4"/>
  <c r="H59" i="4"/>
  <c r="I59" i="4"/>
  <c r="B59" i="4"/>
  <c r="B64" i="4" s="1"/>
  <c r="B69" i="4" s="1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24" i="4"/>
  <c r="D24" i="4"/>
  <c r="E24" i="4"/>
  <c r="F24" i="4"/>
  <c r="G24" i="4"/>
  <c r="H24" i="4"/>
  <c r="I24" i="4"/>
  <c r="B24" i="4"/>
  <c r="I64" i="4" l="1"/>
  <c r="H60" i="4"/>
  <c r="I60" i="4"/>
  <c r="H64" i="4"/>
  <c r="G60" i="4"/>
  <c r="G64" i="4"/>
  <c r="G69" i="4" s="1"/>
  <c r="F60" i="4"/>
  <c r="F64" i="4"/>
  <c r="F69" i="4" s="1"/>
  <c r="E60" i="4"/>
  <c r="E64" i="4"/>
  <c r="E69" i="4" s="1"/>
  <c r="D60" i="4"/>
  <c r="D64" i="4"/>
  <c r="D69" i="4" s="1"/>
  <c r="C60" i="4"/>
  <c r="C64" i="4"/>
  <c r="C69" i="4" s="1"/>
  <c r="B60" i="4"/>
  <c r="B43" i="4"/>
  <c r="H43" i="4"/>
  <c r="G43" i="4"/>
  <c r="F43" i="4"/>
  <c r="E43" i="4"/>
  <c r="D43" i="4"/>
  <c r="C43" i="4"/>
  <c r="I43" i="4"/>
  <c r="A2" i="4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I115" i="1"/>
  <c r="H115" i="1"/>
  <c r="I111" i="1"/>
  <c r="H111" i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H215" i="1" l="1"/>
  <c r="H219" i="1"/>
  <c r="H223" i="1"/>
  <c r="I44" i="4"/>
  <c r="C44" i="4"/>
  <c r="D44" i="4"/>
  <c r="E44" i="4"/>
  <c r="F44" i="4"/>
  <c r="G44" i="4"/>
  <c r="H44" i="4"/>
  <c r="B44" i="4"/>
  <c r="B14" i="4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68" i="4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G251" i="1"/>
  <c r="G148" i="1"/>
  <c r="F251" i="1"/>
  <c r="F148" i="1"/>
  <c r="E251" i="1"/>
  <c r="E148" i="1"/>
  <c r="D251" i="1"/>
  <c r="D148" i="1"/>
  <c r="C251" i="1"/>
  <c r="C148" i="1"/>
  <c r="I96" i="1" l="1"/>
  <c r="I67" i="4"/>
  <c r="I58" i="4"/>
  <c r="I66" i="4"/>
  <c r="H58" i="4"/>
  <c r="H66" i="4"/>
  <c r="G58" i="4"/>
  <c r="G66" i="4"/>
  <c r="F58" i="4"/>
  <c r="F66" i="4"/>
  <c r="E58" i="4"/>
  <c r="E66" i="4"/>
  <c r="D58" i="4"/>
  <c r="D66" i="4"/>
  <c r="C58" i="4"/>
  <c r="C66" i="4"/>
  <c r="B58" i="4"/>
  <c r="B66" i="4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I97" i="1" l="1"/>
  <c r="I68" i="4"/>
  <c r="H69" i="4"/>
  <c r="I69" i="4"/>
  <c r="L336" i="3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20" i="1"/>
  <c r="B12" i="1"/>
  <c r="B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<sst xmlns="http://schemas.openxmlformats.org/spreadsheetml/2006/main" count="687" uniqueCount="218">
  <si>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</si>
  <si>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</si>
  <si>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</si>
  <si>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</si>
  <si>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</si>
  <si>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</si>
  <si>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</si>
  <si>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</si>
  <si>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</si>
  <si>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</si>
  <si>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</si>
  <si>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</si>
  <si>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</si>
  <si>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</si>
  <si>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</si>
  <si>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</si>
  <si>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</si>
  <si>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</si>
  <si>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</si>
  <si>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</si>
  <si>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</si>
  <si>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</si>
  <si>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</si>
  <si>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</si>
  <si>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</si>
  <si>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</si>
  <si>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</si>
  <si>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</si>
  <si>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</si>
  <si>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</si>
  <si>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</si>
  <si>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</si>
  <si>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</si>
  <si>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</si>
  <si>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</si>
  <si>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</si>
  <si>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</si>
  <si>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</si>
  <si>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</si>
  <si>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</si>
  <si>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</si>
  <si>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</si>
  <si>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</si>
  <si>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</si>
  <si>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</si>
  <si>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</si>
  <si>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</si>
  <si>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</si>
  <si>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</si>
  <si>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</si>
  <si>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</si>
  <si>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</si>
  <si>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</si>
  <si>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</si>
  <si>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</si>
  <si>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</si>
  <si>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</si>
  <si>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</si>
  <si>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</si>
  <si>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</si>
  <si>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</si>
  <si>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</si>
  <si>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</si>
  <si>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</si>
  <si>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</si>
  <si>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</si>
  <si>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</si>
  <si>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</si>
  <si>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</si>
  <si>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</si>
  <si>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</si>
  <si>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</si>
  <si>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</si>
  <si>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</si>
  <si>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</si>
  <si>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</si>
  <si>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</si>
  <si>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</si>
  <si>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</si>
  <si>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</si>
  <si>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</si>
  <si>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</si>
  <si>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</si>
  <si>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</si>
  <si>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</si>
  <si>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</si>
  <si>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</si>
  <si>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</si>
  <si>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</si>
  <si>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</si>
  <si>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</si>
  <si>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</si>
  <si>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</si>
  <si>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</si>
  <si>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</si>
  <si>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</si>
  <si>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</si>
  <si>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</si>
  <si>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</si>
  <si>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</si>
  <si>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</si>
  <si>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</si>
  <si>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</si>
  <si>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</si>
  <si>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</si>
  <si>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</si>
  <si>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</si>
  <si>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</si>
  <si>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</si>
  <si>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</si>
  <si>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</si>
  <si>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</si>
  <si>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</si>
  <si>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</si>
  <si>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</si>
  <si>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</si>
  <si>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</si>
  <si>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</si>
  <si>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</si>
  <si>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</si>
  <si>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</si>
  <si>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</si>
  <si>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</si>
  <si>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</si>
  <si>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</si>
  <si>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</si>
  <si>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</si>
  <si>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</si>
  <si>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</si>
  <si>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</si>
  <si>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</si>
  <si>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</si>
  <si>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</si>
  <si>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</si>
  <si>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</si>
  <si>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</si>
  <si>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</si>
  <si>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</si>
  <si>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</si>
  <si>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</si>
  <si>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</si>
  <si>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</si>
  <si>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</si>
  <si>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</si>
  <si>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</si>
  <si>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</si>
  <si>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</si>
  <si>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</si>
  <si>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</si>
  <si>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</si>
  <si>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</si>
  <si>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</si>
  <si>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</si>
  <si>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</si>
  <si>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</si>
  <si>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</si>
  <si>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</si>
  <si>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</si>
  <si>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</si>
  <si>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</si>
  <si>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</si>
  <si>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</si>
  <si>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</si>
  <si>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</si>
  <si>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</si>
  <si>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</si>
  <si>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</si>
  <si>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</si>
  <si>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</si>
  <si>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</si>
  <si>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</si>
  <si>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</si>
  <si>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</si>
  <si>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</si>
  <si>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</si>
  <si>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</si>
  <si>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</si>
  <si>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</si>
  <si>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</si>
  <si>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</si>
  <si>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</si>
  <si>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</si>
  <si>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</si>
  <si>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</si>
  <si>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</si>
  <si>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</si>
  <si>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</si>
  <si>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</si>
  <si>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</si>
  <si>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</si>
  <si>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</si>
  <si>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</si>
  <si>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</si>
  <si>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</si>
  <si>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</si>
  <si>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</si>
  <si>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</si>
  <si>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</si>
  <si>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</si>
  <si>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</si>
  <si>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</si>
  <si>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</si>
  <si>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</si>
  <si>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</si>
  <si>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</si>
  <si>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</si>
  <si>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</si>
  <si>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</si>
  <si>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</si>
  <si>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</si>
  <si>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</si>
  <si>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</si>
  <si>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</si>
  <si>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</si>
  <si>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</si>
  <si>
    <t>Remove rows 44 &amp; 39</t>
  </si>
  <si>
    <t>Should be the addtion of above rows, not linked to Historicals</t>
  </si>
  <si>
    <t>Please remove accounts payable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</si>
</sst>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6" fontId="11" fillId="0" borderId="0" xfId="2" applyNumberFormat="1" applyFont="1" applyAlignment="1">
      <alignment horizontal="left"/>
    </xf>
    <xf numFmtId="166" fontId="11" fillId="0" borderId="0" xfId="2" applyNumberFormat="1" applyFont="1" applyFill="1" applyAlignment="1">
      <alignment horizontal="right"/>
    </xf>
    <xf numFmtId="165" fontId="0" fillId="9" borderId="0" xfId="1" applyNumberFormat="1" applyFont="1" applyFill="1"/>
    <xf numFmtId="165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194</v>
      </c>
    </row>
    <row r="3" spans="1:1" x14ac:dyDescent="0.25">
      <c r="A3" s="38" t="s">
        <v>193</v>
      </c>
    </row>
    <row r="4" spans="1:1" x14ac:dyDescent="0.25">
      <c r="A4" s="19" t="s">
        <v>195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38" activePane="bottomLeft" state="frozen"/>
      <selection pane="bottomLeft" activeCell="B39" sqref="B3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196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197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199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8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25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25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25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25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25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25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25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25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25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25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25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25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25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25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25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25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25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25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25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25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25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25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25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25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25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25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25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25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25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25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25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25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25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25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25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5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25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25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25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25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25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25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25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25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25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25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25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25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25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25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25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25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25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25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25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25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25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25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25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25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25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25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25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25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25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25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25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25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25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25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25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25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25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25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25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25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25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25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25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25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25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25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25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25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25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25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25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25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25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25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25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25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25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25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25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25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25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25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25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25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25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25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25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25">
      <c r="A162" s="43" t="s">
        <v>196</v>
      </c>
      <c r="B162" s="43"/>
      <c r="C162" s="43"/>
    </row>
    <row r="163" spans="1:15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25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25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25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25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25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25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25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203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25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198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25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199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25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25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25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25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25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25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25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25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25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25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25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25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25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25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25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25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25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25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25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25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25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25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25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25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25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25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25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25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25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25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25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25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25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25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25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25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25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25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25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2" workbookViewId="0">
      <selection activeCell="J26" sqref="J26"/>
    </sheetView>
  </sheetViews>
  <sheetFormatPr defaultRowHeight="15" x14ac:dyDescent="0.25"/>
  <cols>
    <col min="1" max="1" width="48.7109375" customWidth="1"/>
    <col min="2" max="9" width="11.7109375" customWidth="1"/>
    <col min="10" max="10" width="27.28515625" customWidth="1"/>
    <col min="11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25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25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25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25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25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25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2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25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25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.75" thickBot="1" x14ac:dyDescent="0.3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25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25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25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25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t="s">
        <v>192</v>
      </c>
    </row>
    <row r="20" spans="1:15" x14ac:dyDescent="0.25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151</v>
      </c>
      <c r="B21" s="72">
        <f>Historicals!B25</f>
        <v>3852</v>
      </c>
      <c r="C21" s="72">
        <f>Historicals!C25</f>
        <v>3138</v>
      </c>
      <c r="D21" s="72">
        <f>Historicals!D25</f>
        <v>3808</v>
      </c>
      <c r="E21" s="72">
        <f>Historicals!E25</f>
        <v>4249</v>
      </c>
      <c r="F21" s="72">
        <f>Historicals!F25</f>
        <v>4466</v>
      </c>
      <c r="G21" s="72">
        <f>Historicals!G25</f>
        <v>8348</v>
      </c>
      <c r="H21" s="72">
        <f>Historicals!H25</f>
        <v>9889</v>
      </c>
      <c r="I21" s="72">
        <f>Historicals!I25</f>
        <v>8574</v>
      </c>
      <c r="J21" s="3"/>
      <c r="K21" s="3" t="s">
        <v>208</v>
      </c>
      <c r="L21" s="3"/>
      <c r="M21" s="3"/>
      <c r="N21" s="3"/>
    </row>
    <row r="22" spans="1:15" x14ac:dyDescent="0.25">
      <c r="A22" t="s">
        <v>152</v>
      </c>
      <c r="B22" s="72">
        <f>Historicals!B26</f>
        <v>2072</v>
      </c>
      <c r="C22" s="72">
        <f>Historicals!C26</f>
        <v>2319</v>
      </c>
      <c r="D22" s="72">
        <f>Historicals!D26</f>
        <v>2371</v>
      </c>
      <c r="E22" s="72">
        <f>Historicals!E26</f>
        <v>996</v>
      </c>
      <c r="F22" s="72">
        <f>Historicals!F26</f>
        <v>197</v>
      </c>
      <c r="G22" s="72">
        <f>Historicals!G26</f>
        <v>439</v>
      </c>
      <c r="H22" s="72">
        <f>Historicals!H26</f>
        <v>3587</v>
      </c>
      <c r="I22" s="72">
        <f>Historicals!I26</f>
        <v>4423</v>
      </c>
      <c r="J22" s="3"/>
      <c r="K22" s="3" t="s">
        <v>209</v>
      </c>
      <c r="L22" s="3"/>
      <c r="M22" s="3"/>
      <c r="N22" s="3"/>
    </row>
    <row r="23" spans="1:15" x14ac:dyDescent="0.25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73" t="s">
        <v>215</v>
      </c>
      <c r="K23" s="3" t="s">
        <v>206</v>
      </c>
      <c r="L23" s="3"/>
      <c r="M23" s="3"/>
      <c r="N23" s="3"/>
    </row>
    <row r="24" spans="1:15" x14ac:dyDescent="0.25">
      <c r="A24" s="51" t="s">
        <v>154</v>
      </c>
      <c r="B24" s="57">
        <f>B23/B3</f>
        <v>0.18182412339466031</v>
      </c>
      <c r="C24" s="57">
        <f t="shared" ref="C24:I24" si="7">C23/C3</f>
        <v>0.1818631084754139</v>
      </c>
      <c r="D24" s="57">
        <f t="shared" si="7"/>
        <v>0.19458515283842795</v>
      </c>
      <c r="E24" s="57">
        <f t="shared" si="7"/>
        <v>0.17803665137236585</v>
      </c>
      <c r="F24" s="57">
        <f t="shared" si="7"/>
        <v>0.18615947030702765</v>
      </c>
      <c r="G24" s="57">
        <f t="shared" si="7"/>
        <v>0.21035745795791783</v>
      </c>
      <c r="H24" s="57">
        <f t="shared" si="7"/>
        <v>0.19042166240064665</v>
      </c>
      <c r="I24" s="57">
        <f t="shared" si="7"/>
        <v>0.20828516377649325</v>
      </c>
      <c r="J24" s="58"/>
      <c r="K24" s="58"/>
      <c r="L24" s="58"/>
      <c r="M24" s="58"/>
      <c r="N24" s="58"/>
    </row>
    <row r="25" spans="1:15" x14ac:dyDescent="0.25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 t="s">
        <v>210</v>
      </c>
      <c r="L25" s="3"/>
      <c r="M25" s="3"/>
      <c r="N25" s="3"/>
    </row>
    <row r="26" spans="1:15" x14ac:dyDescent="0.25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 t="s">
        <v>208</v>
      </c>
      <c r="L26" s="3"/>
      <c r="M26" s="3"/>
      <c r="N26" s="3"/>
    </row>
    <row r="27" spans="1:15" x14ac:dyDescent="0.25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 t="s">
        <v>208</v>
      </c>
      <c r="L27" s="3"/>
      <c r="M27" s="3"/>
      <c r="N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 t="s">
        <v>208</v>
      </c>
      <c r="L28" s="3"/>
      <c r="M28" s="3"/>
      <c r="N28" s="3"/>
    </row>
    <row r="29" spans="1:15" x14ac:dyDescent="0.25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/>
      <c r="K29" s="3" t="s">
        <v>208</v>
      </c>
      <c r="L29" s="3"/>
      <c r="M29" s="3"/>
      <c r="N29" s="3"/>
    </row>
    <row r="30" spans="1:15" x14ac:dyDescent="0.25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 t="s">
        <v>208</v>
      </c>
      <c r="L30" s="3"/>
      <c r="M30" s="3"/>
      <c r="N30" s="3"/>
    </row>
    <row r="31" spans="1:15" ht="15.75" thickBot="1" x14ac:dyDescent="0.3">
      <c r="A31" s="6" t="s">
        <v>159</v>
      </c>
      <c r="B31" s="7">
        <f>SUM(B21:B23,B25:B30)</f>
        <v>19466</v>
      </c>
      <c r="C31" s="7">
        <f t="shared" ref="C31:I31" si="8">SUM(C21:C23,C25:C30)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 t="s">
        <v>216</v>
      </c>
      <c r="K31" s="7"/>
      <c r="L31" s="7"/>
      <c r="M31" s="7"/>
      <c r="N31" s="7"/>
    </row>
    <row r="32" spans="1:15" ht="15.75" thickTop="1" x14ac:dyDescent="0.25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 t="s">
        <v>208</v>
      </c>
      <c r="L33" s="3"/>
      <c r="M33" s="3"/>
      <c r="N33" s="3"/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 t="s">
        <v>208</v>
      </c>
      <c r="L34" s="3"/>
      <c r="M34" s="3"/>
      <c r="N34" s="3"/>
    </row>
    <row r="35" spans="1:14" x14ac:dyDescent="0.25">
      <c r="A35" t="s">
        <v>161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73" t="s">
        <v>217</v>
      </c>
      <c r="K35" s="3" t="s">
        <v>207</v>
      </c>
      <c r="L35" s="3"/>
      <c r="M35" s="3"/>
      <c r="N35" s="3"/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 t="s">
        <v>208</v>
      </c>
      <c r="L36" s="3"/>
      <c r="M36" s="3"/>
      <c r="N36" s="3"/>
    </row>
    <row r="37" spans="1:14" x14ac:dyDescent="0.25">
      <c r="A37" s="53" t="s">
        <v>50</v>
      </c>
      <c r="B37" s="3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 t="s">
        <v>208</v>
      </c>
      <c r="L37" s="3"/>
      <c r="M37" s="3"/>
      <c r="N37" s="3"/>
    </row>
    <row r="38" spans="1:14" x14ac:dyDescent="0.25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 t="s">
        <v>208</v>
      </c>
      <c r="L38" s="3"/>
      <c r="M38" s="3"/>
      <c r="N38" s="3"/>
    </row>
    <row r="39" spans="1:14" x14ac:dyDescent="0.25">
      <c r="A39" t="s">
        <v>163</v>
      </c>
      <c r="B39" s="3">
        <f>SUM(B40:B42)</f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/>
      <c r="K39" s="3" t="s">
        <v>211</v>
      </c>
      <c r="L39" s="3"/>
      <c r="M39" s="3"/>
      <c r="N39" s="3"/>
    </row>
    <row r="40" spans="1:14" x14ac:dyDescent="0.25">
      <c r="A40" s="2" t="s">
        <v>164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5713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 t="s">
        <v>212</v>
      </c>
      <c r="L40" s="3"/>
      <c r="M40" s="3"/>
      <c r="N40" s="3"/>
    </row>
    <row r="41" spans="1:14" x14ac:dyDescent="0.25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 t="s">
        <v>214</v>
      </c>
      <c r="L41" s="3"/>
      <c r="M41" s="3"/>
      <c r="N41" s="3"/>
    </row>
    <row r="42" spans="1:14" x14ac:dyDescent="0.25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 t="s">
        <v>213</v>
      </c>
      <c r="L42" s="3"/>
      <c r="M42" s="3"/>
      <c r="N42" s="3"/>
    </row>
    <row r="43" spans="1:14" ht="15.75" thickBot="1" x14ac:dyDescent="0.3">
      <c r="A43" s="6" t="s">
        <v>167</v>
      </c>
      <c r="B43" s="7">
        <f>SUM(B32:B39)</f>
        <v>19466</v>
      </c>
      <c r="C43" s="7">
        <f t="shared" ref="C43:I43" si="9">SUM(C32:C39)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4" ht="15.75" thickTop="1" x14ac:dyDescent="0.25">
      <c r="A44" s="54" t="s">
        <v>168</v>
      </c>
      <c r="B44" s="54">
        <f>+B43-B31</f>
        <v>0</v>
      </c>
      <c r="C44" s="54">
        <f t="shared" ref="C44:H44" si="10">+C43-C31</f>
        <v>0</v>
      </c>
      <c r="D44" s="54">
        <f t="shared" si="10"/>
        <v>0</v>
      </c>
      <c r="E44" s="54">
        <f t="shared" si="10"/>
        <v>0</v>
      </c>
      <c r="F44" s="54">
        <f t="shared" si="10"/>
        <v>0</v>
      </c>
      <c r="G44" s="54">
        <f t="shared" si="10"/>
        <v>0</v>
      </c>
      <c r="H44" s="54">
        <f t="shared" si="10"/>
        <v>0</v>
      </c>
      <c r="I44" s="54">
        <f>+I43-I31</f>
        <v>0</v>
      </c>
      <c r="J44" s="54"/>
      <c r="K44" s="54"/>
      <c r="L44" s="54"/>
      <c r="M44" s="54"/>
      <c r="N44" s="54"/>
    </row>
    <row r="45" spans="1:14" x14ac:dyDescent="0.25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B7</f>
        <v>4233</v>
      </c>
      <c r="C46" s="9">
        <f t="shared" ref="C46:H46" si="11">C7</f>
        <v>4642</v>
      </c>
      <c r="D46" s="9">
        <f t="shared" si="11"/>
        <v>4945</v>
      </c>
      <c r="E46" s="9">
        <f t="shared" si="11"/>
        <v>4379</v>
      </c>
      <c r="F46" s="9">
        <f t="shared" si="11"/>
        <v>4850</v>
      </c>
      <c r="G46" s="9">
        <f t="shared" si="11"/>
        <v>2976</v>
      </c>
      <c r="H46" s="9">
        <f t="shared" si="11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25">
      <c r="A49" s="1" t="s">
        <v>171</v>
      </c>
      <c r="B49" s="9">
        <f>B14+B10*(1-B48/B14)</f>
        <v>3290.2037885731743</v>
      </c>
      <c r="C49" s="9">
        <f t="shared" ref="C49:I49" si="12">C14+C10*(1-C48/C14)</f>
        <v>3775.2202127659575</v>
      </c>
      <c r="D49" s="9">
        <f t="shared" si="12"/>
        <v>4289.2176886792449</v>
      </c>
      <c r="E49" s="9">
        <f t="shared" si="12"/>
        <v>1972.2219348163476</v>
      </c>
      <c r="F49" s="9">
        <f t="shared" si="12"/>
        <v>4068.7934971456939</v>
      </c>
      <c r="G49" s="9">
        <f t="shared" si="12"/>
        <v>2591.965340685309</v>
      </c>
      <c r="H49" s="9">
        <f t="shared" si="12"/>
        <v>5935.1543565566617</v>
      </c>
      <c r="I49" s="9">
        <f t="shared" si="12"/>
        <v>6209.2608336089979</v>
      </c>
      <c r="J49" s="9"/>
      <c r="K49" s="9"/>
      <c r="L49" s="9"/>
      <c r="M49" s="9"/>
      <c r="N49" s="9"/>
    </row>
    <row r="50" spans="1:14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25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25">
      <c r="A52" t="s">
        <v>135</v>
      </c>
      <c r="B52" s="60">
        <f>'Segmental forecast'!B14</f>
        <v>1142</v>
      </c>
      <c r="C52" s="60">
        <f>'Segmental forecast'!C14</f>
        <v>1143</v>
      </c>
      <c r="D52" s="60">
        <f>'Segmental forecast'!D14</f>
        <v>1105</v>
      </c>
      <c r="E52" s="60">
        <f>'Segmental forecast'!E14</f>
        <v>1028</v>
      </c>
      <c r="F52" s="60">
        <f>'Segmental forecast'!F14</f>
        <v>1119</v>
      </c>
      <c r="G52" s="60">
        <f>'Segmental forecast'!G14</f>
        <v>1086</v>
      </c>
      <c r="H52" s="60">
        <f>'Segmental forecast'!H14</f>
        <v>695</v>
      </c>
      <c r="I52" s="60">
        <f>'Segmental forecast'!I14</f>
        <v>758</v>
      </c>
      <c r="J52" s="3"/>
      <c r="K52" s="3"/>
      <c r="L52" s="3"/>
      <c r="M52" s="3"/>
      <c r="N52" s="3"/>
    </row>
    <row r="53" spans="1:14" x14ac:dyDescent="0.25">
      <c r="A53" s="1" t="s">
        <v>174</v>
      </c>
      <c r="B53" s="9">
        <f>B49+B47-B52-B51</f>
        <v>2270.378226134309</v>
      </c>
      <c r="C53" s="9">
        <f t="shared" ref="C53:I53" si="13">C49+C47-C52-C51</f>
        <v>4301.3392769308866</v>
      </c>
      <c r="D53" s="9">
        <f t="shared" si="13"/>
        <v>4564.3242962367713</v>
      </c>
      <c r="E53" s="9">
        <f t="shared" si="13"/>
        <v>-40.711669519695533</v>
      </c>
      <c r="F53" s="9">
        <f t="shared" si="13"/>
        <v>2866.8570677585603</v>
      </c>
      <c r="G53" s="9">
        <f t="shared" si="13"/>
        <v>3233.0293820536463</v>
      </c>
      <c r="H53" s="9">
        <f t="shared" si="13"/>
        <v>5691.2608510354194</v>
      </c>
      <c r="I53" s="9">
        <f t="shared" si="13"/>
        <v>7586.5553775135159</v>
      </c>
      <c r="J53" s="9"/>
      <c r="K53" s="9"/>
      <c r="L53" s="9"/>
      <c r="M53" s="9"/>
      <c r="N53" s="9"/>
    </row>
    <row r="54" spans="1:14" x14ac:dyDescent="0.25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</row>
    <row r="55" spans="1:14" x14ac:dyDescent="0.25">
      <c r="A55" s="27" t="s">
        <v>176</v>
      </c>
      <c r="B55" s="26">
        <f>B49-B48+B47+B51+B54</f>
        <v>2604.378226134309</v>
      </c>
      <c r="C55" s="26">
        <f t="shared" ref="C55:I55" si="14">C49-C48+C47+C51+C54</f>
        <v>2002.3392769308866</v>
      </c>
      <c r="D55" s="26">
        <f t="shared" si="14"/>
        <v>2900.3242962367708</v>
      </c>
      <c r="E55" s="26">
        <f t="shared" si="14"/>
        <v>3488.2883304803045</v>
      </c>
      <c r="F55" s="26">
        <f t="shared" si="14"/>
        <v>4274.8570677585603</v>
      </c>
      <c r="G55" s="26">
        <f t="shared" si="14"/>
        <v>940.02938205364626</v>
      </c>
      <c r="H55" s="26">
        <f t="shared" si="14"/>
        <v>5313.2608510354194</v>
      </c>
      <c r="I55" s="26">
        <f t="shared" si="14"/>
        <v>3612.5553775135159</v>
      </c>
      <c r="J55" s="26"/>
      <c r="K55" s="26"/>
      <c r="L55" s="26"/>
      <c r="M55" s="26"/>
      <c r="N55" s="26"/>
    </row>
    <row r="56" spans="1:14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25">
      <c r="A58" s="27" t="s">
        <v>179</v>
      </c>
      <c r="B58" s="26">
        <f>B55+B57</f>
        <v>2604.378226134309</v>
      </c>
      <c r="C58" s="26">
        <f t="shared" ref="C58:I58" si="15">C55+C57</f>
        <v>2008.3392769308866</v>
      </c>
      <c r="D58" s="26">
        <f t="shared" si="15"/>
        <v>2866.3242962367708</v>
      </c>
      <c r="E58" s="26">
        <f t="shared" si="15"/>
        <v>3466.2883304803045</v>
      </c>
      <c r="F58" s="26">
        <f t="shared" si="15"/>
        <v>4279.8570677585603</v>
      </c>
      <c r="G58" s="26">
        <f t="shared" si="15"/>
        <v>971.02938205364626</v>
      </c>
      <c r="H58" s="26">
        <f t="shared" si="15"/>
        <v>5484.2608510354194</v>
      </c>
      <c r="I58" s="26">
        <f t="shared" si="15"/>
        <v>3593.5553775135159</v>
      </c>
      <c r="J58" s="26"/>
      <c r="K58" s="26"/>
      <c r="L58" s="26"/>
      <c r="M58" s="26"/>
      <c r="N58" s="26"/>
    </row>
    <row r="59" spans="1:14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25">
      <c r="A60" s="51" t="s">
        <v>129</v>
      </c>
      <c r="B60" s="57">
        <f>C59/B59-1</f>
        <v>0.35198019801980207</v>
      </c>
      <c r="C60" s="57">
        <f t="shared" ref="C60:I60" si="16">D59/C59-1</f>
        <v>1.0984987184181616E-3</v>
      </c>
      <c r="D60" s="57">
        <f t="shared" si="16"/>
        <v>0.28785662033650339</v>
      </c>
      <c r="E60" s="57">
        <f t="shared" si="16"/>
        <v>1.8460664583924924E-2</v>
      </c>
      <c r="F60" s="57">
        <f t="shared" si="16"/>
        <v>-0.39152258784160621</v>
      </c>
      <c r="G60" s="57">
        <f t="shared" si="16"/>
        <v>-1.2584784601283228</v>
      </c>
      <c r="H60" s="57">
        <f t="shared" si="16"/>
        <v>-6.0762411347517729</v>
      </c>
      <c r="I60" s="57">
        <f t="shared" si="16"/>
        <v>-1</v>
      </c>
      <c r="J60" s="57"/>
      <c r="K60" s="57"/>
      <c r="L60" s="57"/>
      <c r="M60" s="58"/>
      <c r="N60" s="58"/>
    </row>
    <row r="61" spans="1:14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25">
      <c r="A64" s="27" t="s">
        <v>184</v>
      </c>
      <c r="B64" s="26">
        <f>SUM(B59,B61,B62,B63)</f>
        <v>-2919</v>
      </c>
      <c r="C64" s="26">
        <f t="shared" ref="C64:I64" si="17">SUM(C59,C61,C62,C63)</f>
        <v>-2772</v>
      </c>
      <c r="D64" s="26">
        <f t="shared" si="17"/>
        <v>-2385</v>
      </c>
      <c r="E64" s="26">
        <f t="shared" si="17"/>
        <v>-4848</v>
      </c>
      <c r="F64" s="26">
        <f t="shared" si="17"/>
        <v>-4968</v>
      </c>
      <c r="G64" s="26">
        <f t="shared" si="17"/>
        <v>2442</v>
      </c>
      <c r="H64" s="26">
        <f t="shared" si="17"/>
        <v>-1210</v>
      </c>
      <c r="I64" s="26">
        <f t="shared" si="17"/>
        <v>-4851</v>
      </c>
      <c r="J64" s="26"/>
      <c r="K64" s="26"/>
      <c r="L64" s="26"/>
      <c r="M64" s="26"/>
      <c r="N64" s="26"/>
    </row>
    <row r="65" spans="1:14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4" x14ac:dyDescent="0.25">
      <c r="A66" s="27" t="s">
        <v>186</v>
      </c>
      <c r="B66" s="26">
        <f>B55+B58+B64+B65</f>
        <v>2713.756452268618</v>
      </c>
      <c r="C66" s="26">
        <f t="shared" ref="C66:I66" si="18">C55+C58+C64+C65</f>
        <v>1336.6785538617733</v>
      </c>
      <c r="D66" s="26">
        <f t="shared" si="18"/>
        <v>3264.6485924735416</v>
      </c>
      <c r="E66" s="26">
        <f t="shared" si="18"/>
        <v>2007.5766609606089</v>
      </c>
      <c r="F66" s="26">
        <f t="shared" si="18"/>
        <v>3819.7141355171207</v>
      </c>
      <c r="G66" s="26">
        <f t="shared" si="18"/>
        <v>4376.0587641072925</v>
      </c>
      <c r="H66" s="26">
        <f t="shared" si="18"/>
        <v>9449.5217020708387</v>
      </c>
      <c r="I66" s="26">
        <f t="shared" si="18"/>
        <v>2329.1107550270317</v>
      </c>
      <c r="J66" s="26"/>
      <c r="K66" s="26"/>
      <c r="L66" s="26"/>
      <c r="M66" s="26"/>
      <c r="N66" s="26"/>
    </row>
    <row r="67" spans="1:14" x14ac:dyDescent="0.25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/>
      <c r="L68" s="7"/>
      <c r="M68" s="7"/>
      <c r="N68" s="7"/>
    </row>
    <row r="69" spans="1:14" ht="15.75" thickTop="1" x14ac:dyDescent="0.25">
      <c r="A69" s="1" t="s">
        <v>189</v>
      </c>
      <c r="B69" s="48">
        <f>B64+B68</f>
        <v>933</v>
      </c>
      <c r="C69" s="48">
        <f t="shared" ref="C69:I69" si="19">C64+C68</f>
        <v>366</v>
      </c>
      <c r="D69" s="48">
        <f t="shared" si="19"/>
        <v>1423</v>
      </c>
      <c r="E69" s="48">
        <f t="shared" si="19"/>
        <v>-599</v>
      </c>
      <c r="F69" s="48">
        <f t="shared" si="19"/>
        <v>-502</v>
      </c>
      <c r="G69" s="48">
        <f t="shared" si="19"/>
        <v>10790</v>
      </c>
      <c r="H69" s="48">
        <f t="shared" si="19"/>
        <v>8679</v>
      </c>
      <c r="I69" s="48">
        <f t="shared" si="19"/>
        <v>3723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2024-02-07T19:33:26Z</dcterms:modified>
</cp:coreProperties>
</file>