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ddksh\Desktop\"/>
    </mc:Choice>
  </mc:AlternateContent>
  <xr:revisionPtr revIDLastSave="0" documentId="13_ncr:1_{F66C1495-73E1-4365-A625-7F32F341D5C0}" xr6:coauthVersionLast="47" xr6:coauthVersionMax="47" xr10:uidLastSave="{00000000-0000-0000-0000-000000000000}"/>
  <bookViews>
    <workbookView xWindow="-108" yWindow="-108" windowWidth="23256" windowHeight="12456" activeTab="2" xr2:uid="{00000000-000D-0000-FFFF-FFFF00000000}"/>
  </bookViews>
  <sheets>
    <sheet name="Sheet1" sheetId="2" r:id="rId1"/>
    <sheet name="Historicals" sheetId="4"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3" l="1"/>
  <c r="D50" i="3"/>
  <c r="E50" i="3"/>
  <c r="F50" i="3"/>
  <c r="G50" i="3"/>
  <c r="I48" i="3"/>
  <c r="I46" i="3"/>
  <c r="C32" i="3"/>
  <c r="D32" i="3"/>
  <c r="E32" i="3"/>
  <c r="F32" i="3"/>
  <c r="G32" i="3"/>
  <c r="H32" i="3"/>
  <c r="I32" i="3"/>
  <c r="B32" i="3"/>
  <c r="C68" i="3"/>
  <c r="D68" i="3"/>
  <c r="E68" i="3"/>
  <c r="F68" i="3"/>
  <c r="G68" i="3"/>
  <c r="G70" i="3" s="1"/>
  <c r="H68" i="3"/>
  <c r="H70" i="3" s="1"/>
  <c r="I68" i="3"/>
  <c r="I70" i="3" s="1"/>
  <c r="B68" i="3"/>
  <c r="C65" i="3"/>
  <c r="D65" i="3"/>
  <c r="E65" i="3"/>
  <c r="F65" i="3"/>
  <c r="F67" i="3" s="1"/>
  <c r="G65" i="3"/>
  <c r="G67" i="3" s="1"/>
  <c r="H65" i="3"/>
  <c r="H67" i="3" s="1"/>
  <c r="I65" i="3"/>
  <c r="I67" i="3" s="1"/>
  <c r="B65" i="3"/>
  <c r="C59" i="3"/>
  <c r="D59" i="3"/>
  <c r="E59" i="3"/>
  <c r="E61" i="3" s="1"/>
  <c r="F59" i="3"/>
  <c r="F61" i="3" s="1"/>
  <c r="G59" i="3"/>
  <c r="H59" i="3"/>
  <c r="I59" i="3"/>
  <c r="I61" i="3" s="1"/>
  <c r="B59" i="3"/>
  <c r="C62" i="3"/>
  <c r="D62" i="3"/>
  <c r="E62" i="3"/>
  <c r="F62" i="3"/>
  <c r="F64" i="3" s="1"/>
  <c r="G62" i="3"/>
  <c r="G64" i="3" s="1"/>
  <c r="H62" i="3"/>
  <c r="H64" i="3" s="1"/>
  <c r="I62" i="3"/>
  <c r="I64" i="3" s="1"/>
  <c r="B62" i="3"/>
  <c r="B64" i="3" s="1"/>
  <c r="B61" i="3"/>
  <c r="C55" i="3"/>
  <c r="D55" i="3"/>
  <c r="E55" i="3"/>
  <c r="F55" i="3"/>
  <c r="G55" i="3"/>
  <c r="G56" i="3" s="1"/>
  <c r="H55" i="3"/>
  <c r="H56" i="3" s="1"/>
  <c r="I55" i="3"/>
  <c r="I56" i="3" s="1"/>
  <c r="B55" i="3"/>
  <c r="C51" i="3"/>
  <c r="D51" i="3"/>
  <c r="E51" i="3"/>
  <c r="F51" i="3"/>
  <c r="G51" i="3"/>
  <c r="G52" i="3" s="1"/>
  <c r="H51" i="3"/>
  <c r="H52" i="3" s="1"/>
  <c r="I51" i="3"/>
  <c r="I52" i="3" s="1"/>
  <c r="B51" i="3"/>
  <c r="C47" i="3"/>
  <c r="D47" i="3"/>
  <c r="E47" i="3"/>
  <c r="F47" i="3"/>
  <c r="G47" i="3"/>
  <c r="G48" i="3" s="1"/>
  <c r="H47" i="3"/>
  <c r="H48" i="3" s="1"/>
  <c r="H50" i="3" s="1"/>
  <c r="I47" i="3"/>
  <c r="B47" i="3"/>
  <c r="B48" i="3" s="1"/>
  <c r="B49" i="3" s="1"/>
  <c r="C45" i="3"/>
  <c r="D45" i="3"/>
  <c r="E46" i="3" s="1"/>
  <c r="E45" i="3"/>
  <c r="F45" i="3"/>
  <c r="G45" i="3"/>
  <c r="H45" i="3"/>
  <c r="H46" i="3" s="1"/>
  <c r="I45" i="3"/>
  <c r="J45" i="3" s="1"/>
  <c r="K45" i="3" s="1"/>
  <c r="L45" i="3" s="1"/>
  <c r="M45" i="3" s="1"/>
  <c r="N45" i="3" s="1"/>
  <c r="B45" i="3"/>
  <c r="E70" i="3"/>
  <c r="D70" i="3"/>
  <c r="C70" i="3"/>
  <c r="B70" i="3"/>
  <c r="E69" i="3"/>
  <c r="D69" i="3"/>
  <c r="C69" i="3"/>
  <c r="B69" i="3"/>
  <c r="F70" i="3"/>
  <c r="B67" i="3"/>
  <c r="H66" i="3"/>
  <c r="G66" i="3"/>
  <c r="B66" i="3"/>
  <c r="E67" i="3"/>
  <c r="D67" i="3"/>
  <c r="C67" i="3"/>
  <c r="E64" i="3"/>
  <c r="D64" i="3"/>
  <c r="G63" i="3"/>
  <c r="F63" i="3"/>
  <c r="E63" i="3"/>
  <c r="D63" i="3"/>
  <c r="C64" i="3"/>
  <c r="D61" i="3"/>
  <c r="C61" i="3"/>
  <c r="D60" i="3"/>
  <c r="H61" i="3"/>
  <c r="G61" i="3"/>
  <c r="F56" i="3"/>
  <c r="E56" i="3"/>
  <c r="D56" i="3"/>
  <c r="C56" i="3"/>
  <c r="B56" i="3"/>
  <c r="F52" i="3"/>
  <c r="E52" i="3"/>
  <c r="D52" i="3"/>
  <c r="C52" i="3"/>
  <c r="C53" i="3" s="1"/>
  <c r="B52" i="3"/>
  <c r="F48" i="3"/>
  <c r="E48" i="3"/>
  <c r="D48" i="3"/>
  <c r="G46" i="3"/>
  <c r="F46" i="3"/>
  <c r="D46" i="3"/>
  <c r="C46" i="3"/>
  <c r="B46" i="3"/>
  <c r="K41" i="3"/>
  <c r="L41" i="3" s="1"/>
  <c r="M41" i="3" s="1"/>
  <c r="N41" i="3" s="1"/>
  <c r="J41" i="3"/>
  <c r="J11" i="3"/>
  <c r="K11" i="3" s="1"/>
  <c r="L11" i="3" s="1"/>
  <c r="M11" i="3" s="1"/>
  <c r="N11" i="3" s="1"/>
  <c r="J24" i="3"/>
  <c r="K24" i="3" s="1"/>
  <c r="L24" i="3" s="1"/>
  <c r="M24" i="3" s="1"/>
  <c r="N24" i="3" s="1"/>
  <c r="J20" i="3"/>
  <c r="K20" i="3" s="1"/>
  <c r="L20" i="3" s="1"/>
  <c r="M20" i="3" s="1"/>
  <c r="N20" i="3" s="1"/>
  <c r="K38" i="3"/>
  <c r="L38" i="3" s="1"/>
  <c r="M38" i="3" s="1"/>
  <c r="N38" i="3" s="1"/>
  <c r="J38" i="3"/>
  <c r="K35" i="3"/>
  <c r="L35" i="3" s="1"/>
  <c r="M35" i="3" s="1"/>
  <c r="N35" i="3" s="1"/>
  <c r="J35" i="3"/>
  <c r="K28" i="3"/>
  <c r="L28" i="3" s="1"/>
  <c r="M28" i="3" s="1"/>
  <c r="N28" i="3" s="1"/>
  <c r="J28" i="3"/>
  <c r="K18" i="3"/>
  <c r="L18" i="3"/>
  <c r="M18" i="3" s="1"/>
  <c r="N18" i="3" s="1"/>
  <c r="J18" i="3"/>
  <c r="C30" i="3"/>
  <c r="C31" i="3" s="1"/>
  <c r="D30" i="3"/>
  <c r="E30" i="3"/>
  <c r="F30" i="3"/>
  <c r="G30" i="3"/>
  <c r="H30" i="3"/>
  <c r="I30" i="3"/>
  <c r="B30" i="3"/>
  <c r="B26" i="3"/>
  <c r="D26" i="3"/>
  <c r="D27" i="3" s="1"/>
  <c r="E26" i="3"/>
  <c r="E27" i="3" s="1"/>
  <c r="F26" i="3"/>
  <c r="G26" i="3"/>
  <c r="G27" i="3" s="1"/>
  <c r="H26" i="3"/>
  <c r="H27" i="3" s="1"/>
  <c r="I26" i="3"/>
  <c r="C26" i="3"/>
  <c r="C27" i="3" s="1"/>
  <c r="F27" i="3"/>
  <c r="I27" i="3"/>
  <c r="H22" i="3"/>
  <c r="I22" i="3"/>
  <c r="B22" i="3"/>
  <c r="C22" i="3"/>
  <c r="D22" i="3"/>
  <c r="E22" i="3"/>
  <c r="F22" i="3"/>
  <c r="G22" i="3"/>
  <c r="G21" i="3"/>
  <c r="B168" i="4"/>
  <c r="C168" i="4"/>
  <c r="D168" i="4"/>
  <c r="E168" i="4"/>
  <c r="F168" i="4"/>
  <c r="G168" i="4"/>
  <c r="H168" i="4"/>
  <c r="C16" i="3"/>
  <c r="D16" i="3"/>
  <c r="E16" i="3"/>
  <c r="F16" i="3"/>
  <c r="G16" i="3"/>
  <c r="I16" i="3"/>
  <c r="C13" i="3"/>
  <c r="D13" i="3"/>
  <c r="E13" i="3"/>
  <c r="F13" i="3"/>
  <c r="G13" i="3"/>
  <c r="H13" i="3"/>
  <c r="I13" i="3"/>
  <c r="B13" i="3"/>
  <c r="K8" i="3"/>
  <c r="L8" i="3"/>
  <c r="M8" i="3"/>
  <c r="N8" i="3"/>
  <c r="J8" i="3"/>
  <c r="J5" i="3"/>
  <c r="K5" i="3" s="1"/>
  <c r="L5" i="3" s="1"/>
  <c r="M5" i="3" s="1"/>
  <c r="N5" i="3" s="1"/>
  <c r="C7" i="3"/>
  <c r="D7" i="3"/>
  <c r="E7" i="3"/>
  <c r="F7" i="3"/>
  <c r="G7" i="3"/>
  <c r="H7" i="3"/>
  <c r="I7" i="3"/>
  <c r="B7" i="3"/>
  <c r="K3" i="3"/>
  <c r="L3" i="3"/>
  <c r="M3" i="3"/>
  <c r="N3" i="3"/>
  <c r="J3" i="3"/>
  <c r="C185" i="4"/>
  <c r="C184" i="4"/>
  <c r="C19" i="3"/>
  <c r="C41" i="3"/>
  <c r="D41" i="3"/>
  <c r="E41" i="3"/>
  <c r="F41" i="3"/>
  <c r="G41" i="3"/>
  <c r="H41" i="3"/>
  <c r="I41" i="3"/>
  <c r="B41" i="3"/>
  <c r="C38" i="3"/>
  <c r="D38" i="3"/>
  <c r="E38" i="3"/>
  <c r="F38" i="3"/>
  <c r="G38" i="3"/>
  <c r="H38" i="3"/>
  <c r="I38" i="3"/>
  <c r="B38" i="3"/>
  <c r="C35" i="3"/>
  <c r="D35" i="3"/>
  <c r="E35" i="3"/>
  <c r="F35" i="3"/>
  <c r="G35" i="3"/>
  <c r="H35" i="3"/>
  <c r="I35" i="3"/>
  <c r="B35" i="3"/>
  <c r="A44" i="3"/>
  <c r="A17" i="3"/>
  <c r="C28" i="3"/>
  <c r="D28" i="3"/>
  <c r="E28" i="3"/>
  <c r="F28" i="3"/>
  <c r="G28" i="3"/>
  <c r="H28" i="3"/>
  <c r="I28" i="3"/>
  <c r="C24" i="3"/>
  <c r="D24" i="3"/>
  <c r="E24" i="3"/>
  <c r="F24" i="3"/>
  <c r="G24" i="3"/>
  <c r="H24" i="3"/>
  <c r="I24" i="3"/>
  <c r="C20" i="3"/>
  <c r="D20" i="3"/>
  <c r="E20" i="3"/>
  <c r="F20" i="3"/>
  <c r="G20" i="3"/>
  <c r="H20" i="3"/>
  <c r="I20" i="3"/>
  <c r="C18" i="3"/>
  <c r="D18" i="3"/>
  <c r="E18" i="3"/>
  <c r="F18" i="3"/>
  <c r="G18" i="3"/>
  <c r="H18" i="3"/>
  <c r="I18" i="3"/>
  <c r="B28" i="3"/>
  <c r="B24" i="3"/>
  <c r="B20" i="3"/>
  <c r="B18" i="3"/>
  <c r="D15" i="3"/>
  <c r="E15" i="3"/>
  <c r="F15" i="3"/>
  <c r="G15" i="3"/>
  <c r="D12" i="3"/>
  <c r="E12" i="3"/>
  <c r="F12" i="3"/>
  <c r="G12" i="3"/>
  <c r="H12" i="3"/>
  <c r="I12" i="3"/>
  <c r="C12" i="3"/>
  <c r="D9" i="3"/>
  <c r="E9" i="3"/>
  <c r="F9" i="3"/>
  <c r="G9" i="3"/>
  <c r="H9" i="3"/>
  <c r="I9" i="3"/>
  <c r="C9" i="3"/>
  <c r="D6" i="3"/>
  <c r="E6" i="3"/>
  <c r="F6" i="3"/>
  <c r="G6" i="3"/>
  <c r="H6" i="3"/>
  <c r="I6" i="3"/>
  <c r="C6" i="3"/>
  <c r="D4" i="3"/>
  <c r="E4" i="3"/>
  <c r="F4" i="3"/>
  <c r="G4" i="3"/>
  <c r="H4" i="3"/>
  <c r="I4" i="3"/>
  <c r="C4" i="3"/>
  <c r="C10" i="3"/>
  <c r="D10" i="3"/>
  <c r="E10" i="3"/>
  <c r="F10" i="3"/>
  <c r="G10" i="3"/>
  <c r="H10" i="3"/>
  <c r="I10" i="3"/>
  <c r="B10" i="3"/>
  <c r="C14" i="3"/>
  <c r="D14" i="3"/>
  <c r="E14" i="3"/>
  <c r="F14" i="3"/>
  <c r="G14" i="3"/>
  <c r="I14" i="3"/>
  <c r="C11" i="3"/>
  <c r="D11" i="3"/>
  <c r="E11" i="3"/>
  <c r="F11" i="3"/>
  <c r="G11" i="3"/>
  <c r="H11" i="3"/>
  <c r="I11" i="3"/>
  <c r="B11" i="3"/>
  <c r="C8" i="3"/>
  <c r="D8" i="3"/>
  <c r="E8" i="3"/>
  <c r="F8" i="3"/>
  <c r="G8" i="3"/>
  <c r="H8" i="3"/>
  <c r="I8" i="3"/>
  <c r="B8" i="3"/>
  <c r="C5" i="3"/>
  <c r="D5" i="3"/>
  <c r="E5" i="3"/>
  <c r="F5" i="3"/>
  <c r="G5" i="3"/>
  <c r="H5" i="3"/>
  <c r="I5" i="3"/>
  <c r="B5" i="3"/>
  <c r="H207" i="4"/>
  <c r="G207" i="4"/>
  <c r="F207" i="4"/>
  <c r="E207" i="4"/>
  <c r="D207" i="4"/>
  <c r="C207" i="4"/>
  <c r="H202" i="4"/>
  <c r="G202" i="4"/>
  <c r="E202" i="4"/>
  <c r="D202" i="4"/>
  <c r="C202" i="4"/>
  <c r="H200" i="4"/>
  <c r="G200" i="4"/>
  <c r="F200" i="4"/>
  <c r="E200" i="4"/>
  <c r="D200" i="4"/>
  <c r="C200" i="4"/>
  <c r="H199" i="4"/>
  <c r="G199" i="4"/>
  <c r="F199" i="4"/>
  <c r="E199" i="4"/>
  <c r="D199" i="4"/>
  <c r="C199" i="4"/>
  <c r="H198" i="4"/>
  <c r="G198" i="4"/>
  <c r="F198" i="4"/>
  <c r="E198" i="4"/>
  <c r="D198" i="4"/>
  <c r="C198" i="4"/>
  <c r="H197" i="4"/>
  <c r="G197" i="4"/>
  <c r="F197" i="4"/>
  <c r="E197" i="4"/>
  <c r="D197" i="4"/>
  <c r="C197" i="4"/>
  <c r="G196" i="4"/>
  <c r="F196" i="4"/>
  <c r="E196" i="4"/>
  <c r="D196" i="4"/>
  <c r="C196" i="4"/>
  <c r="H195" i="4"/>
  <c r="G195" i="4"/>
  <c r="F195" i="4"/>
  <c r="E195" i="4"/>
  <c r="D195" i="4"/>
  <c r="C195" i="4"/>
  <c r="H194" i="4"/>
  <c r="G194" i="4"/>
  <c r="F194" i="4"/>
  <c r="E194" i="4"/>
  <c r="D194" i="4"/>
  <c r="C194" i="4"/>
  <c r="H193" i="4"/>
  <c r="G193" i="4"/>
  <c r="F193" i="4"/>
  <c r="E193" i="4"/>
  <c r="D193" i="4"/>
  <c r="C193" i="4"/>
  <c r="H192" i="4"/>
  <c r="G192" i="4"/>
  <c r="F192" i="4"/>
  <c r="E192" i="4"/>
  <c r="D192" i="4"/>
  <c r="C192" i="4"/>
  <c r="H191" i="4"/>
  <c r="G191" i="4"/>
  <c r="F191" i="4"/>
  <c r="E191" i="4"/>
  <c r="D191" i="4"/>
  <c r="C191" i="4"/>
  <c r="H190" i="4"/>
  <c r="G190" i="4"/>
  <c r="F190" i="4"/>
  <c r="E190" i="4"/>
  <c r="D190" i="4"/>
  <c r="C190" i="4"/>
  <c r="H189" i="4"/>
  <c r="G189" i="4"/>
  <c r="F189" i="4"/>
  <c r="E189" i="4"/>
  <c r="D189" i="4"/>
  <c r="C189" i="4"/>
  <c r="H188" i="4"/>
  <c r="G188" i="4"/>
  <c r="F188" i="4"/>
  <c r="E188" i="4"/>
  <c r="D188" i="4"/>
  <c r="C188" i="4"/>
  <c r="H187" i="4"/>
  <c r="G187" i="4"/>
  <c r="F187" i="4"/>
  <c r="E187" i="4"/>
  <c r="D187" i="4"/>
  <c r="C187" i="4"/>
  <c r="H186" i="4"/>
  <c r="G186" i="4"/>
  <c r="F186" i="4"/>
  <c r="E186" i="4"/>
  <c r="D186" i="4"/>
  <c r="C186" i="4"/>
  <c r="H185" i="4"/>
  <c r="G185" i="4"/>
  <c r="F185" i="4"/>
  <c r="E185" i="4"/>
  <c r="D185" i="4"/>
  <c r="G184" i="4"/>
  <c r="F184" i="4"/>
  <c r="E184" i="4"/>
  <c r="D184" i="4"/>
  <c r="G181" i="4"/>
  <c r="F181" i="4"/>
  <c r="E181" i="4"/>
  <c r="D181" i="4"/>
  <c r="C181" i="4"/>
  <c r="I177" i="4"/>
  <c r="I180" i="4" s="1"/>
  <c r="I181" i="4" s="1"/>
  <c r="H177" i="4"/>
  <c r="H180" i="4" s="1"/>
  <c r="H181" i="4" s="1"/>
  <c r="B177" i="4"/>
  <c r="B180" i="4" s="1"/>
  <c r="B181" i="4" s="1"/>
  <c r="G170" i="4"/>
  <c r="F170" i="4"/>
  <c r="E170" i="4"/>
  <c r="D170" i="4"/>
  <c r="C170" i="4"/>
  <c r="I166" i="4"/>
  <c r="H166" i="4"/>
  <c r="B166" i="4"/>
  <c r="B169" i="4" s="1"/>
  <c r="B170" i="4" s="1"/>
  <c r="G159" i="4"/>
  <c r="F159" i="4"/>
  <c r="E159" i="4"/>
  <c r="D159" i="4"/>
  <c r="B159" i="4"/>
  <c r="I155" i="4"/>
  <c r="I158" i="4" s="1"/>
  <c r="I159" i="4" s="1"/>
  <c r="H155" i="4"/>
  <c r="H158" i="4" s="1"/>
  <c r="H159" i="4" s="1"/>
  <c r="C155" i="4"/>
  <c r="C158" i="4" s="1"/>
  <c r="C159" i="4" s="1"/>
  <c r="G147" i="4"/>
  <c r="G148" i="4" s="1"/>
  <c r="F147" i="4"/>
  <c r="F148" i="4" s="1"/>
  <c r="E147" i="4"/>
  <c r="E148" i="4" s="1"/>
  <c r="D147" i="4"/>
  <c r="D148" i="4" s="1"/>
  <c r="C147" i="4"/>
  <c r="C148" i="4" s="1"/>
  <c r="B147" i="4"/>
  <c r="B148" i="4" s="1"/>
  <c r="I144" i="4"/>
  <c r="I147" i="4" s="1"/>
  <c r="H144" i="4"/>
  <c r="H147" i="4" s="1"/>
  <c r="H148" i="4" s="1"/>
  <c r="F136" i="4"/>
  <c r="F137" i="4" s="1"/>
  <c r="E136" i="4"/>
  <c r="E137" i="4" s="1"/>
  <c r="D136" i="4"/>
  <c r="D137" i="4" s="1"/>
  <c r="C136" i="4"/>
  <c r="C137" i="4" s="1"/>
  <c r="B136" i="4"/>
  <c r="I130" i="4"/>
  <c r="H130" i="4"/>
  <c r="G130" i="4"/>
  <c r="G136" i="4" s="1"/>
  <c r="G137" i="4" s="1"/>
  <c r="F130" i="4"/>
  <c r="F202" i="4" s="1"/>
  <c r="I124" i="4"/>
  <c r="H124" i="4"/>
  <c r="H196" i="4" s="1"/>
  <c r="I120" i="4"/>
  <c r="H120" i="4"/>
  <c r="I116" i="4"/>
  <c r="H116" i="4"/>
  <c r="I112" i="4"/>
  <c r="I129" i="4" s="1"/>
  <c r="I136" i="4" s="1"/>
  <c r="B137" i="4" s="1"/>
  <c r="H112" i="4"/>
  <c r="H184" i="4" s="1"/>
  <c r="G102" i="4"/>
  <c r="F102" i="4"/>
  <c r="E102" i="4"/>
  <c r="D102" i="4"/>
  <c r="C102" i="4"/>
  <c r="B102" i="4"/>
  <c r="H101" i="4"/>
  <c r="H102" i="4" s="1"/>
  <c r="I99" i="4"/>
  <c r="I101" i="4" s="1"/>
  <c r="I102" i="4" s="1"/>
  <c r="H99" i="4"/>
  <c r="G99" i="4"/>
  <c r="F99" i="4"/>
  <c r="E99" i="4"/>
  <c r="D99" i="4"/>
  <c r="C99" i="4"/>
  <c r="B99" i="4"/>
  <c r="G61" i="4"/>
  <c r="F61" i="4"/>
  <c r="E61" i="4"/>
  <c r="D61" i="4"/>
  <c r="C61" i="4"/>
  <c r="B61" i="4"/>
  <c r="I60" i="4"/>
  <c r="I61" i="4" s="1"/>
  <c r="I59" i="4"/>
  <c r="H59" i="4"/>
  <c r="H60" i="4" s="1"/>
  <c r="H61" i="4" s="1"/>
  <c r="I46" i="4"/>
  <c r="H46" i="4"/>
  <c r="H37" i="4"/>
  <c r="I31" i="4"/>
  <c r="I37" i="4" s="1"/>
  <c r="H31" i="4"/>
  <c r="H10" i="4"/>
  <c r="H12" i="4" s="1"/>
  <c r="H20" i="4" s="1"/>
  <c r="I7" i="4"/>
  <c r="I10" i="4" s="1"/>
  <c r="I12" i="4" s="1"/>
  <c r="I20" i="4" s="1"/>
  <c r="H7" i="4"/>
  <c r="I4" i="4"/>
  <c r="H4" i="4"/>
  <c r="H1" i="4"/>
  <c r="G1" i="4"/>
  <c r="F1" i="4"/>
  <c r="E1" i="4"/>
  <c r="D1" i="4"/>
  <c r="C1" i="4" s="1"/>
  <c r="B1" i="4" s="1"/>
  <c r="I50" i="3" l="1"/>
  <c r="I66" i="3"/>
  <c r="J65" i="3"/>
  <c r="K65" i="3" s="1"/>
  <c r="L65" i="3" s="1"/>
  <c r="M65" i="3" s="1"/>
  <c r="N65" i="3" s="1"/>
  <c r="I60" i="3"/>
  <c r="B60" i="3"/>
  <c r="C60" i="3"/>
  <c r="J55" i="3"/>
  <c r="K55" i="3" s="1"/>
  <c r="L55" i="3" s="1"/>
  <c r="M55" i="3" s="1"/>
  <c r="N55" i="3" s="1"/>
  <c r="J47" i="3"/>
  <c r="K47" i="3" s="1"/>
  <c r="L47" i="3" s="1"/>
  <c r="M47" i="3" s="1"/>
  <c r="N47" i="3" s="1"/>
  <c r="C48" i="3"/>
  <c r="C49" i="3" s="1"/>
  <c r="B53" i="3"/>
  <c r="B54" i="3" s="1"/>
  <c r="B57" i="3"/>
  <c r="B58" i="3" s="1"/>
  <c r="F58" i="3"/>
  <c r="G54" i="3"/>
  <c r="C57" i="3"/>
  <c r="C58" i="3" s="1"/>
  <c r="H54" i="3"/>
  <c r="D58" i="3"/>
  <c r="I54" i="3"/>
  <c r="E58" i="3"/>
  <c r="D54" i="3"/>
  <c r="G58" i="3"/>
  <c r="J62" i="3"/>
  <c r="K62" i="3" s="1"/>
  <c r="L62" i="3" s="1"/>
  <c r="M62" i="3" s="1"/>
  <c r="N62" i="3" s="1"/>
  <c r="J51" i="3"/>
  <c r="K51" i="3" s="1"/>
  <c r="L51" i="3" s="1"/>
  <c r="M51" i="3" s="1"/>
  <c r="N51" i="3" s="1"/>
  <c r="E54" i="3"/>
  <c r="H58" i="3"/>
  <c r="B50" i="3"/>
  <c r="E60" i="3"/>
  <c r="H63" i="3"/>
  <c r="C66" i="3"/>
  <c r="F69" i="3"/>
  <c r="C54" i="3"/>
  <c r="F54" i="3"/>
  <c r="I58" i="3"/>
  <c r="F60" i="3"/>
  <c r="I63" i="3"/>
  <c r="D66" i="3"/>
  <c r="G69" i="3"/>
  <c r="J68" i="3"/>
  <c r="K68" i="3" s="1"/>
  <c r="L68" i="3" s="1"/>
  <c r="M68" i="3" s="1"/>
  <c r="N68" i="3" s="1"/>
  <c r="G60" i="3"/>
  <c r="B63" i="3"/>
  <c r="E66" i="3"/>
  <c r="H69" i="3"/>
  <c r="H60" i="3"/>
  <c r="C63" i="3"/>
  <c r="F66" i="3"/>
  <c r="I69" i="3"/>
  <c r="B14" i="3"/>
  <c r="I148" i="4"/>
  <c r="H129" i="4"/>
  <c r="H136" i="4" s="1"/>
  <c r="H137" i="4" s="1"/>
  <c r="H169" i="4"/>
  <c r="I168" i="4"/>
  <c r="I169" i="4" s="1"/>
  <c r="I170" i="4" s="1"/>
  <c r="C15" i="3" l="1"/>
  <c r="B16" i="3"/>
  <c r="H170" i="4"/>
  <c r="H14" i="3"/>
  <c r="I15" i="3" l="1"/>
  <c r="H16" i="3"/>
  <c r="J14" i="3" s="1"/>
  <c r="K14" i="3" s="1"/>
  <c r="L14" i="3" s="1"/>
  <c r="M14" i="3" s="1"/>
  <c r="N14" i="3" s="1"/>
  <c r="H15" i="3"/>
  <c r="F42" i="3" l="1"/>
  <c r="E42" i="3"/>
  <c r="F39" i="3"/>
  <c r="D39" i="3"/>
  <c r="E21" i="3"/>
  <c r="E23" i="3" s="1"/>
  <c r="D21" i="3"/>
  <c r="D23" i="3" s="1"/>
  <c r="C21" i="3"/>
  <c r="I29" i="3"/>
  <c r="H29" i="3"/>
  <c r="G29" i="3"/>
  <c r="G31" i="3" s="1"/>
  <c r="F29" i="3"/>
  <c r="F31" i="3" s="1"/>
  <c r="E29" i="3"/>
  <c r="E31" i="3" s="1"/>
  <c r="D29" i="3"/>
  <c r="D31" i="3" s="1"/>
  <c r="C29" i="3"/>
  <c r="B29" i="3"/>
  <c r="I25" i="3"/>
  <c r="H25" i="3"/>
  <c r="G25" i="3"/>
  <c r="F25" i="3"/>
  <c r="E25" i="3"/>
  <c r="D25" i="3"/>
  <c r="C25" i="3"/>
  <c r="B25" i="3"/>
  <c r="B21" i="3"/>
  <c r="F21" i="3"/>
  <c r="F23" i="3" s="1"/>
  <c r="H21" i="3"/>
  <c r="I21" i="3"/>
  <c r="I23" i="3" s="1"/>
  <c r="J1" i="3"/>
  <c r="K1" i="3" s="1"/>
  <c r="L1" i="3" s="1"/>
  <c r="M1" i="3" s="1"/>
  <c r="N1" i="3" s="1"/>
  <c r="H1" i="3"/>
  <c r="G1" i="3" s="1"/>
  <c r="F1" i="3" s="1"/>
  <c r="E1" i="3" s="1"/>
  <c r="D1" i="3" s="1"/>
  <c r="C1" i="3" s="1"/>
  <c r="B1" i="3" s="1"/>
  <c r="I33" i="3" l="1"/>
  <c r="H31" i="3"/>
  <c r="E39" i="3"/>
  <c r="E36" i="3"/>
  <c r="H23" i="3"/>
  <c r="B23" i="3"/>
  <c r="I31" i="3"/>
  <c r="B27" i="3"/>
  <c r="B31" i="3"/>
  <c r="C23" i="3"/>
  <c r="G33" i="3"/>
  <c r="H33" i="3"/>
  <c r="C36" i="3"/>
  <c r="C42" i="3"/>
  <c r="C39" i="3"/>
  <c r="F36" i="3"/>
  <c r="G36" i="3"/>
  <c r="G39" i="3"/>
  <c r="G42" i="3"/>
  <c r="D36" i="3"/>
  <c r="D42" i="3"/>
  <c r="H36" i="3"/>
  <c r="H39" i="3"/>
  <c r="H42" i="3"/>
  <c r="I36" i="3"/>
  <c r="I39" i="3"/>
  <c r="I42" i="3"/>
  <c r="B36" i="3"/>
  <c r="B39" i="3"/>
  <c r="B42" i="3"/>
  <c r="E33" i="3" l="1"/>
  <c r="D33" i="3"/>
  <c r="F33" i="3"/>
  <c r="C33" i="3"/>
  <c r="C34" i="3"/>
  <c r="B33" i="3"/>
  <c r="I19" i="3"/>
  <c r="J32" i="3" l="1"/>
  <c r="K32" i="3" s="1"/>
  <c r="L32" i="3" s="1"/>
  <c r="M32" i="3" s="1"/>
  <c r="N32" i="3" s="1"/>
  <c r="J59" i="3"/>
  <c r="K59" i="3" s="1"/>
  <c r="L59" i="3" s="1"/>
  <c r="M59" i="3" s="1"/>
  <c r="N59" i="3" s="1"/>
  <c r="B19" i="3"/>
  <c r="B43" i="3"/>
  <c r="B40" i="3"/>
  <c r="B37" i="3"/>
  <c r="D19" i="3"/>
  <c r="D40" i="3"/>
  <c r="D37" i="3"/>
  <c r="D43" i="3"/>
  <c r="D34" i="3"/>
  <c r="C40" i="3"/>
  <c r="C37" i="3"/>
  <c r="C43" i="3"/>
  <c r="E19" i="3"/>
  <c r="E40" i="3"/>
  <c r="E43" i="3"/>
  <c r="E37" i="3"/>
  <c r="H19" i="3"/>
  <c r="H43" i="3"/>
  <c r="H40" i="3"/>
  <c r="H37" i="3"/>
  <c r="H34" i="3"/>
  <c r="I37" i="3"/>
  <c r="I34" i="3"/>
  <c r="I40" i="3"/>
  <c r="I43" i="3"/>
  <c r="F19" i="3"/>
  <c r="F40" i="3"/>
  <c r="F34" i="3"/>
  <c r="F43" i="3"/>
  <c r="F37" i="3"/>
  <c r="G19" i="3"/>
  <c r="G37" i="3"/>
  <c r="G43" i="3"/>
  <c r="G34" i="3"/>
  <c r="G40" i="3"/>
  <c r="B34" i="3"/>
  <c r="E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81A8F3A-AA41-401A-BE1B-917793051B2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<sst xmlns="http://schemas.openxmlformats.org/spreadsheetml/2006/main" count="284" uniqueCount="150">
  <si>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</si>
  <si>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</si>
  <si>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</si>
  <si>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</si>
  <si>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</si>
  <si>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</si>
  <si>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</si>
  <si>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</si>
  <si>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</si>
  <si>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</si>
  <si>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</si>
  <si>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</si>
  <si>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</si>
  <si>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</si>
  <si>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</si>
  <si>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</si>
  <si>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</si>
  <si>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</si>
  <si>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</si>
  <si>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</si>
  <si>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</si>
  <si>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</si>
  <si>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</si>
  <si>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</si>
  <si>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</si>
  <si>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</si>
  <si>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</si>
  <si>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</si>
  <si>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</si>
  <si>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</si>
  <si>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</si>
  <si>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</si>
  <si>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</si>
  <si>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</si>
  <si>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</si>
  <si>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</si>
  <si>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</si>
  <si>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</si>
  <si>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</si>
  <si>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</si>
  <si>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</si>
  <si>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</si>
  <si>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</si>
  <si>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</si>
  <si>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</si>
  <si>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</si>
  <si>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</si>
  <si>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</si>
  <si>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</si>
  <si>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</si>
  <si>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</si>
  <si>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</si>
  <si>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</si>
  <si>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</si>
  <si>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</si>
  <si>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</si>
  <si>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</si>
  <si>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</si>
  <si>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</si>
  <si>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</si>
  <si>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</si>
  <si>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</si>
  <si>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</si>
  <si>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</si>
  <si>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</si>
  <si>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</si>
  <si>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</si>
  <si>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</si>
  <si>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</si>
  <si>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</si>
  <si>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</si>
  <si>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</si>
  <si>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</si>
  <si>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</si>
  <si>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</si>
  <si>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</si>
  <si>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</si>
  <si>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</si>
  <si>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</si>
  <si>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</si>
  <si>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</si>
  <si>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</si>
  <si>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</si>
  <si>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</si>
  <si>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</si>
  <si>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</si>
  <si>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</si>
  <si>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</si>
  <si>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</si>
  <si>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</si>
  <si>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</si>
  <si>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</si>
  <si>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</si>
  <si>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</si>
  <si>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</si>
  <si>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</si>
  <si>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</si>
  <si>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</si>
  <si>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</si>
  <si>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</si>
  <si>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</si>
  <si>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</si>
  <si>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</si>
  <si>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</si>
  <si>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</si>
  <si>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</si>
  <si>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</si>
  <si>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</si>
  <si>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</si>
  <si>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</si>
  <si>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</si>
  <si>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</si>
  <si>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</si>
  <si>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</si>
  <si>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</si>
  <si>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</si>
  <si>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</si>
  <si>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</si>
  <si>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</si>
  <si>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</si>
  <si>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</si>
  <si>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</si>
  <si>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</si>
  <si>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</si>
  <si>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</si>
  <si>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</si>
  <si>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</si>
  <si>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</si>
  <si>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</si>
  <si>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</si>
  <si>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</si>
  <si>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</si>
  <si>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</si>
  <si>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</si>
  <si>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</si>
  <si>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</si>
  <si>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</si>
  <si>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</si>
  <si>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</si>
  <si>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</si>
  <si>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</si>
  <si>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</si>
  <si>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</si>
  <si>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</si>
  <si>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Deferred Income tax</t>
  </si>
  <si>
    <t>—</t>
  </si>
  <si>
    <t>Investments in reverse repurchase agreements</t>
  </si>
  <si>
    <t>Disposals od property,plant, and equipment</t>
  </si>
  <si>
    <t>Long-term debt repayments</t>
  </si>
  <si>
    <t>Excess tax benefits from share-based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</si>
</sst>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_);_(* \(#,##0\);_(* &quot;-&quot;??_);_(@_)"/>
    <numFmt numFmtId="166" formatCode="0.0%"/>
    <numFmt numFmtId="167"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4" fontId="1" fillId="0" borderId="0" applyFont="0" applyFill="0" applyBorder="0" applyAlignment="0" applyProtection="0"/>
  </cellStyleXfs>
  <cellXfs count="6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1" applyNumberFormat="1" applyFont="1"/>
    <xf numFmtId="167" fontId="0" fillId="0" borderId="0" xfId="1" applyNumberFormat="1" applyFont="1" applyAlignment="1">
      <alignment horizontal="right"/>
    </xf>
    <xf numFmtId="167" fontId="0" fillId="0" borderId="0" xfId="0" applyNumberFormat="1"/>
    <xf numFmtId="167" fontId="0" fillId="0" borderId="0" xfId="0" applyNumberFormat="1" applyAlignment="1">
      <alignment horizontal="right"/>
    </xf>
    <xf numFmtId="167" fontId="2" fillId="0" borderId="1" xfId="1" applyNumberFormat="1" applyFont="1" applyBorder="1"/>
    <xf numFmtId="167" fontId="2" fillId="0" borderId="1" xfId="1" applyNumberFormat="1" applyFont="1" applyBorder="1" applyAlignment="1">
      <alignment horizontal="right"/>
    </xf>
    <xf numFmtId="44" fontId="0" fillId="0" borderId="0" xfId="6" applyFont="1"/>
    <xf numFmtId="44" fontId="0" fillId="0" borderId="0" xfId="0" applyNumberFormat="1"/>
    <xf numFmtId="9" fontId="0" fillId="0" borderId="0" xfId="2" applyFont="1"/>
    <xf numFmtId="10" fontId="0" fillId="0" borderId="0" xfId="2" applyNumberFormat="1" applyFont="1"/>
    <xf numFmtId="44" fontId="2" fillId="0" borderId="0" xfId="6" applyFont="1"/>
    <xf numFmtId="165" fontId="0" fillId="0" borderId="0" xfId="1" applyNumberFormat="1" applyFont="1" applyFill="1"/>
  </cellXfs>
  <cellStyles count="7">
    <cellStyle name="60% - Accent1" xfId="5" builtinId="32"/>
    <cellStyle name="Accent1" xfId="4" builtinId="29"/>
    <cellStyle name="Comma" xfId="1" builtinId="3"/>
    <cellStyle name="Comma 2" xfId="3" xr:uid="{00000000-0005-0000-0000-000003000000}"/>
    <cellStyle name="Currency" xfId="6"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24584-0AD5-4945-B4EF-AB5B17A64CA8}">
  <dimension ref="A1:I209"/>
  <sheetViews>
    <sheetView workbookViewId="0">
      <pane ySplit="1" topLeftCell="A158" activePane="bottomLeft" state="frozen"/>
      <selection pane="bottomLeft" activeCell="H168" sqref="B168:H16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v>14067</v>
      </c>
      <c r="C4" s="9">
        <v>14971</v>
      </c>
      <c r="D4" s="9">
        <v>15312</v>
      </c>
      <c r="E4" s="9">
        <v>15956</v>
      </c>
      <c r="F4" s="9">
        <v>17474</v>
      </c>
      <c r="G4" s="9">
        <v>16241</v>
      </c>
      <c r="H4" s="9">
        <f t="shared" ref="H4" si="1">+H2-H3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v>9892</v>
      </c>
      <c r="C7" s="21">
        <v>10469</v>
      </c>
      <c r="D7" s="21">
        <v>10563</v>
      </c>
      <c r="E7" s="21">
        <v>11511</v>
      </c>
      <c r="F7" s="21">
        <v>12702</v>
      </c>
      <c r="G7" s="21">
        <v>13126</v>
      </c>
      <c r="H7" s="21">
        <f t="shared" ref="H7" si="2">+H5+H6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v>4205</v>
      </c>
      <c r="C10" s="5">
        <v>4623</v>
      </c>
      <c r="D10" s="5">
        <v>4886</v>
      </c>
      <c r="E10" s="5">
        <v>4325</v>
      </c>
      <c r="F10" s="5">
        <v>4801</v>
      </c>
      <c r="G10" s="5">
        <v>2887</v>
      </c>
      <c r="H10" s="5">
        <f t="shared" ref="H10" si="3">+H4-H7-H8-H9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v>3273</v>
      </c>
      <c r="C12" s="7">
        <v>3760</v>
      </c>
      <c r="D12" s="7">
        <v>4240</v>
      </c>
      <c r="E12" s="7">
        <v>1933</v>
      </c>
      <c r="F12" s="7">
        <v>4029</v>
      </c>
      <c r="G12" s="7">
        <v>2539</v>
      </c>
      <c r="H12" s="7">
        <f t="shared" ref="H12" si="4">+H10-H11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v>0</v>
      </c>
      <c r="C20" s="13">
        <v>0</v>
      </c>
      <c r="D20" s="13">
        <v>0</v>
      </c>
      <c r="E20" s="13">
        <v>0</v>
      </c>
      <c r="F20" s="13">
        <v>0</v>
      </c>
      <c r="G20" s="13">
        <v>0</v>
      </c>
      <c r="H20" s="13">
        <f t="shared" ref="H20" si="5">+ROUND(((H12/H18)-H15),2)</f>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144</v>
      </c>
      <c r="B29" s="3">
        <v>389</v>
      </c>
      <c r="C29" s="3">
        <v>0</v>
      </c>
      <c r="D29" s="3">
        <v>0</v>
      </c>
      <c r="E29" s="3">
        <v>0</v>
      </c>
      <c r="F29" s="3">
        <v>0</v>
      </c>
      <c r="G29" s="3">
        <v>0</v>
      </c>
      <c r="H29" s="3">
        <v>0</v>
      </c>
      <c r="I29" s="3">
        <v>0</v>
      </c>
    </row>
    <row r="30" spans="1:9" x14ac:dyDescent="0.3">
      <c r="A30" s="11" t="s">
        <v>37</v>
      </c>
      <c r="B30" s="3">
        <v>1968</v>
      </c>
      <c r="C30" s="3">
        <v>1489</v>
      </c>
      <c r="D30" s="3">
        <v>1150</v>
      </c>
      <c r="E30" s="3">
        <v>1130</v>
      </c>
      <c r="F30" s="3">
        <v>1968</v>
      </c>
      <c r="G30" s="3">
        <v>1653</v>
      </c>
      <c r="H30" s="3">
        <v>1498</v>
      </c>
      <c r="I30" s="3">
        <v>2129</v>
      </c>
    </row>
    <row r="31" spans="1:9" x14ac:dyDescent="0.3">
      <c r="A31" s="4" t="s">
        <v>10</v>
      </c>
      <c r="B31" s="5">
        <v>15976</v>
      </c>
      <c r="C31" s="5">
        <v>15025</v>
      </c>
      <c r="D31" s="5">
        <v>16061</v>
      </c>
      <c r="E31" s="5">
        <v>15134</v>
      </c>
      <c r="F31" s="5">
        <v>16525</v>
      </c>
      <c r="G31" s="5">
        <v>20556</v>
      </c>
      <c r="H31" s="5">
        <f>+SUM(H25:H30)</f>
        <v>26291</v>
      </c>
      <c r="I31" s="5">
        <f>+SUM(I25:I30)</f>
        <v>28213</v>
      </c>
    </row>
    <row r="32" spans="1:9" x14ac:dyDescent="0.3">
      <c r="A32" s="2" t="s">
        <v>38</v>
      </c>
      <c r="B32" s="3">
        <v>3011</v>
      </c>
      <c r="C32" s="3">
        <v>3520</v>
      </c>
      <c r="D32" s="3">
        <v>3989</v>
      </c>
      <c r="E32" s="3">
        <v>4454</v>
      </c>
      <c r="F32" s="3">
        <v>4744</v>
      </c>
      <c r="G32" s="3">
        <v>4866</v>
      </c>
      <c r="H32" s="3">
        <v>4904</v>
      </c>
      <c r="I32" s="3">
        <v>4791</v>
      </c>
    </row>
    <row r="33" spans="1:9" x14ac:dyDescent="0.3">
      <c r="A33" s="2" t="s">
        <v>39</v>
      </c>
      <c r="B33" s="3">
        <v>0</v>
      </c>
      <c r="C33" s="3">
        <v>0</v>
      </c>
      <c r="D33" s="3">
        <v>0</v>
      </c>
      <c r="E33" s="3">
        <v>0</v>
      </c>
      <c r="F33" s="3">
        <v>0</v>
      </c>
      <c r="G33" s="3">
        <v>3097</v>
      </c>
      <c r="H33" s="3">
        <v>3113</v>
      </c>
      <c r="I33" s="3">
        <v>2926</v>
      </c>
    </row>
    <row r="34" spans="1:9" x14ac:dyDescent="0.3">
      <c r="A34" s="2" t="s">
        <v>40</v>
      </c>
      <c r="B34" s="3">
        <v>281</v>
      </c>
      <c r="C34" s="3">
        <v>281</v>
      </c>
      <c r="D34" s="3">
        <v>283</v>
      </c>
      <c r="E34" s="3">
        <v>285</v>
      </c>
      <c r="F34" s="3">
        <v>283</v>
      </c>
      <c r="G34" s="3">
        <v>274</v>
      </c>
      <c r="H34" s="3">
        <v>269</v>
      </c>
      <c r="I34" s="3">
        <v>286</v>
      </c>
    </row>
    <row r="35" spans="1:9" x14ac:dyDescent="0.3">
      <c r="A35" s="2" t="s">
        <v>41</v>
      </c>
      <c r="B35" s="3">
        <v>131</v>
      </c>
      <c r="C35" s="3">
        <v>131</v>
      </c>
      <c r="D35" s="3">
        <v>139</v>
      </c>
      <c r="E35" s="3">
        <v>154</v>
      </c>
      <c r="F35" s="3">
        <v>154</v>
      </c>
      <c r="G35" s="3">
        <v>223</v>
      </c>
      <c r="H35" s="3">
        <v>242</v>
      </c>
      <c r="I35" s="3">
        <v>284</v>
      </c>
    </row>
    <row r="36" spans="1:9" x14ac:dyDescent="0.3">
      <c r="A36" s="2" t="s">
        <v>42</v>
      </c>
      <c r="B36" s="3">
        <v>2201</v>
      </c>
      <c r="C36" s="3">
        <v>2422</v>
      </c>
      <c r="D36" s="3">
        <v>2787</v>
      </c>
      <c r="E36" s="3">
        <v>2509</v>
      </c>
      <c r="F36" s="3">
        <v>2011</v>
      </c>
      <c r="G36" s="3">
        <v>2326</v>
      </c>
      <c r="H36" s="3">
        <v>2921</v>
      </c>
      <c r="I36" s="3">
        <v>3821</v>
      </c>
    </row>
    <row r="37" spans="1:9" ht="15" thickBot="1" x14ac:dyDescent="0.35">
      <c r="A37" s="6" t="s">
        <v>43</v>
      </c>
      <c r="B37" s="7">
        <v>21600</v>
      </c>
      <c r="C37" s="7">
        <v>21379</v>
      </c>
      <c r="D37" s="7">
        <v>23259</v>
      </c>
      <c r="E37" s="7">
        <v>22536</v>
      </c>
      <c r="F37" s="7">
        <v>23717</v>
      </c>
      <c r="G37" s="7">
        <v>31342</v>
      </c>
      <c r="H37" s="7">
        <f t="shared" ref="H37" si="6">+SUM(H31:H36)</f>
        <v>37740</v>
      </c>
      <c r="I37" s="7">
        <f>+SUM(I31:I36)</f>
        <v>40321</v>
      </c>
    </row>
    <row r="38" spans="1:9" ht="15" thickTop="1" x14ac:dyDescent="0.3">
      <c r="A38" s="1" t="s">
        <v>44</v>
      </c>
      <c r="B38" s="3"/>
      <c r="C38" s="3"/>
      <c r="D38" s="3"/>
      <c r="E38" s="3"/>
      <c r="F38" s="3"/>
      <c r="G38" s="3"/>
      <c r="H38" s="3"/>
      <c r="I38" s="3"/>
    </row>
    <row r="39" spans="1:9" x14ac:dyDescent="0.3">
      <c r="A39" s="2" t="s">
        <v>45</v>
      </c>
      <c r="B39" s="3"/>
      <c r="C39" s="3"/>
      <c r="D39" s="3"/>
      <c r="E39" s="3"/>
      <c r="F39" s="3"/>
      <c r="G39" s="3"/>
      <c r="H39" s="3"/>
      <c r="I39" s="3"/>
    </row>
    <row r="40" spans="1:9" x14ac:dyDescent="0.3">
      <c r="A40" s="11" t="s">
        <v>46</v>
      </c>
      <c r="B40" s="3">
        <v>107</v>
      </c>
      <c r="C40" s="3">
        <v>44</v>
      </c>
      <c r="D40" s="3">
        <v>6</v>
      </c>
      <c r="E40" s="3">
        <v>6</v>
      </c>
      <c r="F40" s="3">
        <v>6</v>
      </c>
      <c r="G40" s="3">
        <v>3</v>
      </c>
      <c r="H40" s="3">
        <v>0</v>
      </c>
      <c r="I40" s="3">
        <v>500</v>
      </c>
    </row>
    <row r="41" spans="1:9" x14ac:dyDescent="0.3">
      <c r="A41" s="11" t="s">
        <v>47</v>
      </c>
      <c r="B41" s="3">
        <v>74</v>
      </c>
      <c r="C41" s="3">
        <v>1</v>
      </c>
      <c r="D41" s="3">
        <v>325</v>
      </c>
      <c r="E41" s="3">
        <v>336</v>
      </c>
      <c r="F41" s="3">
        <v>9</v>
      </c>
      <c r="G41" s="3">
        <v>248</v>
      </c>
      <c r="H41" s="3">
        <v>2</v>
      </c>
      <c r="I41" s="3">
        <v>10</v>
      </c>
    </row>
    <row r="42" spans="1:9" x14ac:dyDescent="0.3">
      <c r="A42" s="11" t="s">
        <v>11</v>
      </c>
      <c r="B42" s="3">
        <v>2131</v>
      </c>
      <c r="C42" s="3">
        <v>2191</v>
      </c>
      <c r="D42" s="3">
        <v>2048</v>
      </c>
      <c r="E42" s="3">
        <v>2279</v>
      </c>
      <c r="F42" s="3">
        <v>2612</v>
      </c>
      <c r="G42" s="3">
        <v>2248</v>
      </c>
      <c r="H42" s="3">
        <v>2836</v>
      </c>
      <c r="I42" s="3">
        <v>3358</v>
      </c>
    </row>
    <row r="43" spans="1:9" x14ac:dyDescent="0.3">
      <c r="A43" s="11" t="s">
        <v>48</v>
      </c>
      <c r="B43" s="3">
        <v>0</v>
      </c>
      <c r="C43" s="3">
        <v>0</v>
      </c>
      <c r="D43" s="3">
        <v>0</v>
      </c>
      <c r="E43" s="3">
        <v>0</v>
      </c>
      <c r="F43" s="3">
        <v>0</v>
      </c>
      <c r="G43" s="3">
        <v>445</v>
      </c>
      <c r="H43" s="3">
        <v>467</v>
      </c>
      <c r="I43" s="3">
        <v>420</v>
      </c>
    </row>
    <row r="44" spans="1:9" x14ac:dyDescent="0.3">
      <c r="A44" s="11" t="s">
        <v>12</v>
      </c>
      <c r="B44" s="3">
        <v>3951</v>
      </c>
      <c r="C44" s="3">
        <v>3037</v>
      </c>
      <c r="D44" s="3">
        <v>3011</v>
      </c>
      <c r="E44" s="3">
        <v>3269</v>
      </c>
      <c r="F44" s="3">
        <v>5010</v>
      </c>
      <c r="G44" s="3">
        <v>5184</v>
      </c>
      <c r="H44" s="3">
        <v>6063</v>
      </c>
      <c r="I44" s="3">
        <v>6220</v>
      </c>
    </row>
    <row r="45" spans="1:9" x14ac:dyDescent="0.3">
      <c r="A45" s="11" t="s">
        <v>49</v>
      </c>
      <c r="B45" s="3">
        <v>71</v>
      </c>
      <c r="C45" s="3">
        <v>85</v>
      </c>
      <c r="D45" s="3">
        <v>84</v>
      </c>
      <c r="E45" s="3">
        <v>150</v>
      </c>
      <c r="F45" s="3">
        <v>229</v>
      </c>
      <c r="G45" s="3">
        <v>156</v>
      </c>
      <c r="H45" s="3">
        <v>306</v>
      </c>
      <c r="I45" s="3">
        <v>222</v>
      </c>
    </row>
    <row r="46" spans="1:9" x14ac:dyDescent="0.3">
      <c r="A46" s="4" t="s">
        <v>13</v>
      </c>
      <c r="B46" s="5">
        <v>6334</v>
      </c>
      <c r="C46" s="5">
        <v>5358</v>
      </c>
      <c r="D46" s="5">
        <v>5474</v>
      </c>
      <c r="E46" s="5">
        <v>6040</v>
      </c>
      <c r="F46" s="5">
        <v>7866</v>
      </c>
      <c r="G46" s="5">
        <v>8284</v>
      </c>
      <c r="H46" s="5">
        <f t="shared" ref="H46" si="7">+SUM(H40:H45)</f>
        <v>9674</v>
      </c>
      <c r="I46" s="5">
        <f>+SUM(I40:I45)</f>
        <v>10730</v>
      </c>
    </row>
    <row r="47" spans="1:9" x14ac:dyDescent="0.3">
      <c r="A47" s="2" t="s">
        <v>50</v>
      </c>
      <c r="B47" s="3">
        <v>1079</v>
      </c>
      <c r="C47" s="3">
        <v>1993</v>
      </c>
      <c r="D47" s="3">
        <v>3471</v>
      </c>
      <c r="E47" s="3">
        <v>3468</v>
      </c>
      <c r="F47" s="3">
        <v>3464</v>
      </c>
      <c r="G47" s="3">
        <v>9406</v>
      </c>
      <c r="H47" s="3">
        <v>9413</v>
      </c>
      <c r="I47" s="3">
        <v>8920</v>
      </c>
    </row>
    <row r="48" spans="1:9" x14ac:dyDescent="0.3">
      <c r="A48" s="2" t="s">
        <v>51</v>
      </c>
      <c r="B48" s="3">
        <v>0</v>
      </c>
      <c r="C48" s="3">
        <v>0</v>
      </c>
      <c r="D48" s="3">
        <v>0</v>
      </c>
      <c r="E48" s="3">
        <v>0</v>
      </c>
      <c r="F48" s="3">
        <v>0</v>
      </c>
      <c r="G48" s="3">
        <v>2913</v>
      </c>
      <c r="H48" s="3">
        <v>2931</v>
      </c>
      <c r="I48" s="3">
        <v>2777</v>
      </c>
    </row>
    <row r="49" spans="1:9" x14ac:dyDescent="0.3">
      <c r="A49" s="2" t="s">
        <v>52</v>
      </c>
      <c r="B49" s="3">
        <v>1480</v>
      </c>
      <c r="C49" s="3">
        <v>1770</v>
      </c>
      <c r="D49" s="3">
        <v>1907</v>
      </c>
      <c r="E49" s="3">
        <v>3216</v>
      </c>
      <c r="F49" s="3">
        <v>3347</v>
      </c>
      <c r="G49" s="3">
        <v>2684</v>
      </c>
      <c r="H49" s="3">
        <v>2955</v>
      </c>
      <c r="I49" s="3">
        <v>2613</v>
      </c>
    </row>
    <row r="50" spans="1:9" x14ac:dyDescent="0.3">
      <c r="A50" s="2" t="s">
        <v>53</v>
      </c>
      <c r="B50" s="3"/>
      <c r="C50" s="3"/>
      <c r="D50" s="3"/>
      <c r="E50" s="3"/>
      <c r="F50" s="3"/>
      <c r="G50" s="3"/>
      <c r="H50" s="3"/>
      <c r="I50" s="3"/>
    </row>
    <row r="51" spans="1:9" x14ac:dyDescent="0.3">
      <c r="A51" s="11" t="s">
        <v>54</v>
      </c>
      <c r="B51" s="3"/>
      <c r="C51" s="3"/>
      <c r="D51" s="3"/>
      <c r="E51" s="3"/>
      <c r="F51" s="3" t="s">
        <v>145</v>
      </c>
      <c r="G51" s="3" t="s">
        <v>145</v>
      </c>
      <c r="H51" s="3">
        <v>0</v>
      </c>
      <c r="I51" s="3">
        <v>0</v>
      </c>
    </row>
    <row r="52" spans="1:9" x14ac:dyDescent="0.3">
      <c r="A52" s="2" t="s">
        <v>55</v>
      </c>
      <c r="B52" s="3"/>
      <c r="C52" s="3"/>
      <c r="D52" s="3"/>
      <c r="E52" s="3"/>
      <c r="F52" s="3"/>
      <c r="G52" s="3"/>
      <c r="H52" s="3"/>
      <c r="I52" s="3"/>
    </row>
    <row r="53" spans="1:9" x14ac:dyDescent="0.3">
      <c r="A53" s="11" t="s">
        <v>56</v>
      </c>
      <c r="B53" s="3"/>
      <c r="C53" s="3"/>
      <c r="D53" s="3"/>
      <c r="E53" s="3"/>
      <c r="F53" s="3"/>
      <c r="G53" s="3"/>
      <c r="H53" s="3"/>
      <c r="I53" s="3"/>
    </row>
    <row r="54" spans="1:9" x14ac:dyDescent="0.3">
      <c r="A54" s="17" t="s">
        <v>57</v>
      </c>
      <c r="B54" s="3"/>
      <c r="C54" s="3"/>
      <c r="D54" s="3"/>
      <c r="E54" s="3"/>
      <c r="F54" s="3" t="s">
        <v>145</v>
      </c>
      <c r="G54" s="3" t="s">
        <v>145</v>
      </c>
      <c r="H54" s="3"/>
      <c r="I54" s="3"/>
    </row>
    <row r="55" spans="1:9" x14ac:dyDescent="0.3">
      <c r="A55" s="17" t="s">
        <v>58</v>
      </c>
      <c r="B55" s="3">
        <v>3</v>
      </c>
      <c r="C55" s="3">
        <v>3</v>
      </c>
      <c r="D55" s="3">
        <v>3</v>
      </c>
      <c r="E55" s="3">
        <v>3</v>
      </c>
      <c r="F55" s="3">
        <v>3</v>
      </c>
      <c r="G55" s="3">
        <v>3</v>
      </c>
      <c r="H55" s="3">
        <v>3</v>
      </c>
      <c r="I55" s="3">
        <v>3</v>
      </c>
    </row>
    <row r="56" spans="1:9" x14ac:dyDescent="0.3">
      <c r="A56" s="17" t="s">
        <v>59</v>
      </c>
      <c r="B56" s="3">
        <v>6773</v>
      </c>
      <c r="C56" s="3">
        <v>7786</v>
      </c>
      <c r="D56" s="3">
        <v>8638</v>
      </c>
      <c r="E56" s="3">
        <v>6384</v>
      </c>
      <c r="F56" s="3">
        <v>7163</v>
      </c>
      <c r="G56" s="3">
        <v>8299</v>
      </c>
      <c r="H56" s="3">
        <v>9965</v>
      </c>
      <c r="I56" s="3">
        <v>11484</v>
      </c>
    </row>
    <row r="57" spans="1:9" x14ac:dyDescent="0.3">
      <c r="A57" s="17" t="s">
        <v>60</v>
      </c>
      <c r="B57" s="3">
        <v>1246</v>
      </c>
      <c r="C57" s="3">
        <v>318</v>
      </c>
      <c r="D57" s="3">
        <v>-213</v>
      </c>
      <c r="E57" s="3">
        <v>-92</v>
      </c>
      <c r="F57" s="3">
        <v>231</v>
      </c>
      <c r="G57" s="3">
        <v>-56</v>
      </c>
      <c r="H57" s="3">
        <v>-380</v>
      </c>
      <c r="I57" s="3">
        <v>318</v>
      </c>
    </row>
    <row r="58" spans="1:9" x14ac:dyDescent="0.3">
      <c r="A58" s="17" t="s">
        <v>61</v>
      </c>
      <c r="B58" s="3">
        <v>4685</v>
      </c>
      <c r="C58" s="3">
        <v>4151</v>
      </c>
      <c r="D58" s="3">
        <v>3979</v>
      </c>
      <c r="E58" s="3">
        <v>3517</v>
      </c>
      <c r="F58" s="3">
        <v>1643</v>
      </c>
      <c r="G58" s="3">
        <v>-191</v>
      </c>
      <c r="H58" s="3">
        <v>3179</v>
      </c>
      <c r="I58" s="3">
        <v>3476</v>
      </c>
    </row>
    <row r="59" spans="1:9" x14ac:dyDescent="0.3">
      <c r="A59" s="4" t="s">
        <v>62</v>
      </c>
      <c r="B59" s="5">
        <v>12707</v>
      </c>
      <c r="C59" s="5">
        <v>12258</v>
      </c>
      <c r="D59" s="5">
        <v>12407</v>
      </c>
      <c r="E59" s="5">
        <v>9812</v>
      </c>
      <c r="F59" s="5">
        <v>9040</v>
      </c>
      <c r="G59" s="5">
        <v>8055</v>
      </c>
      <c r="H59" s="5">
        <f t="shared" ref="H59" si="8">+SUM(H54:H58)</f>
        <v>12767</v>
      </c>
      <c r="I59" s="5">
        <f>+SUM(I54:I58)</f>
        <v>15281</v>
      </c>
    </row>
    <row r="60" spans="1:9" ht="15" thickBot="1" x14ac:dyDescent="0.35">
      <c r="A60" s="6" t="s">
        <v>63</v>
      </c>
      <c r="B60" s="7">
        <v>21600</v>
      </c>
      <c r="C60" s="7">
        <v>21379</v>
      </c>
      <c r="D60" s="7">
        <v>23259</v>
      </c>
      <c r="E60" s="7">
        <v>22536</v>
      </c>
      <c r="F60" s="7">
        <v>23717</v>
      </c>
      <c r="G60" s="7">
        <v>31342</v>
      </c>
      <c r="H60" s="7">
        <f t="shared" ref="H60" si="9">+SUM(H46:H51)+H59</f>
        <v>37740</v>
      </c>
      <c r="I60" s="7">
        <f>+SUM(I46:I51)+I59</f>
        <v>40321</v>
      </c>
    </row>
    <row r="61" spans="1:9" s="12" customFormat="1" ht="15" thickTop="1" x14ac:dyDescent="0.3">
      <c r="A61" s="12" t="s">
        <v>3</v>
      </c>
      <c r="B61" s="13">
        <f t="shared" ref="B61:H61" si="10">+B60-B37</f>
        <v>0</v>
      </c>
      <c r="C61" s="13">
        <f t="shared" si="10"/>
        <v>0</v>
      </c>
      <c r="D61" s="13">
        <f t="shared" si="10"/>
        <v>0</v>
      </c>
      <c r="E61" s="13">
        <f t="shared" si="10"/>
        <v>0</v>
      </c>
      <c r="F61" s="13">
        <f t="shared" si="10"/>
        <v>0</v>
      </c>
      <c r="G61" s="13">
        <f t="shared" si="10"/>
        <v>0</v>
      </c>
      <c r="H61" s="13">
        <f t="shared" si="10"/>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64</v>
      </c>
    </row>
    <row r="65" spans="1:9" s="1" customFormat="1" x14ac:dyDescent="0.3">
      <c r="A65" s="10" t="s">
        <v>65</v>
      </c>
      <c r="B65" s="9">
        <v>3273</v>
      </c>
      <c r="C65" s="9">
        <v>3760</v>
      </c>
      <c r="D65" s="9">
        <v>4240</v>
      </c>
      <c r="E65" s="9">
        <v>1933</v>
      </c>
      <c r="F65" s="9">
        <v>4029</v>
      </c>
      <c r="G65" s="9">
        <v>2539</v>
      </c>
      <c r="H65" s="9">
        <v>5727</v>
      </c>
      <c r="I65" s="9">
        <v>6046</v>
      </c>
    </row>
    <row r="66" spans="1:9" s="1" customFormat="1" x14ac:dyDescent="0.3">
      <c r="A66" s="2" t="s">
        <v>66</v>
      </c>
      <c r="B66" s="3"/>
      <c r="C66" s="3"/>
      <c r="D66" s="3"/>
      <c r="E66" s="3"/>
      <c r="F66" s="3"/>
      <c r="G66" s="3"/>
      <c r="H66" s="3"/>
      <c r="I66" s="3"/>
    </row>
    <row r="67" spans="1:9" x14ac:dyDescent="0.3">
      <c r="A67" s="11" t="s">
        <v>67</v>
      </c>
      <c r="B67" s="3">
        <v>606</v>
      </c>
      <c r="C67" s="3">
        <v>649</v>
      </c>
      <c r="D67" s="3">
        <v>706</v>
      </c>
      <c r="E67" s="3">
        <v>747</v>
      </c>
      <c r="F67" s="3">
        <v>705</v>
      </c>
      <c r="G67" s="3">
        <v>721</v>
      </c>
      <c r="H67" s="3">
        <v>744</v>
      </c>
      <c r="I67" s="3">
        <v>717</v>
      </c>
    </row>
    <row r="68" spans="1:9" x14ac:dyDescent="0.3">
      <c r="A68" s="11" t="s">
        <v>68</v>
      </c>
      <c r="B68" s="3">
        <v>-113</v>
      </c>
      <c r="C68" s="3">
        <v>-80</v>
      </c>
      <c r="D68" s="3">
        <v>-273</v>
      </c>
      <c r="E68" s="3">
        <v>647</v>
      </c>
      <c r="F68" s="3">
        <v>34</v>
      </c>
      <c r="G68" s="3">
        <v>-380</v>
      </c>
      <c r="H68" s="3">
        <v>-385</v>
      </c>
      <c r="I68" s="3">
        <v>-650</v>
      </c>
    </row>
    <row r="69" spans="1:9" x14ac:dyDescent="0.3">
      <c r="A69" s="11" t="s">
        <v>69</v>
      </c>
      <c r="B69" s="3">
        <v>191</v>
      </c>
      <c r="C69" s="3">
        <v>236</v>
      </c>
      <c r="D69" s="3">
        <v>215</v>
      </c>
      <c r="E69" s="3">
        <v>218</v>
      </c>
      <c r="F69" s="3">
        <v>325</v>
      </c>
      <c r="G69" s="3">
        <v>429</v>
      </c>
      <c r="H69" s="3">
        <v>611</v>
      </c>
      <c r="I69" s="3">
        <v>638</v>
      </c>
    </row>
    <row r="70" spans="1:9" x14ac:dyDescent="0.3">
      <c r="A70" s="11" t="s">
        <v>70</v>
      </c>
      <c r="B70" s="3">
        <v>43</v>
      </c>
      <c r="C70" s="3">
        <v>13</v>
      </c>
      <c r="D70" s="3">
        <v>10</v>
      </c>
      <c r="E70" s="3">
        <v>27</v>
      </c>
      <c r="F70" s="3">
        <v>15</v>
      </c>
      <c r="G70" s="3">
        <v>398</v>
      </c>
      <c r="H70" s="3">
        <v>53</v>
      </c>
      <c r="I70" s="3">
        <v>123</v>
      </c>
    </row>
    <row r="71" spans="1:9" x14ac:dyDescent="0.3">
      <c r="A71" s="11" t="s">
        <v>71</v>
      </c>
      <c r="B71" s="3">
        <v>424</v>
      </c>
      <c r="C71" s="3">
        <v>98</v>
      </c>
      <c r="D71" s="3">
        <v>-117</v>
      </c>
      <c r="E71" s="3">
        <v>-99</v>
      </c>
      <c r="F71" s="3">
        <v>233</v>
      </c>
      <c r="G71" s="3">
        <v>23</v>
      </c>
      <c r="H71" s="3">
        <v>-138</v>
      </c>
      <c r="I71" s="3">
        <v>-26</v>
      </c>
    </row>
    <row r="72" spans="1:9" x14ac:dyDescent="0.3">
      <c r="A72" s="2" t="s">
        <v>72</v>
      </c>
      <c r="B72" s="3"/>
      <c r="C72" s="3"/>
      <c r="D72" s="3"/>
      <c r="E72" s="3"/>
      <c r="F72" s="3"/>
      <c r="G72" s="3"/>
      <c r="H72" s="3"/>
      <c r="I72" s="3"/>
    </row>
    <row r="73" spans="1:9" x14ac:dyDescent="0.3">
      <c r="A73" s="11" t="s">
        <v>73</v>
      </c>
      <c r="B73" s="3">
        <v>-216</v>
      </c>
      <c r="C73" s="3">
        <v>60</v>
      </c>
      <c r="D73" s="3">
        <v>-426</v>
      </c>
      <c r="E73" s="3">
        <v>187</v>
      </c>
      <c r="F73" s="3">
        <v>-270</v>
      </c>
      <c r="G73" s="3">
        <v>1239</v>
      </c>
      <c r="H73" s="3">
        <v>-1606</v>
      </c>
      <c r="I73" s="3">
        <v>-504</v>
      </c>
    </row>
    <row r="74" spans="1:9" x14ac:dyDescent="0.3">
      <c r="A74" s="11" t="s">
        <v>74</v>
      </c>
      <c r="B74" s="3">
        <v>-621</v>
      </c>
      <c r="C74" s="3">
        <v>-590</v>
      </c>
      <c r="D74" s="3">
        <v>-231</v>
      </c>
      <c r="E74" s="3">
        <v>-255</v>
      </c>
      <c r="F74" s="3">
        <v>-490</v>
      </c>
      <c r="G74" s="3">
        <v>-1854</v>
      </c>
      <c r="H74" s="3">
        <v>507</v>
      </c>
      <c r="I74" s="3">
        <v>-1676</v>
      </c>
    </row>
    <row r="75" spans="1:9" x14ac:dyDescent="0.3">
      <c r="A75" s="11" t="s">
        <v>99</v>
      </c>
      <c r="B75" s="3">
        <v>-144</v>
      </c>
      <c r="C75" s="3">
        <v>-161</v>
      </c>
      <c r="D75" s="3">
        <v>-120</v>
      </c>
      <c r="E75" s="3">
        <v>35</v>
      </c>
      <c r="F75" s="3">
        <v>-203</v>
      </c>
      <c r="G75" s="3">
        <v>-654</v>
      </c>
      <c r="H75" s="3">
        <v>-182</v>
      </c>
      <c r="I75" s="3">
        <v>-845</v>
      </c>
    </row>
    <row r="76" spans="1:9" x14ac:dyDescent="0.3">
      <c r="A76" s="11" t="s">
        <v>98</v>
      </c>
      <c r="B76" s="3">
        <v>1237</v>
      </c>
      <c r="C76" s="3">
        <v>-889</v>
      </c>
      <c r="D76" s="3">
        <v>-364</v>
      </c>
      <c r="E76" s="3">
        <v>1515</v>
      </c>
      <c r="F76" s="3">
        <v>1525</v>
      </c>
      <c r="G76" s="3">
        <v>24</v>
      </c>
      <c r="H76" s="3">
        <v>1326</v>
      </c>
      <c r="I76" s="3">
        <v>1365</v>
      </c>
    </row>
    <row r="77" spans="1:9" x14ac:dyDescent="0.3">
      <c r="A77" s="25" t="s">
        <v>75</v>
      </c>
      <c r="B77" s="26">
        <v>4680</v>
      </c>
      <c r="C77" s="26">
        <v>3096</v>
      </c>
      <c r="D77" s="26">
        <v>3640</v>
      </c>
      <c r="E77" s="26">
        <v>4955</v>
      </c>
      <c r="F77" s="26">
        <v>5903</v>
      </c>
      <c r="G77" s="26">
        <v>2485</v>
      </c>
      <c r="H77" s="26">
        <v>6657</v>
      </c>
      <c r="I77" s="26">
        <v>5188</v>
      </c>
    </row>
    <row r="78" spans="1:9" x14ac:dyDescent="0.3">
      <c r="A78" s="1" t="s">
        <v>76</v>
      </c>
      <c r="B78" s="3"/>
      <c r="C78" s="3"/>
      <c r="D78" s="3"/>
      <c r="E78" s="3"/>
      <c r="F78" s="3"/>
      <c r="G78" s="3"/>
      <c r="H78" s="3"/>
      <c r="I78" s="3"/>
    </row>
    <row r="79" spans="1:9" x14ac:dyDescent="0.3">
      <c r="A79" s="2" t="s">
        <v>77</v>
      </c>
      <c r="B79" s="3">
        <v>-4936</v>
      </c>
      <c r="C79" s="3">
        <v>-5367</v>
      </c>
      <c r="D79" s="3">
        <v>-5928</v>
      </c>
      <c r="E79" s="3">
        <v>-4783</v>
      </c>
      <c r="F79" s="3">
        <v>-2937</v>
      </c>
      <c r="G79" s="3">
        <v>-2426</v>
      </c>
      <c r="H79" s="3">
        <v>-9961</v>
      </c>
      <c r="I79" s="3">
        <v>-12913</v>
      </c>
    </row>
    <row r="80" spans="1:9" x14ac:dyDescent="0.3">
      <c r="A80" s="2" t="s">
        <v>78</v>
      </c>
      <c r="B80" s="3">
        <v>3655</v>
      </c>
      <c r="C80" s="3">
        <v>2924</v>
      </c>
      <c r="D80" s="3">
        <v>3623</v>
      </c>
      <c r="E80" s="3">
        <v>3613</v>
      </c>
      <c r="F80" s="3">
        <v>1715</v>
      </c>
      <c r="G80" s="3">
        <v>74</v>
      </c>
      <c r="H80" s="3">
        <v>4236</v>
      </c>
      <c r="I80" s="3">
        <v>8199</v>
      </c>
    </row>
    <row r="81" spans="1:9" x14ac:dyDescent="0.3">
      <c r="A81" s="2" t="s">
        <v>79</v>
      </c>
      <c r="B81" s="3">
        <v>2216</v>
      </c>
      <c r="C81" s="3">
        <v>2386</v>
      </c>
      <c r="D81" s="3">
        <v>2423</v>
      </c>
      <c r="E81" s="3">
        <v>2496</v>
      </c>
      <c r="F81" s="3">
        <v>2072</v>
      </c>
      <c r="G81" s="3">
        <v>2379</v>
      </c>
      <c r="H81" s="3">
        <v>2449</v>
      </c>
      <c r="I81" s="3">
        <v>3967</v>
      </c>
    </row>
    <row r="82" spans="1:9" x14ac:dyDescent="0.3">
      <c r="A82" s="2" t="s">
        <v>146</v>
      </c>
      <c r="B82" s="3">
        <v>-150</v>
      </c>
      <c r="C82" s="3">
        <v>150</v>
      </c>
      <c r="D82" s="3">
        <v>0</v>
      </c>
      <c r="E82" s="3">
        <v>0</v>
      </c>
      <c r="F82" s="3">
        <v>0</v>
      </c>
      <c r="G82" s="3">
        <v>0</v>
      </c>
      <c r="H82" s="3">
        <v>0</v>
      </c>
      <c r="I82" s="3">
        <v>0</v>
      </c>
    </row>
    <row r="83" spans="1:9" x14ac:dyDescent="0.3">
      <c r="A83" s="2" t="s">
        <v>14</v>
      </c>
      <c r="B83" s="3">
        <v>-963</v>
      </c>
      <c r="C83" s="3">
        <v>-1143</v>
      </c>
      <c r="D83" s="3">
        <v>-1105</v>
      </c>
      <c r="E83" s="3">
        <v>-1028</v>
      </c>
      <c r="F83" s="3">
        <v>-1119</v>
      </c>
      <c r="G83" s="3">
        <v>-1086</v>
      </c>
      <c r="H83" s="3">
        <v>-695</v>
      </c>
      <c r="I83" s="3">
        <v>-758</v>
      </c>
    </row>
    <row r="84" spans="1:9" x14ac:dyDescent="0.3">
      <c r="A84" s="2" t="s">
        <v>147</v>
      </c>
      <c r="B84" s="3">
        <v>3</v>
      </c>
      <c r="C84" s="3">
        <v>10</v>
      </c>
      <c r="D84" s="3">
        <v>13</v>
      </c>
      <c r="E84" s="3">
        <v>0</v>
      </c>
      <c r="F84" s="3">
        <v>0</v>
      </c>
      <c r="G84" s="3">
        <v>0</v>
      </c>
      <c r="H84" s="3"/>
      <c r="I84" s="3"/>
    </row>
    <row r="85" spans="1:9" x14ac:dyDescent="0.3">
      <c r="A85" s="2" t="s">
        <v>80</v>
      </c>
      <c r="B85" s="3">
        <v>0</v>
      </c>
      <c r="C85" s="3">
        <v>6</v>
      </c>
      <c r="D85" s="3">
        <v>-34</v>
      </c>
      <c r="E85" s="3">
        <v>-22</v>
      </c>
      <c r="F85" s="3">
        <v>5</v>
      </c>
      <c r="G85" s="3">
        <v>31</v>
      </c>
      <c r="H85" s="3">
        <v>171</v>
      </c>
      <c r="I85" s="3">
        <v>-19</v>
      </c>
    </row>
    <row r="86" spans="1:9" x14ac:dyDescent="0.3">
      <c r="A86" s="27" t="s">
        <v>81</v>
      </c>
      <c r="B86" s="26">
        <v>-175</v>
      </c>
      <c r="C86" s="26">
        <v>-1034</v>
      </c>
      <c r="D86" s="26">
        <v>-1008</v>
      </c>
      <c r="E86" s="26">
        <v>276</v>
      </c>
      <c r="F86" s="26">
        <v>-264</v>
      </c>
      <c r="G86" s="26">
        <v>-1028</v>
      </c>
      <c r="H86" s="26">
        <v>-3800</v>
      </c>
      <c r="I86" s="26">
        <v>-1524</v>
      </c>
    </row>
    <row r="87" spans="1:9" x14ac:dyDescent="0.3">
      <c r="A87" s="1" t="s">
        <v>82</v>
      </c>
      <c r="B87" s="3"/>
      <c r="C87" s="3"/>
      <c r="D87" s="3"/>
      <c r="E87" s="3"/>
      <c r="F87" s="3"/>
      <c r="G87" s="3"/>
      <c r="H87" s="3"/>
      <c r="I87" s="3"/>
    </row>
    <row r="88" spans="1:9" x14ac:dyDescent="0.3">
      <c r="A88" s="2" t="s">
        <v>83</v>
      </c>
      <c r="B88" s="3">
        <v>0</v>
      </c>
      <c r="C88" s="3">
        <v>981</v>
      </c>
      <c r="D88" s="3">
        <v>1482</v>
      </c>
      <c r="E88" s="3" t="s">
        <v>145</v>
      </c>
      <c r="F88" s="3" t="s">
        <v>145</v>
      </c>
      <c r="G88" s="3">
        <v>6134</v>
      </c>
      <c r="H88" s="3">
        <v>0</v>
      </c>
      <c r="I88" s="3">
        <v>0</v>
      </c>
    </row>
    <row r="89" spans="1:9" x14ac:dyDescent="0.3">
      <c r="A89" s="2" t="s">
        <v>148</v>
      </c>
      <c r="B89" s="3">
        <v>-7</v>
      </c>
      <c r="C89" s="3">
        <v>-106</v>
      </c>
      <c r="D89" s="3">
        <v>-44</v>
      </c>
      <c r="E89" s="3">
        <v>0</v>
      </c>
      <c r="F89" s="3">
        <v>0</v>
      </c>
      <c r="G89" s="3">
        <v>0</v>
      </c>
      <c r="H89" s="3"/>
      <c r="I89" s="3"/>
    </row>
    <row r="90" spans="1:9" x14ac:dyDescent="0.3">
      <c r="A90" s="2" t="s">
        <v>84</v>
      </c>
      <c r="B90" s="3">
        <v>-63</v>
      </c>
      <c r="C90" s="3">
        <v>-67</v>
      </c>
      <c r="D90" s="3">
        <v>327</v>
      </c>
      <c r="E90" s="3">
        <v>13</v>
      </c>
      <c r="F90" s="3">
        <v>-325</v>
      </c>
      <c r="G90" s="3">
        <v>49</v>
      </c>
      <c r="H90" s="3">
        <v>-52</v>
      </c>
      <c r="I90" s="3">
        <v>15</v>
      </c>
    </row>
    <row r="91" spans="1:9" x14ac:dyDescent="0.3">
      <c r="A91" s="2" t="s">
        <v>85</v>
      </c>
      <c r="B91" s="3">
        <v>-19</v>
      </c>
      <c r="C91" s="3">
        <v>-7</v>
      </c>
      <c r="D91" s="3">
        <v>-17</v>
      </c>
      <c r="E91" s="3">
        <v>0</v>
      </c>
      <c r="F91" s="3">
        <v>0</v>
      </c>
      <c r="G91" s="3">
        <v>0</v>
      </c>
      <c r="H91" s="3">
        <v>-197</v>
      </c>
      <c r="I91" s="3">
        <v>0</v>
      </c>
    </row>
    <row r="92" spans="1:9" x14ac:dyDescent="0.3">
      <c r="A92" s="2" t="s">
        <v>86</v>
      </c>
      <c r="B92" s="3">
        <v>514</v>
      </c>
      <c r="C92" s="3">
        <v>507</v>
      </c>
      <c r="D92" s="3">
        <v>489</v>
      </c>
      <c r="E92" s="3">
        <v>733</v>
      </c>
      <c r="F92" s="3">
        <v>700</v>
      </c>
      <c r="G92" s="3">
        <v>885</v>
      </c>
      <c r="H92" s="3">
        <v>1172</v>
      </c>
      <c r="I92" s="3">
        <v>1151</v>
      </c>
    </row>
    <row r="93" spans="1:9" x14ac:dyDescent="0.3">
      <c r="A93" s="2" t="s">
        <v>149</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87</v>
      </c>
      <c r="B95" s="3">
        <v>-899</v>
      </c>
      <c r="C95" s="3">
        <v>-1022</v>
      </c>
      <c r="D95" s="3">
        <v>-1133</v>
      </c>
      <c r="E95" s="3">
        <v>-1243</v>
      </c>
      <c r="F95" s="3">
        <v>-1332</v>
      </c>
      <c r="G95" s="3">
        <v>-1452</v>
      </c>
      <c r="H95" s="3">
        <v>-1638</v>
      </c>
      <c r="I95" s="3">
        <v>-1837</v>
      </c>
    </row>
    <row r="96" spans="1:9" x14ac:dyDescent="0.3">
      <c r="A96" s="2" t="s">
        <v>88</v>
      </c>
      <c r="B96" s="3">
        <v>0</v>
      </c>
      <c r="C96" s="3">
        <v>0</v>
      </c>
      <c r="D96" s="3">
        <v>0</v>
      </c>
      <c r="E96" s="3">
        <v>-84</v>
      </c>
      <c r="F96" s="3">
        <v>-50</v>
      </c>
      <c r="G96" s="3">
        <v>-58</v>
      </c>
      <c r="H96" s="3">
        <v>-136</v>
      </c>
      <c r="I96" s="3">
        <v>-151</v>
      </c>
    </row>
    <row r="97" spans="1:9" x14ac:dyDescent="0.3">
      <c r="A97" s="27" t="s">
        <v>89</v>
      </c>
      <c r="B97" s="26">
        <v>-2790</v>
      </c>
      <c r="C97" s="26">
        <v>-2671</v>
      </c>
      <c r="D97" s="26">
        <v>-1942</v>
      </c>
      <c r="E97" s="26">
        <v>-4835</v>
      </c>
      <c r="F97" s="26">
        <v>-5293</v>
      </c>
      <c r="G97" s="26">
        <v>2491</v>
      </c>
      <c r="H97" s="26">
        <v>-1459</v>
      </c>
      <c r="I97" s="26">
        <v>-4836</v>
      </c>
    </row>
    <row r="98" spans="1:9" x14ac:dyDescent="0.3">
      <c r="A98" s="2" t="s">
        <v>90</v>
      </c>
      <c r="B98" s="3">
        <v>-83</v>
      </c>
      <c r="C98" s="3">
        <v>-105</v>
      </c>
      <c r="D98" s="3">
        <v>-20</v>
      </c>
      <c r="E98" s="3">
        <v>45</v>
      </c>
      <c r="F98" s="3">
        <v>-129</v>
      </c>
      <c r="G98" s="3">
        <v>-66</v>
      </c>
      <c r="H98" s="3">
        <v>143</v>
      </c>
      <c r="I98" s="3">
        <v>-143</v>
      </c>
    </row>
    <row r="99" spans="1:9" x14ac:dyDescent="0.3">
      <c r="A99" s="27" t="s">
        <v>91</v>
      </c>
      <c r="B99" s="26">
        <f t="shared" ref="B99:I99" si="11">+B77+B86+B97+B98</f>
        <v>1632</v>
      </c>
      <c r="C99" s="26">
        <f t="shared" si="11"/>
        <v>-714</v>
      </c>
      <c r="D99" s="26">
        <f t="shared" si="11"/>
        <v>670</v>
      </c>
      <c r="E99" s="26">
        <f t="shared" si="11"/>
        <v>441</v>
      </c>
      <c r="F99" s="26">
        <f t="shared" si="11"/>
        <v>217</v>
      </c>
      <c r="G99" s="26">
        <f t="shared" si="11"/>
        <v>3882</v>
      </c>
      <c r="H99" s="26">
        <f t="shared" si="11"/>
        <v>1541</v>
      </c>
      <c r="I99" s="26">
        <f t="shared" si="11"/>
        <v>-1315</v>
      </c>
    </row>
    <row r="100" spans="1:9" x14ac:dyDescent="0.3">
      <c r="A100" t="s">
        <v>92</v>
      </c>
      <c r="B100" s="3">
        <v>2220</v>
      </c>
      <c r="C100" s="3">
        <v>3852</v>
      </c>
      <c r="D100" s="3">
        <v>3138</v>
      </c>
      <c r="E100" s="3">
        <v>3808</v>
      </c>
      <c r="F100" s="3">
        <v>4249</v>
      </c>
      <c r="G100" s="3">
        <v>4466</v>
      </c>
      <c r="H100" s="3">
        <v>8348</v>
      </c>
      <c r="I100" s="3">
        <v>9889</v>
      </c>
    </row>
    <row r="101" spans="1:9" ht="15" thickBot="1" x14ac:dyDescent="0.35">
      <c r="A101" s="6" t="s">
        <v>93</v>
      </c>
      <c r="B101" s="7">
        <v>3852</v>
      </c>
      <c r="C101" s="7">
        <v>3138</v>
      </c>
      <c r="D101" s="7">
        <v>3808</v>
      </c>
      <c r="E101" s="7">
        <v>4249</v>
      </c>
      <c r="F101" s="7">
        <v>4466</v>
      </c>
      <c r="G101" s="7">
        <v>8348</v>
      </c>
      <c r="H101" s="7">
        <f>+H99+H100</f>
        <v>9889</v>
      </c>
      <c r="I101" s="7">
        <f>+I99+I100</f>
        <v>8574</v>
      </c>
    </row>
    <row r="102" spans="1:9" s="12" customFormat="1" ht="15" thickTop="1" x14ac:dyDescent="0.3">
      <c r="A102" s="12" t="s">
        <v>19</v>
      </c>
      <c r="B102" s="13">
        <f t="shared" ref="B102:I102" si="12">+B101-B25</f>
        <v>0</v>
      </c>
      <c r="C102" s="13">
        <f t="shared" si="12"/>
        <v>0</v>
      </c>
      <c r="D102" s="13">
        <f t="shared" si="12"/>
        <v>0</v>
      </c>
      <c r="E102" s="13">
        <f t="shared" si="12"/>
        <v>0</v>
      </c>
      <c r="F102" s="13">
        <f t="shared" si="12"/>
        <v>0</v>
      </c>
      <c r="G102" s="13">
        <f t="shared" si="12"/>
        <v>0</v>
      </c>
      <c r="H102" s="13">
        <f t="shared" si="12"/>
        <v>0</v>
      </c>
      <c r="I102" s="13">
        <f t="shared" si="12"/>
        <v>0</v>
      </c>
    </row>
    <row r="103" spans="1:9" x14ac:dyDescent="0.3">
      <c r="A103" t="s">
        <v>94</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1" t="s">
        <v>95</v>
      </c>
      <c r="B105" s="3">
        <v>53</v>
      </c>
      <c r="C105" s="3">
        <v>70</v>
      </c>
      <c r="D105" s="3">
        <v>98</v>
      </c>
      <c r="E105" s="3">
        <v>125</v>
      </c>
      <c r="F105" s="3">
        <v>153</v>
      </c>
      <c r="G105" s="3">
        <v>140</v>
      </c>
      <c r="H105" s="3">
        <v>293</v>
      </c>
      <c r="I105" s="3">
        <v>290</v>
      </c>
    </row>
    <row r="106" spans="1:9" x14ac:dyDescent="0.3">
      <c r="A106" s="11" t="s">
        <v>18</v>
      </c>
      <c r="B106" s="3">
        <v>1262</v>
      </c>
      <c r="C106" s="3">
        <v>748</v>
      </c>
      <c r="D106" s="3">
        <v>703</v>
      </c>
      <c r="E106" s="3">
        <v>529</v>
      </c>
      <c r="F106" s="3">
        <v>757</v>
      </c>
      <c r="G106" s="3">
        <v>1028</v>
      </c>
      <c r="H106" s="3">
        <v>1177</v>
      </c>
      <c r="I106" s="3">
        <v>1231</v>
      </c>
    </row>
    <row r="107" spans="1:9" x14ac:dyDescent="0.3">
      <c r="A107" s="11" t="s">
        <v>96</v>
      </c>
      <c r="B107" s="3">
        <v>206</v>
      </c>
      <c r="C107" s="3">
        <v>252</v>
      </c>
      <c r="D107" s="3">
        <v>266</v>
      </c>
      <c r="E107" s="3">
        <v>294</v>
      </c>
      <c r="F107" s="3">
        <v>160</v>
      </c>
      <c r="G107" s="3">
        <v>121</v>
      </c>
      <c r="H107" s="3">
        <v>179</v>
      </c>
      <c r="I107" s="3">
        <v>160</v>
      </c>
    </row>
    <row r="108" spans="1:9" x14ac:dyDescent="0.3">
      <c r="A108" s="11" t="s">
        <v>97</v>
      </c>
      <c r="B108" s="3">
        <v>240</v>
      </c>
      <c r="C108" s="3">
        <v>271</v>
      </c>
      <c r="D108" s="3">
        <v>300</v>
      </c>
      <c r="E108" s="3">
        <v>320</v>
      </c>
      <c r="F108" s="3">
        <v>347</v>
      </c>
      <c r="G108" s="3">
        <v>385</v>
      </c>
      <c r="H108" s="3">
        <v>438</v>
      </c>
      <c r="I108" s="3">
        <v>480</v>
      </c>
    </row>
    <row r="110" spans="1:9" x14ac:dyDescent="0.3">
      <c r="A110" s="14" t="s">
        <v>100</v>
      </c>
      <c r="B110" s="14"/>
      <c r="C110" s="14"/>
      <c r="D110" s="14"/>
      <c r="E110" s="14"/>
      <c r="F110" s="14"/>
      <c r="G110" s="14"/>
      <c r="H110" s="14"/>
      <c r="I110" s="14"/>
    </row>
    <row r="111" spans="1:9" x14ac:dyDescent="0.3">
      <c r="A111" s="28" t="s">
        <v>110</v>
      </c>
      <c r="B111" s="3"/>
      <c r="C111" s="3"/>
      <c r="D111" s="3"/>
      <c r="E111" s="3"/>
      <c r="F111" s="3"/>
      <c r="G111" s="3"/>
      <c r="H111" s="3"/>
      <c r="I111" s="3"/>
    </row>
    <row r="112" spans="1:9" x14ac:dyDescent="0.3">
      <c r="A112" s="2" t="s">
        <v>101</v>
      </c>
      <c r="B112" s="49">
        <v>13740</v>
      </c>
      <c r="C112" s="50">
        <v>14764</v>
      </c>
      <c r="D112" s="49">
        <v>15216</v>
      </c>
      <c r="E112" s="49">
        <v>14855</v>
      </c>
      <c r="F112" s="49">
        <v>15902</v>
      </c>
      <c r="G112" s="49">
        <v>14484</v>
      </c>
      <c r="H112" s="3">
        <f t="shared" ref="H112" si="13">+SUM(H113:H115)</f>
        <v>17179</v>
      </c>
      <c r="I112" s="3">
        <f>+SUM(I113:I115)</f>
        <v>18353</v>
      </c>
    </row>
    <row r="113" spans="1:9" x14ac:dyDescent="0.3">
      <c r="A113" s="11" t="s">
        <v>114</v>
      </c>
      <c r="B113" s="51">
        <v>8506</v>
      </c>
      <c r="C113" s="52">
        <v>9299</v>
      </c>
      <c r="D113" s="51">
        <v>9684</v>
      </c>
      <c r="E113" s="51">
        <v>9322</v>
      </c>
      <c r="F113" s="51">
        <v>10045</v>
      </c>
      <c r="G113" s="51">
        <v>9329</v>
      </c>
      <c r="H113" s="8">
        <v>11644</v>
      </c>
      <c r="I113" s="8">
        <v>12228</v>
      </c>
    </row>
    <row r="114" spans="1:9" x14ac:dyDescent="0.3">
      <c r="A114" s="11" t="s">
        <v>115</v>
      </c>
      <c r="B114" s="51">
        <v>4410</v>
      </c>
      <c r="C114" s="52">
        <v>4746</v>
      </c>
      <c r="D114" s="51">
        <v>4886</v>
      </c>
      <c r="E114" s="51">
        <v>4938</v>
      </c>
      <c r="F114" s="51">
        <v>5260</v>
      </c>
      <c r="G114" s="51">
        <v>4639</v>
      </c>
      <c r="H114" s="8">
        <v>5028</v>
      </c>
      <c r="I114" s="8">
        <v>5492</v>
      </c>
    </row>
    <row r="115" spans="1:9" x14ac:dyDescent="0.3">
      <c r="A115" s="11" t="s">
        <v>116</v>
      </c>
      <c r="B115" s="51">
        <v>824</v>
      </c>
      <c r="C115" s="52">
        <v>719</v>
      </c>
      <c r="D115" s="51">
        <v>646</v>
      </c>
      <c r="E115" s="51">
        <v>595</v>
      </c>
      <c r="F115" s="51">
        <v>597</v>
      </c>
      <c r="G115" s="51">
        <v>516</v>
      </c>
      <c r="H115">
        <v>507</v>
      </c>
      <c r="I115">
        <v>633</v>
      </c>
    </row>
    <row r="116" spans="1:9" x14ac:dyDescent="0.3">
      <c r="A116" s="2" t="s">
        <v>102</v>
      </c>
      <c r="B116" s="49">
        <v>11024</v>
      </c>
      <c r="C116" s="50">
        <v>7568</v>
      </c>
      <c r="D116" s="49">
        <v>7970</v>
      </c>
      <c r="E116" s="49">
        <v>9242</v>
      </c>
      <c r="F116" s="49">
        <v>9812</v>
      </c>
      <c r="G116" s="49">
        <v>9347</v>
      </c>
      <c r="H116" s="3">
        <f t="shared" ref="H116" si="14">+SUM(H117:H119)</f>
        <v>11456</v>
      </c>
      <c r="I116" s="3">
        <f>+SUM(I117:I119)</f>
        <v>12479</v>
      </c>
    </row>
    <row r="117" spans="1:9" x14ac:dyDescent="0.3">
      <c r="A117" s="11" t="s">
        <v>114</v>
      </c>
      <c r="B117" s="51">
        <v>7344</v>
      </c>
      <c r="C117" s="52">
        <v>5043</v>
      </c>
      <c r="D117" s="51">
        <v>5192</v>
      </c>
      <c r="E117" s="51">
        <v>5875</v>
      </c>
      <c r="F117" s="51">
        <v>6293</v>
      </c>
      <c r="G117" s="51">
        <v>5892</v>
      </c>
      <c r="H117" s="8">
        <v>6970</v>
      </c>
      <c r="I117" s="8">
        <v>7388</v>
      </c>
    </row>
    <row r="118" spans="1:9" x14ac:dyDescent="0.3">
      <c r="A118" s="11" t="s">
        <v>115</v>
      </c>
      <c r="B118" s="51">
        <v>3072</v>
      </c>
      <c r="C118" s="52">
        <v>2149</v>
      </c>
      <c r="D118" s="51">
        <v>2395</v>
      </c>
      <c r="E118" s="51">
        <v>2940</v>
      </c>
      <c r="F118" s="51">
        <v>3087</v>
      </c>
      <c r="G118" s="51">
        <v>3053</v>
      </c>
      <c r="H118" s="8">
        <v>3996</v>
      </c>
      <c r="I118" s="8">
        <v>4527</v>
      </c>
    </row>
    <row r="119" spans="1:9" x14ac:dyDescent="0.3">
      <c r="A119" s="11" t="s">
        <v>116</v>
      </c>
      <c r="B119" s="51">
        <v>608</v>
      </c>
      <c r="C119" s="52">
        <v>376</v>
      </c>
      <c r="D119" s="51">
        <v>383</v>
      </c>
      <c r="E119" s="51">
        <v>427</v>
      </c>
      <c r="F119" s="51">
        <v>432</v>
      </c>
      <c r="G119" s="51">
        <v>402</v>
      </c>
      <c r="H119">
        <v>490</v>
      </c>
      <c r="I119">
        <v>564</v>
      </c>
    </row>
    <row r="120" spans="1:9" x14ac:dyDescent="0.3">
      <c r="A120" s="2" t="s">
        <v>103</v>
      </c>
      <c r="B120" s="49">
        <v>3067</v>
      </c>
      <c r="C120" s="50">
        <v>3785</v>
      </c>
      <c r="D120" s="49">
        <v>4237</v>
      </c>
      <c r="E120" s="49">
        <v>5134</v>
      </c>
      <c r="F120" s="49">
        <v>6208</v>
      </c>
      <c r="G120" s="49">
        <v>6679</v>
      </c>
      <c r="H120" s="3">
        <f t="shared" ref="H120" si="15">+SUM(H121:H123)</f>
        <v>8290</v>
      </c>
      <c r="I120" s="3">
        <f>+SUM(I121:I123)</f>
        <v>7547</v>
      </c>
    </row>
    <row r="121" spans="1:9" x14ac:dyDescent="0.3">
      <c r="A121" s="11" t="s">
        <v>114</v>
      </c>
      <c r="B121" s="51">
        <v>2016</v>
      </c>
      <c r="C121" s="52">
        <v>2599</v>
      </c>
      <c r="D121" s="51">
        <v>2920</v>
      </c>
      <c r="E121" s="51">
        <v>3496</v>
      </c>
      <c r="F121" s="51">
        <v>4262</v>
      </c>
      <c r="G121" s="51">
        <v>4635</v>
      </c>
      <c r="H121" s="8">
        <v>5748</v>
      </c>
      <c r="I121" s="8">
        <v>5416</v>
      </c>
    </row>
    <row r="122" spans="1:9" x14ac:dyDescent="0.3">
      <c r="A122" s="11" t="s">
        <v>115</v>
      </c>
      <c r="B122" s="51">
        <v>925</v>
      </c>
      <c r="C122" s="52">
        <v>1055</v>
      </c>
      <c r="D122" s="51">
        <v>1188</v>
      </c>
      <c r="E122" s="51">
        <v>1508</v>
      </c>
      <c r="F122" s="51">
        <v>1808</v>
      </c>
      <c r="G122" s="51">
        <v>1896</v>
      </c>
      <c r="H122" s="8">
        <v>2347</v>
      </c>
      <c r="I122" s="8">
        <v>1938</v>
      </c>
    </row>
    <row r="123" spans="1:9" x14ac:dyDescent="0.3">
      <c r="A123" s="11" t="s">
        <v>116</v>
      </c>
      <c r="B123" s="51">
        <v>126</v>
      </c>
      <c r="C123" s="52">
        <v>131</v>
      </c>
      <c r="D123" s="51">
        <v>129</v>
      </c>
      <c r="E123" s="51">
        <v>130</v>
      </c>
      <c r="F123" s="51">
        <v>138</v>
      </c>
      <c r="G123" s="51">
        <v>148</v>
      </c>
      <c r="H123">
        <v>195</v>
      </c>
      <c r="I123">
        <v>193</v>
      </c>
    </row>
    <row r="124" spans="1:9" x14ac:dyDescent="0.3">
      <c r="A124" s="2" t="s">
        <v>107</v>
      </c>
      <c r="B124" s="49">
        <v>755</v>
      </c>
      <c r="C124" s="50">
        <v>4317</v>
      </c>
      <c r="D124" s="49">
        <v>4737</v>
      </c>
      <c r="E124" s="49">
        <v>5166</v>
      </c>
      <c r="F124" s="49">
        <v>5254</v>
      </c>
      <c r="G124" s="49">
        <v>5028</v>
      </c>
      <c r="H124" s="3">
        <f t="shared" ref="H124" si="16">+SUM(H125:H127)</f>
        <v>5343</v>
      </c>
      <c r="I124" s="3">
        <f>+SUM(I125:I127)</f>
        <v>5955</v>
      </c>
    </row>
    <row r="125" spans="1:9" x14ac:dyDescent="0.3">
      <c r="A125" s="11" t="s">
        <v>114</v>
      </c>
      <c r="B125" s="51">
        <v>452</v>
      </c>
      <c r="C125" s="52">
        <v>2930</v>
      </c>
      <c r="D125" s="51">
        <v>3285</v>
      </c>
      <c r="E125" s="51">
        <v>3575</v>
      </c>
      <c r="F125" s="51">
        <v>3622</v>
      </c>
      <c r="G125" s="51">
        <v>3449</v>
      </c>
      <c r="H125" s="8">
        <v>3659</v>
      </c>
      <c r="I125" s="8">
        <v>4111</v>
      </c>
    </row>
    <row r="126" spans="1:9" x14ac:dyDescent="0.3">
      <c r="A126" s="11" t="s">
        <v>115</v>
      </c>
      <c r="B126" s="51">
        <v>230</v>
      </c>
      <c r="C126" s="52">
        <v>1117</v>
      </c>
      <c r="D126" s="51">
        <v>1185</v>
      </c>
      <c r="E126" s="51">
        <v>1347</v>
      </c>
      <c r="F126" s="51">
        <v>1395</v>
      </c>
      <c r="G126" s="51">
        <v>1365</v>
      </c>
      <c r="H126" s="8">
        <v>1494</v>
      </c>
      <c r="I126" s="8">
        <v>1610</v>
      </c>
    </row>
    <row r="127" spans="1:9" x14ac:dyDescent="0.3">
      <c r="A127" s="11" t="s">
        <v>116</v>
      </c>
      <c r="B127" s="51">
        <v>73</v>
      </c>
      <c r="C127" s="52">
        <v>270</v>
      </c>
      <c r="D127" s="51">
        <v>267</v>
      </c>
      <c r="E127" s="51">
        <v>244</v>
      </c>
      <c r="F127" s="51">
        <v>237</v>
      </c>
      <c r="G127" s="51">
        <v>214</v>
      </c>
      <c r="H127">
        <v>190</v>
      </c>
      <c r="I127">
        <v>234</v>
      </c>
    </row>
    <row r="128" spans="1:9" x14ac:dyDescent="0.3">
      <c r="A128" s="2" t="s">
        <v>108</v>
      </c>
      <c r="B128" s="49">
        <v>115</v>
      </c>
      <c r="C128" s="50">
        <v>73</v>
      </c>
      <c r="D128" s="49">
        <v>73</v>
      </c>
      <c r="E128" s="49">
        <v>88</v>
      </c>
      <c r="F128" s="49">
        <v>42</v>
      </c>
      <c r="G128" s="49">
        <v>30</v>
      </c>
      <c r="H128" s="3">
        <v>25</v>
      </c>
      <c r="I128" s="3">
        <v>102</v>
      </c>
    </row>
    <row r="129" spans="1:9" x14ac:dyDescent="0.3">
      <c r="A129" s="4" t="s">
        <v>104</v>
      </c>
      <c r="B129" s="53">
        <v>28701</v>
      </c>
      <c r="C129" s="54">
        <v>30507</v>
      </c>
      <c r="D129" s="53">
        <v>32233</v>
      </c>
      <c r="E129" s="53">
        <v>34485</v>
      </c>
      <c r="F129" s="53">
        <v>37218</v>
      </c>
      <c r="G129" s="53">
        <v>35568</v>
      </c>
      <c r="H129" s="5">
        <f t="shared" ref="H129:I129" si="17">+H112+H116+H120+H124+H128</f>
        <v>42293</v>
      </c>
      <c r="I129" s="5">
        <f t="shared" si="17"/>
        <v>44436</v>
      </c>
    </row>
    <row r="130" spans="1:9" x14ac:dyDescent="0.3">
      <c r="A130" s="2" t="s">
        <v>105</v>
      </c>
      <c r="B130" s="3">
        <v>1982</v>
      </c>
      <c r="C130" s="3">
        <v>1955</v>
      </c>
      <c r="D130" s="3">
        <v>2042</v>
      </c>
      <c r="E130" s="3">
        <v>1886</v>
      </c>
      <c r="F130" s="3">
        <f>+SUM(F131:F134)</f>
        <v>1906</v>
      </c>
      <c r="G130" s="3">
        <f>+SUM(G131:G134)</f>
        <v>1846</v>
      </c>
      <c r="H130" s="3">
        <f>+SUM(H131:H134)</f>
        <v>2205</v>
      </c>
      <c r="I130" s="3">
        <f>+SUM(I131:I134)</f>
        <v>2346</v>
      </c>
    </row>
    <row r="131" spans="1:9" x14ac:dyDescent="0.3">
      <c r="A131" s="11" t="s">
        <v>114</v>
      </c>
      <c r="B131" s="3"/>
      <c r="C131" s="3"/>
      <c r="D131" s="3"/>
      <c r="E131" s="3"/>
      <c r="F131" s="3">
        <v>1658</v>
      </c>
      <c r="G131" s="3">
        <v>1642</v>
      </c>
      <c r="H131" s="3">
        <v>1986</v>
      </c>
      <c r="I131" s="3">
        <v>2094</v>
      </c>
    </row>
    <row r="132" spans="1:9" x14ac:dyDescent="0.3">
      <c r="A132" s="11" t="s">
        <v>115</v>
      </c>
      <c r="B132" s="3"/>
      <c r="C132" s="3"/>
      <c r="D132" s="3"/>
      <c r="E132" s="3"/>
      <c r="F132" s="3">
        <v>118</v>
      </c>
      <c r="G132" s="3">
        <v>89</v>
      </c>
      <c r="H132" s="3">
        <v>104</v>
      </c>
      <c r="I132" s="3">
        <v>103</v>
      </c>
    </row>
    <row r="133" spans="1:9" x14ac:dyDescent="0.3">
      <c r="A133" s="11" t="s">
        <v>116</v>
      </c>
      <c r="B133" s="3"/>
      <c r="C133" s="3"/>
      <c r="D133" s="3"/>
      <c r="E133" s="3"/>
      <c r="F133" s="3">
        <v>24</v>
      </c>
      <c r="G133" s="3">
        <v>25</v>
      </c>
      <c r="H133" s="3">
        <v>29</v>
      </c>
      <c r="I133" s="3">
        <v>26</v>
      </c>
    </row>
    <row r="134" spans="1:9" x14ac:dyDescent="0.3">
      <c r="A134" s="11" t="s">
        <v>122</v>
      </c>
      <c r="B134" s="3"/>
      <c r="C134" s="3"/>
      <c r="D134" s="3"/>
      <c r="E134" s="3"/>
      <c r="F134" s="3">
        <v>106</v>
      </c>
      <c r="G134" s="3">
        <v>90</v>
      </c>
      <c r="H134" s="3">
        <v>86</v>
      </c>
      <c r="I134" s="3">
        <v>123</v>
      </c>
    </row>
    <row r="135" spans="1:9" x14ac:dyDescent="0.3">
      <c r="A135" s="2" t="s">
        <v>109</v>
      </c>
      <c r="B135" s="3">
        <v>-82</v>
      </c>
      <c r="C135" s="3">
        <v>-86</v>
      </c>
      <c r="D135" s="3">
        <v>75</v>
      </c>
      <c r="E135" s="3">
        <v>26</v>
      </c>
      <c r="F135" s="3">
        <v>-7</v>
      </c>
      <c r="G135" s="3">
        <v>-11</v>
      </c>
      <c r="H135" s="3">
        <v>40</v>
      </c>
      <c r="I135" s="3">
        <v>-72</v>
      </c>
    </row>
    <row r="136" spans="1:9" ht="15" thickBot="1" x14ac:dyDescent="0.35">
      <c r="A136" s="6" t="s">
        <v>106</v>
      </c>
      <c r="B136" s="7">
        <f t="shared" ref="B136:H136" si="18">+B129+B130+B135</f>
        <v>30601</v>
      </c>
      <c r="C136" s="7">
        <f>+C129+C130+C135</f>
        <v>32376</v>
      </c>
      <c r="D136" s="7">
        <f>+D129+D130+D135</f>
        <v>34350</v>
      </c>
      <c r="E136" s="7">
        <f>+E129+E130+E135</f>
        <v>36397</v>
      </c>
      <c r="F136" s="7">
        <f>+F129+F130+F135</f>
        <v>39117</v>
      </c>
      <c r="G136" s="7">
        <f>+G129+G130+G135</f>
        <v>37403</v>
      </c>
      <c r="H136" s="7">
        <f t="shared" si="18"/>
        <v>44538</v>
      </c>
      <c r="I136" s="7">
        <f>+I129+I130+I135</f>
        <v>46710</v>
      </c>
    </row>
    <row r="137" spans="1:9" s="12" customFormat="1" ht="15" thickTop="1" x14ac:dyDescent="0.3">
      <c r="A137" s="12" t="s">
        <v>112</v>
      </c>
      <c r="B137" s="13">
        <f>+I136-I2</f>
        <v>0</v>
      </c>
      <c r="C137" s="13">
        <f t="shared" ref="C137:H137" si="19">+C136-C2</f>
        <v>0</v>
      </c>
      <c r="D137" s="13">
        <f t="shared" si="19"/>
        <v>0</v>
      </c>
      <c r="E137" s="13">
        <f t="shared" si="19"/>
        <v>0</v>
      </c>
      <c r="F137" s="13">
        <f t="shared" si="19"/>
        <v>0</v>
      </c>
      <c r="G137" s="13">
        <f t="shared" si="19"/>
        <v>0</v>
      </c>
      <c r="H137" s="13">
        <f t="shared" si="19"/>
        <v>0</v>
      </c>
    </row>
    <row r="138" spans="1:9" x14ac:dyDescent="0.3">
      <c r="A138" s="1" t="s">
        <v>111</v>
      </c>
    </row>
    <row r="139" spans="1:9" x14ac:dyDescent="0.3">
      <c r="A139" s="2" t="s">
        <v>101</v>
      </c>
      <c r="B139" s="49">
        <v>3645</v>
      </c>
      <c r="C139" s="50">
        <v>3763</v>
      </c>
      <c r="D139" s="49">
        <v>3875</v>
      </c>
      <c r="E139" s="49">
        <v>3600</v>
      </c>
      <c r="F139" s="49">
        <v>3925</v>
      </c>
      <c r="G139" s="49">
        <v>2899</v>
      </c>
      <c r="H139" s="3">
        <v>5089</v>
      </c>
      <c r="I139" s="3">
        <v>5114</v>
      </c>
    </row>
    <row r="140" spans="1:9" x14ac:dyDescent="0.3">
      <c r="A140" s="2" t="s">
        <v>102</v>
      </c>
      <c r="B140" s="49">
        <v>2342</v>
      </c>
      <c r="C140" s="50">
        <v>1787</v>
      </c>
      <c r="D140" s="49">
        <v>1507</v>
      </c>
      <c r="E140" s="49">
        <v>1587</v>
      </c>
      <c r="F140" s="49">
        <v>1995</v>
      </c>
      <c r="G140" s="49">
        <v>1541</v>
      </c>
      <c r="H140" s="3">
        <v>2435</v>
      </c>
      <c r="I140" s="3">
        <v>3293</v>
      </c>
    </row>
    <row r="141" spans="1:9" x14ac:dyDescent="0.3">
      <c r="A141" s="2" t="s">
        <v>103</v>
      </c>
      <c r="B141" s="49">
        <v>993</v>
      </c>
      <c r="C141" s="50">
        <v>1372</v>
      </c>
      <c r="D141" s="49">
        <v>1507</v>
      </c>
      <c r="E141" s="49">
        <v>1807</v>
      </c>
      <c r="F141" s="49">
        <v>2376</v>
      </c>
      <c r="G141" s="49">
        <v>2490</v>
      </c>
      <c r="H141" s="3">
        <v>3243</v>
      </c>
      <c r="I141" s="3">
        <v>2365</v>
      </c>
    </row>
    <row r="142" spans="1:9" x14ac:dyDescent="0.3">
      <c r="A142" s="2" t="s">
        <v>107</v>
      </c>
      <c r="B142" s="49">
        <v>100</v>
      </c>
      <c r="C142" s="50">
        <v>1002</v>
      </c>
      <c r="D142" s="49">
        <v>980</v>
      </c>
      <c r="E142" s="49">
        <v>1189</v>
      </c>
      <c r="F142" s="49">
        <v>1323</v>
      </c>
      <c r="G142" s="49">
        <v>1184</v>
      </c>
      <c r="H142" s="3">
        <v>1530</v>
      </c>
      <c r="I142" s="3">
        <v>1896</v>
      </c>
    </row>
    <row r="143" spans="1:9" x14ac:dyDescent="0.3">
      <c r="A143" s="2" t="s">
        <v>108</v>
      </c>
      <c r="B143" s="49">
        <v>-2267</v>
      </c>
      <c r="C143" s="50">
        <v>-2596</v>
      </c>
      <c r="D143" s="49">
        <v>-2677</v>
      </c>
      <c r="E143" s="49">
        <v>-2658</v>
      </c>
      <c r="F143" s="49">
        <v>-3262</v>
      </c>
      <c r="G143" s="49">
        <v>-3468</v>
      </c>
      <c r="H143" s="3">
        <v>-3656</v>
      </c>
      <c r="I143" s="3">
        <v>-4262</v>
      </c>
    </row>
    <row r="144" spans="1:9" x14ac:dyDescent="0.3">
      <c r="A144" s="4" t="s">
        <v>104</v>
      </c>
      <c r="B144" s="53">
        <v>4813</v>
      </c>
      <c r="C144" s="54">
        <v>5328</v>
      </c>
      <c r="D144" s="53">
        <v>5192</v>
      </c>
      <c r="E144" s="53">
        <v>5525</v>
      </c>
      <c r="F144" s="53">
        <v>6357</v>
      </c>
      <c r="G144" s="53">
        <v>4646</v>
      </c>
      <c r="H144" s="5">
        <f t="shared" ref="H144:I144" si="20">+SUM(H139:H143)</f>
        <v>8641</v>
      </c>
      <c r="I144" s="5">
        <f t="shared" si="20"/>
        <v>8406</v>
      </c>
    </row>
    <row r="145" spans="1:9" x14ac:dyDescent="0.3">
      <c r="A145" s="2" t="s">
        <v>105</v>
      </c>
      <c r="B145" s="3">
        <v>517</v>
      </c>
      <c r="C145" s="3">
        <v>487</v>
      </c>
      <c r="D145" s="3">
        <v>477</v>
      </c>
      <c r="E145" s="3">
        <v>310</v>
      </c>
      <c r="F145" s="3">
        <v>303</v>
      </c>
      <c r="G145" s="3">
        <v>297</v>
      </c>
      <c r="H145" s="3">
        <v>543</v>
      </c>
      <c r="I145" s="3">
        <v>669</v>
      </c>
    </row>
    <row r="146" spans="1:9" x14ac:dyDescent="0.3">
      <c r="A146" s="2" t="s">
        <v>109</v>
      </c>
      <c r="B146" s="3">
        <v>-1097</v>
      </c>
      <c r="C146" s="3">
        <v>-1173</v>
      </c>
      <c r="D146" s="3">
        <v>-724</v>
      </c>
      <c r="E146" s="3">
        <v>-1456</v>
      </c>
      <c r="F146" s="3">
        <v>-1810</v>
      </c>
      <c r="G146" s="3">
        <v>-1967</v>
      </c>
      <c r="H146" s="3">
        <v>-2261</v>
      </c>
      <c r="I146" s="3">
        <v>-2219</v>
      </c>
    </row>
    <row r="147" spans="1:9" ht="15" thickBot="1" x14ac:dyDescent="0.35">
      <c r="A147" s="6" t="s">
        <v>113</v>
      </c>
      <c r="B147" s="7">
        <f t="shared" ref="B147" si="21">+SUM(B144:B146)</f>
        <v>4233</v>
      </c>
      <c r="C147" s="7">
        <f t="shared" ref="C147:H147" si="22">+SUM(C144:C146)</f>
        <v>4642</v>
      </c>
      <c r="D147" s="7">
        <f t="shared" si="22"/>
        <v>4945</v>
      </c>
      <c r="E147" s="7">
        <f t="shared" si="22"/>
        <v>4379</v>
      </c>
      <c r="F147" s="7">
        <f t="shared" si="22"/>
        <v>4850</v>
      </c>
      <c r="G147" s="7">
        <f t="shared" si="22"/>
        <v>2976</v>
      </c>
      <c r="H147" s="7">
        <f t="shared" si="22"/>
        <v>6923</v>
      </c>
      <c r="I147" s="7">
        <f>+SUM(I144:I146)</f>
        <v>6856</v>
      </c>
    </row>
    <row r="148" spans="1:9" s="12" customFormat="1" ht="15" thickTop="1" x14ac:dyDescent="0.3">
      <c r="A148" s="12" t="s">
        <v>112</v>
      </c>
      <c r="B148" s="13">
        <f t="shared" ref="B148:I148" si="23">+B147-B10-B8</f>
        <v>0</v>
      </c>
      <c r="C148" s="13">
        <f t="shared" si="23"/>
        <v>0</v>
      </c>
      <c r="D148" s="13">
        <f t="shared" si="23"/>
        <v>0</v>
      </c>
      <c r="E148" s="13">
        <f t="shared" si="23"/>
        <v>0</v>
      </c>
      <c r="F148" s="13">
        <f t="shared" si="23"/>
        <v>0</v>
      </c>
      <c r="G148" s="13">
        <f t="shared" si="23"/>
        <v>0</v>
      </c>
      <c r="H148" s="13">
        <f t="shared" si="23"/>
        <v>0</v>
      </c>
      <c r="I148" s="13">
        <f t="shared" si="23"/>
        <v>0</v>
      </c>
    </row>
    <row r="149" spans="1:9" x14ac:dyDescent="0.3">
      <c r="A149" s="1" t="s">
        <v>118</v>
      </c>
    </row>
    <row r="150" spans="1:9" x14ac:dyDescent="0.3">
      <c r="A150" s="2" t="s">
        <v>101</v>
      </c>
      <c r="B150" s="3">
        <v>632</v>
      </c>
      <c r="C150" s="3">
        <v>742</v>
      </c>
      <c r="D150" s="3">
        <v>819</v>
      </c>
      <c r="E150" s="3">
        <v>848</v>
      </c>
      <c r="F150" s="3">
        <v>814</v>
      </c>
      <c r="G150" s="3">
        <v>645</v>
      </c>
      <c r="H150" s="3">
        <v>617</v>
      </c>
      <c r="I150" s="3">
        <v>639</v>
      </c>
    </row>
    <row r="151" spans="1:9" x14ac:dyDescent="0.3">
      <c r="A151" s="2" t="s">
        <v>102</v>
      </c>
      <c r="B151" s="3">
        <v>601</v>
      </c>
      <c r="C151" s="3">
        <v>748</v>
      </c>
      <c r="D151" s="3">
        <v>709</v>
      </c>
      <c r="E151" s="3">
        <v>849</v>
      </c>
      <c r="F151" s="3">
        <v>929</v>
      </c>
      <c r="G151" s="3">
        <v>885</v>
      </c>
      <c r="H151" s="3">
        <v>982</v>
      </c>
      <c r="I151" s="3">
        <v>920</v>
      </c>
    </row>
    <row r="152" spans="1:9" x14ac:dyDescent="0.3">
      <c r="A152" s="2" t="s">
        <v>103</v>
      </c>
      <c r="B152" s="3">
        <v>254</v>
      </c>
      <c r="C152" s="3">
        <v>234</v>
      </c>
      <c r="D152" s="3">
        <v>225</v>
      </c>
      <c r="E152" s="3">
        <v>256</v>
      </c>
      <c r="F152" s="3">
        <v>237</v>
      </c>
      <c r="G152" s="3">
        <v>214</v>
      </c>
      <c r="H152" s="3">
        <v>288</v>
      </c>
      <c r="I152" s="3">
        <v>303</v>
      </c>
    </row>
    <row r="153" spans="1:9" x14ac:dyDescent="0.3">
      <c r="A153" s="2" t="s">
        <v>119</v>
      </c>
      <c r="B153" s="3">
        <v>205</v>
      </c>
      <c r="C153" s="3">
        <v>223</v>
      </c>
      <c r="D153" s="3">
        <v>340</v>
      </c>
      <c r="E153" s="3">
        <v>339</v>
      </c>
      <c r="F153" s="3">
        <v>326</v>
      </c>
      <c r="G153" s="3">
        <v>296</v>
      </c>
      <c r="H153" s="3">
        <v>304</v>
      </c>
      <c r="I153" s="3">
        <v>274</v>
      </c>
    </row>
    <row r="154" spans="1:9" x14ac:dyDescent="0.3">
      <c r="A154" s="2" t="s">
        <v>108</v>
      </c>
      <c r="B154" s="3">
        <v>484</v>
      </c>
      <c r="C154" s="3">
        <v>511</v>
      </c>
      <c r="D154" s="3">
        <v>533</v>
      </c>
      <c r="E154" s="3">
        <v>597</v>
      </c>
      <c r="F154" s="3">
        <v>665</v>
      </c>
      <c r="G154" s="3">
        <v>830</v>
      </c>
      <c r="H154" s="3">
        <v>780</v>
      </c>
      <c r="I154" s="3">
        <v>789</v>
      </c>
    </row>
    <row r="155" spans="1:9" x14ac:dyDescent="0.3">
      <c r="A155" s="4" t="s">
        <v>120</v>
      </c>
      <c r="B155" s="5">
        <v>2176</v>
      </c>
      <c r="C155" s="5">
        <f t="shared" ref="C155:I155" si="24">+SUM(C150:C154)</f>
        <v>2458</v>
      </c>
      <c r="D155" s="5">
        <v>2626</v>
      </c>
      <c r="E155" s="5">
        <v>2889</v>
      </c>
      <c r="F155" s="5">
        <v>2971</v>
      </c>
      <c r="G155" s="5">
        <v>2870</v>
      </c>
      <c r="H155" s="5">
        <f t="shared" si="24"/>
        <v>2971</v>
      </c>
      <c r="I155" s="5">
        <f t="shared" si="24"/>
        <v>2925</v>
      </c>
    </row>
    <row r="156" spans="1:9" x14ac:dyDescent="0.3">
      <c r="A156" s="2" t="s">
        <v>105</v>
      </c>
      <c r="B156" s="3">
        <v>122</v>
      </c>
      <c r="C156" s="3">
        <v>125</v>
      </c>
      <c r="D156" s="3">
        <v>125</v>
      </c>
      <c r="E156" s="3">
        <v>115</v>
      </c>
      <c r="F156" s="3">
        <v>100</v>
      </c>
      <c r="G156" s="3">
        <v>80</v>
      </c>
      <c r="H156" s="3">
        <v>63</v>
      </c>
      <c r="I156" s="3">
        <v>49</v>
      </c>
    </row>
    <row r="157" spans="1:9" x14ac:dyDescent="0.3">
      <c r="A157" s="2" t="s">
        <v>109</v>
      </c>
      <c r="B157" s="3">
        <v>713</v>
      </c>
      <c r="C157" s="3">
        <v>937</v>
      </c>
      <c r="D157" s="3">
        <v>1238</v>
      </c>
      <c r="E157" s="3">
        <v>1450</v>
      </c>
      <c r="F157" s="3">
        <v>1673</v>
      </c>
      <c r="G157" s="3">
        <v>1916</v>
      </c>
      <c r="H157" s="3">
        <v>1870</v>
      </c>
      <c r="I157" s="3">
        <v>1817</v>
      </c>
    </row>
    <row r="158" spans="1:9" ht="15" thickBot="1" x14ac:dyDescent="0.35">
      <c r="A158" s="6" t="s">
        <v>121</v>
      </c>
      <c r="B158" s="7">
        <v>3011</v>
      </c>
      <c r="C158" s="7">
        <f t="shared" ref="C158:H158" si="25">+SUM(C155:C157)</f>
        <v>3520</v>
      </c>
      <c r="D158" s="7">
        <v>3989</v>
      </c>
      <c r="E158" s="7">
        <v>4454</v>
      </c>
      <c r="F158" s="7">
        <v>4744</v>
      </c>
      <c r="G158" s="7">
        <v>4866</v>
      </c>
      <c r="H158" s="7">
        <f t="shared" si="25"/>
        <v>4904</v>
      </c>
      <c r="I158" s="7">
        <f>+SUM(I155:I157)</f>
        <v>4791</v>
      </c>
    </row>
    <row r="159" spans="1:9" ht="15" thickTop="1" x14ac:dyDescent="0.3">
      <c r="A159" s="12" t="s">
        <v>112</v>
      </c>
      <c r="B159" s="13">
        <f t="shared" ref="B159:I159" si="26">+B158-B32</f>
        <v>0</v>
      </c>
      <c r="C159" s="13">
        <f t="shared" si="26"/>
        <v>0</v>
      </c>
      <c r="D159" s="13">
        <f t="shared" si="26"/>
        <v>0</v>
      </c>
      <c r="E159" s="13">
        <f t="shared" si="26"/>
        <v>0</v>
      </c>
      <c r="F159" s="13">
        <f t="shared" si="26"/>
        <v>0</v>
      </c>
      <c r="G159" s="13">
        <f t="shared" si="26"/>
        <v>0</v>
      </c>
      <c r="H159" s="13">
        <f t="shared" si="26"/>
        <v>0</v>
      </c>
      <c r="I159" s="13">
        <f t="shared" si="26"/>
        <v>0</v>
      </c>
    </row>
    <row r="160" spans="1:9" x14ac:dyDescent="0.3">
      <c r="A160" s="1" t="s">
        <v>123</v>
      </c>
    </row>
    <row r="161" spans="1:9" x14ac:dyDescent="0.3">
      <c r="A161" s="2" t="s">
        <v>101</v>
      </c>
      <c r="B161" s="3">
        <v>208</v>
      </c>
      <c r="C161" s="3">
        <v>242</v>
      </c>
      <c r="D161" s="3">
        <v>223</v>
      </c>
      <c r="E161" s="3">
        <v>196</v>
      </c>
      <c r="F161" s="3">
        <v>117</v>
      </c>
      <c r="G161" s="3">
        <v>110</v>
      </c>
      <c r="H161" s="3">
        <v>98</v>
      </c>
      <c r="I161" s="3">
        <v>146</v>
      </c>
    </row>
    <row r="162" spans="1:9" x14ac:dyDescent="0.3">
      <c r="A162" s="2" t="s">
        <v>102</v>
      </c>
      <c r="B162" s="3">
        <v>273</v>
      </c>
      <c r="C162" s="3">
        <v>234</v>
      </c>
      <c r="D162" s="3">
        <v>173</v>
      </c>
      <c r="E162" s="3">
        <v>240</v>
      </c>
      <c r="F162" s="3">
        <v>233</v>
      </c>
      <c r="G162" s="3">
        <v>139</v>
      </c>
      <c r="H162" s="3">
        <v>153</v>
      </c>
      <c r="I162" s="3">
        <v>197</v>
      </c>
    </row>
    <row r="163" spans="1:9" x14ac:dyDescent="0.3">
      <c r="A163" s="2" t="s">
        <v>103</v>
      </c>
      <c r="B163" s="3">
        <v>69</v>
      </c>
      <c r="C163" s="3">
        <v>44</v>
      </c>
      <c r="D163" s="3">
        <v>51</v>
      </c>
      <c r="E163" s="3">
        <v>76</v>
      </c>
      <c r="F163" s="3">
        <v>49</v>
      </c>
      <c r="G163" s="3">
        <v>28</v>
      </c>
      <c r="H163" s="3">
        <v>94</v>
      </c>
      <c r="I163" s="3">
        <v>78</v>
      </c>
    </row>
    <row r="164" spans="1:9" x14ac:dyDescent="0.3">
      <c r="A164" s="2" t="s">
        <v>119</v>
      </c>
      <c r="B164" s="3">
        <v>15</v>
      </c>
      <c r="C164" s="3">
        <v>62</v>
      </c>
      <c r="D164" s="3">
        <v>59</v>
      </c>
      <c r="E164" s="3">
        <v>49</v>
      </c>
      <c r="F164" s="3">
        <v>47</v>
      </c>
      <c r="G164" s="3">
        <v>41</v>
      </c>
      <c r="H164" s="3">
        <v>54</v>
      </c>
      <c r="I164" s="3">
        <v>56</v>
      </c>
    </row>
    <row r="165" spans="1:9" x14ac:dyDescent="0.3">
      <c r="A165" s="2" t="s">
        <v>108</v>
      </c>
      <c r="B165" s="3">
        <v>225</v>
      </c>
      <c r="C165" s="3">
        <v>258</v>
      </c>
      <c r="D165" s="3">
        <v>278</v>
      </c>
      <c r="E165" s="3">
        <v>286</v>
      </c>
      <c r="F165" s="3">
        <v>278</v>
      </c>
      <c r="G165" s="3">
        <v>438</v>
      </c>
      <c r="H165" s="3">
        <v>278</v>
      </c>
      <c r="I165" s="3">
        <v>222</v>
      </c>
    </row>
    <row r="166" spans="1:9" x14ac:dyDescent="0.3">
      <c r="A166" s="4" t="s">
        <v>120</v>
      </c>
      <c r="B166" s="5">
        <f>SUM(B161:B165)</f>
        <v>790</v>
      </c>
      <c r="C166" s="5">
        <v>840</v>
      </c>
      <c r="D166" s="5">
        <v>784</v>
      </c>
      <c r="E166" s="5">
        <v>847</v>
      </c>
      <c r="F166" s="5">
        <v>724</v>
      </c>
      <c r="G166" s="5">
        <v>756</v>
      </c>
      <c r="H166" s="5">
        <f t="shared" ref="H166:I166" si="27">+SUM(H161:H165)</f>
        <v>677</v>
      </c>
      <c r="I166" s="5">
        <f t="shared" si="27"/>
        <v>699</v>
      </c>
    </row>
    <row r="167" spans="1:9" x14ac:dyDescent="0.3">
      <c r="A167" s="2" t="s">
        <v>105</v>
      </c>
      <c r="B167" s="3">
        <v>69</v>
      </c>
      <c r="C167" s="3">
        <v>39</v>
      </c>
      <c r="D167" s="3">
        <v>30</v>
      </c>
      <c r="E167" s="3">
        <v>22</v>
      </c>
      <c r="F167" s="3">
        <v>18</v>
      </c>
      <c r="G167" s="3">
        <v>12</v>
      </c>
      <c r="H167" s="3">
        <v>7</v>
      </c>
      <c r="I167" s="3">
        <v>9</v>
      </c>
    </row>
    <row r="168" spans="1:9" x14ac:dyDescent="0.3">
      <c r="A168" s="2" t="s">
        <v>109</v>
      </c>
      <c r="B168" s="60">
        <f t="shared" ref="B168:G168" si="28">-(SUM(B166:B167)+B83)</f>
        <v>104</v>
      </c>
      <c r="C168" s="60">
        <f t="shared" si="28"/>
        <v>264</v>
      </c>
      <c r="D168" s="60">
        <f t="shared" si="28"/>
        <v>291</v>
      </c>
      <c r="E168" s="60">
        <f t="shared" si="28"/>
        <v>159</v>
      </c>
      <c r="F168" s="60">
        <f t="shared" si="28"/>
        <v>377</v>
      </c>
      <c r="G168" s="60">
        <f t="shared" si="28"/>
        <v>318</v>
      </c>
      <c r="H168" s="60">
        <f>-(SUM(H166:H167)+H83)</f>
        <v>11</v>
      </c>
      <c r="I168" s="60">
        <f>-(SUM(I166:I167)+I83)</f>
        <v>50</v>
      </c>
    </row>
    <row r="169" spans="1:9" ht="15" thickBot="1" x14ac:dyDescent="0.35">
      <c r="A169" s="6" t="s">
        <v>124</v>
      </c>
      <c r="B169" s="7">
        <f>SUM(B166:B168)</f>
        <v>963</v>
      </c>
      <c r="C169" s="7">
        <v>1191</v>
      </c>
      <c r="D169" s="7">
        <v>1201</v>
      </c>
      <c r="E169" s="7">
        <v>1194</v>
      </c>
      <c r="F169" s="7">
        <v>1075</v>
      </c>
      <c r="G169" s="7">
        <v>1124</v>
      </c>
      <c r="H169" s="7">
        <f t="shared" ref="H169" si="29">+SUM(H166:H168)</f>
        <v>695</v>
      </c>
      <c r="I169" s="7">
        <f>+SUM(I166:I168)</f>
        <v>758</v>
      </c>
    </row>
    <row r="170" spans="1:9" ht="15" thickTop="1" x14ac:dyDescent="0.3">
      <c r="A170" s="12" t="s">
        <v>112</v>
      </c>
      <c r="B170" s="13">
        <f t="shared" ref="B170:I170" si="30">+B169+B83</f>
        <v>0</v>
      </c>
      <c r="C170" s="13">
        <f t="shared" si="30"/>
        <v>48</v>
      </c>
      <c r="D170" s="13">
        <f t="shared" si="30"/>
        <v>96</v>
      </c>
      <c r="E170" s="13">
        <f t="shared" si="30"/>
        <v>166</v>
      </c>
      <c r="F170" s="13">
        <f t="shared" si="30"/>
        <v>-44</v>
      </c>
      <c r="G170" s="13">
        <f t="shared" si="30"/>
        <v>38</v>
      </c>
      <c r="H170" s="13">
        <f t="shared" si="30"/>
        <v>0</v>
      </c>
      <c r="I170" s="13">
        <f t="shared" si="30"/>
        <v>0</v>
      </c>
    </row>
    <row r="171" spans="1:9" x14ac:dyDescent="0.3">
      <c r="A171" s="1" t="s">
        <v>125</v>
      </c>
    </row>
    <row r="172" spans="1:9" x14ac:dyDescent="0.3">
      <c r="A172" s="2" t="s">
        <v>101</v>
      </c>
      <c r="B172" s="3">
        <v>121</v>
      </c>
      <c r="C172" s="3">
        <v>133</v>
      </c>
      <c r="D172" s="3">
        <v>140</v>
      </c>
      <c r="E172" s="3">
        <v>160</v>
      </c>
      <c r="F172" s="3">
        <v>149</v>
      </c>
      <c r="G172" s="3">
        <v>148</v>
      </c>
      <c r="H172" s="3">
        <v>130</v>
      </c>
      <c r="I172" s="3">
        <v>124</v>
      </c>
    </row>
    <row r="173" spans="1:9" x14ac:dyDescent="0.3">
      <c r="A173" s="2" t="s">
        <v>102</v>
      </c>
      <c r="B173" s="3">
        <v>114</v>
      </c>
      <c r="C173" s="3">
        <v>85</v>
      </c>
      <c r="D173" s="3">
        <v>106</v>
      </c>
      <c r="E173" s="3">
        <v>116</v>
      </c>
      <c r="F173" s="3">
        <v>111</v>
      </c>
      <c r="G173" s="3">
        <v>132</v>
      </c>
      <c r="H173" s="3">
        <v>136</v>
      </c>
      <c r="I173" s="3">
        <v>134</v>
      </c>
    </row>
    <row r="174" spans="1:9" x14ac:dyDescent="0.3">
      <c r="A174" s="2" t="s">
        <v>103</v>
      </c>
      <c r="B174" s="3">
        <v>46</v>
      </c>
      <c r="C174" s="3">
        <v>48</v>
      </c>
      <c r="D174" s="3">
        <v>54</v>
      </c>
      <c r="E174" s="3">
        <v>56</v>
      </c>
      <c r="F174" s="3">
        <v>50</v>
      </c>
      <c r="G174" s="3">
        <v>44</v>
      </c>
      <c r="H174" s="3">
        <v>46</v>
      </c>
      <c r="I174" s="3">
        <v>41</v>
      </c>
    </row>
    <row r="175" spans="1:9" x14ac:dyDescent="0.3">
      <c r="A175" s="2" t="s">
        <v>107</v>
      </c>
      <c r="B175" s="3">
        <v>22</v>
      </c>
      <c r="C175" s="3">
        <v>42</v>
      </c>
      <c r="D175" s="3">
        <v>54</v>
      </c>
      <c r="E175" s="3">
        <v>55</v>
      </c>
      <c r="F175" s="3">
        <v>53</v>
      </c>
      <c r="G175" s="3">
        <v>46</v>
      </c>
      <c r="H175" s="3">
        <v>43</v>
      </c>
      <c r="I175" s="3">
        <v>42</v>
      </c>
    </row>
    <row r="176" spans="1:9" x14ac:dyDescent="0.3">
      <c r="A176" s="2" t="s">
        <v>108</v>
      </c>
      <c r="B176" s="3">
        <v>210</v>
      </c>
      <c r="C176" s="3">
        <v>230</v>
      </c>
      <c r="D176" s="3">
        <v>233</v>
      </c>
      <c r="E176" s="3">
        <v>217</v>
      </c>
      <c r="F176" s="3">
        <v>195</v>
      </c>
      <c r="G176" s="3">
        <v>214</v>
      </c>
      <c r="H176" s="3">
        <v>222</v>
      </c>
      <c r="I176" s="3">
        <v>220</v>
      </c>
    </row>
    <row r="177" spans="1:9" x14ac:dyDescent="0.3">
      <c r="A177" s="4" t="s">
        <v>120</v>
      </c>
      <c r="B177" s="5">
        <f t="shared" ref="B177:I177" si="31">+SUM(B172:B176)</f>
        <v>513</v>
      </c>
      <c r="C177" s="5">
        <v>538</v>
      </c>
      <c r="D177" s="5">
        <v>587</v>
      </c>
      <c r="E177" s="5">
        <v>604</v>
      </c>
      <c r="F177" s="5">
        <v>558</v>
      </c>
      <c r="G177" s="5">
        <v>584</v>
      </c>
      <c r="H177" s="5">
        <f t="shared" si="31"/>
        <v>577</v>
      </c>
      <c r="I177" s="5">
        <f t="shared" si="31"/>
        <v>561</v>
      </c>
    </row>
    <row r="178" spans="1:9" x14ac:dyDescent="0.3">
      <c r="A178" s="2" t="s">
        <v>105</v>
      </c>
      <c r="B178" s="3">
        <v>18</v>
      </c>
      <c r="C178" s="3">
        <v>27</v>
      </c>
      <c r="D178" s="3">
        <v>28</v>
      </c>
      <c r="E178" s="3">
        <v>33</v>
      </c>
      <c r="F178" s="3">
        <v>31</v>
      </c>
      <c r="G178" s="3">
        <v>25</v>
      </c>
      <c r="H178" s="3">
        <v>26</v>
      </c>
      <c r="I178" s="3">
        <v>22</v>
      </c>
    </row>
    <row r="179" spans="1:9" x14ac:dyDescent="0.3">
      <c r="A179" s="2" t="s">
        <v>109</v>
      </c>
      <c r="B179" s="3">
        <v>75</v>
      </c>
      <c r="C179" s="3">
        <v>84</v>
      </c>
      <c r="D179" s="3">
        <v>91</v>
      </c>
      <c r="E179" s="3">
        <v>110</v>
      </c>
      <c r="F179" s="3">
        <v>116</v>
      </c>
      <c r="G179" s="3">
        <v>112</v>
      </c>
      <c r="H179" s="3">
        <v>141</v>
      </c>
      <c r="I179" s="3">
        <v>134</v>
      </c>
    </row>
    <row r="180" spans="1:9" ht="15" thickBot="1" x14ac:dyDescent="0.35">
      <c r="A180" s="6" t="s">
        <v>126</v>
      </c>
      <c r="B180" s="7">
        <f t="shared" ref="B180:H180" si="32">+SUM(B177:B179)</f>
        <v>606</v>
      </c>
      <c r="C180" s="7">
        <v>649</v>
      </c>
      <c r="D180" s="7">
        <v>706</v>
      </c>
      <c r="E180" s="7">
        <v>747</v>
      </c>
      <c r="F180" s="7">
        <v>705</v>
      </c>
      <c r="G180" s="7">
        <v>721</v>
      </c>
      <c r="H180" s="7">
        <f t="shared" si="32"/>
        <v>744</v>
      </c>
      <c r="I180" s="7">
        <f>+SUM(I177:I179)</f>
        <v>717</v>
      </c>
    </row>
    <row r="181" spans="1:9" ht="15" thickTop="1" x14ac:dyDescent="0.3">
      <c r="A181" s="12" t="s">
        <v>112</v>
      </c>
      <c r="B181" s="13">
        <f t="shared" ref="B181:I181" si="33">+B180-B67</f>
        <v>0</v>
      </c>
      <c r="C181" s="13">
        <f t="shared" si="33"/>
        <v>0</v>
      </c>
      <c r="D181" s="13">
        <f t="shared" si="33"/>
        <v>0</v>
      </c>
      <c r="E181" s="13">
        <f t="shared" si="33"/>
        <v>0</v>
      </c>
      <c r="F181" s="13">
        <f t="shared" si="33"/>
        <v>0</v>
      </c>
      <c r="G181" s="13">
        <f t="shared" si="33"/>
        <v>0</v>
      </c>
      <c r="H181" s="13">
        <f t="shared" si="33"/>
        <v>0</v>
      </c>
      <c r="I181" s="13">
        <f t="shared" si="33"/>
        <v>0</v>
      </c>
    </row>
    <row r="182" spans="1:9" x14ac:dyDescent="0.3">
      <c r="A182" s="14" t="s">
        <v>127</v>
      </c>
      <c r="B182" s="14"/>
      <c r="C182" s="14"/>
      <c r="D182" s="14"/>
      <c r="E182" s="14"/>
      <c r="F182" s="14"/>
      <c r="G182" s="14"/>
      <c r="H182" s="14"/>
      <c r="I182" s="14"/>
    </row>
    <row r="183" spans="1:9" x14ac:dyDescent="0.3">
      <c r="A183" s="28" t="s">
        <v>128</v>
      </c>
    </row>
    <row r="184" spans="1:9" x14ac:dyDescent="0.3">
      <c r="A184" s="33" t="s">
        <v>101</v>
      </c>
      <c r="B184" s="34"/>
      <c r="C184" s="34">
        <f>(C112-B112)/B112</f>
        <v>7.4526928675400297E-2</v>
      </c>
      <c r="D184" s="34">
        <f t="shared" ref="D184:H185" si="34">(D112-C112)/C112</f>
        <v>3.061500948252506E-2</v>
      </c>
      <c r="E184" s="34">
        <f t="shared" si="34"/>
        <v>-2.3725026288117772E-2</v>
      </c>
      <c r="F184" s="34">
        <f t="shared" si="34"/>
        <v>7.0481319421070346E-2</v>
      </c>
      <c r="G184" s="34">
        <f t="shared" si="34"/>
        <v>-8.9171173437303478E-2</v>
      </c>
      <c r="H184" s="34">
        <f t="shared" si="34"/>
        <v>0.18606738470035902</v>
      </c>
      <c r="I184" s="34">
        <v>7.0000000000000007E-2</v>
      </c>
    </row>
    <row r="185" spans="1:9" x14ac:dyDescent="0.3">
      <c r="A185" s="31" t="s">
        <v>114</v>
      </c>
      <c r="B185" s="30"/>
      <c r="C185" s="34">
        <f>(C113-B113)/B113</f>
        <v>9.3228309428638606E-2</v>
      </c>
      <c r="D185" s="34">
        <f t="shared" si="34"/>
        <v>4.1402301322722872E-2</v>
      </c>
      <c r="E185" s="34">
        <f t="shared" si="34"/>
        <v>-3.7381247418422137E-2</v>
      </c>
      <c r="F185" s="34">
        <f t="shared" si="34"/>
        <v>7.7558463848959452E-2</v>
      </c>
      <c r="G185" s="34">
        <f t="shared" si="34"/>
        <v>-7.1279243404678949E-2</v>
      </c>
      <c r="H185" s="34">
        <f t="shared" si="34"/>
        <v>0.24815092721620752</v>
      </c>
      <c r="I185" s="30">
        <v>0.05</v>
      </c>
    </row>
    <row r="186" spans="1:9" x14ac:dyDescent="0.3">
      <c r="A186" s="31" t="s">
        <v>115</v>
      </c>
      <c r="B186" s="30"/>
      <c r="C186" s="34">
        <f t="shared" ref="C186:H200" si="35">(C114-B114)/B114</f>
        <v>7.6190476190476197E-2</v>
      </c>
      <c r="D186" s="34">
        <f t="shared" si="35"/>
        <v>2.9498525073746312E-2</v>
      </c>
      <c r="E186" s="34">
        <f t="shared" si="35"/>
        <v>1.0642652476463364E-2</v>
      </c>
      <c r="F186" s="34">
        <f t="shared" si="35"/>
        <v>6.5208586472255969E-2</v>
      </c>
      <c r="G186" s="34">
        <f t="shared" si="35"/>
        <v>-0.11806083650190113</v>
      </c>
      <c r="H186" s="34">
        <f t="shared" si="35"/>
        <v>8.3854278939426596E-2</v>
      </c>
      <c r="I186" s="30">
        <v>0.09</v>
      </c>
    </row>
    <row r="187" spans="1:9" x14ac:dyDescent="0.3">
      <c r="A187" s="31" t="s">
        <v>116</v>
      </c>
      <c r="B187" s="30"/>
      <c r="C187" s="34">
        <f t="shared" si="35"/>
        <v>-0.12742718446601942</v>
      </c>
      <c r="D187" s="34">
        <f t="shared" si="35"/>
        <v>-0.10152990264255911</v>
      </c>
      <c r="E187" s="34">
        <f t="shared" si="35"/>
        <v>-7.8947368421052627E-2</v>
      </c>
      <c r="F187" s="34">
        <f t="shared" si="35"/>
        <v>3.3613445378151263E-3</v>
      </c>
      <c r="G187" s="34">
        <f t="shared" si="35"/>
        <v>-0.135678391959799</v>
      </c>
      <c r="H187" s="34">
        <f t="shared" si="35"/>
        <v>-1.7441860465116279E-2</v>
      </c>
      <c r="I187" s="30">
        <v>0.25</v>
      </c>
    </row>
    <row r="188" spans="1:9" x14ac:dyDescent="0.3">
      <c r="A188" s="33" t="s">
        <v>102</v>
      </c>
      <c r="B188" s="34"/>
      <c r="C188" s="34">
        <f t="shared" si="35"/>
        <v>-0.31349782293178519</v>
      </c>
      <c r="D188" s="34">
        <f t="shared" si="35"/>
        <v>5.3118393234672302E-2</v>
      </c>
      <c r="E188" s="34">
        <f t="shared" si="35"/>
        <v>0.15959849435382686</v>
      </c>
      <c r="F188" s="34">
        <f t="shared" si="35"/>
        <v>6.1674962129409219E-2</v>
      </c>
      <c r="G188" s="34">
        <f t="shared" si="35"/>
        <v>-4.7390949857317573E-2</v>
      </c>
      <c r="H188" s="34">
        <f t="shared" si="35"/>
        <v>0.22563389322777361</v>
      </c>
      <c r="I188" s="34">
        <v>0.12</v>
      </c>
    </row>
    <row r="189" spans="1:9" x14ac:dyDescent="0.3">
      <c r="A189" s="31" t="s">
        <v>114</v>
      </c>
      <c r="B189" s="30"/>
      <c r="C189" s="34">
        <f t="shared" si="35"/>
        <v>-0.31331699346405228</v>
      </c>
      <c r="D189" s="34">
        <f t="shared" si="35"/>
        <v>2.9545905215149711E-2</v>
      </c>
      <c r="E189" s="34">
        <f t="shared" si="35"/>
        <v>0.13154853620955315</v>
      </c>
      <c r="F189" s="34">
        <f t="shared" si="35"/>
        <v>7.114893617021277E-2</v>
      </c>
      <c r="G189" s="34">
        <f t="shared" si="35"/>
        <v>-6.3721595423486418E-2</v>
      </c>
      <c r="H189" s="34">
        <f t="shared" si="35"/>
        <v>0.18295994568906992</v>
      </c>
      <c r="I189" s="30">
        <v>0.09</v>
      </c>
    </row>
    <row r="190" spans="1:9" x14ac:dyDescent="0.3">
      <c r="A190" s="31" t="s">
        <v>115</v>
      </c>
      <c r="B190" s="30"/>
      <c r="C190" s="34">
        <f t="shared" si="35"/>
        <v>-0.30045572916666669</v>
      </c>
      <c r="D190" s="34">
        <f t="shared" si="35"/>
        <v>0.11447184737087017</v>
      </c>
      <c r="E190" s="34">
        <f t="shared" si="35"/>
        <v>0.22755741127348644</v>
      </c>
      <c r="F190" s="34">
        <f t="shared" si="35"/>
        <v>0.05</v>
      </c>
      <c r="G190" s="34">
        <f t="shared" si="35"/>
        <v>-1.101392938127632E-2</v>
      </c>
      <c r="H190" s="34">
        <f t="shared" si="35"/>
        <v>0.30887651490337376</v>
      </c>
      <c r="I190" s="30">
        <v>0.16</v>
      </c>
    </row>
    <row r="191" spans="1:9" x14ac:dyDescent="0.3">
      <c r="A191" s="31" t="s">
        <v>116</v>
      </c>
      <c r="B191" s="30"/>
      <c r="C191" s="34">
        <f t="shared" si="35"/>
        <v>-0.38157894736842107</v>
      </c>
      <c r="D191" s="34">
        <f t="shared" si="35"/>
        <v>1.8617021276595744E-2</v>
      </c>
      <c r="E191" s="34">
        <f t="shared" si="35"/>
        <v>0.11488250652741515</v>
      </c>
      <c r="F191" s="34">
        <f t="shared" si="35"/>
        <v>1.1709601873536301E-2</v>
      </c>
      <c r="G191" s="34">
        <f t="shared" si="35"/>
        <v>-6.9444444444444448E-2</v>
      </c>
      <c r="H191" s="34">
        <f t="shared" si="35"/>
        <v>0.21890547263681592</v>
      </c>
      <c r="I191" s="30">
        <v>0.17</v>
      </c>
    </row>
    <row r="192" spans="1:9" x14ac:dyDescent="0.3">
      <c r="A192" s="33" t="s">
        <v>103</v>
      </c>
      <c r="B192" s="34"/>
      <c r="C192" s="34">
        <f t="shared" si="35"/>
        <v>0.23410498858819692</v>
      </c>
      <c r="D192" s="34">
        <f t="shared" si="35"/>
        <v>0.11941875825627477</v>
      </c>
      <c r="E192" s="34">
        <f t="shared" si="35"/>
        <v>0.21170639603493038</v>
      </c>
      <c r="F192" s="34">
        <f t="shared" si="35"/>
        <v>0.20919361121932217</v>
      </c>
      <c r="G192" s="34">
        <f t="shared" si="35"/>
        <v>7.5869845360824736E-2</v>
      </c>
      <c r="H192" s="34">
        <f t="shared" si="35"/>
        <v>0.24120377301991316</v>
      </c>
      <c r="I192" s="34">
        <v>-0.13</v>
      </c>
    </row>
    <row r="193" spans="1:9" x14ac:dyDescent="0.3">
      <c r="A193" s="31" t="s">
        <v>114</v>
      </c>
      <c r="B193" s="30"/>
      <c r="C193" s="34">
        <f t="shared" si="35"/>
        <v>0.28918650793650796</v>
      </c>
      <c r="D193" s="34">
        <f t="shared" si="35"/>
        <v>0.12350904193920739</v>
      </c>
      <c r="E193" s="34">
        <f t="shared" si="35"/>
        <v>0.19726027397260273</v>
      </c>
      <c r="F193" s="34">
        <f t="shared" si="35"/>
        <v>0.21910755148741418</v>
      </c>
      <c r="G193" s="34">
        <f t="shared" si="35"/>
        <v>8.7517597372125763E-2</v>
      </c>
      <c r="H193" s="34">
        <f t="shared" si="35"/>
        <v>0.24012944983818771</v>
      </c>
      <c r="I193" s="30">
        <v>-0.1</v>
      </c>
    </row>
    <row r="194" spans="1:9" x14ac:dyDescent="0.3">
      <c r="A194" s="31" t="s">
        <v>115</v>
      </c>
      <c r="B194" s="30"/>
      <c r="C194" s="34">
        <f t="shared" si="35"/>
        <v>0.14054054054054055</v>
      </c>
      <c r="D194" s="34">
        <f t="shared" si="35"/>
        <v>0.12606635071090047</v>
      </c>
      <c r="E194" s="34">
        <f t="shared" si="35"/>
        <v>0.26936026936026936</v>
      </c>
      <c r="F194" s="34">
        <f t="shared" si="35"/>
        <v>0.19893899204244031</v>
      </c>
      <c r="G194" s="34">
        <f t="shared" si="35"/>
        <v>4.8672566371681415E-2</v>
      </c>
      <c r="H194" s="34">
        <f t="shared" si="35"/>
        <v>0.2378691983122363</v>
      </c>
      <c r="I194" s="30">
        <v>-0.21</v>
      </c>
    </row>
    <row r="195" spans="1:9" x14ac:dyDescent="0.3">
      <c r="A195" s="31" t="s">
        <v>116</v>
      </c>
      <c r="B195" s="30"/>
      <c r="C195" s="34">
        <f t="shared" si="35"/>
        <v>3.968253968253968E-2</v>
      </c>
      <c r="D195" s="34">
        <f t="shared" si="35"/>
        <v>-1.5267175572519083E-2</v>
      </c>
      <c r="E195" s="34">
        <f t="shared" si="35"/>
        <v>7.7519379844961239E-3</v>
      </c>
      <c r="F195" s="34">
        <f t="shared" si="35"/>
        <v>6.1538461538461542E-2</v>
      </c>
      <c r="G195" s="34">
        <f t="shared" si="35"/>
        <v>7.2463768115942032E-2</v>
      </c>
      <c r="H195" s="34">
        <f t="shared" si="35"/>
        <v>0.31756756756756754</v>
      </c>
      <c r="I195" s="30">
        <v>-0.06</v>
      </c>
    </row>
    <row r="196" spans="1:9" x14ac:dyDescent="0.3">
      <c r="A196" s="33" t="s">
        <v>107</v>
      </c>
      <c r="B196" s="34"/>
      <c r="C196" s="34">
        <f t="shared" si="35"/>
        <v>4.717880794701987</v>
      </c>
      <c r="D196" s="34">
        <f t="shared" si="35"/>
        <v>9.7289784572619872E-2</v>
      </c>
      <c r="E196" s="34">
        <f t="shared" si="35"/>
        <v>9.0563647878404055E-2</v>
      </c>
      <c r="F196" s="34">
        <f t="shared" si="35"/>
        <v>1.7034456058846303E-2</v>
      </c>
      <c r="G196" s="34">
        <f t="shared" si="35"/>
        <v>-4.3014845831747243E-2</v>
      </c>
      <c r="H196" s="34">
        <f t="shared" si="35"/>
        <v>6.2649164677804292E-2</v>
      </c>
      <c r="I196" s="34">
        <v>0.16</v>
      </c>
    </row>
    <row r="197" spans="1:9" x14ac:dyDescent="0.3">
      <c r="A197" s="31" t="s">
        <v>114</v>
      </c>
      <c r="B197" s="30"/>
      <c r="C197" s="34">
        <f t="shared" si="35"/>
        <v>5.4823008849557526</v>
      </c>
      <c r="D197" s="34">
        <f t="shared" si="35"/>
        <v>0.12116040955631399</v>
      </c>
      <c r="E197" s="34">
        <f t="shared" si="35"/>
        <v>8.8280060882800604E-2</v>
      </c>
      <c r="F197" s="34">
        <f t="shared" si="35"/>
        <v>1.3146853146853148E-2</v>
      </c>
      <c r="G197" s="34">
        <f t="shared" si="35"/>
        <v>-4.7763666482606291E-2</v>
      </c>
      <c r="H197" s="34">
        <f t="shared" si="35"/>
        <v>6.0887213685126125E-2</v>
      </c>
      <c r="I197" s="30">
        <v>0.17</v>
      </c>
    </row>
    <row r="198" spans="1:9" x14ac:dyDescent="0.3">
      <c r="A198" s="31" t="s">
        <v>115</v>
      </c>
      <c r="B198" s="30"/>
      <c r="C198" s="34">
        <f t="shared" si="35"/>
        <v>3.8565217391304349</v>
      </c>
      <c r="D198" s="34">
        <f t="shared" si="35"/>
        <v>6.087735004476276E-2</v>
      </c>
      <c r="E198" s="34">
        <f t="shared" si="35"/>
        <v>0.13670886075949368</v>
      </c>
      <c r="F198" s="34">
        <f t="shared" si="35"/>
        <v>3.5634743875278395E-2</v>
      </c>
      <c r="G198" s="34">
        <f t="shared" si="35"/>
        <v>-2.1505376344086023E-2</v>
      </c>
      <c r="H198" s="34">
        <f t="shared" si="35"/>
        <v>9.4505494505494503E-2</v>
      </c>
      <c r="I198" s="30">
        <v>0.12</v>
      </c>
    </row>
    <row r="199" spans="1:9" x14ac:dyDescent="0.3">
      <c r="A199" s="31" t="s">
        <v>116</v>
      </c>
      <c r="B199" s="30"/>
      <c r="C199" s="34">
        <f t="shared" si="35"/>
        <v>2.6986301369863015</v>
      </c>
      <c r="D199" s="34">
        <f t="shared" si="35"/>
        <v>-1.1111111111111112E-2</v>
      </c>
      <c r="E199" s="34">
        <f t="shared" si="35"/>
        <v>-8.6142322097378279E-2</v>
      </c>
      <c r="F199" s="34">
        <f t="shared" si="35"/>
        <v>-2.8688524590163935E-2</v>
      </c>
      <c r="G199" s="34">
        <f t="shared" si="35"/>
        <v>-9.7046413502109699E-2</v>
      </c>
      <c r="H199" s="34">
        <f t="shared" si="35"/>
        <v>-0.11214953271028037</v>
      </c>
      <c r="I199" s="30">
        <v>0.28000000000000003</v>
      </c>
    </row>
    <row r="200" spans="1:9" x14ac:dyDescent="0.3">
      <c r="A200" s="33" t="s">
        <v>108</v>
      </c>
      <c r="B200" s="34"/>
      <c r="C200" s="34">
        <f t="shared" si="35"/>
        <v>-0.36521739130434783</v>
      </c>
      <c r="D200" s="34">
        <f t="shared" si="35"/>
        <v>0</v>
      </c>
      <c r="E200" s="34">
        <f t="shared" si="35"/>
        <v>0.20547945205479451</v>
      </c>
      <c r="F200" s="34">
        <f t="shared" si="35"/>
        <v>-0.52272727272727271</v>
      </c>
      <c r="G200" s="34">
        <f t="shared" si="35"/>
        <v>-0.2857142857142857</v>
      </c>
      <c r="H200" s="34">
        <f t="shared" si="35"/>
        <v>-0.16666666666666666</v>
      </c>
      <c r="I200" s="34">
        <v>3.02</v>
      </c>
    </row>
    <row r="201" spans="1:9" x14ac:dyDescent="0.3">
      <c r="A201" s="35" t="s">
        <v>104</v>
      </c>
      <c r="B201" s="37"/>
      <c r="C201" s="37"/>
      <c r="D201" s="37"/>
      <c r="E201" s="37"/>
      <c r="F201" s="37"/>
      <c r="G201" s="37"/>
      <c r="H201" s="37"/>
      <c r="I201" s="37">
        <v>0.06</v>
      </c>
    </row>
    <row r="202" spans="1:9" x14ac:dyDescent="0.3">
      <c r="A202" s="33" t="s">
        <v>105</v>
      </c>
      <c r="B202" s="34"/>
      <c r="C202" s="34">
        <f>(C130-B130)/B130</f>
        <v>-1.3622603430877902E-2</v>
      </c>
      <c r="D202" s="34">
        <f t="shared" ref="D202:H202" si="36">(D130-C130)/C130</f>
        <v>4.4501278772378514E-2</v>
      </c>
      <c r="E202" s="34">
        <f t="shared" si="36"/>
        <v>-7.6395690499510283E-2</v>
      </c>
      <c r="F202" s="34">
        <f t="shared" si="36"/>
        <v>1.0604453870625663E-2</v>
      </c>
      <c r="G202" s="34">
        <f t="shared" si="36"/>
        <v>-3.1479538300104928E-2</v>
      </c>
      <c r="H202" s="34">
        <f t="shared" si="36"/>
        <v>0.19447453954496208</v>
      </c>
      <c r="I202" s="34">
        <v>7.0000000000000007E-2</v>
      </c>
    </row>
    <row r="203" spans="1:9" x14ac:dyDescent="0.3">
      <c r="A203" s="31" t="s">
        <v>114</v>
      </c>
      <c r="B203" s="30"/>
      <c r="C203" s="30"/>
      <c r="D203" s="30"/>
      <c r="E203" s="30"/>
      <c r="F203" s="30"/>
      <c r="G203" s="30"/>
      <c r="H203" s="30"/>
      <c r="I203" s="30">
        <v>0.06</v>
      </c>
    </row>
    <row r="204" spans="1:9" x14ac:dyDescent="0.3">
      <c r="A204" s="31" t="s">
        <v>115</v>
      </c>
      <c r="B204" s="30"/>
      <c r="C204" s="30"/>
      <c r="D204" s="30"/>
      <c r="E204" s="30"/>
      <c r="F204" s="30"/>
      <c r="G204" s="30"/>
      <c r="H204" s="30"/>
      <c r="I204" s="30">
        <v>-0.03</v>
      </c>
    </row>
    <row r="205" spans="1:9" x14ac:dyDescent="0.3">
      <c r="A205" s="31" t="s">
        <v>116</v>
      </c>
      <c r="B205" s="30"/>
      <c r="C205" s="30"/>
      <c r="D205" s="30"/>
      <c r="E205" s="30"/>
      <c r="F205" s="30"/>
      <c r="G205" s="30"/>
      <c r="H205" s="30"/>
      <c r="I205" s="30">
        <v>-0.16</v>
      </c>
    </row>
    <row r="206" spans="1:9" x14ac:dyDescent="0.3">
      <c r="A206" s="31" t="s">
        <v>122</v>
      </c>
      <c r="B206" s="30"/>
      <c r="C206" s="30"/>
      <c r="D206" s="30"/>
      <c r="E206" s="30"/>
      <c r="F206" s="30"/>
      <c r="G206" s="30"/>
      <c r="H206" s="30"/>
      <c r="I206" s="30">
        <v>0.42</v>
      </c>
    </row>
    <row r="207" spans="1:9" x14ac:dyDescent="0.3">
      <c r="A207" s="29" t="s">
        <v>109</v>
      </c>
      <c r="B207" s="30"/>
      <c r="C207" s="30">
        <f>(C135-B135)/B135</f>
        <v>4.878048780487805E-2</v>
      </c>
      <c r="D207" s="30">
        <f t="shared" ref="D207:H207" si="37">(D135-C135)/C135</f>
        <v>-1.8720930232558139</v>
      </c>
      <c r="E207" s="30">
        <f t="shared" si="37"/>
        <v>-0.65333333333333332</v>
      </c>
      <c r="F207" s="30">
        <f t="shared" si="37"/>
        <v>-1.2692307692307692</v>
      </c>
      <c r="G207" s="30">
        <f t="shared" si="37"/>
        <v>0.5714285714285714</v>
      </c>
      <c r="H207" s="30">
        <f t="shared" si="37"/>
        <v>-4.6363636363636367</v>
      </c>
      <c r="I207" s="30">
        <v>0</v>
      </c>
    </row>
    <row r="208" spans="1:9" ht="15" thickBot="1" x14ac:dyDescent="0.35">
      <c r="A208" s="32" t="s">
        <v>106</v>
      </c>
      <c r="B208" s="36"/>
      <c r="C208" s="36"/>
      <c r="D208" s="36"/>
      <c r="E208" s="36"/>
      <c r="F208" s="36"/>
      <c r="G208" s="36"/>
      <c r="H208" s="36"/>
      <c r="I208" s="36">
        <v>0.06</v>
      </c>
    </row>
    <row r="20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0"/>
  <sheetViews>
    <sheetView tabSelected="1" workbookViewId="0">
      <selection activeCell="D58" sqref="D58"/>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s="59">
        <v>30601</v>
      </c>
      <c r="C3" s="59">
        <v>32376</v>
      </c>
      <c r="D3" s="59">
        <v>34350</v>
      </c>
      <c r="E3" s="59">
        <v>36397</v>
      </c>
      <c r="F3" s="59">
        <v>39117</v>
      </c>
      <c r="G3" s="59">
        <v>37403</v>
      </c>
      <c r="H3" s="59">
        <v>44538</v>
      </c>
      <c r="I3" s="59">
        <v>46710</v>
      </c>
      <c r="J3" s="56">
        <f>I3*(1+(AVERAGE($C$4:$I$4)))</f>
        <v>49706.178070187088</v>
      </c>
      <c r="K3" s="56">
        <f t="shared" ref="K3:N3" si="2">J3*(1+(AVERAGE($C$4:$I$4)))</f>
        <v>52894.543745346775</v>
      </c>
      <c r="L3" s="56">
        <f t="shared" si="2"/>
        <v>56287.42475588755</v>
      </c>
      <c r="M3" s="56">
        <f t="shared" si="2"/>
        <v>59897.939585279455</v>
      </c>
      <c r="N3" s="56">
        <f t="shared" si="2"/>
        <v>63740.048192318747</v>
      </c>
    </row>
    <row r="4" spans="1:14" x14ac:dyDescent="0.3">
      <c r="A4" s="42" t="s">
        <v>130</v>
      </c>
      <c r="C4" s="58">
        <f>(C3-B3)/B3</f>
        <v>5.8004640371229696E-2</v>
      </c>
      <c r="D4" s="58">
        <f t="shared" ref="D4:I4" si="3">(D3-C3)/C3</f>
        <v>6.0971089696071165E-2</v>
      </c>
      <c r="E4" s="58">
        <f t="shared" si="3"/>
        <v>5.9592430858806403E-2</v>
      </c>
      <c r="F4" s="58">
        <f t="shared" si="3"/>
        <v>7.4731433909388134E-2</v>
      </c>
      <c r="G4" s="58">
        <f t="shared" si="3"/>
        <v>-4.3817266150267146E-2</v>
      </c>
      <c r="H4" s="58">
        <f t="shared" si="3"/>
        <v>0.1907600994572628</v>
      </c>
      <c r="I4" s="58">
        <f t="shared" si="3"/>
        <v>4.8767344739323724E-2</v>
      </c>
    </row>
    <row r="5" spans="1:14" x14ac:dyDescent="0.3">
      <c r="A5" s="41" t="s">
        <v>131</v>
      </c>
      <c r="B5" s="59">
        <f>Historicals!B180+Historicals!B147</f>
        <v>4839</v>
      </c>
      <c r="C5" s="59">
        <f>Historicals!C180+Historicals!C147</f>
        <v>5291</v>
      </c>
      <c r="D5" s="59">
        <f>Historicals!D180+Historicals!D147</f>
        <v>5651</v>
      </c>
      <c r="E5" s="59">
        <f>Historicals!E180+Historicals!E147</f>
        <v>5126</v>
      </c>
      <c r="F5" s="59">
        <f>Historicals!F180+Historicals!F147</f>
        <v>5555</v>
      </c>
      <c r="G5" s="59">
        <f>Historicals!G180+Historicals!G147</f>
        <v>3697</v>
      </c>
      <c r="H5" s="59">
        <f>Historicals!H180+Historicals!H147</f>
        <v>7667</v>
      </c>
      <c r="I5" s="59">
        <f>Historicals!I180+Historicals!I147</f>
        <v>7573</v>
      </c>
      <c r="J5" s="56">
        <f>I5*(1+(AVERAGE($B$7:$I$7)))</f>
        <v>8710.8708268332448</v>
      </c>
      <c r="K5" s="56">
        <f t="shared" ref="K5:N5" si="4">J5*(1+(AVERAGE($C$6:$I$6)))</f>
        <v>9805.1363265548443</v>
      </c>
      <c r="L5" s="56">
        <f t="shared" si="4"/>
        <v>11036.864200324328</v>
      </c>
      <c r="M5" s="56">
        <f t="shared" si="4"/>
        <v>12423.322564776725</v>
      </c>
      <c r="N5" s="56">
        <f t="shared" si="4"/>
        <v>13983.9487690675</v>
      </c>
    </row>
    <row r="6" spans="1:14" x14ac:dyDescent="0.3">
      <c r="A6" s="42" t="s">
        <v>130</v>
      </c>
      <c r="C6" s="57">
        <f>(C5-B5)/B5</f>
        <v>9.340772886960115E-2</v>
      </c>
      <c r="D6" s="57">
        <f t="shared" ref="D6:I6" si="5">(D5-C5)/C5</f>
        <v>6.8040068040068041E-2</v>
      </c>
      <c r="E6" s="57">
        <f t="shared" si="5"/>
        <v>-9.2903910812245624E-2</v>
      </c>
      <c r="F6" s="57">
        <f t="shared" si="5"/>
        <v>8.3690987124463517E-2</v>
      </c>
      <c r="G6" s="57">
        <f t="shared" si="5"/>
        <v>-0.3344734473447345</v>
      </c>
      <c r="H6" s="57">
        <f t="shared" si="5"/>
        <v>1.0738436570192047</v>
      </c>
      <c r="I6" s="57">
        <f t="shared" si="5"/>
        <v>-1.2260336507108387E-2</v>
      </c>
    </row>
    <row r="7" spans="1:14" x14ac:dyDescent="0.3">
      <c r="A7" s="42" t="s">
        <v>132</v>
      </c>
      <c r="B7" s="58">
        <f>B5/B3</f>
        <v>0.15813208718669325</v>
      </c>
      <c r="C7" s="58">
        <f t="shared" ref="C7:I7" si="6">C5/C3</f>
        <v>0.16342352359772672</v>
      </c>
      <c r="D7" s="58">
        <f t="shared" si="6"/>
        <v>0.16451237263464338</v>
      </c>
      <c r="E7" s="58">
        <f t="shared" si="6"/>
        <v>0.14083578316894249</v>
      </c>
      <c r="F7" s="58">
        <f t="shared" si="6"/>
        <v>0.14200986783240024</v>
      </c>
      <c r="G7" s="58">
        <f t="shared" si="6"/>
        <v>9.8842338849824879E-2</v>
      </c>
      <c r="H7" s="58">
        <f t="shared" si="6"/>
        <v>0.17214513449189456</v>
      </c>
      <c r="I7" s="58">
        <f t="shared" si="6"/>
        <v>0.16212802397773496</v>
      </c>
    </row>
    <row r="8" spans="1:14" x14ac:dyDescent="0.3">
      <c r="A8" s="41" t="s">
        <v>133</v>
      </c>
      <c r="B8" s="59">
        <f>Historicals!B180</f>
        <v>606</v>
      </c>
      <c r="C8" s="59">
        <f>Historicals!C180</f>
        <v>649</v>
      </c>
      <c r="D8" s="59">
        <f>Historicals!D180</f>
        <v>706</v>
      </c>
      <c r="E8" s="59">
        <f>Historicals!E180</f>
        <v>747</v>
      </c>
      <c r="F8" s="59">
        <f>Historicals!F180</f>
        <v>705</v>
      </c>
      <c r="G8" s="59">
        <f>Historicals!G180</f>
        <v>721</v>
      </c>
      <c r="H8" s="59">
        <f>Historicals!H180</f>
        <v>744</v>
      </c>
      <c r="I8" s="59">
        <f>Historicals!I180</f>
        <v>717</v>
      </c>
      <c r="J8" s="56">
        <f>I8*(1+(AVERAGE($B$10:$I$10)))</f>
        <v>730.46884839904283</v>
      </c>
      <c r="K8" s="56">
        <f t="shared" ref="K8:N8" si="7">J8*(1+(AVERAGE($B$10:$I$10)))</f>
        <v>744.19070917911267</v>
      </c>
      <c r="L8" s="56">
        <f t="shared" si="7"/>
        <v>758.17033517898665</v>
      </c>
      <c r="M8" s="56">
        <f t="shared" si="7"/>
        <v>772.41256851954074</v>
      </c>
      <c r="N8" s="56">
        <f t="shared" si="7"/>
        <v>786.92234228091445</v>
      </c>
    </row>
    <row r="9" spans="1:14" x14ac:dyDescent="0.3">
      <c r="A9" s="42" t="s">
        <v>130</v>
      </c>
      <c r="C9" s="58">
        <f>(C8-B8)/B8</f>
        <v>7.0957095709570955E-2</v>
      </c>
      <c r="D9" s="58">
        <f t="shared" ref="D9:I9" si="8">(D8-C8)/C8</f>
        <v>8.7827426810477657E-2</v>
      </c>
      <c r="E9" s="58">
        <f t="shared" si="8"/>
        <v>5.8073654390934842E-2</v>
      </c>
      <c r="F9" s="58">
        <f t="shared" si="8"/>
        <v>-5.6224899598393573E-2</v>
      </c>
      <c r="G9" s="58">
        <f t="shared" si="8"/>
        <v>2.2695035460992909E-2</v>
      </c>
      <c r="H9" s="58">
        <f t="shared" si="8"/>
        <v>3.1900138696255201E-2</v>
      </c>
      <c r="I9" s="58">
        <f t="shared" si="8"/>
        <v>-3.6290322580645164E-2</v>
      </c>
    </row>
    <row r="10" spans="1:14" x14ac:dyDescent="0.3">
      <c r="A10" s="42" t="s">
        <v>134</v>
      </c>
      <c r="B10" s="58">
        <f>B8/B3</f>
        <v>1.9803274402797295E-2</v>
      </c>
      <c r="C10" s="58">
        <f t="shared" ref="C10:I10" si="9">C8/C3</f>
        <v>2.0045712873733631E-2</v>
      </c>
      <c r="D10" s="58">
        <f t="shared" si="9"/>
        <v>2.0553129548762736E-2</v>
      </c>
      <c r="E10" s="58">
        <f t="shared" si="9"/>
        <v>2.0523669533203285E-2</v>
      </c>
      <c r="F10" s="58">
        <f t="shared" si="9"/>
        <v>1.8022854513382928E-2</v>
      </c>
      <c r="G10" s="58">
        <f t="shared" si="9"/>
        <v>1.9276528620698875E-2</v>
      </c>
      <c r="H10" s="58">
        <f t="shared" si="9"/>
        <v>1.6704836319547355E-2</v>
      </c>
      <c r="I10" s="58">
        <f t="shared" si="9"/>
        <v>1.5350032113037893E-2</v>
      </c>
    </row>
    <row r="11" spans="1:14" x14ac:dyDescent="0.3">
      <c r="A11" s="41" t="s">
        <v>135</v>
      </c>
      <c r="B11" s="59">
        <f>Historicals!B147</f>
        <v>4233</v>
      </c>
      <c r="C11" s="59">
        <f>Historicals!C147</f>
        <v>4642</v>
      </c>
      <c r="D11" s="59">
        <f>Historicals!D147</f>
        <v>4945</v>
      </c>
      <c r="E11" s="59">
        <f>Historicals!E147</f>
        <v>4379</v>
      </c>
      <c r="F11" s="59">
        <f>Historicals!F147</f>
        <v>4850</v>
      </c>
      <c r="G11" s="59">
        <f>Historicals!G147</f>
        <v>2976</v>
      </c>
      <c r="H11" s="59">
        <f>Historicals!H147</f>
        <v>6923</v>
      </c>
      <c r="I11" s="59">
        <f>Historicals!I147</f>
        <v>6856</v>
      </c>
      <c r="J11" s="56">
        <f>I11*(1+(AVERAGE(B13:$I$13)))</f>
        <v>7757.3489733991937</v>
      </c>
      <c r="K11" s="56">
        <f>J11*(1+(AVERAGE(C13:$I$13)))</f>
        <v>8769.5946704472335</v>
      </c>
      <c r="L11" s="56">
        <f>K11*(1+(AVERAGE(D13:$I$13)))</f>
        <v>9895.0880610506683</v>
      </c>
      <c r="M11" s="56">
        <f>L11*(1+(AVERAGE(E13:$I$13)))</f>
        <v>11134.117794430242</v>
      </c>
      <c r="N11" s="56">
        <f>M11*(1+(AVERAGE(F13:$I$13)))</f>
        <v>12541.946583349651</v>
      </c>
    </row>
    <row r="12" spans="1:14" x14ac:dyDescent="0.3">
      <c r="A12" s="42" t="s">
        <v>130</v>
      </c>
      <c r="C12" s="58">
        <f>(C11-B11)/B11</f>
        <v>9.6621781242617527E-2</v>
      </c>
      <c r="D12" s="58">
        <f t="shared" ref="D12:I12" si="10">(D11-C11)/C11</f>
        <v>6.527358897027144E-2</v>
      </c>
      <c r="E12" s="58">
        <f t="shared" si="10"/>
        <v>-0.11445904954499495</v>
      </c>
      <c r="F12" s="58">
        <f t="shared" si="10"/>
        <v>0.10755880337976707</v>
      </c>
      <c r="G12" s="58">
        <f t="shared" si="10"/>
        <v>-0.38639175257731961</v>
      </c>
      <c r="H12" s="58">
        <f t="shared" si="10"/>
        <v>1.32627688172043</v>
      </c>
      <c r="I12" s="58">
        <f t="shared" si="10"/>
        <v>-9.6778853098367767E-3</v>
      </c>
    </row>
    <row r="13" spans="1:14" x14ac:dyDescent="0.3">
      <c r="A13" s="42" t="s">
        <v>132</v>
      </c>
      <c r="B13" s="58">
        <f>B11/B3</f>
        <v>0.13832881278389594</v>
      </c>
      <c r="C13" s="58">
        <f t="shared" ref="C13:I13" si="11">C11/C3</f>
        <v>0.14337781072399308</v>
      </c>
      <c r="D13" s="58">
        <f t="shared" si="11"/>
        <v>0.14395924308588065</v>
      </c>
      <c r="E13" s="58">
        <f t="shared" si="11"/>
        <v>0.12031211363573921</v>
      </c>
      <c r="F13" s="58">
        <f t="shared" si="11"/>
        <v>0.12398701331901731</v>
      </c>
      <c r="G13" s="58">
        <f t="shared" si="11"/>
        <v>7.9565810229126011E-2</v>
      </c>
      <c r="H13" s="58">
        <f t="shared" si="11"/>
        <v>0.1554402981723472</v>
      </c>
      <c r="I13" s="58">
        <f t="shared" si="11"/>
        <v>0.14677799186469706</v>
      </c>
    </row>
    <row r="14" spans="1:14" x14ac:dyDescent="0.3">
      <c r="A14" s="41" t="s">
        <v>136</v>
      </c>
      <c r="B14" s="59">
        <f>Historicals!B169</f>
        <v>963</v>
      </c>
      <c r="C14" s="59">
        <f>Historicals!C169</f>
        <v>1191</v>
      </c>
      <c r="D14" s="59">
        <f>Historicals!D169</f>
        <v>1201</v>
      </c>
      <c r="E14" s="59">
        <f>Historicals!E169</f>
        <v>1194</v>
      </c>
      <c r="F14" s="59">
        <f>Historicals!F169</f>
        <v>1075</v>
      </c>
      <c r="G14" s="59">
        <f>Historicals!G169</f>
        <v>1124</v>
      </c>
      <c r="H14" s="59">
        <f>Historicals!H169</f>
        <v>695</v>
      </c>
      <c r="I14" s="59">
        <f>Historicals!I169</f>
        <v>758</v>
      </c>
      <c r="J14" s="56">
        <f>I14*(1+AVERAGE($B$16:$I$16))</f>
        <v>779.35567819162543</v>
      </c>
      <c r="K14" s="56">
        <f t="shared" ref="K14:N14" si="12">J14*(1+AVERAGE($B$16:$I$16))</f>
        <v>801.31302523684485</v>
      </c>
      <c r="L14" s="56">
        <f t="shared" si="12"/>
        <v>823.88899238422732</v>
      </c>
      <c r="M14" s="56">
        <f t="shared" si="12"/>
        <v>847.1010084620375</v>
      </c>
      <c r="N14" s="56">
        <f t="shared" si="12"/>
        <v>870.96699333343156</v>
      </c>
    </row>
    <row r="15" spans="1:14" x14ac:dyDescent="0.3">
      <c r="A15" s="42" t="s">
        <v>130</v>
      </c>
      <c r="C15" s="58">
        <f>(C14-B14)/B14</f>
        <v>0.2367601246105919</v>
      </c>
      <c r="D15" s="58">
        <f t="shared" ref="D15:I15" si="13">(D14-C14)/C14</f>
        <v>8.3963056255247689E-3</v>
      </c>
      <c r="E15" s="58">
        <f t="shared" si="13"/>
        <v>-5.8284762697751874E-3</v>
      </c>
      <c r="F15" s="58">
        <f t="shared" si="13"/>
        <v>-9.9664991624790616E-2</v>
      </c>
      <c r="G15" s="58">
        <f t="shared" si="13"/>
        <v>4.5581395348837206E-2</v>
      </c>
      <c r="H15" s="58">
        <f t="shared" si="13"/>
        <v>-0.3816725978647687</v>
      </c>
      <c r="I15" s="58">
        <f t="shared" si="13"/>
        <v>9.0647482014388492E-2</v>
      </c>
    </row>
    <row r="16" spans="1:14" x14ac:dyDescent="0.3">
      <c r="A16" s="42" t="s">
        <v>134</v>
      </c>
      <c r="B16" s="58">
        <f>B14/B3</f>
        <v>3.146955981830659E-2</v>
      </c>
      <c r="C16" s="58">
        <f t="shared" ref="C16:I16" si="14">C14/C3</f>
        <v>3.6786508524833207E-2</v>
      </c>
      <c r="D16" s="58">
        <f t="shared" si="14"/>
        <v>3.4963609898107713E-2</v>
      </c>
      <c r="E16" s="58">
        <f t="shared" si="14"/>
        <v>3.2804901502871117E-2</v>
      </c>
      <c r="F16" s="58">
        <f t="shared" si="14"/>
        <v>2.7481657591328579E-2</v>
      </c>
      <c r="G16" s="58">
        <f t="shared" si="14"/>
        <v>3.0051065422559687E-2</v>
      </c>
      <c r="H16" s="58">
        <f t="shared" si="14"/>
        <v>1.5604652207104046E-2</v>
      </c>
      <c r="I16" s="58">
        <f t="shared" si="14"/>
        <v>1.6227788482123744E-2</v>
      </c>
    </row>
    <row r="17" spans="1:14" x14ac:dyDescent="0.3">
      <c r="A17" s="43" t="str">
        <f>Historicals!A112</f>
        <v>North America</v>
      </c>
      <c r="B17" s="43"/>
      <c r="C17" s="43"/>
      <c r="D17" s="43"/>
      <c r="E17" s="43"/>
      <c r="F17" s="43"/>
      <c r="G17" s="43"/>
      <c r="H17" s="43"/>
      <c r="I17" s="43"/>
      <c r="J17" s="39"/>
      <c r="K17" s="39"/>
      <c r="L17" s="39"/>
      <c r="M17" s="39"/>
      <c r="N17" s="39"/>
    </row>
    <row r="18" spans="1:14" x14ac:dyDescent="0.3">
      <c r="A18" s="9" t="s">
        <v>137</v>
      </c>
      <c r="B18" s="9">
        <f>Historicals!B112</f>
        <v>13740</v>
      </c>
      <c r="C18" s="9">
        <f>Historicals!C112</f>
        <v>14764</v>
      </c>
      <c r="D18" s="9">
        <f>Historicals!D112</f>
        <v>15216</v>
      </c>
      <c r="E18" s="9">
        <f>Historicals!E112</f>
        <v>14855</v>
      </c>
      <c r="F18" s="9">
        <f>Historicals!F112</f>
        <v>15902</v>
      </c>
      <c r="G18" s="9">
        <f>Historicals!G112</f>
        <v>14484</v>
      </c>
      <c r="H18" s="9">
        <f>Historicals!H112</f>
        <v>17179</v>
      </c>
      <c r="I18" s="9">
        <f>Historicals!I112</f>
        <v>18353</v>
      </c>
      <c r="J18" s="55">
        <f>I18*(1+(AVERAGE($C$19:$I$19)))</f>
        <v>19184.479240764224</v>
      </c>
      <c r="K18" s="55">
        <f t="shared" ref="K18:N18" si="15">J18*(1+(AVERAGE($C$19:$I$19)))</f>
        <v>20053.628493396907</v>
      </c>
      <c r="L18" s="55">
        <f t="shared" si="15"/>
        <v>20962.15439075742</v>
      </c>
      <c r="M18" s="55">
        <f t="shared" si="15"/>
        <v>21911.840884388403</v>
      </c>
      <c r="N18" s="55">
        <f t="shared" si="15"/>
        <v>22904.552747424295</v>
      </c>
    </row>
    <row r="19" spans="1:14" x14ac:dyDescent="0.3">
      <c r="A19" s="44" t="s">
        <v>130</v>
      </c>
      <c r="B19" s="47" t="str">
        <f t="shared" ref="B19:H19" si="16">+IFERROR(B18/A18-1,"nm")</f>
        <v>nm</v>
      </c>
      <c r="C19" s="47">
        <f>+IFERROR(C18/B18-1,"nm")</f>
        <v>7.4526928675400228E-2</v>
      </c>
      <c r="D19" s="47">
        <f t="shared" si="16"/>
        <v>3.0615009482525046E-2</v>
      </c>
      <c r="E19" s="47">
        <f t="shared" si="16"/>
        <v>-2.372502628811779E-2</v>
      </c>
      <c r="F19" s="47">
        <f t="shared" si="16"/>
        <v>7.0481319421070276E-2</v>
      </c>
      <c r="G19" s="47">
        <f t="shared" si="16"/>
        <v>-8.9171173437303519E-2</v>
      </c>
      <c r="H19" s="47">
        <f t="shared" si="16"/>
        <v>0.18606738470035911</v>
      </c>
      <c r="I19" s="47">
        <f>+IFERROR(I18/H18-1,"nm")</f>
        <v>6.8339251411607238E-2</v>
      </c>
    </row>
    <row r="20" spans="1:14" x14ac:dyDescent="0.3">
      <c r="A20" s="45" t="s">
        <v>114</v>
      </c>
      <c r="B20" s="9">
        <f>Historicals!B113</f>
        <v>8506</v>
      </c>
      <c r="C20" s="9">
        <f>Historicals!C113</f>
        <v>9299</v>
      </c>
      <c r="D20" s="9">
        <f>Historicals!D113</f>
        <v>9684</v>
      </c>
      <c r="E20" s="9">
        <f>Historicals!E113</f>
        <v>9322</v>
      </c>
      <c r="F20" s="9">
        <f>Historicals!F113</f>
        <v>10045</v>
      </c>
      <c r="G20" s="9">
        <f>Historicals!G113</f>
        <v>9329</v>
      </c>
      <c r="H20" s="9">
        <f>Historicals!H113</f>
        <v>11644</v>
      </c>
      <c r="I20" s="9">
        <f>Historicals!I113</f>
        <v>12228</v>
      </c>
      <c r="J20" s="55">
        <f>I20*(1+(AVERAGE($C$21:$I$21)))</f>
        <v>12929.946762668933</v>
      </c>
      <c r="K20" s="55">
        <f t="shared" ref="K20:N20" si="17">J20*(1+(AVERAGE($C$21:$I$21)))</f>
        <v>13672.188688702388</v>
      </c>
      <c r="L20" s="55">
        <f t="shared" si="17"/>
        <v>14457.038916755499</v>
      </c>
      <c r="M20" s="55">
        <f t="shared" si="17"/>
        <v>15286.943370909514</v>
      </c>
      <c r="N20" s="55">
        <f t="shared" si="17"/>
        <v>16164.488383202059</v>
      </c>
    </row>
    <row r="21" spans="1:14" x14ac:dyDescent="0.3">
      <c r="A21" s="44" t="s">
        <v>130</v>
      </c>
      <c r="B21" s="47" t="str">
        <f t="shared" ref="B21" si="18">+IFERROR(B20/A20-1,"nm")</f>
        <v>nm</v>
      </c>
      <c r="C21" s="47">
        <f t="shared" ref="C21" si="19">+IFERROR(C20/B20-1,"nm")</f>
        <v>9.3228309428638578E-2</v>
      </c>
      <c r="D21" s="47">
        <f t="shared" ref="D21" si="20">+IFERROR(D20/C20-1,"nm")</f>
        <v>4.1402301322722934E-2</v>
      </c>
      <c r="E21" s="47">
        <f t="shared" ref="E21" si="21">+IFERROR(E20/D20-1,"nm")</f>
        <v>-3.7381247418422192E-2</v>
      </c>
      <c r="F21" s="47">
        <f t="shared" ref="F21" si="22">+IFERROR(F20/E20-1,"nm")</f>
        <v>7.755846384895948E-2</v>
      </c>
      <c r="G21" s="47">
        <f>+IFERROR(G20/F20-1,"nm")</f>
        <v>-7.1279243404678949E-2</v>
      </c>
      <c r="H21" s="47">
        <f t="shared" ref="H21" si="23">+IFERROR(H20/G20-1,"nm")</f>
        <v>0.24815092721620746</v>
      </c>
      <c r="I21" s="47">
        <f>+IFERROR(I20/H20-1,"nm")</f>
        <v>5.0154586052902683E-2</v>
      </c>
    </row>
    <row r="22" spans="1:14" x14ac:dyDescent="0.3">
      <c r="A22" s="44" t="s">
        <v>138</v>
      </c>
      <c r="B22" s="47" t="str">
        <f t="shared" ref="B22:E22" si="24">B21</f>
        <v>nm</v>
      </c>
      <c r="C22" s="47">
        <f t="shared" si="24"/>
        <v>9.3228309428638578E-2</v>
      </c>
      <c r="D22" s="47">
        <f t="shared" si="24"/>
        <v>4.1402301322722934E-2</v>
      </c>
      <c r="E22" s="47">
        <f t="shared" si="24"/>
        <v>-3.7381247418422192E-2</v>
      </c>
      <c r="F22" s="47">
        <f>F21</f>
        <v>7.755846384895948E-2</v>
      </c>
      <c r="G22" s="47">
        <f>G21</f>
        <v>-7.1279243404678949E-2</v>
      </c>
      <c r="H22" s="47">
        <f t="shared" ref="H22:I22" si="25">H21</f>
        <v>0.24815092721620746</v>
      </c>
      <c r="I22" s="47">
        <f t="shared" si="25"/>
        <v>5.0154586052902683E-2</v>
      </c>
    </row>
    <row r="23" spans="1:14" x14ac:dyDescent="0.3">
      <c r="A23" s="44" t="s">
        <v>139</v>
      </c>
      <c r="B23" s="47" t="str">
        <f>+IFERROR(B21-B22,"nm")</f>
        <v>nm</v>
      </c>
      <c r="C23" s="47">
        <f t="shared" ref="C23:H23" si="26">+IFERROR(C21-C22,"nm")</f>
        <v>0</v>
      </c>
      <c r="D23" s="47">
        <f t="shared" si="26"/>
        <v>0</v>
      </c>
      <c r="E23" s="47">
        <f t="shared" si="26"/>
        <v>0</v>
      </c>
      <c r="F23" s="47">
        <f t="shared" si="26"/>
        <v>0</v>
      </c>
      <c r="G23" s="47">
        <v>0</v>
      </c>
      <c r="H23" s="47">
        <f t="shared" si="26"/>
        <v>0</v>
      </c>
      <c r="I23" s="47">
        <f>+IFERROR(I21-I22,"nm")</f>
        <v>0</v>
      </c>
    </row>
    <row r="24" spans="1:14" x14ac:dyDescent="0.3">
      <c r="A24" s="45" t="s">
        <v>115</v>
      </c>
      <c r="B24" s="9">
        <f>Historicals!B114</f>
        <v>4410</v>
      </c>
      <c r="C24" s="9">
        <f>Historicals!C114</f>
        <v>4746</v>
      </c>
      <c r="D24" s="9">
        <f>Historicals!D114</f>
        <v>4886</v>
      </c>
      <c r="E24" s="9">
        <f>Historicals!E114</f>
        <v>4938</v>
      </c>
      <c r="F24" s="9">
        <f>Historicals!F114</f>
        <v>5260</v>
      </c>
      <c r="G24" s="9">
        <f>Historicals!G114</f>
        <v>4639</v>
      </c>
      <c r="H24" s="9">
        <f>Historicals!H114</f>
        <v>5028</v>
      </c>
      <c r="I24" s="9">
        <f>Historicals!I114</f>
        <v>5492</v>
      </c>
      <c r="J24" s="55">
        <f>I24*(1+(AVERAGE($C$25:$I$25)))</f>
        <v>5679.9965709161579</v>
      </c>
      <c r="K24" s="55">
        <f t="shared" ref="K24:N24" si="27">J24*(1+(AVERAGE($C$21:$I$21)))</f>
        <v>6006.0560413876365</v>
      </c>
      <c r="L24" s="55">
        <f t="shared" si="27"/>
        <v>6350.8329137020164</v>
      </c>
      <c r="M24" s="55">
        <f t="shared" si="27"/>
        <v>6715.4016578976689</v>
      </c>
      <c r="N24" s="55">
        <f t="shared" si="27"/>
        <v>7100.8984238269177</v>
      </c>
    </row>
    <row r="25" spans="1:14" x14ac:dyDescent="0.3">
      <c r="A25" s="44" t="s">
        <v>130</v>
      </c>
      <c r="B25" s="47" t="str">
        <f t="shared" ref="B25" si="28">+IFERROR(B24/A24-1,"nm")</f>
        <v>nm</v>
      </c>
      <c r="C25" s="47">
        <f t="shared" ref="C25" si="29">+IFERROR(C24/B24-1,"nm")</f>
        <v>7.6190476190476142E-2</v>
      </c>
      <c r="D25" s="47">
        <f t="shared" ref="D25" si="30">+IFERROR(D24/C24-1,"nm")</f>
        <v>2.9498525073746285E-2</v>
      </c>
      <c r="E25" s="47">
        <f t="shared" ref="E25" si="31">+IFERROR(E24/D24-1,"nm")</f>
        <v>1.0642652476463343E-2</v>
      </c>
      <c r="F25" s="47">
        <f t="shared" ref="F25" si="32">+IFERROR(F24/E24-1,"nm")</f>
        <v>6.5208586472256025E-2</v>
      </c>
      <c r="G25" s="47">
        <f t="shared" ref="G25" si="33">+IFERROR(G24/F24-1,"nm")</f>
        <v>-0.11806083650190113</v>
      </c>
      <c r="H25" s="47">
        <f t="shared" ref="H25" si="34">+IFERROR(H24/G24-1,"nm")</f>
        <v>8.3854278939426541E-2</v>
      </c>
      <c r="I25" s="47">
        <f>+IFERROR(I24/H24-1,"nm")</f>
        <v>9.2283214001591007E-2</v>
      </c>
    </row>
    <row r="26" spans="1:14" x14ac:dyDescent="0.3">
      <c r="A26" s="44" t="s">
        <v>138</v>
      </c>
      <c r="B26" s="47" t="str">
        <f>B25</f>
        <v>nm</v>
      </c>
      <c r="C26" s="47">
        <f>C25</f>
        <v>7.6190476190476142E-2</v>
      </c>
      <c r="D26" s="47">
        <f t="shared" ref="D26:I26" si="35">D25</f>
        <v>2.9498525073746285E-2</v>
      </c>
      <c r="E26" s="47">
        <f t="shared" si="35"/>
        <v>1.0642652476463343E-2</v>
      </c>
      <c r="F26" s="47">
        <f t="shared" si="35"/>
        <v>6.5208586472256025E-2</v>
      </c>
      <c r="G26" s="47">
        <f t="shared" si="35"/>
        <v>-0.11806083650190113</v>
      </c>
      <c r="H26" s="47">
        <f t="shared" si="35"/>
        <v>8.3854278939426541E-2</v>
      </c>
      <c r="I26" s="47">
        <f t="shared" si="35"/>
        <v>9.2283214001591007E-2</v>
      </c>
    </row>
    <row r="27" spans="1:14" x14ac:dyDescent="0.3">
      <c r="A27" s="44" t="s">
        <v>139</v>
      </c>
      <c r="B27" s="47" t="str">
        <f t="shared" ref="B27" si="36">+IFERROR(B25-B26,"nm")</f>
        <v>nm</v>
      </c>
      <c r="C27" s="47">
        <f t="shared" ref="C27" si="37">+IFERROR(C25-C26,"nm")</f>
        <v>0</v>
      </c>
      <c r="D27" s="47">
        <f t="shared" ref="D27" si="38">+IFERROR(D25-D26,"nm")</f>
        <v>0</v>
      </c>
      <c r="E27" s="47">
        <f t="shared" ref="E27" si="39">+IFERROR(E25-E26,"nm")</f>
        <v>0</v>
      </c>
      <c r="F27" s="47">
        <f t="shared" ref="F27" si="40">+IFERROR(F25-F26,"nm")</f>
        <v>0</v>
      </c>
      <c r="G27" s="47">
        <f t="shared" ref="G27" si="41">+IFERROR(G25-G26,"nm")</f>
        <v>0</v>
      </c>
      <c r="H27" s="47">
        <f t="shared" ref="H27" si="42">+IFERROR(H25-H26,"nm")</f>
        <v>0</v>
      </c>
      <c r="I27" s="47">
        <f>+IFERROR(I25-I26,"nm")</f>
        <v>0</v>
      </c>
    </row>
    <row r="28" spans="1:14" x14ac:dyDescent="0.3">
      <c r="A28" s="45" t="s">
        <v>116</v>
      </c>
      <c r="B28" s="9">
        <f>Historicals!B115</f>
        <v>824</v>
      </c>
      <c r="C28" s="9">
        <f>Historicals!C115</f>
        <v>719</v>
      </c>
      <c r="D28" s="9">
        <f>Historicals!D115</f>
        <v>646</v>
      </c>
      <c r="E28" s="9">
        <f>Historicals!E115</f>
        <v>595</v>
      </c>
      <c r="F28" s="9">
        <f>Historicals!F115</f>
        <v>597</v>
      </c>
      <c r="G28" s="9">
        <f>Historicals!G115</f>
        <v>516</v>
      </c>
      <c r="H28" s="9">
        <f>Historicals!H115</f>
        <v>507</v>
      </c>
      <c r="I28" s="9">
        <f>Historicals!I115</f>
        <v>633</v>
      </c>
      <c r="J28" s="55">
        <f>I28*(1+(AVERAGE($C$29:$I$29)))</f>
        <v>614.08752863209497</v>
      </c>
      <c r="K28" s="55">
        <f t="shared" ref="K28:N28" si="43">J28*(1+(AVERAGE($C$29:$I$29)))</f>
        <v>595.74011504182317</v>
      </c>
      <c r="L28" s="55">
        <f t="shared" si="43"/>
        <v>577.94087670305396</v>
      </c>
      <c r="M28" s="55">
        <f t="shared" si="43"/>
        <v>560.67343549770101</v>
      </c>
      <c r="N28" s="55">
        <f t="shared" si="43"/>
        <v>543.92190264525993</v>
      </c>
    </row>
    <row r="29" spans="1:14" x14ac:dyDescent="0.3">
      <c r="A29" s="44" t="s">
        <v>130</v>
      </c>
      <c r="B29" s="47" t="str">
        <f t="shared" ref="B29" si="44">+IFERROR(B28/A28-1,"nm")</f>
        <v>nm</v>
      </c>
      <c r="C29" s="47">
        <f t="shared" ref="C29" si="45">+IFERROR(C28/B28-1,"nm")</f>
        <v>-0.12742718446601942</v>
      </c>
      <c r="D29" s="47">
        <f t="shared" ref="D29" si="46">+IFERROR(D28/C28-1,"nm")</f>
        <v>-0.10152990264255912</v>
      </c>
      <c r="E29" s="47">
        <f t="shared" ref="E29" si="47">+IFERROR(E28/D28-1,"nm")</f>
        <v>-7.8947368421052655E-2</v>
      </c>
      <c r="F29" s="47">
        <f t="shared" ref="F29" si="48">+IFERROR(F28/E28-1,"nm")</f>
        <v>3.3613445378151141E-3</v>
      </c>
      <c r="G29" s="47">
        <f t="shared" ref="G29" si="49">+IFERROR(G28/F28-1,"nm")</f>
        <v>-0.13567839195979903</v>
      </c>
      <c r="H29" s="47">
        <f t="shared" ref="H29" si="50">+IFERROR(H28/G28-1,"nm")</f>
        <v>-1.744186046511631E-2</v>
      </c>
      <c r="I29" s="47">
        <f>+IFERROR(I28/H28-1,"nm")</f>
        <v>0.24852071005917153</v>
      </c>
    </row>
    <row r="30" spans="1:14" x14ac:dyDescent="0.3">
      <c r="A30" s="44" t="s">
        <v>138</v>
      </c>
      <c r="B30" s="47" t="str">
        <f>B29</f>
        <v>nm</v>
      </c>
      <c r="C30" s="47">
        <f t="shared" ref="C30:I30" si="51">C29</f>
        <v>-0.12742718446601942</v>
      </c>
      <c r="D30" s="47">
        <f t="shared" si="51"/>
        <v>-0.10152990264255912</v>
      </c>
      <c r="E30" s="47">
        <f t="shared" si="51"/>
        <v>-7.8947368421052655E-2</v>
      </c>
      <c r="F30" s="47">
        <f t="shared" si="51"/>
        <v>3.3613445378151141E-3</v>
      </c>
      <c r="G30" s="47">
        <f t="shared" si="51"/>
        <v>-0.13567839195979903</v>
      </c>
      <c r="H30" s="47">
        <f t="shared" si="51"/>
        <v>-1.744186046511631E-2</v>
      </c>
      <c r="I30" s="47">
        <f t="shared" si="51"/>
        <v>0.24852071005917153</v>
      </c>
    </row>
    <row r="31" spans="1:14" x14ac:dyDescent="0.3">
      <c r="A31" s="44" t="s">
        <v>139</v>
      </c>
      <c r="B31" s="47" t="str">
        <f t="shared" ref="B31" si="52">+IFERROR(B29-B30,"nm")</f>
        <v>nm</v>
      </c>
      <c r="C31" s="47">
        <f t="shared" ref="C31" si="53">+IFERROR(C29-C30,"nm")</f>
        <v>0</v>
      </c>
      <c r="D31" s="47">
        <f t="shared" ref="D31" si="54">+IFERROR(D29-D30,"nm")</f>
        <v>0</v>
      </c>
      <c r="E31" s="47">
        <f t="shared" ref="E31" si="55">+IFERROR(E29-E30,"nm")</f>
        <v>0</v>
      </c>
      <c r="F31" s="47">
        <f t="shared" ref="F31" si="56">+IFERROR(F29-F30,"nm")</f>
        <v>0</v>
      </c>
      <c r="G31" s="47">
        <f t="shared" ref="G31" si="57">+IFERROR(G29-G30,"nm")</f>
        <v>0</v>
      </c>
      <c r="H31" s="47">
        <f t="shared" ref="H31" si="58">+IFERROR(H29-H30,"nm")</f>
        <v>0</v>
      </c>
      <c r="I31" s="47">
        <f>+IFERROR(I29-I30,"nm")</f>
        <v>0</v>
      </c>
    </row>
    <row r="32" spans="1:14" x14ac:dyDescent="0.3">
      <c r="A32" s="9" t="s">
        <v>131</v>
      </c>
      <c r="B32" s="48">
        <f>Historicals!B139+Historicals!B172</f>
        <v>3766</v>
      </c>
      <c r="C32" s="48">
        <f>Historicals!C139+Historicals!C172</f>
        <v>3896</v>
      </c>
      <c r="D32" s="48">
        <f>Historicals!D139+Historicals!D172</f>
        <v>4015</v>
      </c>
      <c r="E32" s="48">
        <f>Historicals!E139+Historicals!E172</f>
        <v>3760</v>
      </c>
      <c r="F32" s="48">
        <f>Historicals!F139+Historicals!F172</f>
        <v>4074</v>
      </c>
      <c r="G32" s="48">
        <f>Historicals!G139+Historicals!G172</f>
        <v>3047</v>
      </c>
      <c r="H32" s="48">
        <f>Historicals!H139+Historicals!H172</f>
        <v>5219</v>
      </c>
      <c r="I32" s="48">
        <f>Historicals!I139+Historicals!I172</f>
        <v>5238</v>
      </c>
      <c r="J32" s="55">
        <f>I32*(1+(AVERAGE($C$33:$I$33)))</f>
        <v>5649.1446699044627</v>
      </c>
      <c r="K32" s="55">
        <f t="shared" ref="K32:N32" si="59">J32*(1+(AVERAGE($C$33:$I$33)))</f>
        <v>6092.5611877644142</v>
      </c>
      <c r="L32" s="55">
        <f t="shared" si="59"/>
        <v>6570.7826574887631</v>
      </c>
      <c r="M32" s="55">
        <f t="shared" si="59"/>
        <v>7086.541013106782</v>
      </c>
      <c r="N32" s="55">
        <f t="shared" si="59"/>
        <v>7642.7826254775764</v>
      </c>
    </row>
    <row r="33" spans="1:14" x14ac:dyDescent="0.3">
      <c r="A33" s="46" t="s">
        <v>130</v>
      </c>
      <c r="B33" s="47" t="str">
        <f t="shared" ref="B33" si="60">+IFERROR(B32/A32-1,"nm")</f>
        <v>nm</v>
      </c>
      <c r="C33" s="47">
        <f t="shared" ref="C33" si="61">+IFERROR(C32/B32-1,"nm")</f>
        <v>3.4519383961763239E-2</v>
      </c>
      <c r="D33" s="47">
        <f t="shared" ref="D33" si="62">+IFERROR(D32/C32-1,"nm")</f>
        <v>3.0544147843942548E-2</v>
      </c>
      <c r="E33" s="47">
        <f t="shared" ref="E33" si="63">+IFERROR(E32/D32-1,"nm")</f>
        <v>-6.3511830635118338E-2</v>
      </c>
      <c r="F33" s="47">
        <f t="shared" ref="F33" si="64">+IFERROR(F32/E32-1,"nm")</f>
        <v>8.3510638297872308E-2</v>
      </c>
      <c r="G33" s="47">
        <f t="shared" ref="G33" si="65">+IFERROR(G32/F32-1,"nm")</f>
        <v>-0.25208640157093765</v>
      </c>
      <c r="H33" s="47">
        <f t="shared" ref="H33" si="66">+IFERROR(H32/G32-1,"nm")</f>
        <v>0.71283229405973092</v>
      </c>
      <c r="I33" s="47">
        <f>+IFERROR(I32/H32-1,"nm")</f>
        <v>3.6405441655489312E-3</v>
      </c>
    </row>
    <row r="34" spans="1:14" x14ac:dyDescent="0.3">
      <c r="A34" s="46" t="s">
        <v>132</v>
      </c>
      <c r="B34" s="47">
        <f t="shared" ref="B34:H34" si="67">+IFERROR(B32/B$18,"nm")</f>
        <v>0.27409024745269289</v>
      </c>
      <c r="C34" s="47">
        <f t="shared" si="67"/>
        <v>0.26388512598211866</v>
      </c>
      <c r="D34" s="47">
        <f t="shared" si="67"/>
        <v>0.26386698212407994</v>
      </c>
      <c r="E34" s="47">
        <f t="shared" si="67"/>
        <v>0.25311342982160889</v>
      </c>
      <c r="F34" s="47">
        <f t="shared" si="67"/>
        <v>0.25619418941013711</v>
      </c>
      <c r="G34" s="47">
        <f t="shared" si="67"/>
        <v>0.2103700635183651</v>
      </c>
      <c r="H34" s="47">
        <f t="shared" si="67"/>
        <v>0.30380115256999823</v>
      </c>
      <c r="I34" s="47">
        <f>+IFERROR(I32/I$18,"nm")</f>
        <v>0.28540293140086087</v>
      </c>
    </row>
    <row r="35" spans="1:14" x14ac:dyDescent="0.3">
      <c r="A35" s="9" t="s">
        <v>133</v>
      </c>
      <c r="B35" s="9">
        <f>Historicals!B172</f>
        <v>121</v>
      </c>
      <c r="C35" s="9">
        <f>Historicals!C172</f>
        <v>133</v>
      </c>
      <c r="D35" s="9">
        <f>Historicals!D172</f>
        <v>140</v>
      </c>
      <c r="E35" s="9">
        <f>Historicals!E172</f>
        <v>160</v>
      </c>
      <c r="F35" s="9">
        <f>Historicals!F172</f>
        <v>149</v>
      </c>
      <c r="G35" s="9">
        <f>Historicals!G172</f>
        <v>148</v>
      </c>
      <c r="H35" s="9">
        <f>Historicals!H172</f>
        <v>130</v>
      </c>
      <c r="I35" s="9">
        <f>Historicals!I172</f>
        <v>124</v>
      </c>
      <c r="J35" s="55">
        <f>I35*(1+(AVERAGE($C$36:$I$36)))</f>
        <v>124.91096419937966</v>
      </c>
      <c r="K35" s="55">
        <f t="shared" ref="K35:N35" si="68">J35*(1+(AVERAGE($C$36:$I$36)))</f>
        <v>125.82862078402184</v>
      </c>
      <c r="L35" s="55">
        <f t="shared" si="68"/>
        <v>126.75301891943768</v>
      </c>
      <c r="M35" s="55">
        <f t="shared" si="68"/>
        <v>127.68420813233205</v>
      </c>
      <c r="N35" s="55">
        <f t="shared" si="68"/>
        <v>128.62223831325701</v>
      </c>
    </row>
    <row r="36" spans="1:14" x14ac:dyDescent="0.3">
      <c r="A36" s="46" t="s">
        <v>130</v>
      </c>
      <c r="B36" s="47" t="str">
        <f t="shared" ref="B36" si="69">+IFERROR(B35/A35-1,"nm")</f>
        <v>nm</v>
      </c>
      <c r="C36" s="47">
        <f t="shared" ref="C36" si="70">+IFERROR(C35/B35-1,"nm")</f>
        <v>9.9173553719008156E-2</v>
      </c>
      <c r="D36" s="47">
        <f t="shared" ref="D36" si="71">+IFERROR(D35/C35-1,"nm")</f>
        <v>5.2631578947368363E-2</v>
      </c>
      <c r="E36" s="47">
        <f t="shared" ref="E36" si="72">+IFERROR(E35/D35-1,"nm")</f>
        <v>0.14285714285714279</v>
      </c>
      <c r="F36" s="47">
        <f t="shared" ref="F36" si="73">+IFERROR(F35/E35-1,"nm")</f>
        <v>-6.8749999999999978E-2</v>
      </c>
      <c r="G36" s="47">
        <f t="shared" ref="G36" si="74">+IFERROR(G35/F35-1,"nm")</f>
        <v>-6.7114093959731447E-3</v>
      </c>
      <c r="H36" s="47">
        <f t="shared" ref="H36" si="75">+IFERROR(H35/G35-1,"nm")</f>
        <v>-0.1216216216216216</v>
      </c>
      <c r="I36" s="47">
        <f>+IFERROR(I35/H35-1,"nm")</f>
        <v>-4.6153846153846101E-2</v>
      </c>
    </row>
    <row r="37" spans="1:14" x14ac:dyDescent="0.3">
      <c r="A37" s="46" t="s">
        <v>134</v>
      </c>
      <c r="B37" s="47">
        <f t="shared" ref="B37:H37" si="76">+IFERROR(B35/B$18,"nm")</f>
        <v>8.8064046579330417E-3</v>
      </c>
      <c r="C37" s="47">
        <f t="shared" si="76"/>
        <v>9.0083988079111346E-3</v>
      </c>
      <c r="D37" s="47">
        <f t="shared" si="76"/>
        <v>9.2008412197686646E-3</v>
      </c>
      <c r="E37" s="47">
        <f t="shared" si="76"/>
        <v>1.0770784247728038E-2</v>
      </c>
      <c r="F37" s="47">
        <f t="shared" si="76"/>
        <v>9.3698905798012821E-3</v>
      </c>
      <c r="G37" s="47">
        <f t="shared" si="76"/>
        <v>1.0218171775752554E-2</v>
      </c>
      <c r="H37" s="47">
        <f t="shared" si="76"/>
        <v>7.5673787764130628E-3</v>
      </c>
      <c r="I37" s="47">
        <f>+IFERROR(I35/I$18,"nm")</f>
        <v>6.7563886013185855E-3</v>
      </c>
    </row>
    <row r="38" spans="1:14" x14ac:dyDescent="0.3">
      <c r="A38" s="9" t="s">
        <v>135</v>
      </c>
      <c r="B38" s="9">
        <f>Historicals!B139</f>
        <v>3645</v>
      </c>
      <c r="C38" s="9">
        <f>Historicals!C139</f>
        <v>3763</v>
      </c>
      <c r="D38" s="9">
        <f>Historicals!D139</f>
        <v>3875</v>
      </c>
      <c r="E38" s="9">
        <f>Historicals!E139</f>
        <v>3600</v>
      </c>
      <c r="F38" s="9">
        <f>Historicals!F139</f>
        <v>3925</v>
      </c>
      <c r="G38" s="9">
        <f>Historicals!G139</f>
        <v>2899</v>
      </c>
      <c r="H38" s="9">
        <f>Historicals!H139</f>
        <v>5089</v>
      </c>
      <c r="I38" s="9">
        <f>Historicals!I139</f>
        <v>5114</v>
      </c>
      <c r="J38" s="55">
        <f>I38*(1+(AVERAGE($C$39:$I$39)))</f>
        <v>5538.0169554541217</v>
      </c>
      <c r="K38" s="55">
        <f t="shared" ref="K38:N38" si="77">J38*(1+(AVERAGE($C$39:$I$39)))</f>
        <v>5997.1904182435164</v>
      </c>
      <c r="L38" s="55">
        <f t="shared" si="77"/>
        <v>6494.4353189909252</v>
      </c>
      <c r="M38" s="55">
        <f t="shared" si="77"/>
        <v>7032.9082738896841</v>
      </c>
      <c r="N38" s="55">
        <f t="shared" si="77"/>
        <v>7616.0276235734555</v>
      </c>
    </row>
    <row r="39" spans="1:14" x14ac:dyDescent="0.3">
      <c r="A39" s="46" t="s">
        <v>130</v>
      </c>
      <c r="B39" s="47" t="str">
        <f t="shared" ref="B39" si="78">+IFERROR(B38/A38-1,"nm")</f>
        <v>nm</v>
      </c>
      <c r="C39" s="47">
        <f t="shared" ref="C39" si="79">+IFERROR(C38/B38-1,"nm")</f>
        <v>3.2373113854595292E-2</v>
      </c>
      <c r="D39" s="47">
        <f t="shared" ref="D39" si="80">+IFERROR(D38/C38-1,"nm")</f>
        <v>2.9763486579856391E-2</v>
      </c>
      <c r="E39" s="47">
        <f t="shared" ref="E39" si="81">+IFERROR(E38/D38-1,"nm")</f>
        <v>-7.096774193548383E-2</v>
      </c>
      <c r="F39" s="47">
        <f t="shared" ref="F39" si="82">+IFERROR(F38/E38-1,"nm")</f>
        <v>9.0277777777777679E-2</v>
      </c>
      <c r="G39" s="47">
        <f t="shared" ref="G39" si="83">+IFERROR(G38/F38-1,"nm")</f>
        <v>-0.26140127388535028</v>
      </c>
      <c r="H39" s="47">
        <f t="shared" ref="H39" si="84">+IFERROR(H38/G38-1,"nm")</f>
        <v>0.75543290789927564</v>
      </c>
      <c r="I39" s="47">
        <f>+IFERROR(I38/H38-1,"nm")</f>
        <v>4.9125564943997002E-3</v>
      </c>
    </row>
    <row r="40" spans="1:14" x14ac:dyDescent="0.3">
      <c r="A40" s="46" t="s">
        <v>132</v>
      </c>
      <c r="B40" s="47">
        <f t="shared" ref="B40:H40" si="85">+IFERROR(B38/B$18,"nm")</f>
        <v>0.26528384279475981</v>
      </c>
      <c r="C40" s="47">
        <f t="shared" si="85"/>
        <v>0.25487672717420751</v>
      </c>
      <c r="D40" s="47">
        <f t="shared" si="85"/>
        <v>0.25466614090431128</v>
      </c>
      <c r="E40" s="47">
        <f t="shared" si="85"/>
        <v>0.24234264557388085</v>
      </c>
      <c r="F40" s="47">
        <f t="shared" si="85"/>
        <v>0.2468242988303358</v>
      </c>
      <c r="G40" s="47">
        <f t="shared" si="85"/>
        <v>0.20015189174261253</v>
      </c>
      <c r="H40" s="47">
        <f t="shared" si="85"/>
        <v>0.29623377379358518</v>
      </c>
      <c r="I40" s="47">
        <f>+IFERROR(I38/I$18,"nm")</f>
        <v>0.27864654279954232</v>
      </c>
    </row>
    <row r="41" spans="1:14" x14ac:dyDescent="0.3">
      <c r="A41" s="9" t="s">
        <v>136</v>
      </c>
      <c r="B41" s="9">
        <f>Historicals!B161</f>
        <v>208</v>
      </c>
      <c r="C41" s="9">
        <f>Historicals!C161</f>
        <v>242</v>
      </c>
      <c r="D41" s="9">
        <f>Historicals!D161</f>
        <v>223</v>
      </c>
      <c r="E41" s="9">
        <f>Historicals!E161</f>
        <v>196</v>
      </c>
      <c r="F41" s="9">
        <f>Historicals!F161</f>
        <v>117</v>
      </c>
      <c r="G41" s="9">
        <f>Historicals!G161</f>
        <v>110</v>
      </c>
      <c r="H41" s="9">
        <f>Historicals!H161</f>
        <v>98</v>
      </c>
      <c r="I41" s="9">
        <f>Historicals!I161</f>
        <v>146</v>
      </c>
      <c r="J41" s="55">
        <f>I41*(1+(AVERAGE($C$42:$I$42)))</f>
        <v>143.53234207099902</v>
      </c>
      <c r="K41" s="55">
        <f t="shared" ref="K41:N41" si="86">J41*(1+(AVERAGE($C$42:$I$42)))</f>
        <v>141.10639192045394</v>
      </c>
      <c r="L41" s="55">
        <f t="shared" si="86"/>
        <v>138.72144461322637</v>
      </c>
      <c r="M41" s="55">
        <f t="shared" si="86"/>
        <v>136.37680712882707</v>
      </c>
      <c r="N41" s="55">
        <f t="shared" si="86"/>
        <v>134.07179816003745</v>
      </c>
    </row>
    <row r="42" spans="1:14" x14ac:dyDescent="0.3">
      <c r="A42" s="46" t="s">
        <v>130</v>
      </c>
      <c r="B42" s="47" t="str">
        <f t="shared" ref="B42" si="87">+IFERROR(B41/A41-1,"nm")</f>
        <v>nm</v>
      </c>
      <c r="C42" s="47">
        <f t="shared" ref="C42" si="88">+IFERROR(C41/B41-1,"nm")</f>
        <v>0.16346153846153855</v>
      </c>
      <c r="D42" s="47">
        <f t="shared" ref="D42" si="89">+IFERROR(D41/C41-1,"nm")</f>
        <v>-7.8512396694214837E-2</v>
      </c>
      <c r="E42" s="47">
        <f t="shared" ref="E42" si="90">+IFERROR(E41/D41-1,"nm")</f>
        <v>-0.12107623318385652</v>
      </c>
      <c r="F42" s="47">
        <f t="shared" ref="F42" si="91">+IFERROR(F41/E41-1,"nm")</f>
        <v>-0.40306122448979587</v>
      </c>
      <c r="G42" s="47">
        <f t="shared" ref="G42" si="92">+IFERROR(G41/F41-1,"nm")</f>
        <v>-5.9829059829059839E-2</v>
      </c>
      <c r="H42" s="47">
        <f t="shared" ref="H42" si="93">+IFERROR(H41/G41-1,"nm")</f>
        <v>-0.10909090909090913</v>
      </c>
      <c r="I42" s="47">
        <f>+IFERROR(I41/H41-1,"nm")</f>
        <v>0.48979591836734704</v>
      </c>
    </row>
    <row r="43" spans="1:14" x14ac:dyDescent="0.3">
      <c r="A43" s="46" t="s">
        <v>134</v>
      </c>
      <c r="B43" s="47">
        <f t="shared" ref="B43:H43" si="94">+IFERROR(B41/B$18,"nm")</f>
        <v>1.5138282387190683E-2</v>
      </c>
      <c r="C43" s="47">
        <f t="shared" si="94"/>
        <v>1.6391221891086428E-2</v>
      </c>
      <c r="D43" s="47">
        <f t="shared" si="94"/>
        <v>1.4655625657202945E-2</v>
      </c>
      <c r="E43" s="47">
        <f t="shared" si="94"/>
        <v>1.3194210703466847E-2</v>
      </c>
      <c r="F43" s="47">
        <f t="shared" si="94"/>
        <v>7.3575650861526856E-3</v>
      </c>
      <c r="G43" s="47">
        <f t="shared" si="94"/>
        <v>7.5945871306268989E-3</v>
      </c>
      <c r="H43" s="47">
        <f t="shared" si="94"/>
        <v>5.7046393852960009E-3</v>
      </c>
      <c r="I43" s="47">
        <f>+IFERROR(I41/I$18,"nm")</f>
        <v>7.9551027080041418E-3</v>
      </c>
    </row>
    <row r="44" spans="1:14" x14ac:dyDescent="0.3">
      <c r="A44" s="43" t="str">
        <f>Historicals!A116</f>
        <v>Europe, Middle East &amp; Africa</v>
      </c>
      <c r="B44" s="43"/>
      <c r="C44" s="43"/>
      <c r="D44" s="43"/>
      <c r="E44" s="43"/>
      <c r="F44" s="43"/>
      <c r="G44" s="43"/>
      <c r="H44" s="43"/>
      <c r="I44" s="43"/>
      <c r="J44" s="39"/>
      <c r="K44" s="39"/>
      <c r="L44" s="39"/>
      <c r="M44" s="39"/>
      <c r="N44" s="39"/>
    </row>
    <row r="45" spans="1:14" x14ac:dyDescent="0.3">
      <c r="A45" s="9" t="s">
        <v>137</v>
      </c>
      <c r="B45" s="9">
        <f>Historicals!B116</f>
        <v>11024</v>
      </c>
      <c r="C45" s="9">
        <f>Historicals!C116</f>
        <v>7568</v>
      </c>
      <c r="D45" s="9">
        <f>Historicals!D116</f>
        <v>7970</v>
      </c>
      <c r="E45" s="9">
        <f>Historicals!E116</f>
        <v>9242</v>
      </c>
      <c r="F45" s="9">
        <f>Historicals!F116</f>
        <v>9812</v>
      </c>
      <c r="G45" s="9">
        <f>Historicals!G116</f>
        <v>9347</v>
      </c>
      <c r="H45" s="9">
        <f>Historicals!H116</f>
        <v>11456</v>
      </c>
      <c r="I45" s="9">
        <f>Historicals!I116</f>
        <v>12479</v>
      </c>
      <c r="J45" s="55">
        <f>I45*(1+(AVERAGE($C$19:$I$19)))</f>
        <v>13044.358766713713</v>
      </c>
      <c r="K45" s="55">
        <f t="shared" ref="K45" si="95">J45*(1+(AVERAGE($C$19:$I$19)))</f>
        <v>13635.331006870812</v>
      </c>
      <c r="L45" s="55">
        <f t="shared" ref="L45" si="96">K45*(1+(AVERAGE($C$19:$I$19)))</f>
        <v>14253.077134106787</v>
      </c>
      <c r="M45" s="55">
        <f t="shared" ref="M45" si="97">L45*(1+(AVERAGE($C$19:$I$19)))</f>
        <v>14898.810134380368</v>
      </c>
      <c r="N45" s="55">
        <f t="shared" ref="N45" si="98">M45*(1+(AVERAGE($C$19:$I$19)))</f>
        <v>15573.797947752837</v>
      </c>
    </row>
    <row r="46" spans="1:14" x14ac:dyDescent="0.3">
      <c r="A46" s="44" t="s">
        <v>130</v>
      </c>
      <c r="B46" s="47" t="str">
        <f t="shared" ref="B46" si="99">+IFERROR(B45/A45-1,"nm")</f>
        <v>nm</v>
      </c>
      <c r="C46" s="47">
        <f>+IFERROR(C45/B45-1,"nm")</f>
        <v>-0.31349782293178519</v>
      </c>
      <c r="D46" s="47">
        <f t="shared" ref="D46" si="100">+IFERROR(D45/C45-1,"nm")</f>
        <v>5.3118393234672379E-2</v>
      </c>
      <c r="E46" s="47">
        <f t="shared" ref="E46" si="101">+IFERROR(E45/D45-1,"nm")</f>
        <v>0.15959849435382689</v>
      </c>
      <c r="F46" s="47">
        <f t="shared" ref="F46" si="102">+IFERROR(F45/E45-1,"nm")</f>
        <v>6.1674962129409261E-2</v>
      </c>
      <c r="G46" s="47">
        <f t="shared" ref="G46" si="103">+IFERROR(G45/F45-1,"nm")</f>
        <v>-4.7390949857317621E-2</v>
      </c>
      <c r="H46" s="47">
        <f t="shared" ref="H46" si="104">+IFERROR(H45/G45-1,"nm")</f>
        <v>0.22563389322777372</v>
      </c>
      <c r="I46" s="47">
        <f>+IFERROR(I45/H45-1,"nm")</f>
        <v>8.9298184357541999E-2</v>
      </c>
    </row>
    <row r="47" spans="1:14" x14ac:dyDescent="0.3">
      <c r="A47" s="45" t="s">
        <v>114</v>
      </c>
      <c r="B47" s="9">
        <f>Historicals!B117</f>
        <v>7344</v>
      </c>
      <c r="C47" s="9">
        <f>Historicals!C117</f>
        <v>5043</v>
      </c>
      <c r="D47" s="9">
        <f>Historicals!D117</f>
        <v>5192</v>
      </c>
      <c r="E47" s="9">
        <f>Historicals!E117</f>
        <v>5875</v>
      </c>
      <c r="F47" s="9">
        <f>Historicals!F117</f>
        <v>6293</v>
      </c>
      <c r="G47" s="9">
        <f>Historicals!G117</f>
        <v>5892</v>
      </c>
      <c r="H47" s="9">
        <f>Historicals!H117</f>
        <v>6970</v>
      </c>
      <c r="I47" s="9">
        <f>Historicals!I117</f>
        <v>7388</v>
      </c>
      <c r="J47" s="55">
        <f>I47*(1+(AVERAGE($C$21:$I$21)))</f>
        <v>7812.1071869968982</v>
      </c>
      <c r="K47" s="55">
        <f t="shared" ref="K47" si="105">J47*(1+(AVERAGE($C$21:$I$21)))</f>
        <v>8260.5601923563336</v>
      </c>
      <c r="L47" s="55">
        <f t="shared" ref="L47" si="106">K47*(1+(AVERAGE($C$21:$I$21)))</f>
        <v>8734.756584640958</v>
      </c>
      <c r="M47" s="55">
        <f t="shared" ref="M47" si="107">L47*(1+(AVERAGE($C$21:$I$21)))</f>
        <v>9236.1741596564843</v>
      </c>
      <c r="N47" s="55">
        <f t="shared" ref="N47" si="108">M47*(1+(AVERAGE($C$21:$I$21)))</f>
        <v>9766.3755458862288</v>
      </c>
    </row>
    <row r="48" spans="1:14" x14ac:dyDescent="0.3">
      <c r="A48" s="44" t="s">
        <v>130</v>
      </c>
      <c r="B48" s="47" t="str">
        <f t="shared" ref="B48" si="109">+IFERROR(B47/A47-1,"nm")</f>
        <v>nm</v>
      </c>
      <c r="C48" s="47">
        <f t="shared" ref="C48" si="110">+IFERROR(C47/B47-1,"nm")</f>
        <v>-0.31331699346405228</v>
      </c>
      <c r="D48" s="47">
        <f t="shared" ref="D48" si="111">+IFERROR(D47/C47-1,"nm")</f>
        <v>2.9545905215149659E-2</v>
      </c>
      <c r="E48" s="47">
        <f t="shared" ref="E48" si="112">+IFERROR(E47/D47-1,"nm")</f>
        <v>0.1315485362095532</v>
      </c>
      <c r="F48" s="47">
        <f t="shared" ref="F48" si="113">+IFERROR(F47/E47-1,"nm")</f>
        <v>7.1148936170212673E-2</v>
      </c>
      <c r="G48" s="47">
        <f>+IFERROR(G47/F47-1,"nm")</f>
        <v>-6.3721595423486432E-2</v>
      </c>
      <c r="H48" s="47">
        <f t="shared" ref="H48" si="114">+IFERROR(H47/G47-1,"nm")</f>
        <v>0.18295994568907004</v>
      </c>
      <c r="I48" s="47">
        <f>+IFERROR(I47/H47-1,"nm")</f>
        <v>5.9971305595408975E-2</v>
      </c>
    </row>
    <row r="49" spans="1:14" x14ac:dyDescent="0.3">
      <c r="A49" s="44" t="s">
        <v>138</v>
      </c>
      <c r="B49" s="47" t="str">
        <f t="shared" ref="B49:E49" si="115">B48</f>
        <v>nm</v>
      </c>
      <c r="C49" s="47">
        <f t="shared" si="115"/>
        <v>-0.31331699346405228</v>
      </c>
      <c r="D49" s="47">
        <v>0.08</v>
      </c>
      <c r="E49" s="47">
        <v>0.06</v>
      </c>
      <c r="F49" s="47">
        <v>0.12</v>
      </c>
      <c r="G49" s="47">
        <v>-0.03</v>
      </c>
      <c r="H49" s="47">
        <v>0.13</v>
      </c>
      <c r="I49" s="47">
        <v>0.09</v>
      </c>
    </row>
    <row r="50" spans="1:14" x14ac:dyDescent="0.3">
      <c r="A50" s="44" t="s">
        <v>139</v>
      </c>
      <c r="B50" s="47" t="str">
        <f>+IFERROR(B48-B49,"nm")</f>
        <v>nm</v>
      </c>
      <c r="C50" s="47">
        <f t="shared" ref="C50:G50" si="116">+IFERROR(C48-C49,"nm")</f>
        <v>0</v>
      </c>
      <c r="D50" s="47">
        <f t="shared" si="116"/>
        <v>-5.0454094784850342E-2</v>
      </c>
      <c r="E50" s="47">
        <f t="shared" si="116"/>
        <v>7.1548536209553204E-2</v>
      </c>
      <c r="F50" s="47">
        <f t="shared" si="116"/>
        <v>-4.8851063829787322E-2</v>
      </c>
      <c r="G50" s="47">
        <f t="shared" si="116"/>
        <v>-3.3721595423486433E-2</v>
      </c>
      <c r="H50" s="47">
        <f t="shared" ref="H50:M50" si="117">+IFERROR(H48-H49,"nm")</f>
        <v>5.2959945689070032E-2</v>
      </c>
      <c r="I50" s="47">
        <f>+IFERROR(I48-I49,"nm")</f>
        <v>-3.0028694404591022E-2</v>
      </c>
    </row>
    <row r="51" spans="1:14" x14ac:dyDescent="0.3">
      <c r="A51" s="45" t="s">
        <v>115</v>
      </c>
      <c r="B51" s="9">
        <f>Historicals!B118</f>
        <v>3072</v>
      </c>
      <c r="C51" s="9">
        <f>Historicals!C118</f>
        <v>2149</v>
      </c>
      <c r="D51" s="9">
        <f>Historicals!D118</f>
        <v>2395</v>
      </c>
      <c r="E51" s="9">
        <f>Historicals!E118</f>
        <v>2940</v>
      </c>
      <c r="F51" s="9">
        <f>Historicals!F118</f>
        <v>3087</v>
      </c>
      <c r="G51" s="9">
        <f>Historicals!G118</f>
        <v>3053</v>
      </c>
      <c r="H51" s="9">
        <f>Historicals!H118</f>
        <v>3996</v>
      </c>
      <c r="I51" s="9">
        <f>Historicals!I118</f>
        <v>4527</v>
      </c>
      <c r="J51" s="55">
        <f>I51*(1+(AVERAGE($C$25:$I$25)))</f>
        <v>4681.9636701634099</v>
      </c>
      <c r="K51" s="55">
        <f t="shared" ref="K51" si="118">J51*(1+(AVERAGE($C$21:$I$21)))</f>
        <v>4950.7311907068151</v>
      </c>
      <c r="L51" s="55">
        <f t="shared" ref="L51" si="119">K51*(1+(AVERAGE($C$21:$I$21)))</f>
        <v>5234.9272760977829</v>
      </c>
      <c r="M51" s="55">
        <f t="shared" ref="M51" si="120">L51*(1+(AVERAGE($C$21:$I$21)))</f>
        <v>5535.4376011112054</v>
      </c>
      <c r="N51" s="55">
        <f t="shared" ref="N51" si="121">M51*(1+(AVERAGE($C$21:$I$21)))</f>
        <v>5853.1986825681806</v>
      </c>
    </row>
    <row r="52" spans="1:14" x14ac:dyDescent="0.3">
      <c r="A52" s="44" t="s">
        <v>130</v>
      </c>
      <c r="B52" s="47" t="str">
        <f t="shared" ref="B52" si="122">+IFERROR(B51/A51-1,"nm")</f>
        <v>nm</v>
      </c>
      <c r="C52" s="47">
        <f t="shared" ref="C52" si="123">+IFERROR(C51/B51-1,"nm")</f>
        <v>-0.30045572916666663</v>
      </c>
      <c r="D52" s="47">
        <f t="shared" ref="D52" si="124">+IFERROR(D51/C51-1,"nm")</f>
        <v>0.11447184737087013</v>
      </c>
      <c r="E52" s="47">
        <f t="shared" ref="E52" si="125">+IFERROR(E51/D51-1,"nm")</f>
        <v>0.22755741127348639</v>
      </c>
      <c r="F52" s="47">
        <f t="shared" ref="F52" si="126">+IFERROR(F51/E51-1,"nm")</f>
        <v>5.0000000000000044E-2</v>
      </c>
      <c r="G52" s="47">
        <f t="shared" ref="G52" si="127">+IFERROR(G51/F51-1,"nm")</f>
        <v>-1.1013929381276322E-2</v>
      </c>
      <c r="H52" s="47">
        <f t="shared" ref="H52" si="128">+IFERROR(H51/G51-1,"nm")</f>
        <v>0.30887651490337364</v>
      </c>
      <c r="I52" s="47">
        <f>+IFERROR(I51/H51-1,"nm")</f>
        <v>0.13288288288288297</v>
      </c>
    </row>
    <row r="53" spans="1:14" x14ac:dyDescent="0.3">
      <c r="A53" s="44" t="s">
        <v>138</v>
      </c>
      <c r="B53" s="47" t="str">
        <f>B52</f>
        <v>nm</v>
      </c>
      <c r="C53" s="47">
        <f>C52</f>
        <v>-0.30045572916666663</v>
      </c>
      <c r="D53" s="47">
        <v>0.17</v>
      </c>
      <c r="E53" s="47">
        <v>0.16</v>
      </c>
      <c r="F53" s="47">
        <v>0.09</v>
      </c>
      <c r="G53" s="47">
        <v>0.02</v>
      </c>
      <c r="H53" s="47">
        <v>0.25</v>
      </c>
      <c r="I53" s="47">
        <v>0.16</v>
      </c>
    </row>
    <row r="54" spans="1:14" x14ac:dyDescent="0.3">
      <c r="A54" s="44" t="s">
        <v>139</v>
      </c>
      <c r="B54" s="47" t="str">
        <f t="shared" ref="B54:H54" si="129">+IFERROR(B52-B53,"nm")</f>
        <v>nm</v>
      </c>
      <c r="C54" s="47">
        <f t="shared" si="129"/>
        <v>0</v>
      </c>
      <c r="D54" s="47">
        <f t="shared" si="129"/>
        <v>-5.5528152629129884E-2</v>
      </c>
      <c r="E54" s="47">
        <f t="shared" si="129"/>
        <v>6.7557411273486384E-2</v>
      </c>
      <c r="F54" s="47">
        <f t="shared" si="129"/>
        <v>-3.9999999999999952E-2</v>
      </c>
      <c r="G54" s="47">
        <f t="shared" si="129"/>
        <v>-3.1013929381276322E-2</v>
      </c>
      <c r="H54" s="47">
        <f t="shared" si="129"/>
        <v>5.8876514903373645E-2</v>
      </c>
      <c r="I54" s="47">
        <f>+IFERROR(I52-I53,"nm")</f>
        <v>-2.7117117117117034E-2</v>
      </c>
    </row>
    <row r="55" spans="1:14" x14ac:dyDescent="0.3">
      <c r="A55" s="45" t="s">
        <v>116</v>
      </c>
      <c r="B55" s="9">
        <f>Historicals!B119</f>
        <v>608</v>
      </c>
      <c r="C55" s="9">
        <f>Historicals!C119</f>
        <v>376</v>
      </c>
      <c r="D55" s="9">
        <f>Historicals!D119</f>
        <v>383</v>
      </c>
      <c r="E55" s="9">
        <f>Historicals!E119</f>
        <v>427</v>
      </c>
      <c r="F55" s="9">
        <f>Historicals!F119</f>
        <v>432</v>
      </c>
      <c r="G55" s="9">
        <f>Historicals!G119</f>
        <v>402</v>
      </c>
      <c r="H55" s="9">
        <f>Historicals!H119</f>
        <v>490</v>
      </c>
      <c r="I55" s="9">
        <f>Historicals!I119</f>
        <v>564</v>
      </c>
      <c r="J55" s="55">
        <f>I55*(1+(AVERAGE($C$29:$I$29)))</f>
        <v>547.14907764376233</v>
      </c>
      <c r="K55" s="55">
        <f t="shared" ref="K55" si="130">J55*(1+(AVERAGE($C$29:$I$29)))</f>
        <v>530.80161908939692</v>
      </c>
      <c r="L55" s="55">
        <f t="shared" ref="L55" si="131">K55*(1+(AVERAGE($C$29:$I$29)))</f>
        <v>514.94258208613337</v>
      </c>
      <c r="M55" s="55">
        <f t="shared" ref="M55" si="132">L55*(1+(AVERAGE($C$29:$I$29)))</f>
        <v>499.55737380837809</v>
      </c>
      <c r="N55" s="55">
        <f t="shared" ref="N55" si="133">M55*(1+(AVERAGE($C$29:$I$29)))</f>
        <v>484.63183742800402</v>
      </c>
    </row>
    <row r="56" spans="1:14" x14ac:dyDescent="0.3">
      <c r="A56" s="44" t="s">
        <v>130</v>
      </c>
      <c r="B56" s="47" t="str">
        <f t="shared" ref="B56" si="134">+IFERROR(B55/A55-1,"nm")</f>
        <v>nm</v>
      </c>
      <c r="C56" s="47">
        <f t="shared" ref="C56" si="135">+IFERROR(C55/B55-1,"nm")</f>
        <v>-0.38157894736842102</v>
      </c>
      <c r="D56" s="47">
        <f t="shared" ref="D56" si="136">+IFERROR(D55/C55-1,"nm")</f>
        <v>1.8617021276595702E-2</v>
      </c>
      <c r="E56" s="47">
        <f t="shared" ref="E56" si="137">+IFERROR(E55/D55-1,"nm")</f>
        <v>0.11488250652741505</v>
      </c>
      <c r="F56" s="47">
        <f t="shared" ref="F56" si="138">+IFERROR(F55/E55-1,"nm")</f>
        <v>1.1709601873536313E-2</v>
      </c>
      <c r="G56" s="47">
        <f t="shared" ref="G56" si="139">+IFERROR(G55/F55-1,"nm")</f>
        <v>-6.944444444444442E-2</v>
      </c>
      <c r="H56" s="47">
        <f t="shared" ref="H56" si="140">+IFERROR(H55/G55-1,"nm")</f>
        <v>0.21890547263681581</v>
      </c>
      <c r="I56" s="47">
        <f>+IFERROR(I55/H55-1,"nm")</f>
        <v>0.15102040816326534</v>
      </c>
    </row>
    <row r="57" spans="1:14" x14ac:dyDescent="0.3">
      <c r="A57" s="44" t="s">
        <v>138</v>
      </c>
      <c r="B57" s="47" t="str">
        <f>B56</f>
        <v>nm</v>
      </c>
      <c r="C57" s="47">
        <f t="shared" ref="C57:I57" si="141">C56</f>
        <v>-0.38157894736842102</v>
      </c>
      <c r="D57" s="47">
        <v>7.0000000000000007E-2</v>
      </c>
      <c r="E57" s="47">
        <v>0.06</v>
      </c>
      <c r="F57" s="47">
        <v>0.05</v>
      </c>
      <c r="G57" s="47">
        <v>-0.03</v>
      </c>
      <c r="H57" s="47">
        <v>0.19</v>
      </c>
      <c r="I57" s="47">
        <v>0.17</v>
      </c>
    </row>
    <row r="58" spans="1:14" x14ac:dyDescent="0.3">
      <c r="A58" s="44" t="s">
        <v>139</v>
      </c>
      <c r="B58" s="47" t="str">
        <f t="shared" ref="B58:H58" si="142">+IFERROR(B56-B57,"nm")</f>
        <v>nm</v>
      </c>
      <c r="C58" s="47">
        <f t="shared" si="142"/>
        <v>0</v>
      </c>
      <c r="D58" s="47">
        <f t="shared" si="142"/>
        <v>-5.1382978723404304E-2</v>
      </c>
      <c r="E58" s="47">
        <f t="shared" si="142"/>
        <v>5.4882506527415054E-2</v>
      </c>
      <c r="F58" s="47">
        <f t="shared" si="142"/>
        <v>-3.829039812646369E-2</v>
      </c>
      <c r="G58" s="47">
        <f t="shared" si="142"/>
        <v>-3.9444444444444421E-2</v>
      </c>
      <c r="H58" s="47">
        <f t="shared" si="142"/>
        <v>2.890547263681581E-2</v>
      </c>
      <c r="I58" s="47">
        <f>+IFERROR(I56-I57,"nm")</f>
        <v>-1.8979591836734672E-2</v>
      </c>
    </row>
    <row r="59" spans="1:14" x14ac:dyDescent="0.3">
      <c r="A59" s="9" t="s">
        <v>131</v>
      </c>
      <c r="B59" s="48">
        <f>Historicals!B173+Historicals!B140</f>
        <v>2456</v>
      </c>
      <c r="C59" s="48">
        <f>Historicals!C173+Historicals!C140</f>
        <v>1872</v>
      </c>
      <c r="D59" s="48">
        <f>Historicals!D173+Historicals!D140</f>
        <v>1613</v>
      </c>
      <c r="E59" s="48">
        <f>Historicals!E173+Historicals!E140</f>
        <v>1703</v>
      </c>
      <c r="F59" s="48">
        <f>Historicals!F173+Historicals!F140</f>
        <v>2106</v>
      </c>
      <c r="G59" s="48">
        <f>Historicals!G173+Historicals!G140</f>
        <v>1673</v>
      </c>
      <c r="H59" s="48">
        <f>Historicals!H173+Historicals!H140</f>
        <v>2571</v>
      </c>
      <c r="I59" s="48">
        <f>Historicals!I173+Historicals!I140</f>
        <v>3427</v>
      </c>
      <c r="J59" s="55">
        <f>I59*(1+(AVERAGE($C$33:$I$33)))</f>
        <v>3695.9944222532631</v>
      </c>
      <c r="K59" s="55">
        <f t="shared" ref="K59" si="143">J59*(1+(AVERAGE($C$33:$I$33)))</f>
        <v>3986.1029382338002</v>
      </c>
      <c r="L59" s="55">
        <f t="shared" ref="L59" si="144">K59*(1+(AVERAGE($C$33:$I$33)))</f>
        <v>4298.9828497926665</v>
      </c>
      <c r="M59" s="55">
        <f t="shared" ref="M59" si="145">L59*(1+(AVERAGE($C$33:$I$33)))</f>
        <v>4636.4215448485947</v>
      </c>
      <c r="N59" s="55">
        <f t="shared" ref="N59" si="146">M59*(1+(AVERAGE($C$33:$I$33)))</f>
        <v>5000.3467081923736</v>
      </c>
    </row>
    <row r="60" spans="1:14" x14ac:dyDescent="0.3">
      <c r="A60" s="46" t="s">
        <v>130</v>
      </c>
      <c r="B60" s="47" t="str">
        <f t="shared" ref="B60" si="147">+IFERROR(B59/A59-1,"nm")</f>
        <v>nm</v>
      </c>
      <c r="C60" s="47">
        <f t="shared" ref="C60" si="148">+IFERROR(C59/B59-1,"nm")</f>
        <v>-0.23778501628664495</v>
      </c>
      <c r="D60" s="47">
        <f t="shared" ref="D60" si="149">+IFERROR(D59/C59-1,"nm")</f>
        <v>-0.13835470085470081</v>
      </c>
      <c r="E60" s="47">
        <f t="shared" ref="E60" si="150">+IFERROR(E59/D59-1,"nm")</f>
        <v>5.5796652200867936E-2</v>
      </c>
      <c r="F60" s="47">
        <f t="shared" ref="F60" si="151">+IFERROR(F59/E59-1,"nm")</f>
        <v>0.23664122137404586</v>
      </c>
      <c r="G60" s="47">
        <f t="shared" ref="G60" si="152">+IFERROR(G59/F59-1,"nm")</f>
        <v>-0.20560303893637222</v>
      </c>
      <c r="H60" s="47">
        <f t="shared" ref="H60" si="153">+IFERROR(H59/G59-1,"nm")</f>
        <v>0.53676031081888831</v>
      </c>
      <c r="I60" s="47">
        <f>+IFERROR(I59/H59-1,"nm")</f>
        <v>0.33294437961882539</v>
      </c>
    </row>
    <row r="61" spans="1:14" x14ac:dyDescent="0.3">
      <c r="A61" s="46" t="s">
        <v>132</v>
      </c>
      <c r="B61" s="47">
        <f t="shared" ref="B61:H61" si="154">+IFERROR(B59/B$18,"nm")</f>
        <v>0.17874818049490537</v>
      </c>
      <c r="C61" s="47">
        <f t="shared" si="154"/>
        <v>0.12679490652939582</v>
      </c>
      <c r="D61" s="47">
        <f t="shared" si="154"/>
        <v>0.10600683491062039</v>
      </c>
      <c r="E61" s="47">
        <f t="shared" si="154"/>
        <v>0.11464153483675531</v>
      </c>
      <c r="F61" s="47">
        <f t="shared" si="154"/>
        <v>0.13243617155074833</v>
      </c>
      <c r="G61" s="47">
        <f t="shared" si="154"/>
        <v>0.11550676608671638</v>
      </c>
      <c r="H61" s="47">
        <f t="shared" si="154"/>
        <v>0.14965946795506141</v>
      </c>
      <c r="I61" s="47">
        <f>+IFERROR(I59/I$18,"nm")</f>
        <v>0.18672696561869995</v>
      </c>
    </row>
    <row r="62" spans="1:14" x14ac:dyDescent="0.3">
      <c r="A62" s="9" t="s">
        <v>133</v>
      </c>
      <c r="B62" s="9">
        <f>Historicals!B173</f>
        <v>114</v>
      </c>
      <c r="C62" s="9">
        <f>Historicals!C173</f>
        <v>85</v>
      </c>
      <c r="D62" s="9">
        <f>Historicals!D173</f>
        <v>106</v>
      </c>
      <c r="E62" s="9">
        <f>Historicals!E173</f>
        <v>116</v>
      </c>
      <c r="F62" s="9">
        <f>Historicals!F173</f>
        <v>111</v>
      </c>
      <c r="G62" s="9">
        <f>Historicals!G173</f>
        <v>132</v>
      </c>
      <c r="H62" s="9">
        <f>Historicals!H173</f>
        <v>136</v>
      </c>
      <c r="I62" s="9">
        <f>Historicals!I173</f>
        <v>134</v>
      </c>
      <c r="J62" s="55">
        <f>I62*(1+(AVERAGE($C$36:$I$36)))</f>
        <v>134.98442905416834</v>
      </c>
      <c r="K62" s="55">
        <f t="shared" ref="K62" si="155">J62*(1+(AVERAGE($C$36:$I$36)))</f>
        <v>135.97609020208813</v>
      </c>
      <c r="L62" s="55">
        <f t="shared" ref="L62" si="156">K62*(1+(AVERAGE($C$36:$I$36)))</f>
        <v>136.97503657423107</v>
      </c>
      <c r="M62" s="55">
        <f t="shared" ref="M62" si="157">L62*(1+(AVERAGE($C$36:$I$36)))</f>
        <v>137.98132169139112</v>
      </c>
      <c r="N62" s="55">
        <f t="shared" ref="N62" si="158">M62*(1+(AVERAGE($C$36:$I$36)))</f>
        <v>138.99499946755196</v>
      </c>
    </row>
    <row r="63" spans="1:14" x14ac:dyDescent="0.3">
      <c r="A63" s="46" t="s">
        <v>130</v>
      </c>
      <c r="B63" s="47" t="str">
        <f t="shared" ref="B63" si="159">+IFERROR(B62/A62-1,"nm")</f>
        <v>nm</v>
      </c>
      <c r="C63" s="47">
        <f t="shared" ref="C63" si="160">+IFERROR(C62/B62-1,"nm")</f>
        <v>-0.25438596491228072</v>
      </c>
      <c r="D63" s="47">
        <f t="shared" ref="D63" si="161">+IFERROR(D62/C62-1,"nm")</f>
        <v>0.24705882352941178</v>
      </c>
      <c r="E63" s="47">
        <f t="shared" ref="E63" si="162">+IFERROR(E62/D62-1,"nm")</f>
        <v>9.4339622641509413E-2</v>
      </c>
      <c r="F63" s="47">
        <f t="shared" ref="F63" si="163">+IFERROR(F62/E62-1,"nm")</f>
        <v>-4.31034482758621E-2</v>
      </c>
      <c r="G63" s="47">
        <f t="shared" ref="G63" si="164">+IFERROR(G62/F62-1,"nm")</f>
        <v>0.18918918918918926</v>
      </c>
      <c r="H63" s="47">
        <f t="shared" ref="H63" si="165">+IFERROR(H62/G62-1,"nm")</f>
        <v>3.0303030303030276E-2</v>
      </c>
      <c r="I63" s="47">
        <f>+IFERROR(I62/H62-1,"nm")</f>
        <v>-1.4705882352941124E-2</v>
      </c>
    </row>
    <row r="64" spans="1:14" x14ac:dyDescent="0.3">
      <c r="A64" s="46" t="s">
        <v>134</v>
      </c>
      <c r="B64" s="47">
        <f t="shared" ref="B64:H64" si="166">+IFERROR(B62/B$18,"nm")</f>
        <v>8.296943231441048E-3</v>
      </c>
      <c r="C64" s="47">
        <f t="shared" si="166"/>
        <v>5.7572473584394475E-3</v>
      </c>
      <c r="D64" s="47">
        <f t="shared" si="166"/>
        <v>6.9663512092534175E-3</v>
      </c>
      <c r="E64" s="47">
        <f t="shared" si="166"/>
        <v>7.808818579602827E-3</v>
      </c>
      <c r="F64" s="47">
        <f t="shared" si="166"/>
        <v>6.9802540560935733E-3</v>
      </c>
      <c r="G64" s="47">
        <f t="shared" si="166"/>
        <v>9.1135045567522777E-3</v>
      </c>
      <c r="H64" s="47">
        <f t="shared" si="166"/>
        <v>7.9166424122475119E-3</v>
      </c>
      <c r="I64" s="47">
        <f>+IFERROR(I62/I$18,"nm")</f>
        <v>7.3012586498120199E-3</v>
      </c>
    </row>
    <row r="65" spans="1:14" x14ac:dyDescent="0.3">
      <c r="A65" s="9" t="s">
        <v>135</v>
      </c>
      <c r="B65" s="9">
        <f>Historicals!B140</f>
        <v>2342</v>
      </c>
      <c r="C65" s="9">
        <f>Historicals!C140</f>
        <v>1787</v>
      </c>
      <c r="D65" s="9">
        <f>Historicals!D140</f>
        <v>1507</v>
      </c>
      <c r="E65" s="9">
        <f>Historicals!E140</f>
        <v>1587</v>
      </c>
      <c r="F65" s="9">
        <f>Historicals!F140</f>
        <v>1995</v>
      </c>
      <c r="G65" s="9">
        <f>Historicals!G140</f>
        <v>1541</v>
      </c>
      <c r="H65" s="9">
        <f>Historicals!H140</f>
        <v>2435</v>
      </c>
      <c r="I65" s="9">
        <f>Historicals!I140</f>
        <v>3293</v>
      </c>
      <c r="J65" s="55">
        <f>I65*(1+(AVERAGE($C$39:$I$39)))</f>
        <v>3566.0324275147486</v>
      </c>
      <c r="K65" s="55">
        <f t="shared" ref="K65" si="167">J65*(1+(AVERAGE($C$39:$I$39)))</f>
        <v>3861.7027859358427</v>
      </c>
      <c r="L65" s="55">
        <f t="shared" ref="L65" si="168">K65*(1+(AVERAGE($C$39:$I$39)))</f>
        <v>4181.8880534683449</v>
      </c>
      <c r="M65" s="55">
        <f t="shared" ref="M65" si="169">L65*(1+(AVERAGE($C$39:$I$39)))</f>
        <v>4528.620834164788</v>
      </c>
      <c r="N65" s="55">
        <f t="shared" ref="N65" si="170">M65*(1+(AVERAGE($C$39:$I$39)))</f>
        <v>4904.1022613272162</v>
      </c>
    </row>
    <row r="66" spans="1:14" x14ac:dyDescent="0.3">
      <c r="A66" s="46" t="s">
        <v>130</v>
      </c>
      <c r="B66" s="47" t="str">
        <f t="shared" ref="B66" si="171">+IFERROR(B65/A65-1,"nm")</f>
        <v>nm</v>
      </c>
      <c r="C66" s="47">
        <f t="shared" ref="C66" si="172">+IFERROR(C65/B65-1,"nm")</f>
        <v>-0.23697694278394532</v>
      </c>
      <c r="D66" s="47">
        <f t="shared" ref="D66" si="173">+IFERROR(D65/C65-1,"nm")</f>
        <v>-0.15668718522663683</v>
      </c>
      <c r="E66" s="47">
        <f t="shared" ref="E66" si="174">+IFERROR(E65/D65-1,"nm")</f>
        <v>5.3085600530855981E-2</v>
      </c>
      <c r="F66" s="47">
        <f t="shared" ref="F66" si="175">+IFERROR(F65/E65-1,"nm")</f>
        <v>0.25708884688090738</v>
      </c>
      <c r="G66" s="47">
        <f t="shared" ref="G66" si="176">+IFERROR(G65/F65-1,"nm")</f>
        <v>-0.22756892230576442</v>
      </c>
      <c r="H66" s="47">
        <f t="shared" ref="H66" si="177">+IFERROR(H65/G65-1,"nm")</f>
        <v>0.58014276443867629</v>
      </c>
      <c r="I66" s="47">
        <f>+IFERROR(I65/H65-1,"nm")</f>
        <v>0.3523613963039014</v>
      </c>
    </row>
    <row r="67" spans="1:14" x14ac:dyDescent="0.3">
      <c r="A67" s="46" t="s">
        <v>132</v>
      </c>
      <c r="B67" s="47">
        <f t="shared" ref="B67:H67" si="178">+IFERROR(B65/B$18,"nm")</f>
        <v>0.17045123726346434</v>
      </c>
      <c r="C67" s="47">
        <f t="shared" si="178"/>
        <v>0.12103765917095638</v>
      </c>
      <c r="D67" s="47">
        <f t="shared" si="178"/>
        <v>9.9040483701366977E-2</v>
      </c>
      <c r="E67" s="47">
        <f t="shared" si="178"/>
        <v>0.10683271625715247</v>
      </c>
      <c r="F67" s="47">
        <f t="shared" si="178"/>
        <v>0.12545591749465476</v>
      </c>
      <c r="G67" s="47">
        <f t="shared" si="178"/>
        <v>0.1063932615299641</v>
      </c>
      <c r="H67" s="47">
        <f t="shared" si="178"/>
        <v>0.14174282554281389</v>
      </c>
      <c r="I67" s="47">
        <f>+IFERROR(I65/I$18,"nm")</f>
        <v>0.17942570696888793</v>
      </c>
    </row>
    <row r="68" spans="1:14" x14ac:dyDescent="0.3">
      <c r="A68" s="9" t="s">
        <v>136</v>
      </c>
      <c r="B68" s="9">
        <f>Historicals!B162</f>
        <v>273</v>
      </c>
      <c r="C68" s="9">
        <f>Historicals!C162</f>
        <v>234</v>
      </c>
      <c r="D68" s="9">
        <f>Historicals!D162</f>
        <v>173</v>
      </c>
      <c r="E68" s="9">
        <f>Historicals!E162</f>
        <v>240</v>
      </c>
      <c r="F68" s="9">
        <f>Historicals!F162</f>
        <v>233</v>
      </c>
      <c r="G68" s="9">
        <f>Historicals!G162</f>
        <v>139</v>
      </c>
      <c r="H68" s="9">
        <f>Historicals!H162</f>
        <v>153</v>
      </c>
      <c r="I68" s="9">
        <f>Historicals!I162</f>
        <v>197</v>
      </c>
      <c r="J68" s="55">
        <f>I68*(1+(AVERAGE($C$42:$I$42)))</f>
        <v>193.67035197251238</v>
      </c>
      <c r="K68" s="55">
        <f t="shared" ref="K68" si="179">J68*(1+(AVERAGE($C$42:$I$42)))</f>
        <v>190.39698087896869</v>
      </c>
      <c r="L68" s="55">
        <f t="shared" ref="L68" si="180">K68*(1+(AVERAGE($C$42:$I$42)))</f>
        <v>187.17893553976435</v>
      </c>
      <c r="M68" s="55">
        <f t="shared" ref="M68" si="181">L68*(1+(AVERAGE($C$42:$I$42)))</f>
        <v>184.01528085191052</v>
      </c>
      <c r="N68" s="55">
        <f t="shared" ref="N68" si="182">M68*(1+(AVERAGE($C$42:$I$42)))</f>
        <v>180.90509751731082</v>
      </c>
    </row>
    <row r="69" spans="1:14" x14ac:dyDescent="0.3">
      <c r="A69" s="46" t="s">
        <v>130</v>
      </c>
      <c r="B69" s="47" t="str">
        <f t="shared" ref="B69" si="183">+IFERROR(B68/A68-1,"nm")</f>
        <v>nm</v>
      </c>
      <c r="C69" s="47">
        <f t="shared" ref="C69" si="184">+IFERROR(C68/B68-1,"nm")</f>
        <v>-0.1428571428571429</v>
      </c>
      <c r="D69" s="47">
        <f t="shared" ref="D69" si="185">+IFERROR(D68/C68-1,"nm")</f>
        <v>-0.26068376068376065</v>
      </c>
      <c r="E69" s="47">
        <f t="shared" ref="E69" si="186">+IFERROR(E68/D68-1,"nm")</f>
        <v>0.38728323699421963</v>
      </c>
      <c r="F69" s="47">
        <f t="shared" ref="F69" si="187">+IFERROR(F68/E68-1,"nm")</f>
        <v>-2.9166666666666674E-2</v>
      </c>
      <c r="G69" s="47">
        <f t="shared" ref="G69" si="188">+IFERROR(G68/F68-1,"nm")</f>
        <v>-0.40343347639484983</v>
      </c>
      <c r="H69" s="47">
        <f t="shared" ref="H69" si="189">+IFERROR(H68/G68-1,"nm")</f>
        <v>0.10071942446043169</v>
      </c>
      <c r="I69" s="47">
        <f>+IFERROR(I68/H68-1,"nm")</f>
        <v>0.28758169934640532</v>
      </c>
    </row>
    <row r="70" spans="1:14" x14ac:dyDescent="0.3">
      <c r="A70" s="46" t="s">
        <v>134</v>
      </c>
      <c r="B70" s="47">
        <f t="shared" ref="B70:H70" si="190">+IFERROR(B68/B$18,"nm")</f>
        <v>1.9868995633187773E-2</v>
      </c>
      <c r="C70" s="47">
        <f t="shared" si="190"/>
        <v>1.5849363316174477E-2</v>
      </c>
      <c r="D70" s="47">
        <f t="shared" si="190"/>
        <v>1.1369610935856993E-2</v>
      </c>
      <c r="E70" s="47">
        <f t="shared" si="190"/>
        <v>1.6156176371592057E-2</v>
      </c>
      <c r="F70" s="47">
        <f t="shared" si="190"/>
        <v>1.4652245000628852E-2</v>
      </c>
      <c r="G70" s="47">
        <f t="shared" si="190"/>
        <v>9.5967964650648992E-3</v>
      </c>
      <c r="H70" s="47">
        <f t="shared" si="190"/>
        <v>8.9062227137784496E-3</v>
      </c>
      <c r="I70" s="47">
        <f>+IFERROR(I68/I$18,"nm")</f>
        <v>1.0733939955320656E-2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Anuj Shah</cp:lastModifiedBy>
  <dcterms:created xsi:type="dcterms:W3CDTF">2020-05-20T17:26:08Z</dcterms:created>
  <dcterms:modified xsi:type="dcterms:W3CDTF">2024-02-16T20:21:49Z</dcterms:modified>
</cp:coreProperties>
</file>