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ma\Downloads\"/>
    </mc:Choice>
  </mc:AlternateContent>
  <xr:revisionPtr revIDLastSave="0" documentId="8_{CFC904BA-5D60-4575-AE40-08EB62C4C12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List of Ratios" sheetId="3" r:id="rId1"/>
    <sheet name="Instructions" sheetId="1" r:id="rId2"/>
    <sheet name="Financial Statements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D30" i="3"/>
  <c r="C30" i="3"/>
  <c r="E50" i="3"/>
  <c r="D50" i="3"/>
  <c r="C50" i="3"/>
  <c r="E51" i="3"/>
  <c r="D51" i="3"/>
  <c r="C51" i="3"/>
  <c r="D43" i="3"/>
  <c r="C43" i="3"/>
  <c r="E46" i="3"/>
  <c r="D46" i="3"/>
  <c r="C46" i="3"/>
  <c r="E45" i="3"/>
  <c r="D45" i="3"/>
  <c r="C45" i="3"/>
  <c r="E44" i="3"/>
  <c r="D44" i="3"/>
  <c r="C44" i="3"/>
  <c r="E43" i="3"/>
  <c r="E42" i="3"/>
  <c r="D42" i="3"/>
  <c r="C42" i="3"/>
  <c r="E41" i="3"/>
  <c r="D41" i="3"/>
  <c r="C41" i="3"/>
  <c r="E40" i="3" l="1"/>
  <c r="D40" i="3"/>
  <c r="C40" i="3"/>
  <c r="E31" i="3" l="1"/>
  <c r="D31" i="3"/>
  <c r="C31" i="3"/>
  <c r="E29" i="3"/>
  <c r="D29" i="3"/>
  <c r="C29" i="3"/>
  <c r="E28" i="3"/>
  <c r="D28" i="3"/>
  <c r="C28" i="3"/>
  <c r="E8" i="3"/>
  <c r="D8" i="3"/>
  <c r="C8" i="3"/>
  <c r="E48" i="3" l="1"/>
  <c r="D48" i="3"/>
  <c r="C48" i="3"/>
  <c r="E47" i="3"/>
  <c r="D47" i="3"/>
  <c r="C47" i="3"/>
  <c r="E49" i="3"/>
  <c r="D49" i="3"/>
  <c r="C49" i="3"/>
  <c r="E9" i="3"/>
  <c r="D9" i="3"/>
  <c r="C9" i="3"/>
  <c r="E26" i="3"/>
  <c r="D26" i="3"/>
  <c r="E27" i="3"/>
  <c r="D27" i="3"/>
  <c r="C27" i="3"/>
  <c r="C26" i="3"/>
  <c r="C25" i="3"/>
  <c r="E25" i="3"/>
  <c r="D25" i="3"/>
  <c r="E37" i="3"/>
  <c r="D37" i="3"/>
  <c r="C37" i="3"/>
  <c r="E35" i="3"/>
  <c r="D35" i="3"/>
  <c r="C35" i="3"/>
  <c r="E34" i="3"/>
  <c r="D34" i="3"/>
  <c r="C34" i="3"/>
  <c r="E36" i="3"/>
  <c r="D36" i="3"/>
  <c r="C36" i="3"/>
  <c r="E20" i="3"/>
  <c r="D20" i="3"/>
  <c r="C20" i="3"/>
  <c r="E21" i="3"/>
  <c r="D21" i="3"/>
  <c r="C21" i="3"/>
  <c r="E19" i="3"/>
  <c r="D19" i="3"/>
  <c r="C19" i="3"/>
  <c r="E18" i="3"/>
  <c r="D18" i="3"/>
  <c r="C18" i="3"/>
  <c r="E22" i="3" l="1"/>
  <c r="D22" i="3"/>
  <c r="C22" i="3"/>
  <c r="E17" i="3"/>
  <c r="D17" i="3"/>
  <c r="C17" i="3"/>
  <c r="E13" i="3"/>
  <c r="D13" i="3"/>
  <c r="C13" i="3"/>
  <c r="E11" i="3"/>
  <c r="D11" i="3"/>
  <c r="C11" i="3"/>
  <c r="E10" i="3"/>
  <c r="D10" i="3"/>
  <c r="C10" i="3"/>
  <c r="C12" i="3" l="1"/>
  <c r="D12" i="3"/>
  <c r="E12" i="3"/>
  <c r="E7" i="3"/>
  <c r="D7" i="3"/>
  <c r="C7" i="3"/>
  <c r="E6" i="3"/>
  <c r="D6" i="3"/>
  <c r="C6" i="3"/>
  <c r="E5" i="3"/>
  <c r="D5" i="3"/>
  <c r="C5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<sst xmlns="http://schemas.openxmlformats.org/spreadsheetml/2006/main" count="175" uniqueCount="164">
  <si>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</si>
  <si>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</si>
  <si>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</si>
  <si>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</si>
  <si>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</si>
  <si>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</si>
  <si>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</si>
  <si>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</si>
  <si>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</si>
  <si>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</si>
  <si>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</si>
  <si>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</si>
  <si>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</si>
  <si>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</si>
  <si>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</si>
  <si>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</si>
  <si>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</si>
  <si>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</si>
  <si>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</si>
  <si>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</si>
  <si>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</si>
  <si>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</si>
  <si>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</si>
  <si>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</si>
  <si>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</si>
  <si>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</si>
  <si>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</si>
  <si>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</si>
  <si>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</si>
  <si>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</si>
  <si>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</si>
  <si>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</si>
  <si>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</si>
  <si>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</si>
  <si>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</si>
  <si>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</si>
  <si>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</si>
  <si>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</si>
  <si>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</si>
  <si>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</si>
  <si>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</si>
  <si>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</si>
  <si>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</si>
  <si>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</si>
  <si>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</si>
  <si>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</si>
  <si>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</si>
  <si>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</si>
  <si>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</si>
  <si>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</si>
  <si>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</si>
  <si>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</si>
  <si>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</si>
  <si>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</si>
  <si>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</si>
  <si>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</si>
  <si>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</si>
  <si>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</si>
  <si>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</si>
  <si>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</si>
  <si>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</si>
  <si>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</si>
  <si>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</si>
  <si>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Products</t>
  </si>
  <si>
    <t>Services</t>
  </si>
  <si>
    <t>Total Net sales</t>
  </si>
  <si>
    <t>Total cost of sales</t>
  </si>
  <si>
    <t xml:space="preserve">    Operating expenses</t>
  </si>
  <si>
    <t xml:space="preserve">Research and Development </t>
  </si>
  <si>
    <t>Selling general and administrative</t>
  </si>
  <si>
    <t>Total operating expenses</t>
  </si>
  <si>
    <t xml:space="preserve"> Operating Income</t>
  </si>
  <si>
    <t>Income provision before net taxes</t>
  </si>
  <si>
    <t>provision for Income taxes</t>
  </si>
  <si>
    <t>Net Income</t>
  </si>
  <si>
    <t>Earnings per share</t>
  </si>
  <si>
    <t>Basic</t>
  </si>
  <si>
    <t>Diluted</t>
  </si>
  <si>
    <t>Cash, cash equivalents and restricted cash, beginning balances</t>
  </si>
  <si>
    <t>Net income</t>
  </si>
  <si>
    <t>Deferred income tax expense</t>
  </si>
  <si>
    <t>Inventories</t>
  </si>
  <si>
    <t xml:space="preserve">Accounts payable </t>
  </si>
  <si>
    <t>Current assets</t>
  </si>
  <si>
    <t>Cash and cash equivalents</t>
  </si>
  <si>
    <t>Marketable securities</t>
  </si>
  <si>
    <t>Accounts recievable, net</t>
  </si>
  <si>
    <t>inventories</t>
  </si>
  <si>
    <t>vendor non trade receivables</t>
  </si>
  <si>
    <t>other current assets</t>
  </si>
  <si>
    <t>Total current assets</t>
  </si>
  <si>
    <t>property, plant and equipment, net</t>
  </si>
  <si>
    <t>Other  non current assets</t>
  </si>
  <si>
    <t>total assets</t>
  </si>
  <si>
    <t>Current liabilities</t>
  </si>
  <si>
    <t xml:space="preserve">Accounts Payable </t>
  </si>
  <si>
    <t>Other Current liabilities</t>
  </si>
  <si>
    <t>Defferred revenue</t>
  </si>
  <si>
    <t>Commercial paper</t>
  </si>
  <si>
    <t>Term Debt</t>
  </si>
  <si>
    <t>Total Current Liabilities</t>
  </si>
  <si>
    <t>Term debt</t>
  </si>
  <si>
    <t>Other non current liabilities</t>
  </si>
  <si>
    <t>Total Non Current Liabilities</t>
  </si>
  <si>
    <t>Total Liabilities</t>
  </si>
  <si>
    <t xml:space="preserve">shareholders equity </t>
  </si>
  <si>
    <t xml:space="preserve">Common stock and additional paid in capital, $0.001 par value </t>
  </si>
  <si>
    <t>Retained earnings</t>
  </si>
  <si>
    <t xml:space="preserve">Total shareholders equity </t>
  </si>
  <si>
    <t>Total liabilities and shareholders equity</t>
  </si>
  <si>
    <t>Operating activities</t>
  </si>
  <si>
    <t>Depreciation and amortization</t>
  </si>
  <si>
    <t>share based compensation expense</t>
  </si>
  <si>
    <t>other</t>
  </si>
  <si>
    <t>Vendor non trade receivables</t>
  </si>
  <si>
    <t>other current and non current assets</t>
  </si>
  <si>
    <t>deferred revenue</t>
  </si>
  <si>
    <t>other current and non current liabilities</t>
  </si>
  <si>
    <t>cash generated operating activites</t>
  </si>
  <si>
    <t>investing activities</t>
  </si>
  <si>
    <t>Purchases of marketable securities</t>
  </si>
  <si>
    <t>Proceeds of maturities of marketable securities</t>
  </si>
  <si>
    <t>proceeds from sales of marketable securities</t>
  </si>
  <si>
    <t>payments for acquisition for property, plant and equipment</t>
  </si>
  <si>
    <t>payments made in connection with business acquisitions</t>
  </si>
  <si>
    <t>Accumulated other comprehensive income</t>
  </si>
  <si>
    <t>Adjustments to reconcile net income to cash generated by :</t>
  </si>
  <si>
    <t>changes in operating assets and liabilities: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</si>
  <si>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</si>
  <si>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</si>
  <si>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</si>
  <si>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</t>
  </si>
  <si>
    <t>repayments of term debt</t>
  </si>
  <si>
    <t>Cash used in financing activites</t>
  </si>
  <si>
    <t>Increase/Decrease in cash, cash equivalents and restricted</t>
  </si>
  <si>
    <t>cash,cash equivalents and restricted cash, ending balances</t>
  </si>
  <si>
    <t>proceeds from/(repayment) of commercial paper</t>
  </si>
  <si>
    <t xml:space="preserve">Shares used in computing earnings per share </t>
  </si>
  <si>
    <t xml:space="preserve">basic </t>
  </si>
  <si>
    <t>diluted</t>
  </si>
  <si>
    <t>Net sales:</t>
  </si>
  <si>
    <t>Cost of sales:</t>
  </si>
  <si>
    <t xml:space="preserve">Other income(expense) net </t>
  </si>
  <si>
    <t>CASH ratio</t>
  </si>
  <si>
    <t>Inventory days</t>
  </si>
  <si>
    <t xml:space="preserve">payable days </t>
  </si>
  <si>
    <t>receivable days</t>
  </si>
  <si>
    <t>gross margin</t>
  </si>
  <si>
    <t>Total non current assets</t>
  </si>
  <si>
    <t>ROA</t>
  </si>
  <si>
    <t>ROE</t>
  </si>
  <si>
    <t>ROCE</t>
  </si>
  <si>
    <t xml:space="preserve">defensive interval </t>
  </si>
  <si>
    <t>cash paid for income taxes</t>
  </si>
  <si>
    <t>cash paid for interest</t>
  </si>
  <si>
    <t>TIE</t>
  </si>
  <si>
    <t>Supplement for cash disclosure:</t>
  </si>
  <si>
    <t>Cash generated by using investing activites</t>
  </si>
  <si>
    <t xml:space="preserve">debt coversge </t>
  </si>
  <si>
    <t>Amazon</t>
  </si>
  <si>
    <t>Financing activities:</t>
  </si>
  <si>
    <t xml:space="preserve">FCFE </t>
  </si>
  <si>
    <t>Non current assets:</t>
  </si>
  <si>
    <t>Non Current Liabilities: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</si>
</sst>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43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29" workbookViewId="0">
      <selection activeCell="G38" sqref="G38"/>
    </sheetView>
  </sheetViews>
  <sheetFormatPr defaultRowHeight="15" x14ac:dyDescent="0.25"/>
  <cols>
    <col min="1" max="1" width="4.7109375" customWidth="1"/>
    <col min="2" max="2" width="44.85546875" customWidth="1"/>
    <col min="3" max="3" width="11.5703125" bestFit="1" customWidth="1"/>
    <col min="4" max="5" width="10.5703125" bestFit="1" customWidth="1"/>
  </cols>
  <sheetData>
    <row r="1" spans="1:10" ht="60" customHeight="1" x14ac:dyDescent="0.4">
      <c r="A1" s="7"/>
      <c r="B1" s="20" t="s">
        <v>58</v>
      </c>
      <c r="C1" s="21"/>
      <c r="D1" s="21"/>
      <c r="E1" s="21"/>
      <c r="F1" s="21"/>
      <c r="G1" s="21"/>
      <c r="H1" s="21"/>
      <c r="I1" s="21"/>
      <c r="J1" s="21"/>
    </row>
    <row r="2" spans="1:10" x14ac:dyDescent="0.25">
      <c r="C2" s="28" t="s">
        <v>59</v>
      </c>
      <c r="D2" s="28"/>
      <c r="E2" s="28"/>
    </row>
    <row r="3" spans="1:10" x14ac:dyDescent="0.25">
      <c r="C3" s="9">
        <v>2019</v>
      </c>
      <c r="D3" s="9">
        <v>2018</v>
      </c>
      <c r="E3" s="9">
        <v>2017</v>
      </c>
    </row>
    <row r="4" spans="1:10" x14ac:dyDescent="0.25">
      <c r="A4" s="22">
        <v>1</v>
      </c>
      <c r="B4" s="9" t="s">
        <v>14</v>
      </c>
    </row>
    <row r="5" spans="1:10" x14ac:dyDescent="0.25">
      <c r="A5" s="22">
        <f>+A4+0.1</f>
        <v>1.1000000000000001</v>
      </c>
      <c r="B5" s="1" t="s">
        <v>15</v>
      </c>
      <c r="C5" s="10">
        <f>('Financial Statements'!B42/'Financial Statements'!B56)</f>
        <v>1.4085771519644397</v>
      </c>
      <c r="D5" s="10">
        <f>('Financial Statements'!C42/'Financial Statements'!C56)</f>
        <v>0.8552475743634127</v>
      </c>
      <c r="E5" s="10">
        <f>('Financial Statements'!C42/'Financial Statements'!C56)</f>
        <v>0.8552475743634127</v>
      </c>
    </row>
    <row r="6" spans="1:10" x14ac:dyDescent="0.25">
      <c r="A6" s="22">
        <f t="shared" ref="A6:A13" si="0">+A5+0.1</f>
        <v>1.2000000000000002</v>
      </c>
      <c r="B6" s="1" t="s">
        <v>16</v>
      </c>
      <c r="C6" s="26">
        <f>('Financial Statements'!B36+'Financial Statements'!B37+'Financial Statements'!B38)/'Financial Statements'!B56</f>
        <v>3.8592358643681188</v>
      </c>
      <c r="D6">
        <f>('Financial Statements'!C36+'Financial Statements'!C37+'Financial Statements'!C38)/'Financial Statements'!C56</f>
        <v>0.65967066004646291</v>
      </c>
      <c r="E6">
        <f>('Financial Statements'!D36+'Financial Statements'!D37+'Financial Statements'!D38)/'Financial Statements'!D56</f>
        <v>0.76274553841369663</v>
      </c>
    </row>
    <row r="7" spans="1:10" x14ac:dyDescent="0.25">
      <c r="A7" s="22">
        <f t="shared" si="0"/>
        <v>1.3000000000000003</v>
      </c>
      <c r="B7" s="1" t="s">
        <v>17</v>
      </c>
      <c r="C7">
        <f>('Financial Statements'!B36/'Financial Statements'!B56)</f>
        <v>0.5277302569051483</v>
      </c>
      <c r="D7">
        <f>('Financial Statements'!C36/'Financial Statements'!C56)</f>
        <v>0.36156789504851272</v>
      </c>
      <c r="E7">
        <f>('Financial Statements'!D36/'Financial Statements'!D56)</f>
        <v>0.35454278458269267</v>
      </c>
    </row>
    <row r="8" spans="1:10" x14ac:dyDescent="0.25">
      <c r="A8" s="22">
        <f t="shared" si="0"/>
        <v>1.4000000000000004</v>
      </c>
      <c r="B8" s="1" t="s">
        <v>18</v>
      </c>
      <c r="C8">
        <f>('Financial Statements'!B42/('Financial Statements'!B17-'Financial Statements'!B79/365))</f>
        <v>0.36226507057253193</v>
      </c>
      <c r="D8">
        <f>('Financial Statements'!C42/('Financial Statements'!C17-'Financial Statements'!C79/365))</f>
        <v>0.34071158434662446</v>
      </c>
      <c r="E8">
        <f>('Financial Statements'!D42/('Financial Statements'!D17-'Financial Statements'!D79/365))</f>
        <v>0.34650032371394951</v>
      </c>
    </row>
    <row r="9" spans="1:10" x14ac:dyDescent="0.25">
      <c r="A9" s="22">
        <f t="shared" si="0"/>
        <v>1.5000000000000004</v>
      </c>
      <c r="B9" s="1" t="s">
        <v>19</v>
      </c>
      <c r="C9">
        <f>('Financial Statements'!B39/'Financial Statements'!B12)*365</f>
        <v>45.167747349609989</v>
      </c>
      <c r="D9">
        <f>('Financial Statements'!C39/'Financial Statements'!C12)*365</f>
        <v>45.046638305211417</v>
      </c>
      <c r="E9">
        <f>('Financial Statements'!D39/'Financial Statements'!D12)*365</f>
        <v>52.326862258116392</v>
      </c>
    </row>
    <row r="10" spans="1:10" x14ac:dyDescent="0.25">
      <c r="A10" s="22">
        <f t="shared" si="0"/>
        <v>1.6000000000000005</v>
      </c>
      <c r="B10" s="1" t="s">
        <v>20</v>
      </c>
      <c r="C10" s="10">
        <f>('Financial Statements'!B51/'Financial Statements'!B12)*365</f>
        <v>103.97374363061171</v>
      </c>
      <c r="D10" s="10">
        <f>('Financial Statements'!C51/'Financial Statements'!C12)*365</f>
        <v>100.1759176751272</v>
      </c>
      <c r="E10" s="10">
        <f>('Financial Statements'!D51/'Financial Statements'!D12)*365</f>
        <v>112.87758857898403</v>
      </c>
    </row>
    <row r="11" spans="1:10" x14ac:dyDescent="0.25">
      <c r="A11" s="22">
        <f t="shared" si="0"/>
        <v>1.7000000000000006</v>
      </c>
      <c r="B11" s="1" t="s">
        <v>21</v>
      </c>
      <c r="C11">
        <f>('Financial Statements'!B38/'Financial Statements'!B8)*365</f>
        <v>271.83015948838238</v>
      </c>
      <c r="D11">
        <f>('Financial Statements'!C38/'Financial Statements'!C8)*365</f>
        <v>26.149941789781636</v>
      </c>
      <c r="E11">
        <f>('Financial Statements'!D38/'Financial Statements'!D8)*365</f>
        <v>26.980559954179441</v>
      </c>
    </row>
    <row r="12" spans="1:10" x14ac:dyDescent="0.25">
      <c r="A12" s="22">
        <f t="shared" si="0"/>
        <v>1.8000000000000007</v>
      </c>
      <c r="B12" s="1" t="s">
        <v>22</v>
      </c>
      <c r="C12" s="27">
        <f>(C9+C11-C10)</f>
        <v>213.0241632073807</v>
      </c>
      <c r="D12" s="27">
        <f>(D9+D11-D10)</f>
        <v>-28.979337580134143</v>
      </c>
      <c r="E12" s="27">
        <f>(E9+E11-E10)</f>
        <v>-33.570166366688198</v>
      </c>
    </row>
    <row r="13" spans="1:10" x14ac:dyDescent="0.25">
      <c r="A13" s="22">
        <f t="shared" si="0"/>
        <v>1.9000000000000008</v>
      </c>
      <c r="B13" s="1" t="s">
        <v>23</v>
      </c>
      <c r="C13">
        <f>('Financial Statements'!B42-'Financial Statements'!B56)/'Financial Statements'!B8*100</f>
        <v>9.9610725718481987</v>
      </c>
      <c r="D13">
        <f>('Financial Statements'!C42-'Financial Statements'!C56)/'Financial Statements'!C8*365</f>
        <v>-19.931157287876378</v>
      </c>
      <c r="E13">
        <f>('Financial Statements'!D42-'Financial Statements'!D56)/'Financial Statements'!D8*365</f>
        <v>4.7427085790011567</v>
      </c>
    </row>
    <row r="14" spans="1:10" x14ac:dyDescent="0.25">
      <c r="A14" s="22"/>
      <c r="B14" s="19" t="s">
        <v>24</v>
      </c>
    </row>
    <row r="15" spans="1:10" x14ac:dyDescent="0.25">
      <c r="A15" s="22"/>
    </row>
    <row r="16" spans="1:10" x14ac:dyDescent="0.25">
      <c r="A16" s="22">
        <f>+A4+1</f>
        <v>2</v>
      </c>
      <c r="B16" s="23" t="s">
        <v>25</v>
      </c>
    </row>
    <row r="17" spans="1:5" x14ac:dyDescent="0.25">
      <c r="A17" s="22">
        <f>+A16+0.1</f>
        <v>2.1</v>
      </c>
      <c r="B17" s="1" t="s">
        <v>11</v>
      </c>
      <c r="C17">
        <f>('Financial Statements'!B8-'Financial Statements'!B12)/'Financial Statements'!B8*100</f>
        <v>40.954363650622767</v>
      </c>
      <c r="D17">
        <f>('Financial Statements'!C8-'Financial Statements'!C12)/'Financial Statements'!C8*100</f>
        <v>40.219179729956139</v>
      </c>
      <c r="E17" s="27">
        <f>('Financial Statements'!D8-'Financial Statements'!D12)/'Financial Statements'!D8*100</f>
        <v>37.146097952674552</v>
      </c>
    </row>
    <row r="18" spans="1:5" x14ac:dyDescent="0.25">
      <c r="A18" s="22">
        <f>+A17+0.1</f>
        <v>2.2000000000000002</v>
      </c>
      <c r="B18" s="1" t="s">
        <v>26</v>
      </c>
      <c r="C18" s="26">
        <f>('Financial Statements'!B18+'Financial Statements'!B79)/'Financial Statements'!B8*100</f>
        <v>12.950855904349748</v>
      </c>
      <c r="D18">
        <f>('Financial Statements'!C18+'Financial Statements'!C79)/'Financial Statements'!C8*100</f>
        <v>11.926436031051178</v>
      </c>
      <c r="E18">
        <f>('Financial Statements'!D18+'Financial Statements'!D79)/'Financial Statements'!D8*100</f>
        <v>8.7508282515189286</v>
      </c>
    </row>
    <row r="19" spans="1:5" x14ac:dyDescent="0.25">
      <c r="A19" s="22"/>
      <c r="B19" s="19" t="s">
        <v>27</v>
      </c>
      <c r="C19" s="27">
        <f>('Financial Statements'!B18+'Financial Statements'!B79)</f>
        <v>36330</v>
      </c>
      <c r="D19" s="27">
        <f>('Financial Statements'!C18+'Financial Statements'!C79)</f>
        <v>27762</v>
      </c>
      <c r="E19" s="27">
        <f>('Financial Statements'!D18+'Financial Statements'!D79)</f>
        <v>15584</v>
      </c>
    </row>
    <row r="20" spans="1:5" x14ac:dyDescent="0.25">
      <c r="A20" s="22">
        <f>+A18+0.1</f>
        <v>2.3000000000000003</v>
      </c>
      <c r="B20" s="1" t="s">
        <v>28</v>
      </c>
      <c r="C20">
        <f>('Financial Statements'!B13-'Financial Statements'!B18)/'Financial Statements'!B8*100</f>
        <v>-5.1835506662579052</v>
      </c>
      <c r="D20">
        <f>('Financial Statements'!C13-'Financial Statements'!C18)/'Financial Statements'!C8*100</f>
        <v>-5.3360082826052402</v>
      </c>
      <c r="E20">
        <f>('Financial Statements'!D13-'Financial Statements'!D18)/'Financial Statements'!D8*100</f>
        <v>-2.3056276181170894</v>
      </c>
    </row>
    <row r="21" spans="1:5" x14ac:dyDescent="0.25">
      <c r="A21" s="22"/>
      <c r="B21" s="19" t="s">
        <v>29</v>
      </c>
      <c r="C21" s="27">
        <f>('Financial Statements'!B13-'Financial Statements'!B18)</f>
        <v>-14541</v>
      </c>
      <c r="D21" s="27">
        <f>('Financial Statements'!C13-'Financial Statements'!C18)</f>
        <v>-12421</v>
      </c>
      <c r="E21" s="27">
        <f>('Financial Statements'!D13-'Financial Statements'!D18)</f>
        <v>-4106</v>
      </c>
    </row>
    <row r="22" spans="1:5" x14ac:dyDescent="0.25">
      <c r="A22" s="22">
        <f>+A20+0.1</f>
        <v>2.4000000000000004</v>
      </c>
      <c r="B22" s="1" t="s">
        <v>30</v>
      </c>
      <c r="C22">
        <f>('Financial Statements'!B22/'Financial Statements'!B8)*100</f>
        <v>4.1308703060722509</v>
      </c>
      <c r="D22">
        <f>('Financial Statements'!C22/'Financial Statements'!C8)*100</f>
        <v>4.3273175614429258</v>
      </c>
      <c r="E22">
        <f>('Financial Statements'!D22/'Financial Statements'!D8)*100</f>
        <v>1.7031097334995451</v>
      </c>
    </row>
    <row r="23" spans="1:5" x14ac:dyDescent="0.25">
      <c r="A23" s="22"/>
    </row>
    <row r="24" spans="1:5" x14ac:dyDescent="0.25">
      <c r="A24" s="22">
        <f>+A16+1</f>
        <v>3</v>
      </c>
      <c r="B24" s="9" t="s">
        <v>31</v>
      </c>
    </row>
    <row r="25" spans="1:5" x14ac:dyDescent="0.25">
      <c r="A25" s="22">
        <f>+A24+0.1</f>
        <v>3.1</v>
      </c>
      <c r="B25" s="1" t="s">
        <v>32</v>
      </c>
      <c r="C25">
        <f>('Financial Statements'!B59/'Financial Statements'!B69)</f>
        <v>0.14395504402144507</v>
      </c>
      <c r="D25">
        <f>('Financial Statements'!C59/'Financial Statements'!C68)</f>
        <v>0.53950722175021237</v>
      </c>
      <c r="E25">
        <f>('Financial Statements'!D59/'Financial Statements'!D68)</f>
        <v>0.89295896640080841</v>
      </c>
    </row>
    <row r="26" spans="1:5" x14ac:dyDescent="0.25">
      <c r="A26" s="22">
        <f t="shared" ref="A26:A30" si="1">+A25+0.1</f>
        <v>3.2</v>
      </c>
      <c r="B26" s="1" t="s">
        <v>33</v>
      </c>
      <c r="C26">
        <f>('Financial Statements'!B8/'Financial Statements'!B48)</f>
        <v>1.2453917459866459</v>
      </c>
      <c r="D26">
        <f>('Financial Statements'!C8/'Financial Statements'!C48)</f>
        <v>1.4346987328041023</v>
      </c>
      <c r="E26">
        <f>('Financial Statements'!D8/'Financial Statements'!D48)</f>
        <v>1.3562257253826822</v>
      </c>
    </row>
    <row r="27" spans="1:5" x14ac:dyDescent="0.25">
      <c r="A27" s="22">
        <f t="shared" si="1"/>
        <v>3.3000000000000003</v>
      </c>
      <c r="B27" s="1" t="s">
        <v>34</v>
      </c>
      <c r="C27">
        <f>('Financial Statements'!B59/'Financial Statements'!B69)</f>
        <v>0.14395504402144507</v>
      </c>
      <c r="D27">
        <f>('Financial Statements'!C59/'Financial Statements'!C69)</f>
        <v>0.10430725245063219</v>
      </c>
      <c r="E27">
        <f>('Financial Statements'!D59/'Financial Statements'!D69)</f>
        <v>0.18843195491584799</v>
      </c>
    </row>
    <row r="28" spans="1:5" x14ac:dyDescent="0.25">
      <c r="A28" s="22">
        <f t="shared" si="1"/>
        <v>3.4000000000000004</v>
      </c>
      <c r="B28" s="1" t="s">
        <v>35</v>
      </c>
      <c r="C28">
        <f>('Financial Statements'!B18/'Financial Statements'!B114)</f>
        <v>16.618285714285715</v>
      </c>
      <c r="D28">
        <f>('Financial Statements'!C18/'Financial Statements'!C114)</f>
        <v>14.544496487119439</v>
      </c>
      <c r="E28">
        <f>('Financial Statements'!D18/'Financial Statements'!D114)</f>
        <v>12.518292682926829</v>
      </c>
    </row>
    <row r="29" spans="1:5" x14ac:dyDescent="0.25">
      <c r="A29" s="22">
        <f t="shared" si="1"/>
        <v>3.5000000000000004</v>
      </c>
      <c r="B29" s="1" t="s">
        <v>36</v>
      </c>
      <c r="C29">
        <f>('Financial Statements'!B18)/('Financial Statements'!B114+'Financial Statements'!B105)</f>
        <v>4.085698229839843</v>
      </c>
      <c r="D29">
        <f>('Financial Statements'!C18)/('Financial Statements'!C114+'Financial Statements'!C105)</f>
        <v>8.160972404730618</v>
      </c>
      <c r="E29">
        <f>('Financial Statements'!D18)/('Financial Statements'!D114+'Financial Statements'!D105)</f>
        <v>2.5205647636586863</v>
      </c>
    </row>
    <row r="30" spans="1:5" x14ac:dyDescent="0.25">
      <c r="A30" s="22">
        <f t="shared" si="1"/>
        <v>3.6000000000000005</v>
      </c>
      <c r="B30" s="1" t="s">
        <v>37</v>
      </c>
      <c r="C30" s="26">
        <f>('Financial Statements'!B96+'Financial Statements'!B104+'Financial Statements'!B91)/'Financial Statements'!B25/1000</f>
        <v>0.88949236228977013</v>
      </c>
      <c r="D30" s="26">
        <f>('Financial Statements'!C96+'Financial Statements'!C96+'Financial Statements'!C91)/'Financial Statements'!C25/1000</f>
        <v>1.3764523069567296</v>
      </c>
      <c r="E30" s="26">
        <f>('Financial Statements'!D91+'Financial Statements'!D104+'Financial Statements'!D96)/'Financial Statements'!D25/1000</f>
        <v>2.0229465449804431</v>
      </c>
    </row>
    <row r="31" spans="1:5" x14ac:dyDescent="0.25">
      <c r="A31" s="22"/>
      <c r="B31" s="19" t="s">
        <v>38</v>
      </c>
      <c r="C31" s="27">
        <f>('Financial Statements'!B91+'Financial Statements'!B96+'Financial Statements'!B104)</f>
        <v>57648</v>
      </c>
      <c r="D31" s="27">
        <f>('Financial Statements'!C91+'Financial Statements'!C96+'Financial Statements'!C104)</f>
        <v>44918</v>
      </c>
      <c r="E31" s="27">
        <f>('Financial Statements'!D91+'Financial Statements'!D96+'Financial Statements'!D104)</f>
        <v>46548</v>
      </c>
    </row>
    <row r="32" spans="1:5" x14ac:dyDescent="0.25">
      <c r="A32" s="22"/>
    </row>
    <row r="33" spans="1:5" x14ac:dyDescent="0.25">
      <c r="A33" s="22">
        <f>+A24+1</f>
        <v>4</v>
      </c>
      <c r="B33" s="23" t="s">
        <v>39</v>
      </c>
    </row>
    <row r="34" spans="1:5" x14ac:dyDescent="0.25">
      <c r="A34" s="22">
        <f>+A33+0.1</f>
        <v>4.0999999999999996</v>
      </c>
      <c r="B34" s="1" t="s">
        <v>40</v>
      </c>
      <c r="C34">
        <f>('Financial Statements'!B8/'Financial Statements'!B48)</f>
        <v>1.2453917459866459</v>
      </c>
      <c r="D34">
        <f>('Financial Statements'!C8/'Financial Statements'!C48)</f>
        <v>1.4346987328041023</v>
      </c>
      <c r="E34">
        <f>('Financial Statements'!D8/'Financial Statements'!D48)</f>
        <v>1.3562257253826822</v>
      </c>
    </row>
    <row r="35" spans="1:5" x14ac:dyDescent="0.25">
      <c r="A35" s="22">
        <f t="shared" ref="A35:A37" si="2">+A34+0.1</f>
        <v>4.1999999999999993</v>
      </c>
      <c r="B35" s="1" t="s">
        <v>41</v>
      </c>
      <c r="C35">
        <f>('Financial Statements'!B8/'Financial Statements'!B47)</f>
        <v>2.1760398405138308</v>
      </c>
      <c r="D35">
        <f>('Financial Statements'!C8/'Financial Statements'!C47)</f>
        <v>2.6710844894259127</v>
      </c>
      <c r="E35">
        <f>('Financial Statements'!D8/'Financial Statements'!D47)</f>
        <v>2.5042678553850912</v>
      </c>
    </row>
    <row r="36" spans="1:5" x14ac:dyDescent="0.25">
      <c r="A36" s="22">
        <f t="shared" si="2"/>
        <v>4.2999999999999989</v>
      </c>
      <c r="B36" s="1" t="s">
        <v>42</v>
      </c>
      <c r="C36">
        <f>('Financial Statements'!B12/'Financial Statements'!B39)</f>
        <v>8.0809874615797437</v>
      </c>
      <c r="D36">
        <f>('Financial Statements'!C12/'Financial Statements'!C39)</f>
        <v>8.1027134039827651</v>
      </c>
      <c r="E36">
        <f>('Financial Statements'!D12/'Financial Statements'!D39)</f>
        <v>6.9753848071290587</v>
      </c>
    </row>
    <row r="37" spans="1:5" x14ac:dyDescent="0.25">
      <c r="A37" s="22">
        <f t="shared" si="2"/>
        <v>4.3999999999999986</v>
      </c>
      <c r="B37" s="1" t="s">
        <v>43</v>
      </c>
      <c r="C37">
        <f>('Financial Statements'!B22/'Financial Statements'!B48)</f>
        <v>5.1445517829237106E-2</v>
      </c>
      <c r="D37">
        <f>('Financial Statements'!C22/'Financial Statements'!C48)</f>
        <v>6.2083970218431046E-2</v>
      </c>
      <c r="E37">
        <f>('Financial Statements'!D22/'Financial Statements'!D48)</f>
        <v>2.3098012337217273E-2</v>
      </c>
    </row>
    <row r="38" spans="1:5" x14ac:dyDescent="0.25">
      <c r="A38" s="22"/>
    </row>
    <row r="39" spans="1:5" x14ac:dyDescent="0.25">
      <c r="A39" s="22">
        <f>+A33+1</f>
        <v>5</v>
      </c>
      <c r="B39" s="23" t="s">
        <v>44</v>
      </c>
    </row>
    <row r="40" spans="1:5" x14ac:dyDescent="0.25">
      <c r="A40" s="22">
        <f>+A39+0.1</f>
        <v>5.0999999999999996</v>
      </c>
      <c r="B40" s="1" t="s">
        <v>45</v>
      </c>
      <c r="C40">
        <f>(169.51/'Financial Statements'!B25)</f>
        <v>2.6154914365067117</v>
      </c>
      <c r="D40">
        <f>(169.51/'Financial Statements'!C25)</f>
        <v>4.0523547693043271</v>
      </c>
      <c r="E40">
        <f>(169.51/'Financial Statements'!D25)</f>
        <v>7.3667970447631452</v>
      </c>
    </row>
    <row r="41" spans="1:5" x14ac:dyDescent="0.25">
      <c r="A41" s="22">
        <f t="shared" ref="A41:A44" si="3">+A40+0.1</f>
        <v>5.1999999999999993</v>
      </c>
      <c r="B41" s="19" t="s">
        <v>46</v>
      </c>
      <c r="C41" s="26">
        <f>('Financial Statements'!B22/('Financial Statements'!B28/1000))</f>
        <v>22500.970873786406</v>
      </c>
      <c r="D41" s="26">
        <f>('Financial Statements'!C22/('Financial Statements'!C28/1000))</f>
        <v>19750.980392156864</v>
      </c>
      <c r="E41" s="26">
        <f>('Financial Statements'!D22/('Financial Statements'!D28/1000))</f>
        <v>6017.8571428571431</v>
      </c>
    </row>
    <row r="42" spans="1:5" x14ac:dyDescent="0.25">
      <c r="A42" s="22">
        <f t="shared" si="3"/>
        <v>5.2999999999999989</v>
      </c>
      <c r="B42" s="1" t="s">
        <v>47</v>
      </c>
      <c r="C42" s="26">
        <f>(169.51/('Financial Statements'!B68/'Financial Statements'!B28/1000))</f>
        <v>1406.6653238801159</v>
      </c>
      <c r="D42" s="26">
        <f>(169.51/('Financial Statements'!C68/'Financial Statements'!C28/1000))</f>
        <v>1985.1225056832532</v>
      </c>
      <c r="E42" s="26">
        <f>(169.51/('Financial Statements'!D68/'Financial Statements'!D28/1000))</f>
        <v>3083.2235013894406</v>
      </c>
    </row>
    <row r="43" spans="1:5" x14ac:dyDescent="0.25">
      <c r="A43" s="22">
        <f t="shared" si="3"/>
        <v>5.3999999999999986</v>
      </c>
      <c r="B43" s="19" t="s">
        <v>48</v>
      </c>
      <c r="C43" s="26">
        <f>('Financial Statements'!B68/('Financial Statements'!B28/1000))</f>
        <v>120504.85436893204</v>
      </c>
      <c r="D43" s="26">
        <f>('Financial Statements'!C68/('Financial Statements'!C28/1000))</f>
        <v>85390.196078431371</v>
      </c>
      <c r="E43" s="26">
        <f>('Financial Statements'!D68/('Financial Statements'!D28/1000))</f>
        <v>54978.174603174601</v>
      </c>
    </row>
    <row r="44" spans="1:5" x14ac:dyDescent="0.25">
      <c r="A44" s="22">
        <f t="shared" si="3"/>
        <v>5.4999999999999982</v>
      </c>
      <c r="B44" s="1" t="s">
        <v>49</v>
      </c>
      <c r="C44" s="10">
        <f>('Financial Statements'!B102/'Financial Statements'!B22)</f>
        <v>0.1961511908871246</v>
      </c>
      <c r="D44" s="10">
        <f>('Financial Statements'!C102/'Financial Statements'!C22)</f>
        <v>7.6243423012012312E-2</v>
      </c>
      <c r="E44" s="10">
        <f>('Financial Statements'!D102/'Financial Statements'!D22)</f>
        <v>5.3504780745136831</v>
      </c>
    </row>
    <row r="45" spans="1:5" x14ac:dyDescent="0.25">
      <c r="A45" s="22"/>
      <c r="B45" s="19" t="s">
        <v>50</v>
      </c>
      <c r="C45" s="26">
        <f>('Financial Statements'!B102/('Financial Statements'!B28/1000))</f>
        <v>4413.5922330097083</v>
      </c>
      <c r="D45" s="26">
        <f>('Financial Statements'!C102/('Financial Statements'!C28/1000))</f>
        <v>1505.8823529411764</v>
      </c>
      <c r="E45" s="26">
        <f>('Financial Statements'!D102/('Financial Statements'!D28/1000))</f>
        <v>32198.4126984127</v>
      </c>
    </row>
    <row r="46" spans="1:5" x14ac:dyDescent="0.25">
      <c r="A46" s="22">
        <f>+A44+0.1</f>
        <v>5.5999999999999979</v>
      </c>
      <c r="B46" s="1" t="s">
        <v>51</v>
      </c>
      <c r="C46" s="26">
        <f>('Financial Statements'!B102/('Financial Statements'!B28/1000))/169.51</f>
        <v>26.037356102942059</v>
      </c>
      <c r="D46" s="26">
        <f>('Financial Statements'!C102/('Financial Statements'!C28/1000))/169.51</f>
        <v>8.8837375549594508</v>
      </c>
      <c r="E46" s="26">
        <f>('Financial Statements'!D102/('Financial Statements'!D28/1000))/169.51</f>
        <v>189.94993037822371</v>
      </c>
    </row>
    <row r="47" spans="1:5" x14ac:dyDescent="0.25">
      <c r="A47" s="22">
        <f t="shared" ref="A47:A50" si="4">+A45+0.1</f>
        <v>0.1</v>
      </c>
      <c r="B47" s="1" t="s">
        <v>52</v>
      </c>
      <c r="C47">
        <f>('Financial Statements'!B18/'Financial Statements'!B68)</f>
        <v>0.23430551079600387</v>
      </c>
      <c r="D47">
        <f>('Financial Statements'!C18/'Financial Statements'!C68)</f>
        <v>0.28521894877035064</v>
      </c>
      <c r="E47">
        <f>('Financial Statements'!D18/'Financial Statements'!D68)</f>
        <v>0.14818290086253563</v>
      </c>
    </row>
    <row r="48" spans="1:5" x14ac:dyDescent="0.25">
      <c r="A48" s="22">
        <f t="shared" si="4"/>
        <v>5.6999999999999975</v>
      </c>
      <c r="B48" s="1" t="s">
        <v>53</v>
      </c>
      <c r="C48">
        <f>('Financial Statements'!B18/('Financial Statements'!B68+'Financial Statements'!B59))</f>
        <v>0.17012190841659453</v>
      </c>
      <c r="D48">
        <f>('Financial Statements'!C18/('Financial Statements'!C68+'Financial Statements'!C59))</f>
        <v>0.1852663922200346</v>
      </c>
      <c r="E48">
        <f>('Financial Statements'!D18/('Financial Statements'!D68+'Financial Statements'!D59))</f>
        <v>7.8281095096469147E-2</v>
      </c>
    </row>
    <row r="49" spans="1:5" x14ac:dyDescent="0.25">
      <c r="A49" s="22">
        <f t="shared" si="4"/>
        <v>0.2</v>
      </c>
      <c r="B49" s="1" t="s">
        <v>43</v>
      </c>
      <c r="C49">
        <f>('Financial Statements'!B20/'Financial Statements'!B48)</f>
        <v>2.1269889188805229E-2</v>
      </c>
      <c r="D49">
        <f>('Financial Statements'!C20/'Financial Statements'!C48)</f>
        <v>1.7645826142695133E-2</v>
      </c>
      <c r="E49">
        <f>('Financial Statements'!D20/'Financial Statements'!D48)</f>
        <v>1.8079354199984767E-2</v>
      </c>
    </row>
    <row r="50" spans="1:5" x14ac:dyDescent="0.25">
      <c r="A50" s="22">
        <f t="shared" si="4"/>
        <v>5.7999999999999972</v>
      </c>
      <c r="B50" s="1" t="s">
        <v>54</v>
      </c>
      <c r="C50">
        <f>(169.51*'Financial Statements'!B28/1000)+('Financial Statements'!B62-'Financial Statements'!B110)/'Financial Statements'!B18</f>
        <v>92.252054786465848</v>
      </c>
      <c r="D50">
        <f>(169.51*'Financial Statements'!C28/1000)+('Financial Statements'!C62-'Financial Statements'!C110)/'Financial Statements'!C18</f>
        <v>91.706440069237573</v>
      </c>
      <c r="E50">
        <f>(169.51*'Financial Statements'!D28/1000)+('Financial Statements'!D62-'Financial Statements'!D110)/'Financial Statements'!D18</f>
        <v>100.23333225523623</v>
      </c>
    </row>
    <row r="51" spans="1:5" x14ac:dyDescent="0.25">
      <c r="A51" s="22"/>
      <c r="B51" s="19" t="s">
        <v>55</v>
      </c>
      <c r="C51" s="26">
        <f>(169.51*'Financial Statements'!B28/1000)+('Financial Statements'!B62-'Financial Statements'!B110)</f>
        <v>72129.297649999993</v>
      </c>
      <c r="D51" s="26">
        <f>(169.51*'Financial Statements'!C28/1000)+('Financial Statements'!C62-'Financial Statements'!C110)</f>
        <v>65375.450100000002</v>
      </c>
      <c r="E51" s="26">
        <f>(169.51*'Financial Statements'!D28/1000)+('Financial Statements'!D62-'Financial Statements'!D110)</f>
        <v>60855.433040000004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62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60</v>
      </c>
    </row>
    <row r="8" spans="1:1" x14ac:dyDescent="0.25">
      <c r="A8" s="2" t="s">
        <v>61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7"/>
  <sheetViews>
    <sheetView tabSelected="1" topLeftCell="A95" workbookViewId="0">
      <selection activeCell="B58" sqref="B58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7" t="s">
        <v>159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29" t="s">
        <v>10</v>
      </c>
      <c r="B2" s="29"/>
      <c r="C2" s="29"/>
      <c r="D2" s="29"/>
    </row>
    <row r="3" spans="1:10" x14ac:dyDescent="0.25">
      <c r="B3" s="28" t="s">
        <v>56</v>
      </c>
      <c r="C3" s="28"/>
      <c r="D3" s="28"/>
    </row>
    <row r="4" spans="1:10" x14ac:dyDescent="0.25">
      <c r="B4" s="9">
        <v>2019</v>
      </c>
      <c r="C4" s="9">
        <v>2018</v>
      </c>
      <c r="D4" s="9">
        <v>2017</v>
      </c>
    </row>
    <row r="5" spans="1:10" x14ac:dyDescent="0.25">
      <c r="A5" t="s">
        <v>140</v>
      </c>
    </row>
    <row r="6" spans="1:10" x14ac:dyDescent="0.25">
      <c r="A6" s="1" t="s">
        <v>63</v>
      </c>
      <c r="B6" s="10">
        <v>160408</v>
      </c>
      <c r="C6" s="10">
        <v>141985</v>
      </c>
      <c r="D6" s="10">
        <v>118793</v>
      </c>
    </row>
    <row r="7" spans="1:10" x14ac:dyDescent="0.25">
      <c r="A7" s="1" t="s">
        <v>64</v>
      </c>
      <c r="B7" s="10">
        <v>120114</v>
      </c>
      <c r="C7" s="10">
        <v>90972</v>
      </c>
      <c r="D7" s="10">
        <v>59293</v>
      </c>
    </row>
    <row r="8" spans="1:10" x14ac:dyDescent="0.25">
      <c r="A8" s="11" t="s">
        <v>65</v>
      </c>
      <c r="B8" s="12">
        <v>280522</v>
      </c>
      <c r="C8" s="12">
        <v>232777</v>
      </c>
      <c r="D8" s="12">
        <v>178086</v>
      </c>
    </row>
    <row r="9" spans="1:10" x14ac:dyDescent="0.25">
      <c r="A9" t="s">
        <v>141</v>
      </c>
      <c r="B9" s="10">
        <v>165636</v>
      </c>
      <c r="C9" s="10">
        <v>139156</v>
      </c>
      <c r="D9" s="10">
        <v>119134</v>
      </c>
    </row>
    <row r="10" spans="1:10" x14ac:dyDescent="0.25">
      <c r="A10" s="1" t="s">
        <v>63</v>
      </c>
      <c r="B10" s="10"/>
      <c r="C10" s="10"/>
      <c r="D10" s="10"/>
    </row>
    <row r="11" spans="1:10" x14ac:dyDescent="0.25">
      <c r="A11" s="1" t="s">
        <v>64</v>
      </c>
      <c r="B11" s="10"/>
      <c r="C11" s="10"/>
      <c r="D11" s="10"/>
    </row>
    <row r="12" spans="1:10" x14ac:dyDescent="0.25">
      <c r="A12" s="11" t="s">
        <v>66</v>
      </c>
      <c r="B12" s="12">
        <v>165636</v>
      </c>
      <c r="C12" s="12">
        <v>139156</v>
      </c>
      <c r="D12" s="12">
        <v>111934</v>
      </c>
    </row>
    <row r="13" spans="1:10" x14ac:dyDescent="0.25">
      <c r="A13" s="11" t="s">
        <v>11</v>
      </c>
      <c r="B13" s="12"/>
      <c r="C13" s="12"/>
      <c r="D13" s="12"/>
    </row>
    <row r="14" spans="1:10" x14ac:dyDescent="0.25">
      <c r="A14" t="s">
        <v>67</v>
      </c>
      <c r="B14" s="10">
        <v>201</v>
      </c>
      <c r="C14" s="10">
        <v>296</v>
      </c>
      <c r="D14" s="10">
        <v>214</v>
      </c>
    </row>
    <row r="15" spans="1:10" x14ac:dyDescent="0.25">
      <c r="A15" s="1" t="s">
        <v>68</v>
      </c>
      <c r="B15" s="10">
        <v>35931</v>
      </c>
      <c r="C15" s="10">
        <v>28837</v>
      </c>
      <c r="D15" s="10">
        <v>22620</v>
      </c>
    </row>
    <row r="16" spans="1:10" x14ac:dyDescent="0.25">
      <c r="A16" s="1" t="s">
        <v>69</v>
      </c>
      <c r="B16" s="10">
        <v>5203</v>
      </c>
      <c r="C16" s="10">
        <v>4336</v>
      </c>
      <c r="D16" s="10">
        <v>3764</v>
      </c>
    </row>
    <row r="17" spans="1:4" x14ac:dyDescent="0.25">
      <c r="A17" s="11" t="s">
        <v>70</v>
      </c>
      <c r="B17" s="12">
        <v>265981</v>
      </c>
      <c r="C17" s="12">
        <v>220466</v>
      </c>
      <c r="D17" s="12">
        <v>173760</v>
      </c>
    </row>
    <row r="18" spans="1:4" s="11" customFormat="1" x14ac:dyDescent="0.25">
      <c r="A18" s="11" t="s">
        <v>71</v>
      </c>
      <c r="B18" s="12">
        <v>14541</v>
      </c>
      <c r="C18" s="12">
        <v>12421</v>
      </c>
      <c r="D18" s="12">
        <v>4106</v>
      </c>
    </row>
    <row r="19" spans="1:4" x14ac:dyDescent="0.25">
      <c r="A19" t="s">
        <v>142</v>
      </c>
      <c r="B19" s="10">
        <v>14633</v>
      </c>
      <c r="C19" s="10">
        <v>2371</v>
      </c>
      <c r="D19" s="10">
        <v>203</v>
      </c>
    </row>
    <row r="20" spans="1:4" x14ac:dyDescent="0.25">
      <c r="A20" s="11" t="s">
        <v>72</v>
      </c>
      <c r="B20" s="12">
        <v>4791</v>
      </c>
      <c r="C20" s="12">
        <v>2863</v>
      </c>
      <c r="D20" s="12">
        <v>2374</v>
      </c>
    </row>
    <row r="21" spans="1:4" x14ac:dyDescent="0.25">
      <c r="A21" s="9" t="s">
        <v>73</v>
      </c>
      <c r="B21" s="10">
        <v>38151</v>
      </c>
      <c r="C21" s="10">
        <v>24178</v>
      </c>
      <c r="D21" s="10">
        <v>13976</v>
      </c>
    </row>
    <row r="22" spans="1:4" ht="15.75" thickBot="1" x14ac:dyDescent="0.3">
      <c r="A22" s="13" t="s">
        <v>74</v>
      </c>
      <c r="B22" s="14">
        <v>11588</v>
      </c>
      <c r="C22" s="14">
        <v>10073</v>
      </c>
      <c r="D22" s="14">
        <v>3033</v>
      </c>
    </row>
    <row r="23" spans="1:4" ht="15.75" thickTop="1" x14ac:dyDescent="0.25">
      <c r="A23" s="9" t="s">
        <v>75</v>
      </c>
    </row>
    <row r="24" spans="1:4" x14ac:dyDescent="0.25">
      <c r="A24" s="1" t="s">
        <v>76</v>
      </c>
      <c r="B24" s="15">
        <v>65.959999999999994</v>
      </c>
      <c r="C24" s="15">
        <v>42.64</v>
      </c>
      <c r="D24" s="15">
        <v>23.46</v>
      </c>
    </row>
    <row r="25" spans="1:4" x14ac:dyDescent="0.25">
      <c r="A25" s="1" t="s">
        <v>77</v>
      </c>
      <c r="B25" s="15">
        <v>64.81</v>
      </c>
      <c r="C25" s="15">
        <v>41.83</v>
      </c>
      <c r="D25" s="15">
        <v>23.01</v>
      </c>
    </row>
    <row r="26" spans="1:4" x14ac:dyDescent="0.25">
      <c r="A26" s="9" t="s">
        <v>137</v>
      </c>
    </row>
    <row r="27" spans="1:4" x14ac:dyDescent="0.25">
      <c r="A27" s="1" t="s">
        <v>138</v>
      </c>
      <c r="B27" s="16">
        <v>506</v>
      </c>
      <c r="C27" s="16">
        <v>500</v>
      </c>
      <c r="D27" s="16">
        <v>494</v>
      </c>
    </row>
    <row r="28" spans="1:4" x14ac:dyDescent="0.25">
      <c r="A28" s="1" t="s">
        <v>139</v>
      </c>
      <c r="B28" s="16">
        <v>515</v>
      </c>
      <c r="C28" s="16">
        <v>510</v>
      </c>
      <c r="D28" s="16">
        <v>504</v>
      </c>
    </row>
    <row r="31" spans="1:4" x14ac:dyDescent="0.25">
      <c r="A31" s="29" t="s">
        <v>12</v>
      </c>
      <c r="B31" s="29"/>
      <c r="C31" s="29"/>
      <c r="D31" s="29"/>
    </row>
    <row r="32" spans="1:4" x14ac:dyDescent="0.25">
      <c r="B32" s="28" t="s">
        <v>57</v>
      </c>
      <c r="C32" s="28"/>
      <c r="D32" s="28"/>
    </row>
    <row r="33" spans="1:4" x14ac:dyDescent="0.25">
      <c r="B33" s="9">
        <v>2019</v>
      </c>
      <c r="C33" s="9">
        <v>2018</v>
      </c>
      <c r="D33" s="9">
        <v>2017</v>
      </c>
    </row>
    <row r="35" spans="1:4" x14ac:dyDescent="0.25">
      <c r="A35" t="s">
        <v>83</v>
      </c>
    </row>
    <row r="36" spans="1:4" x14ac:dyDescent="0.25">
      <c r="A36" s="1" t="s">
        <v>84</v>
      </c>
      <c r="B36" s="10">
        <v>36092</v>
      </c>
      <c r="C36" s="10">
        <v>31750</v>
      </c>
      <c r="D36" s="10">
        <v>20522</v>
      </c>
    </row>
    <row r="37" spans="1:4" x14ac:dyDescent="0.25">
      <c r="A37" s="1" t="s">
        <v>85</v>
      </c>
      <c r="B37" s="10">
        <v>18929</v>
      </c>
      <c r="C37" s="10">
        <v>9500</v>
      </c>
      <c r="D37" s="10">
        <v>10464</v>
      </c>
    </row>
    <row r="38" spans="1:4" x14ac:dyDescent="0.25">
      <c r="A38" s="1" t="s">
        <v>86</v>
      </c>
      <c r="B38" s="10">
        <v>208916</v>
      </c>
      <c r="C38" s="10">
        <v>16677</v>
      </c>
      <c r="D38" s="10">
        <v>13164</v>
      </c>
    </row>
    <row r="39" spans="1:4" x14ac:dyDescent="0.25">
      <c r="A39" s="1" t="s">
        <v>87</v>
      </c>
      <c r="B39" s="10">
        <v>20497</v>
      </c>
      <c r="C39" s="10">
        <v>17174</v>
      </c>
      <c r="D39" s="10">
        <v>16047</v>
      </c>
    </row>
    <row r="40" spans="1:4" x14ac:dyDescent="0.25">
      <c r="A40" s="1" t="s">
        <v>88</v>
      </c>
      <c r="B40" s="10"/>
      <c r="C40" s="10"/>
      <c r="D40" s="10"/>
    </row>
    <row r="41" spans="1:4" x14ac:dyDescent="0.25">
      <c r="A41" s="1" t="s">
        <v>89</v>
      </c>
      <c r="B41" s="10">
        <v>11202</v>
      </c>
      <c r="C41" s="10">
        <v>16314</v>
      </c>
      <c r="D41" s="10">
        <v>8897</v>
      </c>
    </row>
    <row r="42" spans="1:4" x14ac:dyDescent="0.25">
      <c r="A42" s="11" t="s">
        <v>90</v>
      </c>
      <c r="B42" s="12">
        <v>96334</v>
      </c>
      <c r="C42" s="12">
        <v>75101</v>
      </c>
      <c r="D42" s="12">
        <v>60197</v>
      </c>
    </row>
    <row r="43" spans="1:4" x14ac:dyDescent="0.25">
      <c r="A43" s="1" t="s">
        <v>162</v>
      </c>
      <c r="B43" s="10"/>
      <c r="C43" s="10"/>
      <c r="D43" s="10"/>
    </row>
    <row r="44" spans="1:4" x14ac:dyDescent="0.25">
      <c r="A44" s="1" t="s">
        <v>85</v>
      </c>
      <c r="B44" s="10">
        <v>18929</v>
      </c>
      <c r="C44" s="10">
        <v>9500</v>
      </c>
      <c r="D44" s="10">
        <v>10464</v>
      </c>
    </row>
    <row r="45" spans="1:4" x14ac:dyDescent="0.25">
      <c r="A45" s="1" t="s">
        <v>91</v>
      </c>
      <c r="B45" s="10">
        <v>72705</v>
      </c>
      <c r="C45" s="10">
        <v>61797</v>
      </c>
      <c r="D45" s="10">
        <v>13350</v>
      </c>
    </row>
    <row r="46" spans="1:4" x14ac:dyDescent="0.25">
      <c r="A46" s="1" t="s">
        <v>92</v>
      </c>
      <c r="B46" s="10">
        <v>37280</v>
      </c>
      <c r="C46" s="10">
        <v>15850</v>
      </c>
      <c r="D46" s="10">
        <v>47299</v>
      </c>
    </row>
    <row r="47" spans="1:4" x14ac:dyDescent="0.25">
      <c r="A47" s="11" t="s">
        <v>148</v>
      </c>
      <c r="B47" s="12">
        <v>128914</v>
      </c>
      <c r="C47" s="12">
        <v>87147</v>
      </c>
      <c r="D47" s="12">
        <v>71113</v>
      </c>
    </row>
    <row r="48" spans="1:4" ht="15.75" thickBot="1" x14ac:dyDescent="0.3">
      <c r="A48" s="13" t="s">
        <v>93</v>
      </c>
      <c r="B48" s="14">
        <v>225248</v>
      </c>
      <c r="C48" s="14">
        <v>162248</v>
      </c>
      <c r="D48" s="14">
        <v>131310</v>
      </c>
    </row>
    <row r="49" spans="1:4" ht="15.75" thickTop="1" x14ac:dyDescent="0.25"/>
    <row r="50" spans="1:4" x14ac:dyDescent="0.25">
      <c r="A50" t="s">
        <v>94</v>
      </c>
    </row>
    <row r="51" spans="1:4" x14ac:dyDescent="0.25">
      <c r="A51" s="1" t="s">
        <v>95</v>
      </c>
      <c r="B51" s="10">
        <v>47183</v>
      </c>
      <c r="C51" s="10">
        <v>38192</v>
      </c>
      <c r="D51" s="10">
        <v>34616</v>
      </c>
    </row>
    <row r="52" spans="1:4" x14ac:dyDescent="0.25">
      <c r="A52" s="1" t="s">
        <v>96</v>
      </c>
      <c r="B52" s="10">
        <v>32439</v>
      </c>
      <c r="C52" s="10">
        <v>23663</v>
      </c>
      <c r="D52" s="10">
        <v>18170</v>
      </c>
    </row>
    <row r="53" spans="1:4" x14ac:dyDescent="0.25">
      <c r="A53" s="1" t="s">
        <v>97</v>
      </c>
      <c r="B53" s="10">
        <v>8190</v>
      </c>
      <c r="C53" s="10">
        <v>6536</v>
      </c>
      <c r="D53" s="10">
        <v>5097</v>
      </c>
    </row>
    <row r="54" spans="1:4" x14ac:dyDescent="0.25">
      <c r="A54" s="1" t="s">
        <v>98</v>
      </c>
      <c r="B54" s="10"/>
      <c r="C54" s="10"/>
      <c r="D54" s="10"/>
    </row>
    <row r="55" spans="1:4" x14ac:dyDescent="0.25">
      <c r="A55" s="1" t="s">
        <v>99</v>
      </c>
      <c r="B55" s="10"/>
      <c r="C55" s="10"/>
      <c r="D55" s="10"/>
    </row>
    <row r="56" spans="1:4" x14ac:dyDescent="0.25">
      <c r="A56" s="11" t="s">
        <v>100</v>
      </c>
      <c r="B56" s="12">
        <v>68391</v>
      </c>
      <c r="C56" s="12">
        <v>87812</v>
      </c>
      <c r="D56" s="12">
        <v>57883</v>
      </c>
    </row>
    <row r="57" spans="1:4" x14ac:dyDescent="0.25">
      <c r="A57" s="1" t="s">
        <v>163</v>
      </c>
      <c r="B57" s="10"/>
      <c r="C57" s="10"/>
      <c r="D57" s="10"/>
    </row>
    <row r="58" spans="1:4" x14ac:dyDescent="0.25">
      <c r="A58" s="1" t="s">
        <v>97</v>
      </c>
      <c r="B58" s="10"/>
      <c r="C58" s="10"/>
      <c r="D58" s="10"/>
    </row>
    <row r="59" spans="1:4" x14ac:dyDescent="0.25">
      <c r="A59" s="1" t="s">
        <v>101</v>
      </c>
      <c r="B59" s="10">
        <v>23414</v>
      </c>
      <c r="C59" s="10">
        <v>23495</v>
      </c>
      <c r="D59" s="10">
        <v>24743</v>
      </c>
    </row>
    <row r="60" spans="1:4" x14ac:dyDescent="0.25">
      <c r="A60" s="1" t="s">
        <v>102</v>
      </c>
      <c r="B60" s="10">
        <v>12171</v>
      </c>
      <c r="C60" s="10">
        <v>17563</v>
      </c>
      <c r="D60" s="10">
        <v>20975</v>
      </c>
    </row>
    <row r="61" spans="1:4" x14ac:dyDescent="0.25">
      <c r="A61" s="18" t="s">
        <v>103</v>
      </c>
      <c r="B61" s="10">
        <v>39791</v>
      </c>
      <c r="C61" s="10">
        <v>9650</v>
      </c>
      <c r="D61" s="10">
        <v>24743</v>
      </c>
    </row>
    <row r="62" spans="1:4" x14ac:dyDescent="0.25">
      <c r="A62" s="11" t="s">
        <v>104</v>
      </c>
      <c r="B62" s="12">
        <v>108182</v>
      </c>
      <c r="C62" s="12">
        <v>97462</v>
      </c>
      <c r="D62" s="12">
        <v>82626</v>
      </c>
    </row>
    <row r="63" spans="1:4" x14ac:dyDescent="0.25">
      <c r="B63" s="10"/>
      <c r="C63" s="10"/>
      <c r="D63" s="10"/>
    </row>
    <row r="64" spans="1:4" x14ac:dyDescent="0.25">
      <c r="A64" t="s">
        <v>105</v>
      </c>
      <c r="B64" s="10"/>
      <c r="C64" s="10"/>
      <c r="D64" s="10"/>
    </row>
    <row r="65" spans="1:4" x14ac:dyDescent="0.25">
      <c r="A65" s="1" t="s">
        <v>106</v>
      </c>
      <c r="B65" s="10">
        <v>26791</v>
      </c>
      <c r="C65" s="10">
        <v>33658</v>
      </c>
      <c r="D65" s="10">
        <v>21389</v>
      </c>
    </row>
    <row r="66" spans="1:4" x14ac:dyDescent="0.25">
      <c r="A66" s="1" t="s">
        <v>107</v>
      </c>
      <c r="B66" s="10">
        <v>19685</v>
      </c>
      <c r="C66" s="10">
        <v>31220</v>
      </c>
      <c r="D66" s="10">
        <v>8636</v>
      </c>
    </row>
    <row r="67" spans="1:4" x14ac:dyDescent="0.25">
      <c r="A67" s="1" t="s">
        <v>125</v>
      </c>
      <c r="B67" s="10">
        <v>1035</v>
      </c>
      <c r="C67" s="10">
        <v>986</v>
      </c>
      <c r="D67" s="10">
        <v>484</v>
      </c>
    </row>
    <row r="68" spans="1:4" x14ac:dyDescent="0.25">
      <c r="A68" s="11" t="s">
        <v>108</v>
      </c>
      <c r="B68" s="12">
        <v>62060</v>
      </c>
      <c r="C68" s="12">
        <v>43549</v>
      </c>
      <c r="D68" s="12">
        <v>27709</v>
      </c>
    </row>
    <row r="69" spans="1:4" ht="15.75" thickBot="1" x14ac:dyDescent="0.3">
      <c r="A69" s="13" t="s">
        <v>109</v>
      </c>
      <c r="B69" s="14">
        <v>162648</v>
      </c>
      <c r="C69" s="14">
        <v>225248</v>
      </c>
      <c r="D69" s="14">
        <v>131310</v>
      </c>
    </row>
    <row r="70" spans="1:4" ht="15.75" thickTop="1" x14ac:dyDescent="0.25"/>
    <row r="71" spans="1:4" x14ac:dyDescent="0.25">
      <c r="A71" s="29" t="s">
        <v>13</v>
      </c>
      <c r="B71" s="29"/>
      <c r="C71" s="29"/>
      <c r="D71" s="29"/>
    </row>
    <row r="72" spans="1:4" x14ac:dyDescent="0.25">
      <c r="B72" s="28" t="s">
        <v>56</v>
      </c>
      <c r="C72" s="28"/>
      <c r="D72" s="28"/>
    </row>
    <row r="73" spans="1:4" x14ac:dyDescent="0.25">
      <c r="B73" s="9">
        <v>2019</v>
      </c>
      <c r="C73" s="9">
        <v>2018</v>
      </c>
      <c r="D73" s="9">
        <v>2017</v>
      </c>
    </row>
    <row r="75" spans="1:4" x14ac:dyDescent="0.25">
      <c r="A75" s="9" t="s">
        <v>78</v>
      </c>
      <c r="B75" s="17">
        <v>32173</v>
      </c>
      <c r="C75" s="17">
        <v>21856</v>
      </c>
      <c r="D75" s="17">
        <v>19934</v>
      </c>
    </row>
    <row r="76" spans="1:4" x14ac:dyDescent="0.25">
      <c r="A76" t="s">
        <v>110</v>
      </c>
      <c r="B76" s="10"/>
      <c r="C76" s="10"/>
      <c r="D76" s="10"/>
    </row>
    <row r="77" spans="1:4" x14ac:dyDescent="0.25">
      <c r="A77" s="18" t="s">
        <v>79</v>
      </c>
      <c r="B77" s="17">
        <v>11588</v>
      </c>
      <c r="C77" s="17">
        <v>10073</v>
      </c>
      <c r="D77" s="17">
        <v>3033</v>
      </c>
    </row>
    <row r="78" spans="1:4" x14ac:dyDescent="0.25">
      <c r="A78" s="24" t="s">
        <v>126</v>
      </c>
      <c r="B78" s="10"/>
      <c r="C78" s="10"/>
      <c r="D78" s="10"/>
    </row>
    <row r="79" spans="1:4" x14ac:dyDescent="0.25">
      <c r="A79" s="19" t="s">
        <v>111</v>
      </c>
      <c r="B79" s="10">
        <v>21789</v>
      </c>
      <c r="C79" s="10">
        <v>15341</v>
      </c>
      <c r="D79" s="10">
        <v>11478</v>
      </c>
    </row>
    <row r="80" spans="1:4" x14ac:dyDescent="0.25">
      <c r="A80" s="19" t="s">
        <v>112</v>
      </c>
      <c r="B80" s="10">
        <v>6864</v>
      </c>
      <c r="C80" s="10">
        <v>5418</v>
      </c>
      <c r="D80" s="10">
        <v>4215</v>
      </c>
    </row>
    <row r="81" spans="1:4" x14ac:dyDescent="0.25">
      <c r="A81" s="19" t="s">
        <v>80</v>
      </c>
      <c r="B81" s="10">
        <v>796</v>
      </c>
      <c r="C81" s="10">
        <v>441</v>
      </c>
      <c r="D81" s="10">
        <v>29</v>
      </c>
    </row>
    <row r="82" spans="1:4" x14ac:dyDescent="0.25">
      <c r="A82" s="19" t="s">
        <v>113</v>
      </c>
      <c r="B82" s="10">
        <v>164</v>
      </c>
      <c r="C82" s="10">
        <v>274</v>
      </c>
      <c r="D82" s="10">
        <v>202</v>
      </c>
    </row>
    <row r="83" spans="1:4" x14ac:dyDescent="0.25">
      <c r="A83" s="25" t="s">
        <v>127</v>
      </c>
      <c r="B83" s="10"/>
      <c r="C83" s="10"/>
      <c r="D83" s="10"/>
    </row>
    <row r="84" spans="1:4" x14ac:dyDescent="0.25">
      <c r="A84" s="1" t="s">
        <v>86</v>
      </c>
      <c r="B84" s="10">
        <v>7681</v>
      </c>
      <c r="C84" s="10">
        <v>4615</v>
      </c>
      <c r="D84" s="10">
        <v>4780</v>
      </c>
    </row>
    <row r="85" spans="1:4" x14ac:dyDescent="0.25">
      <c r="A85" s="1" t="s">
        <v>81</v>
      </c>
      <c r="B85" s="10">
        <v>3278</v>
      </c>
      <c r="C85" s="10">
        <v>1314</v>
      </c>
      <c r="D85" s="10">
        <v>3583</v>
      </c>
    </row>
    <row r="86" spans="1:4" x14ac:dyDescent="0.25">
      <c r="A86" s="1" t="s">
        <v>114</v>
      </c>
      <c r="B86" s="10"/>
      <c r="C86" s="10"/>
      <c r="D86" s="10"/>
    </row>
    <row r="87" spans="1:4" x14ac:dyDescent="0.25">
      <c r="A87" s="1" t="s">
        <v>115</v>
      </c>
      <c r="B87" s="10"/>
      <c r="C87" s="10"/>
      <c r="D87" s="10"/>
    </row>
    <row r="88" spans="1:4" x14ac:dyDescent="0.25">
      <c r="A88" s="1" t="s">
        <v>82</v>
      </c>
      <c r="B88" s="10">
        <v>8193</v>
      </c>
      <c r="C88" s="10">
        <v>3263</v>
      </c>
      <c r="D88" s="10">
        <v>7100</v>
      </c>
    </row>
    <row r="89" spans="1:4" x14ac:dyDescent="0.25">
      <c r="A89" s="1" t="s">
        <v>116</v>
      </c>
      <c r="B89" s="10">
        <v>1383</v>
      </c>
      <c r="C89" s="10">
        <v>472</v>
      </c>
      <c r="D89" s="10">
        <v>283</v>
      </c>
    </row>
    <row r="90" spans="1:4" x14ac:dyDescent="0.25">
      <c r="A90" s="1" t="s">
        <v>117</v>
      </c>
      <c r="B90" s="10"/>
      <c r="C90" s="10"/>
      <c r="D90" s="10"/>
    </row>
    <row r="91" spans="1:4" x14ac:dyDescent="0.25">
      <c r="A91" s="11" t="s">
        <v>118</v>
      </c>
      <c r="B91" s="12">
        <v>38514</v>
      </c>
      <c r="C91" s="12">
        <v>30723</v>
      </c>
      <c r="D91" s="12">
        <v>18365</v>
      </c>
    </row>
    <row r="92" spans="1:4" x14ac:dyDescent="0.25">
      <c r="A92" s="9" t="s">
        <v>119</v>
      </c>
      <c r="B92" s="10"/>
      <c r="C92" s="10"/>
      <c r="D92" s="10"/>
    </row>
    <row r="93" spans="1:4" x14ac:dyDescent="0.25">
      <c r="A93" s="1" t="s">
        <v>120</v>
      </c>
      <c r="B93" s="10">
        <v>31812</v>
      </c>
      <c r="C93" s="10">
        <v>7100</v>
      </c>
      <c r="D93" s="10">
        <v>12731</v>
      </c>
    </row>
    <row r="94" spans="1:4" x14ac:dyDescent="0.25">
      <c r="A94" s="1" t="s">
        <v>121</v>
      </c>
      <c r="B94" s="10">
        <v>22681</v>
      </c>
      <c r="C94" s="10">
        <v>8240</v>
      </c>
      <c r="D94" s="10">
        <v>9677</v>
      </c>
    </row>
    <row r="95" spans="1:4" x14ac:dyDescent="0.25">
      <c r="A95" s="1" t="s">
        <v>122</v>
      </c>
      <c r="B95" s="10"/>
      <c r="C95" s="10"/>
      <c r="D95" s="10"/>
    </row>
    <row r="96" spans="1:4" x14ac:dyDescent="0.25">
      <c r="A96" s="1" t="s">
        <v>123</v>
      </c>
      <c r="B96" s="10">
        <v>16861</v>
      </c>
      <c r="C96" s="10">
        <v>13427</v>
      </c>
      <c r="D96" s="10">
        <v>11955</v>
      </c>
    </row>
    <row r="97" spans="1:4" x14ac:dyDescent="0.25">
      <c r="A97" s="1" t="s">
        <v>124</v>
      </c>
      <c r="B97" s="10">
        <v>2461</v>
      </c>
      <c r="C97" s="10">
        <v>2186</v>
      </c>
      <c r="D97" s="10">
        <v>13972</v>
      </c>
    </row>
    <row r="98" spans="1:4" x14ac:dyDescent="0.25">
      <c r="A98" s="1" t="s">
        <v>113</v>
      </c>
      <c r="B98" s="10"/>
      <c r="C98" s="10"/>
      <c r="D98" s="10"/>
    </row>
    <row r="99" spans="1:4" x14ac:dyDescent="0.25">
      <c r="A99" s="18" t="s">
        <v>157</v>
      </c>
      <c r="B99" s="10">
        <v>24281</v>
      </c>
      <c r="C99" s="10">
        <v>12369</v>
      </c>
      <c r="D99" s="10">
        <v>27084</v>
      </c>
    </row>
    <row r="100" spans="1:4" x14ac:dyDescent="0.25">
      <c r="A100" s="18" t="s">
        <v>160</v>
      </c>
      <c r="B100" s="10"/>
      <c r="C100" s="10"/>
      <c r="D100" s="10"/>
    </row>
    <row r="101" spans="1:4" x14ac:dyDescent="0.25">
      <c r="A101" s="11" t="s">
        <v>128</v>
      </c>
      <c r="B101" s="12"/>
      <c r="C101" s="12"/>
      <c r="D101" s="12"/>
    </row>
    <row r="102" spans="1:4" x14ac:dyDescent="0.25">
      <c r="A102" t="s">
        <v>129</v>
      </c>
      <c r="B102" s="10">
        <v>2273</v>
      </c>
      <c r="C102" s="10">
        <v>768</v>
      </c>
      <c r="D102" s="10">
        <v>16228</v>
      </c>
    </row>
    <row r="103" spans="1:4" x14ac:dyDescent="0.25">
      <c r="A103" s="1" t="s">
        <v>130</v>
      </c>
      <c r="B103" s="10"/>
      <c r="C103" s="10"/>
      <c r="D103" s="10"/>
    </row>
    <row r="104" spans="1:4" x14ac:dyDescent="0.25">
      <c r="A104" s="1" t="s">
        <v>131</v>
      </c>
      <c r="B104" s="10">
        <v>2273</v>
      </c>
      <c r="C104" s="10">
        <v>768</v>
      </c>
      <c r="D104" s="10">
        <v>16228</v>
      </c>
    </row>
    <row r="105" spans="1:4" x14ac:dyDescent="0.25">
      <c r="A105" s="1" t="s">
        <v>132</v>
      </c>
      <c r="B105" s="10">
        <v>2684</v>
      </c>
      <c r="C105" s="10">
        <v>668</v>
      </c>
      <c r="D105" s="10">
        <v>1301</v>
      </c>
    </row>
    <row r="106" spans="1:4" x14ac:dyDescent="0.25">
      <c r="A106" s="1" t="s">
        <v>136</v>
      </c>
      <c r="B106" s="10"/>
      <c r="C106" s="10"/>
      <c r="D106" s="10"/>
    </row>
    <row r="107" spans="1:4" x14ac:dyDescent="0.25">
      <c r="A107" s="1" t="s">
        <v>113</v>
      </c>
      <c r="B107" s="10">
        <v>364</v>
      </c>
      <c r="C107" s="10">
        <v>618</v>
      </c>
      <c r="D107" s="10">
        <v>70</v>
      </c>
    </row>
    <row r="108" spans="1:4" x14ac:dyDescent="0.25">
      <c r="A108" s="18" t="s">
        <v>133</v>
      </c>
      <c r="B108" s="10">
        <v>10666</v>
      </c>
      <c r="C108" s="10">
        <v>7686</v>
      </c>
      <c r="D108" s="10">
        <v>9928</v>
      </c>
    </row>
    <row r="109" spans="1:4" x14ac:dyDescent="0.25">
      <c r="A109" s="18" t="s">
        <v>134</v>
      </c>
      <c r="B109" s="10">
        <v>4237</v>
      </c>
      <c r="C109" s="10">
        <v>10317</v>
      </c>
      <c r="D109" s="10">
        <v>1922</v>
      </c>
    </row>
    <row r="110" spans="1:4" x14ac:dyDescent="0.25">
      <c r="A110" s="18" t="s">
        <v>135</v>
      </c>
      <c r="B110" s="10">
        <v>36140</v>
      </c>
      <c r="C110" s="10">
        <v>32173</v>
      </c>
      <c r="D110" s="10">
        <v>21856</v>
      </c>
    </row>
    <row r="111" spans="1:4" x14ac:dyDescent="0.25">
      <c r="A111" s="11" t="s">
        <v>156</v>
      </c>
      <c r="B111" s="12"/>
      <c r="C111" s="12"/>
      <c r="D111" s="12"/>
    </row>
    <row r="112" spans="1:4" x14ac:dyDescent="0.25">
      <c r="A112" s="11"/>
      <c r="B112" s="12"/>
      <c r="C112" s="12"/>
      <c r="D112" s="12"/>
    </row>
    <row r="113" spans="1:4" ht="15.75" thickBot="1" x14ac:dyDescent="0.3">
      <c r="A113" s="13" t="s">
        <v>153</v>
      </c>
      <c r="B113" s="14">
        <v>881</v>
      </c>
      <c r="C113" s="14">
        <v>1184</v>
      </c>
      <c r="D113" s="14">
        <v>951</v>
      </c>
    </row>
    <row r="114" spans="1:4" ht="15.75" thickTop="1" x14ac:dyDescent="0.25">
      <c r="A114" s="9" t="s">
        <v>154</v>
      </c>
      <c r="B114" s="10">
        <v>875</v>
      </c>
      <c r="C114" s="10">
        <v>854</v>
      </c>
      <c r="D114" s="10">
        <v>328</v>
      </c>
    </row>
    <row r="115" spans="1:4" x14ac:dyDescent="0.25">
      <c r="A115" t="s">
        <v>143</v>
      </c>
    </row>
    <row r="116" spans="1:4" x14ac:dyDescent="0.25">
      <c r="A116" t="s">
        <v>161</v>
      </c>
    </row>
    <row r="117" spans="1:4" x14ac:dyDescent="0.25">
      <c r="A117" t="s">
        <v>145</v>
      </c>
    </row>
    <row r="118" spans="1:4" x14ac:dyDescent="0.25">
      <c r="A118" t="s">
        <v>146</v>
      </c>
    </row>
    <row r="119" spans="1:4" x14ac:dyDescent="0.25">
      <c r="A119" t="s">
        <v>147</v>
      </c>
    </row>
    <row r="120" spans="1:4" x14ac:dyDescent="0.25">
      <c r="A120" t="s">
        <v>158</v>
      </c>
    </row>
    <row r="121" spans="1:4" x14ac:dyDescent="0.25">
      <c r="A121" t="s">
        <v>38</v>
      </c>
    </row>
    <row r="122" spans="1:4" x14ac:dyDescent="0.25">
      <c r="A122" t="s">
        <v>144</v>
      </c>
    </row>
    <row r="123" spans="1:4" x14ac:dyDescent="0.25">
      <c r="A123" t="s">
        <v>149</v>
      </c>
    </row>
    <row r="124" spans="1:4" x14ac:dyDescent="0.25">
      <c r="A124" t="s">
        <v>150</v>
      </c>
    </row>
    <row r="125" spans="1:4" x14ac:dyDescent="0.25">
      <c r="A125" t="s">
        <v>151</v>
      </c>
    </row>
    <row r="126" spans="1:4" x14ac:dyDescent="0.25">
      <c r="A126" t="s">
        <v>152</v>
      </c>
    </row>
    <row r="127" spans="1:4" x14ac:dyDescent="0.25">
      <c r="A127" t="s">
        <v>155</v>
      </c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Ratios</vt:lpstr>
      <vt:lpstr>Instructions</vt:lpstr>
      <vt:lpstr>Financial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jermaine essienyi</cp:lastModifiedBy>
  <dcterms:created xsi:type="dcterms:W3CDTF">2020-05-19T16:15:53Z</dcterms:created>
  <dcterms:modified xsi:type="dcterms:W3CDTF">2024-03-14T00:09:52Z</dcterms:modified>
</cp:coreProperties>
</file>