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arsha\Desktop\Quill Capital Partners Investment Analysis Training\Mentoring Traing Program\Task 3\"/>
    </mc:Choice>
  </mc:AlternateContent>
  <xr:revisionPtr revIDLastSave="0" documentId="8_{89540345-5A61-4DBB-A5E2-6DD36C56CF5F}" xr6:coauthVersionLast="47" xr6:coauthVersionMax="47" xr10:uidLastSave="{00000000-0000-0000-0000-000000000000}"/>
  <bookViews>
    <workbookView xWindow="-108" yWindow="-108" windowWidth="23256" windowHeight="12456" activeTab="5" xr2:uid="{00000000-000D-0000-FFFF-FFFF00000000}"/>
  </bookViews>
  <sheets>
    <sheet name="Sheet1" sheetId="1" r:id="rId1"/>
    <sheet name="Marriott" sheetId="3" r:id="rId2"/>
    <sheet name="Tesla" sheetId="4" r:id="rId3"/>
    <sheet name="Netflix" sheetId="5" r:id="rId4"/>
    <sheet name="Nvidia" sheetId="6" r:id="rId5"/>
    <sheet name="Pfizer "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 i="7" l="1"/>
  <c r="O8" i="7"/>
  <c r="O6" i="7"/>
  <c r="O5" i="7"/>
  <c r="L9" i="7"/>
  <c r="H9" i="7"/>
  <c r="U9" i="7" s="1"/>
  <c r="G9" i="7"/>
  <c r="L8" i="7"/>
  <c r="H8" i="7"/>
  <c r="U8" i="7" s="1"/>
  <c r="G8" i="7"/>
  <c r="L7" i="7"/>
  <c r="H7" i="7"/>
  <c r="U7" i="7" s="1"/>
  <c r="G7" i="7"/>
  <c r="L6" i="7"/>
  <c r="H6" i="7"/>
  <c r="U6" i="7" s="1"/>
  <c r="G6" i="7"/>
  <c r="L5" i="7"/>
  <c r="H5" i="7"/>
  <c r="U5" i="7" s="1"/>
  <c r="G5" i="7"/>
  <c r="O10" i="6"/>
  <c r="J9" i="6"/>
  <c r="L9" i="6" s="1"/>
  <c r="O9" i="6"/>
  <c r="O8" i="6"/>
  <c r="O7" i="6"/>
  <c r="L10" i="6"/>
  <c r="H10" i="6"/>
  <c r="U10" i="6" s="1"/>
  <c r="G10" i="6"/>
  <c r="H9" i="6"/>
  <c r="U9" i="6" s="1"/>
  <c r="G9" i="6"/>
  <c r="L8" i="6"/>
  <c r="H8" i="6"/>
  <c r="U8" i="6" s="1"/>
  <c r="G8" i="6"/>
  <c r="L7" i="6"/>
  <c r="H7" i="6"/>
  <c r="U7" i="6" s="1"/>
  <c r="G7" i="6"/>
  <c r="L6" i="6"/>
  <c r="H6" i="6"/>
  <c r="U6" i="6" s="1"/>
  <c r="G6" i="6"/>
  <c r="O10" i="5"/>
  <c r="O8" i="5"/>
  <c r="L8" i="5"/>
  <c r="L7" i="5"/>
  <c r="K6" i="5"/>
  <c r="L6" i="5" s="1"/>
  <c r="O6" i="5"/>
  <c r="L10" i="5"/>
  <c r="H10" i="5"/>
  <c r="U10" i="5" s="1"/>
  <c r="G10" i="5"/>
  <c r="L9" i="5"/>
  <c r="H9" i="5"/>
  <c r="U9" i="5" s="1"/>
  <c r="G9" i="5"/>
  <c r="H8" i="5"/>
  <c r="U8" i="5" s="1"/>
  <c r="G8" i="5"/>
  <c r="H7" i="5"/>
  <c r="U7" i="5" s="1"/>
  <c r="G7" i="5"/>
  <c r="Q7" i="5" s="1"/>
  <c r="H6" i="5"/>
  <c r="U6" i="5" s="1"/>
  <c r="G6" i="5"/>
  <c r="H6" i="4"/>
  <c r="U6" i="4" s="1"/>
  <c r="G6" i="4"/>
  <c r="L6" i="4"/>
  <c r="H5" i="3"/>
  <c r="U5" i="3" s="1"/>
  <c r="L10" i="4"/>
  <c r="H10" i="4"/>
  <c r="U10" i="4" s="1"/>
  <c r="G10" i="4"/>
  <c r="L9" i="4"/>
  <c r="H9" i="4"/>
  <c r="U9" i="4" s="1"/>
  <c r="G9" i="4"/>
  <c r="L8" i="4"/>
  <c r="H8" i="4"/>
  <c r="U8" i="4" s="1"/>
  <c r="G8" i="4"/>
  <c r="L7" i="4"/>
  <c r="H7" i="4"/>
  <c r="U7" i="4" s="1"/>
  <c r="G7" i="4"/>
  <c r="G5" i="3"/>
  <c r="L5" i="3"/>
  <c r="G6" i="3"/>
  <c r="G7" i="3"/>
  <c r="H6" i="3"/>
  <c r="U6" i="3" s="1"/>
  <c r="L6" i="3"/>
  <c r="H7" i="3"/>
  <c r="U7" i="3" s="1"/>
  <c r="L7" i="3"/>
  <c r="H8" i="3"/>
  <c r="U8" i="3" s="1"/>
  <c r="G8" i="3"/>
  <c r="L8" i="3"/>
  <c r="G9" i="3"/>
  <c r="H9" i="3"/>
  <c r="U9" i="3" s="1"/>
  <c r="L9" i="3"/>
  <c r="Q7" i="6" l="1"/>
  <c r="Q8" i="6"/>
  <c r="R8" i="6" s="1"/>
  <c r="Q7" i="7"/>
  <c r="R7" i="7" s="1"/>
  <c r="Q6" i="3"/>
  <c r="S6" i="3" s="1"/>
  <c r="Q8" i="3"/>
  <c r="R8" i="3" s="1"/>
  <c r="Q9" i="3"/>
  <c r="Q5" i="3"/>
  <c r="R5" i="3" s="1"/>
  <c r="T6" i="3"/>
  <c r="S8" i="3"/>
  <c r="Q7" i="3"/>
  <c r="R7" i="3" s="1"/>
  <c r="Q9" i="7"/>
  <c r="T9" i="7" s="1"/>
  <c r="Q8" i="7"/>
  <c r="S8" i="7" s="1"/>
  <c r="Q6" i="7"/>
  <c r="T6" i="7" s="1"/>
  <c r="Q5" i="7"/>
  <c r="R5" i="7" s="1"/>
  <c r="Q10" i="6"/>
  <c r="R10" i="6" s="1"/>
  <c r="Q9" i="6"/>
  <c r="S9" i="6" s="1"/>
  <c r="T7" i="6"/>
  <c r="S7" i="6"/>
  <c r="R7" i="6"/>
  <c r="Q6" i="6"/>
  <c r="Q10" i="5"/>
  <c r="R10" i="5" s="1"/>
  <c r="Q9" i="5"/>
  <c r="S9" i="5" s="1"/>
  <c r="Q8" i="5"/>
  <c r="T8" i="5" s="1"/>
  <c r="Q6" i="5"/>
  <c r="T6" i="5" s="1"/>
  <c r="R7" i="5"/>
  <c r="T7" i="5"/>
  <c r="S7" i="5"/>
  <c r="Q9" i="4"/>
  <c r="S9" i="4" s="1"/>
  <c r="Q7" i="4"/>
  <c r="T7" i="4" s="1"/>
  <c r="Q6" i="4"/>
  <c r="Q10" i="4"/>
  <c r="T10" i="4" s="1"/>
  <c r="Q8" i="4"/>
  <c r="T8" i="4" s="1"/>
  <c r="S10" i="6" l="1"/>
  <c r="S8" i="6"/>
  <c r="T8" i="6"/>
  <c r="R9" i="5"/>
  <c r="T9" i="5"/>
  <c r="S5" i="3"/>
  <c r="T5" i="3"/>
  <c r="T7" i="7"/>
  <c r="S7" i="7"/>
  <c r="T8" i="3"/>
  <c r="T7" i="3"/>
  <c r="S7" i="3"/>
  <c r="R6" i="3"/>
  <c r="R9" i="7"/>
  <c r="S9" i="7"/>
  <c r="R8" i="7"/>
  <c r="T8" i="7"/>
  <c r="R6" i="7"/>
  <c r="S6" i="7"/>
  <c r="S5" i="7"/>
  <c r="T5" i="7"/>
  <c r="T10" i="6"/>
  <c r="T9" i="6"/>
  <c r="R9" i="6"/>
  <c r="S6" i="6"/>
  <c r="R6" i="6"/>
  <c r="T6" i="6"/>
  <c r="S10" i="5"/>
  <c r="T10" i="5"/>
  <c r="R8" i="5"/>
  <c r="S8" i="5"/>
  <c r="R6" i="5"/>
  <c r="S6" i="5"/>
  <c r="S6" i="4"/>
  <c r="T6" i="4"/>
  <c r="R6" i="4"/>
  <c r="R10" i="4"/>
  <c r="S10" i="4"/>
  <c r="T9" i="4"/>
  <c r="R9" i="4"/>
  <c r="R8" i="4"/>
  <c r="S8" i="4"/>
  <c r="R7" i="4"/>
  <c r="S7" i="4"/>
  <c r="K10" i="3" l="1"/>
  <c r="L10" i="3" s="1"/>
  <c r="H10" i="3"/>
  <c r="U10" i="3" s="1"/>
  <c r="G10" i="3"/>
  <c r="T9" i="3"/>
  <c r="S9" i="3"/>
  <c r="R9" i="3"/>
  <c r="Q10" i="3" l="1"/>
  <c r="R10" i="3" s="1"/>
  <c r="S10" i="3" l="1"/>
  <c r="T10" i="3"/>
</calcChain>
</file>

<file path=xl/sharedStrings.xml><?xml version="1.0" encoding="utf-8"?>
<sst xmlns="http://schemas.openxmlformats.org/spreadsheetml/2006/main" count="248" uniqueCount="114">
  <si>
    <t>Instructions</t>
  </si>
  <si>
    <t>Identify suitable peers for the following companies:</t>
  </si>
  <si>
    <t>Marriot Inc.</t>
  </si>
  <si>
    <t>Tesla Inc.</t>
  </si>
  <si>
    <t>Netflix Inc.</t>
  </si>
  <si>
    <t>Nvidia Inc.</t>
  </si>
  <si>
    <t>The task can be completed in the same workbook or can be submitted as a word doc.</t>
  </si>
  <si>
    <t>Pfizer Inc.</t>
  </si>
  <si>
    <t>You are required to suggest minimum of three peers for each of the companies</t>
  </si>
  <si>
    <t>Justify your answer in bullets for mentioning a particular peer</t>
  </si>
  <si>
    <t>Share Price</t>
  </si>
  <si>
    <t>Financial Data</t>
  </si>
  <si>
    <t>EV/EBITDA</t>
  </si>
  <si>
    <t>EV/EBIT</t>
  </si>
  <si>
    <t>P/E</t>
  </si>
  <si>
    <t>Valuation Data</t>
  </si>
  <si>
    <t>EV/Revenue</t>
  </si>
  <si>
    <t>Hospitality services,Residential properties,Reservation services</t>
  </si>
  <si>
    <t>Company Profile</t>
  </si>
  <si>
    <t>Name</t>
  </si>
  <si>
    <t>Consumer Discretionary</t>
  </si>
  <si>
    <t>Sector</t>
  </si>
  <si>
    <t>Industry</t>
  </si>
  <si>
    <t>EPS(Diluted)</t>
  </si>
  <si>
    <t>an online platform for hospitality services.</t>
  </si>
  <si>
    <t xml:space="preserve">Market Data </t>
  </si>
  <si>
    <t>Diluted No. Shares Outstanding(Millions)</t>
  </si>
  <si>
    <t>Market Cap.(M)</t>
  </si>
  <si>
    <t>Short-Term Debt(M)</t>
  </si>
  <si>
    <t>Long-Term Debt(M)</t>
  </si>
  <si>
    <t>Cash &amp; Cash Equivalents(M)</t>
  </si>
  <si>
    <t>Net Debt(M)</t>
  </si>
  <si>
    <t>Revenue(M)</t>
  </si>
  <si>
    <t>EBIT(M)</t>
  </si>
  <si>
    <t>EBITDA(M)</t>
  </si>
  <si>
    <t>Net Income(M)</t>
  </si>
  <si>
    <t>Enterprise Value (EV) (M)</t>
  </si>
  <si>
    <t>Automotive,energy generation and storage.</t>
  </si>
  <si>
    <t>Automotive ,mobility,and credit</t>
  </si>
  <si>
    <t>Automotive and finance</t>
  </si>
  <si>
    <t>Net Income for Shareholders(M)</t>
  </si>
  <si>
    <t>Media &amp; Entertainment</t>
  </si>
  <si>
    <t>Communication Services</t>
  </si>
  <si>
    <t xml:space="preserve">Telecommunications,Media and Entertainment </t>
  </si>
  <si>
    <t>Digital marketing businesses and advertising solutions</t>
  </si>
  <si>
    <t>NVIDIA Corporation provides graphics chips for use in smartphones, personal computers (PC), tablets, and professional workstations markets worldwide. It operates in three segments: Graphic Processing Unit (GPU), Professional Solutions Business (PSB), and Consumer Products Business (CPB).</t>
  </si>
  <si>
    <t>Semiconductors &amp; Related Devices Industry</t>
  </si>
  <si>
    <t>Semiconductor and Infrastructure software solutions</t>
  </si>
  <si>
    <t>Global Technology </t>
  </si>
  <si>
    <t>Products and Technologies</t>
  </si>
  <si>
    <t>Healthcare</t>
  </si>
  <si>
    <t>Marriott International, Inc. is an American international hospitality company that operates a broad portfolio of hotels and related lodging facilities.Marriott International has established itself across 131 countries with 7,000+ properties that offer around 1.4 million guest rooms.It is one of the most reputed organizations in the hospitality industry and has 30 brands diversified as per convenience and comfort.</t>
  </si>
  <si>
    <t xml:space="preserve">Hilton Worldwide Holdings, Inc (HWHI) is a global hospitality company. It operates a chain of luxury and full-service hotels and resorts, extended-stay suites, and focused-service hotels. The company offers lodging, food, boarding, restaurants, dining, and loyalty programs. </t>
  </si>
  <si>
    <t>Hyatt Hotels Corporation is a multinational hospitality company that operates in the Travel and Leisure sector of the hospitality industry.</t>
  </si>
  <si>
    <t>when compared to Hyatt and operate in more countries (105 for Hilton vs. 54 for Hyatt), which explains the differences in revenue between them.</t>
  </si>
  <si>
    <t>Accor SA  is considered as a market leader within the European market to focus on the provision of hospitality and tourism services.The finacial reports were analyzed in values in EUR.</t>
  </si>
  <si>
    <t xml:space="preserve">The three top competitors have three main advantages over the company. These advantages are scope, reach, and reputation. Marriot International, Hilton Hotels, and Wyndham Worldwide have more properties over 5000 for Hilton and Marriot and 777 properties for Hyatt. </t>
  </si>
  <si>
    <t>Airbnb Inc.is a major rivalry to the hospitality industry with the alternatives and subsitutes for home-sharing services offer a cheaper hotel or property rooms with a wide range of accomodations and unique experiences.</t>
  </si>
  <si>
    <t>Tesla, Inc. is an American multinational automotive and clean energy company headquartered in USA, which designs and manufactures electric vehicles, stationary battery energy storage devices from home to grid-scale, solar panels and solar shingles, and related products and services. </t>
  </si>
  <si>
    <t>Ford Motor Company is an American multinational automobile manufacturer headquartered in United States.The company sells automobiles and commercial vehicles under the Ford brand, and luxury cars under its Lincoln brand.</t>
  </si>
  <si>
    <t>General Motors Company is an American multinational automotive manufacturing company headquartered in United States. The company is most known for owning and manufacturing its four core automobile brands of Chevrolet, GMC, Cadillac and Buick.</t>
  </si>
  <si>
    <t xml:space="preserve">Nio Inc. is a Chinese multinational automobile manufacturer headquartered in Shanghai, specializing in designing and developing electric vehicles. The company develops battery-swapping stations for its vehicles, as an alternative to conventional charging stations. </t>
  </si>
  <si>
    <t>BYD Company Limited or BYD is a publicly listed Chinese conglomerate manufacturing company headquartered in Shenzhen, Guangdong, China.Its creation of a Zero Emissions Energy Ecosystem – comprising affordable solar power generation, reliable energy storage and cutting-edge electrified transportation.</t>
  </si>
  <si>
    <t>Netflix is an American subscription video on-demand over-the-top streaming service. The service primarily distributes original and acquired films and television shows from various genres, and it is available internationally in multiple languages. </t>
  </si>
  <si>
    <t>The Walt Disney Company, commonly known as Disney, is an American multinational mass media and entertainment conglomerate that is headquartered at the Walt Disney Studios complex in Burbank, California.</t>
  </si>
  <si>
    <t xml:space="preserve">Comcast is a leading media, entertainment and communications company. It is involved in the operation of cable systems through Comcast Cable and in the development, production and distribution of entertainment, news, sports and other content through NBCUniversal. </t>
  </si>
  <si>
    <t xml:space="preserve">The Walt Disney Co (Disney) is an entertainment and media company. It produces and acquires television programs, and live-action films, and animated motion pictures.Hulu is an American subscription streaming service owned by The Walt Disney Company. </t>
  </si>
  <si>
    <t xml:space="preserve">Comcast Cable is one of the largest video, high-speed internet and phone providers in the US. </t>
  </si>
  <si>
    <t>Warner Bros. Discovery is a leading global media and entertainment company that creates and distributes the world’s most differentiated and complete portfolio of content and brands across television, film and streaming. Home Box Office(HBO) and HBO Max  are multinational media and entertainment companies operating as a unit of Warner Bros. Discovery.</t>
  </si>
  <si>
    <t>Broadcom Inc. is an American multinational designer, developer, manufacturer, and global supplier of a wide range of semiconductor and infrastructure software products. Broadcom's product offerings serve the data center, networking, software, broadband, wireless, storage, and industrial markets</t>
  </si>
  <si>
    <t>Cisco Systems, Inc. engages in the design, manufacture, and sale of Internet Protocol-based networking products and services related to the communications and information technology industry.</t>
  </si>
  <si>
    <t xml:space="preserve">Taiwan Semiconductor Manufacturing Company Limited is a Taiwanese multinational semiconductor contract manufacturing and design company. It provides world class chips, processors, and electronic components using the latest nanometer process technologies. </t>
  </si>
  <si>
    <t>Advanced Micro Devices, Inc. engages in the provision of semiconductor businesses. It operates through the segments: Computing &amp; Graphics, and Enterprise, Embedded and Semi-Custom. The Computing and Graphics segment includes desktop and notebook processors and chipsets, discrete and integrated graphics processing units, data center and professional GPUs and development services. </t>
  </si>
  <si>
    <t>Pfizer Inc. is an American multinational pharmaceutical and biotechnology corporation headquartered in USA.Pfizer has developed some of the world’s most impactful medicines and vaccines, including a best-selling over-the-counter pain reliever, a popular medicine for anxiety and panic disorder management, an erectile dysfunction treatment, a vaccine to help provide protection against COVID-19.</t>
  </si>
  <si>
    <t>Johnson &amp; Johnson is a holding company, which is engaged in the research and development, manufacture and sale of products in the health care field within its Consumer, Pharmaceutical and Medical Devices segments.</t>
  </si>
  <si>
    <r>
      <t>C</t>
    </r>
    <r>
      <rPr>
        <sz val="14"/>
        <color theme="1"/>
        <rFont val="Calibri"/>
        <family val="2"/>
        <scheme val="minor"/>
      </rPr>
      <t>ompetition in research, involving the development and the improvement of new and existing products and processes, is particularly significant. The development of new and innovative products is important to the Company’s success in all areas of its business.</t>
    </r>
  </si>
  <si>
    <t>Pfizer Inc operates as a global pharmaceutical company, focused on discovering, developing, manufacturing, and marketing innovative medicines. Its business model revolves around investing in research and development to create a diverse portfolio of therapies across various therapeutic areas.</t>
  </si>
  <si>
    <t xml:space="preserve"> Leveraging its scale, Pfizer aims to commercialize these products globally and drive growth through strategic alliances and collaborations with other industry players.</t>
  </si>
  <si>
    <t>The company focuses on discovering innovative solutions to address unmet medical needs across various therapeutic areas, collaborating with academic institutions and conducting clinical trials to evaluate the efficacy and safety of their products</t>
  </si>
  <si>
    <t xml:space="preserve">Merck and Co Inc operates primarily as a research-intensive pharmaceutical company, engaging in the development, manufacturing, and marketing of prescription drugs and vaccines worldwide. </t>
  </si>
  <si>
    <t xml:space="preserve">Abbvie Inc operates primarily as a global biopharmaceutical company. Its business model centers around researching, developing, manufacturing, and commercializing advanced therapies and medications focusing on critical areas like immunology, oncology, neuroscience, virology, and more. </t>
  </si>
  <si>
    <t>By leveraging its expertise and capabilities, Abbvie aims to improve patient outcomes, address unmet medical needs, and provide value to its stakeholders in the healthcare industry.</t>
  </si>
  <si>
    <t xml:space="preserve">AstraZeneca Plc (AstraZeneca) is a biopharmaceutical company, which is focused on discovery, production and commercialization of a range of prescription drugs. It develops products related to therapy areas such as respiratory, cardiovascular, renal and metabolic diseases, cancer, autoimmune, infection and neurological diseases. </t>
  </si>
  <si>
    <t>The company operates in Europe, the Americas, Asia, Africa and Australasia. AstraZeneca is headquartered in Cambridge, Cambridgeshire, the UK.</t>
  </si>
  <si>
    <t>The above peers of each company nominated were  suggested on the basis of the similarity in its sector,characteristics ,and the industry with geographical differences.The commercial data and finanacial information were tabulated by analyzing its market data ,financial data ,and valuation data by examining its annual reports of the recent year(2022 or 2023).</t>
  </si>
  <si>
    <t>Merck and Co Inc also holds a strong commitment to the well-being of patients and aims to contribute to global healthcare by delivering high-quality, affordable medications.</t>
  </si>
  <si>
    <r>
      <t>Marriott International Inc.                (</t>
    </r>
    <r>
      <rPr>
        <sz val="12"/>
        <color theme="1"/>
        <rFont val="Calibri"/>
        <family val="2"/>
        <scheme val="minor"/>
      </rPr>
      <t>All Values in USD</t>
    </r>
    <r>
      <rPr>
        <b/>
        <sz val="12"/>
        <color theme="1"/>
        <rFont val="Calibri"/>
        <family val="2"/>
        <scheme val="minor"/>
      </rPr>
      <t>)</t>
    </r>
  </si>
  <si>
    <r>
      <t>Hilton Worldwide Holdings Inc.      (</t>
    </r>
    <r>
      <rPr>
        <sz val="12"/>
        <color theme="1"/>
        <rFont val="Calibri"/>
        <family val="2"/>
        <scheme val="minor"/>
      </rPr>
      <t>All Values in USD</t>
    </r>
    <r>
      <rPr>
        <b/>
        <sz val="12"/>
        <color theme="1"/>
        <rFont val="Calibri"/>
        <family val="2"/>
        <scheme val="minor"/>
      </rPr>
      <t>)</t>
    </r>
  </si>
  <si>
    <r>
      <t>Hyatt Hotels Corporation.                       (</t>
    </r>
    <r>
      <rPr>
        <sz val="12"/>
        <color theme="1"/>
        <rFont val="Calibri"/>
        <family val="2"/>
        <scheme val="minor"/>
      </rPr>
      <t>All Values in USD</t>
    </r>
    <r>
      <rPr>
        <b/>
        <sz val="12"/>
        <color theme="1"/>
        <rFont val="Calibri"/>
        <family val="2"/>
        <scheme val="minor"/>
      </rPr>
      <t>)</t>
    </r>
  </si>
  <si>
    <r>
      <t>Wyndham Hotels &amp; Resorts Inc.     (</t>
    </r>
    <r>
      <rPr>
        <sz val="12"/>
        <color theme="1"/>
        <rFont val="Calibri"/>
        <family val="2"/>
        <scheme val="minor"/>
      </rPr>
      <t>All Values in USD</t>
    </r>
    <r>
      <rPr>
        <b/>
        <sz val="12"/>
        <color theme="1"/>
        <rFont val="Calibri"/>
        <family val="2"/>
        <scheme val="minor"/>
      </rPr>
      <t>)</t>
    </r>
  </si>
  <si>
    <r>
      <t>Accor SA (</t>
    </r>
    <r>
      <rPr>
        <sz val="12"/>
        <color theme="1"/>
        <rFont val="Calibri"/>
        <family val="2"/>
        <scheme val="minor"/>
      </rPr>
      <t>All Values in EUR</t>
    </r>
    <r>
      <rPr>
        <b/>
        <sz val="12"/>
        <color theme="1"/>
        <rFont val="Calibri"/>
        <family val="2"/>
        <scheme val="minor"/>
      </rPr>
      <t>)</t>
    </r>
  </si>
  <si>
    <r>
      <t>Airbnb Inc.(</t>
    </r>
    <r>
      <rPr>
        <sz val="12"/>
        <color theme="1"/>
        <rFont val="Calibri"/>
        <family val="2"/>
        <scheme val="minor"/>
      </rPr>
      <t>All Values in USD</t>
    </r>
    <r>
      <rPr>
        <b/>
        <sz val="12"/>
        <color theme="1"/>
        <rFont val="Calibri"/>
        <family val="2"/>
        <scheme val="minor"/>
      </rPr>
      <t>)</t>
    </r>
  </si>
  <si>
    <r>
      <t>Tesla Inc.(</t>
    </r>
    <r>
      <rPr>
        <sz val="12"/>
        <color theme="1"/>
        <rFont val="Calibri"/>
        <family val="2"/>
        <scheme val="minor"/>
      </rPr>
      <t>All Values in USD</t>
    </r>
    <r>
      <rPr>
        <b/>
        <sz val="12"/>
        <color theme="1"/>
        <rFont val="Calibri"/>
        <family val="2"/>
        <scheme val="minor"/>
      </rPr>
      <t>)</t>
    </r>
  </si>
  <si>
    <r>
      <t>Ford Motor Company Inc.                         (</t>
    </r>
    <r>
      <rPr>
        <sz val="12"/>
        <color theme="1"/>
        <rFont val="Calibri"/>
        <family val="2"/>
        <scheme val="minor"/>
      </rPr>
      <t>All Values in USD</t>
    </r>
    <r>
      <rPr>
        <b/>
        <sz val="12"/>
        <color theme="1"/>
        <rFont val="Calibri"/>
        <family val="2"/>
        <scheme val="minor"/>
      </rPr>
      <t>)</t>
    </r>
  </si>
  <si>
    <r>
      <t>General Motors Company                 (</t>
    </r>
    <r>
      <rPr>
        <sz val="12"/>
        <color theme="1"/>
        <rFont val="Calibri"/>
        <family val="2"/>
        <scheme val="minor"/>
      </rPr>
      <t>All Values in USD</t>
    </r>
    <r>
      <rPr>
        <b/>
        <sz val="12"/>
        <color theme="1"/>
        <rFont val="Calibri"/>
        <family val="2"/>
        <scheme val="minor"/>
      </rPr>
      <t>)</t>
    </r>
  </si>
  <si>
    <r>
      <t>NIO Inc.(</t>
    </r>
    <r>
      <rPr>
        <sz val="12"/>
        <color theme="1"/>
        <rFont val="Calibri"/>
        <family val="2"/>
        <scheme val="minor"/>
      </rPr>
      <t>All Values in USD</t>
    </r>
    <r>
      <rPr>
        <b/>
        <sz val="12"/>
        <color theme="1"/>
        <rFont val="Calibri"/>
        <family val="2"/>
        <scheme val="minor"/>
      </rPr>
      <t>)</t>
    </r>
  </si>
  <si>
    <r>
      <t>Netflix Inc.(</t>
    </r>
    <r>
      <rPr>
        <sz val="12"/>
        <color theme="1"/>
        <rFont val="Calibri"/>
        <family val="2"/>
        <scheme val="minor"/>
      </rPr>
      <t>All Values in USD</t>
    </r>
    <r>
      <rPr>
        <b/>
        <sz val="12"/>
        <color theme="1"/>
        <rFont val="Calibri"/>
        <family val="2"/>
        <scheme val="minor"/>
      </rPr>
      <t>)</t>
    </r>
  </si>
  <si>
    <r>
      <t>The Walt Disney Company                             (</t>
    </r>
    <r>
      <rPr>
        <sz val="12"/>
        <color theme="1"/>
        <rFont val="Calibri"/>
        <family val="2"/>
        <scheme val="minor"/>
      </rPr>
      <t>All Values in USD</t>
    </r>
    <r>
      <rPr>
        <b/>
        <sz val="12"/>
        <color theme="1"/>
        <rFont val="Calibri"/>
        <family val="2"/>
        <scheme val="minor"/>
      </rPr>
      <t>)</t>
    </r>
  </si>
  <si>
    <r>
      <t>Warner Bros. Discovery, Inc.                          (</t>
    </r>
    <r>
      <rPr>
        <sz val="12"/>
        <color theme="1"/>
        <rFont val="Calibri"/>
        <family val="2"/>
        <scheme val="minor"/>
      </rPr>
      <t>All Values in USD</t>
    </r>
    <r>
      <rPr>
        <b/>
        <sz val="12"/>
        <color theme="1"/>
        <rFont val="Calibri"/>
        <family val="2"/>
        <scheme val="minor"/>
      </rPr>
      <t>)</t>
    </r>
  </si>
  <si>
    <r>
      <t>Comcast Corporation                                       (</t>
    </r>
    <r>
      <rPr>
        <sz val="12"/>
        <color theme="1"/>
        <rFont val="Calibri"/>
        <family val="2"/>
        <scheme val="minor"/>
      </rPr>
      <t>All Values in USD</t>
    </r>
    <r>
      <rPr>
        <b/>
        <sz val="12"/>
        <color theme="1"/>
        <rFont val="Calibri"/>
        <family val="2"/>
        <scheme val="minor"/>
      </rPr>
      <t>)</t>
    </r>
  </si>
  <si>
    <r>
      <t>Alphabet Inc.(</t>
    </r>
    <r>
      <rPr>
        <sz val="12"/>
        <color theme="1"/>
        <rFont val="Calibri"/>
        <family val="2"/>
        <scheme val="minor"/>
      </rPr>
      <t>All Values in USD</t>
    </r>
    <r>
      <rPr>
        <b/>
        <sz val="12"/>
        <color theme="1"/>
        <rFont val="Calibri"/>
        <family val="2"/>
        <scheme val="minor"/>
      </rPr>
      <t>)-Youtube</t>
    </r>
  </si>
  <si>
    <r>
      <t>Nvidia Inc.(</t>
    </r>
    <r>
      <rPr>
        <sz val="12"/>
        <color theme="1"/>
        <rFont val="Calibri"/>
        <family val="2"/>
        <scheme val="minor"/>
      </rPr>
      <t>All Values in USD</t>
    </r>
    <r>
      <rPr>
        <b/>
        <sz val="12"/>
        <color theme="1"/>
        <rFont val="Calibri"/>
        <family val="2"/>
        <scheme val="minor"/>
      </rPr>
      <t>)</t>
    </r>
  </si>
  <si>
    <r>
      <t>Broadcom Inc. (</t>
    </r>
    <r>
      <rPr>
        <sz val="12"/>
        <color theme="1"/>
        <rFont val="Calibri"/>
        <family val="2"/>
        <scheme val="minor"/>
      </rPr>
      <t>All Values in USD</t>
    </r>
    <r>
      <rPr>
        <b/>
        <sz val="12"/>
        <color theme="1"/>
        <rFont val="Calibri"/>
        <family val="2"/>
        <scheme val="minor"/>
      </rPr>
      <t>)-AVGO</t>
    </r>
  </si>
  <si>
    <r>
      <t>CISCO Systems Inc. (</t>
    </r>
    <r>
      <rPr>
        <sz val="12"/>
        <color theme="1"/>
        <rFont val="Calibri"/>
        <family val="2"/>
        <scheme val="minor"/>
      </rPr>
      <t>All Values in USD</t>
    </r>
    <r>
      <rPr>
        <b/>
        <sz val="12"/>
        <color theme="1"/>
        <rFont val="Calibri"/>
        <family val="2"/>
        <scheme val="minor"/>
      </rPr>
      <t>)</t>
    </r>
  </si>
  <si>
    <r>
      <t>TSMC Ltd                                                                  (</t>
    </r>
    <r>
      <rPr>
        <sz val="12"/>
        <color theme="1"/>
        <rFont val="Calibri"/>
        <family val="2"/>
        <scheme val="minor"/>
      </rPr>
      <t>All Values in New Taiwan Dollars)</t>
    </r>
  </si>
  <si>
    <r>
      <t>Advanced Micro Devices Inc.                             (</t>
    </r>
    <r>
      <rPr>
        <sz val="12"/>
        <color theme="1"/>
        <rFont val="Calibri"/>
        <family val="2"/>
        <scheme val="minor"/>
      </rPr>
      <t>All Values in USD</t>
    </r>
    <r>
      <rPr>
        <b/>
        <sz val="12"/>
        <color theme="1"/>
        <rFont val="Calibri"/>
        <family val="2"/>
        <scheme val="minor"/>
      </rPr>
      <t>)</t>
    </r>
  </si>
  <si>
    <r>
      <t>Pfizer Inc.(</t>
    </r>
    <r>
      <rPr>
        <sz val="12"/>
        <color theme="1"/>
        <rFont val="Calibri"/>
        <family val="2"/>
        <scheme val="minor"/>
      </rPr>
      <t>All Values in USD</t>
    </r>
    <r>
      <rPr>
        <b/>
        <sz val="12"/>
        <color theme="1"/>
        <rFont val="Calibri"/>
        <family val="2"/>
        <scheme val="minor"/>
      </rPr>
      <t>)</t>
    </r>
  </si>
  <si>
    <r>
      <t>Aztra Zeneca Plc.(</t>
    </r>
    <r>
      <rPr>
        <sz val="12"/>
        <color theme="1"/>
        <rFont val="Calibri"/>
        <family val="2"/>
        <scheme val="minor"/>
      </rPr>
      <t>All Values in USD</t>
    </r>
    <r>
      <rPr>
        <b/>
        <sz val="12"/>
        <color theme="1"/>
        <rFont val="Calibri"/>
        <family val="2"/>
        <scheme val="minor"/>
      </rPr>
      <t>)</t>
    </r>
  </si>
  <si>
    <r>
      <t>AbbVie Inc.(</t>
    </r>
    <r>
      <rPr>
        <sz val="12"/>
        <color theme="1"/>
        <rFont val="Calibri"/>
        <family val="2"/>
        <scheme val="minor"/>
      </rPr>
      <t>All Values in USD</t>
    </r>
    <r>
      <rPr>
        <b/>
        <sz val="12"/>
        <color theme="1"/>
        <rFont val="Calibri"/>
        <family val="2"/>
        <scheme val="minor"/>
      </rPr>
      <t>)</t>
    </r>
  </si>
  <si>
    <r>
      <t>Merck &amp; Co.Inc.(</t>
    </r>
    <r>
      <rPr>
        <sz val="12"/>
        <color theme="1"/>
        <rFont val="Calibri"/>
        <family val="2"/>
        <scheme val="minor"/>
      </rPr>
      <t>All Values in USD</t>
    </r>
    <r>
      <rPr>
        <b/>
        <sz val="12"/>
        <color theme="1"/>
        <rFont val="Calibri"/>
        <family val="2"/>
        <scheme val="minor"/>
      </rPr>
      <t>)</t>
    </r>
  </si>
  <si>
    <r>
      <t>Johnson &amp; Johnson Inc.                                          (</t>
    </r>
    <r>
      <rPr>
        <sz val="12"/>
        <color theme="1"/>
        <rFont val="Calibri"/>
        <family val="2"/>
        <scheme val="minor"/>
      </rPr>
      <t>All Values in USD</t>
    </r>
    <r>
      <rPr>
        <b/>
        <sz val="12"/>
        <color theme="1"/>
        <rFont val="Calibri"/>
        <family val="2"/>
        <scheme val="minor"/>
      </rPr>
      <t>)</t>
    </r>
  </si>
  <si>
    <r>
      <t>BYD Company Ltd                         (</t>
    </r>
    <r>
      <rPr>
        <sz val="12"/>
        <color theme="1"/>
        <rFont val="Calibri"/>
        <family val="2"/>
        <scheme val="minor"/>
      </rPr>
      <t>All Values in RMB</t>
    </r>
    <r>
      <rPr>
        <b/>
        <sz val="12"/>
        <color theme="1"/>
        <rFont val="Calibri"/>
        <family val="2"/>
        <scheme val="minor"/>
      </rPr>
      <t>)</t>
    </r>
  </si>
  <si>
    <t>Automotive,energy, generation and storage.</t>
  </si>
  <si>
    <t>Biotechnology and pharmaceutical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</si>
</sst>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1"/>
      <color theme="1"/>
      <name val="Calibri"/>
      <family val="2"/>
      <scheme val="minor"/>
    </font>
    <font>
      <b/>
      <sz val="11"/>
      <color theme="1"/>
      <name val="Calibri"/>
      <family val="2"/>
      <scheme val="minor"/>
    </font>
    <font>
      <b/>
      <sz val="18"/>
      <color theme="0"/>
      <name val="Calibri"/>
      <family val="2"/>
      <scheme val="minor"/>
    </font>
    <font>
      <b/>
      <sz val="12"/>
      <color theme="1"/>
      <name val="Calibri"/>
      <family val="2"/>
      <scheme val="minor"/>
    </font>
    <font>
      <u/>
      <sz val="11"/>
      <color theme="10"/>
      <name val="Calibri"/>
      <family val="2"/>
      <scheme val="minor"/>
    </font>
    <font>
      <sz val="14"/>
      <color theme="1"/>
      <name val="Calibri"/>
      <family val="2"/>
      <scheme val="minor"/>
    </font>
    <font>
      <u/>
      <sz val="14"/>
      <color theme="10"/>
      <name val="Calibri"/>
      <family val="2"/>
      <scheme val="minor"/>
    </font>
    <font>
      <sz val="12"/>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rgb="FFFFC0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9">
    <xf numFmtId="0" fontId="0" fillId="0" borderId="0" xfId="0"/>
    <xf numFmtId="0" fontId="2" fillId="2" borderId="0" xfId="0" applyFont="1" applyFill="1" applyAlignment="1">
      <alignment wrapText="1"/>
    </xf>
    <xf numFmtId="0" fontId="0" fillId="0" borderId="0" xfId="0" applyAlignment="1">
      <alignment wrapText="1"/>
    </xf>
    <xf numFmtId="0" fontId="0" fillId="0" borderId="0" xfId="0" applyFont="1" applyAlignment="1">
      <alignment wrapText="1"/>
    </xf>
    <xf numFmtId="0" fontId="0" fillId="0" borderId="0" xfId="0" applyFont="1" applyAlignment="1">
      <alignment horizontal="left" wrapText="1" indent="1"/>
    </xf>
    <xf numFmtId="3" fontId="0" fillId="0" borderId="0" xfId="0" applyNumberFormat="1"/>
    <xf numFmtId="0" fontId="1" fillId="0" borderId="1" xfId="0" applyFont="1" applyBorder="1"/>
    <xf numFmtId="0" fontId="0" fillId="0" borderId="1" xfId="0" applyBorder="1"/>
    <xf numFmtId="0" fontId="1" fillId="3" borderId="1" xfId="0" applyFont="1" applyFill="1" applyBorder="1"/>
    <xf numFmtId="0" fontId="1" fillId="0" borderId="1" xfId="0" applyFont="1" applyBorder="1" applyAlignment="1">
      <alignment horizontal="center" vertical="center"/>
    </xf>
    <xf numFmtId="0" fontId="1" fillId="3" borderId="1" xfId="0" applyFont="1" applyFill="1" applyBorder="1" applyAlignment="1">
      <alignment wrapText="1"/>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3" borderId="1" xfId="0" applyFont="1" applyFill="1" applyBorder="1" applyAlignment="1">
      <alignment horizontal="center" vertical="top"/>
    </xf>
    <xf numFmtId="0" fontId="5" fillId="0" borderId="0" xfId="0" applyFont="1"/>
    <xf numFmtId="0" fontId="6" fillId="0" borderId="0" xfId="1" applyFont="1"/>
    <xf numFmtId="0" fontId="1" fillId="0" borderId="1" xfId="0" applyFont="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5" fillId="4" borderId="0" xfId="0" applyFont="1" applyFill="1"/>
    <xf numFmtId="0" fontId="0" fillId="4" borderId="0" xfId="0" applyFill="1"/>
    <xf numFmtId="0" fontId="5" fillId="0" borderId="0" xfId="0" applyFont="1" applyAlignment="1">
      <alignment horizontal="left"/>
    </xf>
    <xf numFmtId="0" fontId="3" fillId="0" borderId="1" xfId="0" applyFont="1" applyFill="1" applyBorder="1" applyAlignment="1">
      <alignment vertical="top" wrapText="1"/>
    </xf>
    <xf numFmtId="0" fontId="7" fillId="0" borderId="1" xfId="0" applyFont="1" applyFill="1" applyBorder="1" applyAlignment="1">
      <alignment vertical="top" wrapText="1"/>
    </xf>
    <xf numFmtId="0" fontId="7" fillId="0" borderId="1" xfId="0" applyFont="1" applyFill="1" applyBorder="1" applyAlignment="1">
      <alignment horizontal="left" wrapText="1"/>
    </xf>
    <xf numFmtId="2" fontId="7" fillId="0" borderId="1" xfId="0" applyNumberFormat="1" applyFont="1" applyFill="1" applyBorder="1" applyAlignment="1">
      <alignment horizontal="right" vertical="center"/>
    </xf>
    <xf numFmtId="165" fontId="7" fillId="0" borderId="1" xfId="0" applyNumberFormat="1" applyFont="1" applyFill="1" applyBorder="1" applyAlignment="1">
      <alignment horizontal="right" vertical="center"/>
    </xf>
    <xf numFmtId="3" fontId="7" fillId="0" borderId="1" xfId="0" applyNumberFormat="1" applyFont="1" applyFill="1" applyBorder="1" applyAlignment="1">
      <alignment horizontal="right" vertical="center"/>
    </xf>
    <xf numFmtId="4" fontId="7" fillId="0" borderId="1"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3" fillId="0" borderId="1" xfId="0" applyFont="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horizontal="left" wrapText="1"/>
    </xf>
    <xf numFmtId="0" fontId="7" fillId="0" borderId="1" xfId="0" applyFont="1" applyBorder="1" applyAlignment="1">
      <alignment horizontal="right" vertical="center"/>
    </xf>
    <xf numFmtId="164" fontId="7" fillId="0" borderId="4" xfId="0" applyNumberFormat="1" applyFont="1" applyBorder="1" applyAlignment="1">
      <alignment horizontal="right" vertical="center"/>
    </xf>
    <xf numFmtId="3" fontId="7" fillId="0" borderId="1" xfId="0" applyNumberFormat="1" applyFont="1" applyBorder="1" applyAlignment="1">
      <alignment horizontal="right" vertical="center"/>
    </xf>
    <xf numFmtId="4" fontId="7" fillId="0" borderId="1" xfId="0" applyNumberFormat="1" applyFont="1" applyBorder="1" applyAlignment="1">
      <alignment horizontal="right" vertical="center"/>
    </xf>
    <xf numFmtId="164" fontId="7" fillId="0" borderId="1" xfId="0" applyNumberFormat="1" applyFont="1" applyBorder="1" applyAlignment="1">
      <alignment horizontal="right" vertical="center"/>
    </xf>
    <xf numFmtId="0" fontId="3" fillId="0" borderId="1" xfId="0" applyFont="1" applyBorder="1" applyAlignment="1">
      <alignment vertical="top"/>
    </xf>
    <xf numFmtId="164" fontId="7" fillId="0" borderId="1" xfId="0" applyNumberFormat="1" applyFont="1" applyFill="1" applyBorder="1" applyAlignment="1">
      <alignment horizontal="right" vertical="center"/>
    </xf>
    <xf numFmtId="164" fontId="7" fillId="0" borderId="4" xfId="0" applyNumberFormat="1" applyFont="1" applyFill="1" applyBorder="1" applyAlignment="1">
      <alignment horizontal="right" vertical="center"/>
    </xf>
    <xf numFmtId="1" fontId="7" fillId="0" borderId="1" xfId="0" applyNumberFormat="1" applyFont="1" applyFill="1" applyBorder="1" applyAlignment="1">
      <alignment horizontal="right" vertical="center"/>
    </xf>
    <xf numFmtId="0" fontId="3" fillId="0" borderId="1" xfId="0" applyFont="1" applyFill="1" applyBorder="1" applyAlignment="1">
      <alignment vertical="top"/>
    </xf>
    <xf numFmtId="0" fontId="7" fillId="0" borderId="1" xfId="0" applyFont="1" applyFill="1" applyBorder="1" applyAlignment="1">
      <alignment horizontal="left" vertical="top" wrapText="1"/>
    </xf>
    <xf numFmtId="0" fontId="7" fillId="0" borderId="1" xfId="0" applyFont="1" applyFill="1" applyBorder="1" applyAlignment="1">
      <alignment wrapText="1"/>
    </xf>
    <xf numFmtId="0" fontId="7" fillId="0" borderId="1"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17" sqref="A17"/>
    </sheetView>
  </sheetViews>
  <sheetFormatPr defaultRowHeight="14.4" x14ac:dyDescent="0.3"/>
  <cols>
    <col min="1" max="1" width="157.88671875" style="2" customWidth="1"/>
  </cols>
  <sheetData>
    <row r="1" spans="1:1" ht="23.4" x14ac:dyDescent="0.45">
      <c r="A1" s="1" t="s">
        <v>0</v>
      </c>
    </row>
    <row r="3" spans="1:1" x14ac:dyDescent="0.3">
      <c r="A3" s="3" t="s">
        <v>1</v>
      </c>
    </row>
    <row r="4" spans="1:1" x14ac:dyDescent="0.3">
      <c r="A4" s="4" t="s">
        <v>2</v>
      </c>
    </row>
    <row r="5" spans="1:1" x14ac:dyDescent="0.3">
      <c r="A5" s="4" t="s">
        <v>3</v>
      </c>
    </row>
    <row r="6" spans="1:1" x14ac:dyDescent="0.3">
      <c r="A6" s="4" t="s">
        <v>4</v>
      </c>
    </row>
    <row r="7" spans="1:1" x14ac:dyDescent="0.3">
      <c r="A7" s="4" t="s">
        <v>5</v>
      </c>
    </row>
    <row r="8" spans="1:1" x14ac:dyDescent="0.3">
      <c r="A8" s="4" t="s">
        <v>7</v>
      </c>
    </row>
    <row r="9" spans="1:1" ht="15.6" customHeight="1" x14ac:dyDescent="0.3"/>
    <row r="10" spans="1:1" ht="15.6" customHeight="1" x14ac:dyDescent="0.3">
      <c r="A10" s="2" t="s">
        <v>8</v>
      </c>
    </row>
    <row r="11" spans="1:1" x14ac:dyDescent="0.3">
      <c r="A11" s="2" t="s">
        <v>9</v>
      </c>
    </row>
    <row r="12" spans="1:1" x14ac:dyDescent="0.3">
      <c r="A12" s="2" t="s">
        <v>6</v>
      </c>
    </row>
    <row r="14" spans="1:1" x14ac:dyDescent="0.3">
      <c r="A14"/>
    </row>
    <row r="15" spans="1:1" x14ac:dyDescent="0.3">
      <c r="A15"/>
    </row>
    <row r="16" spans="1:1" x14ac:dyDescent="0.3">
      <c r="A16"/>
    </row>
    <row r="17" spans="1:1" x14ac:dyDescent="0.3">
      <c r="A17"/>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EE400-4E17-43B9-AEF1-B8EFBA9E4E56}">
  <dimension ref="B2:X31"/>
  <sheetViews>
    <sheetView workbookViewId="0">
      <selection activeCell="D15" sqref="D15"/>
    </sheetView>
  </sheetViews>
  <sheetFormatPr defaultRowHeight="14.4" x14ac:dyDescent="0.3"/>
  <cols>
    <col min="2" max="2" width="31.33203125" customWidth="1"/>
    <col min="3" max="3" width="27.21875" customWidth="1"/>
    <col min="4" max="4" width="30.5546875" customWidth="1"/>
    <col min="5" max="5" width="18.21875" customWidth="1"/>
    <col min="6" max="6" width="19.6640625" customWidth="1"/>
    <col min="7" max="7" width="15.109375" customWidth="1"/>
    <col min="8" max="8" width="14.44140625" customWidth="1"/>
    <col min="9" max="9" width="19.6640625" customWidth="1"/>
    <col min="10" max="10" width="18.88671875" customWidth="1"/>
    <col min="11" max="11" width="15.88671875" customWidth="1"/>
    <col min="12" max="12" width="13.44140625" customWidth="1"/>
    <col min="13" max="13" width="18.44140625" customWidth="1"/>
    <col min="14" max="15" width="12.109375" customWidth="1"/>
    <col min="16" max="16" width="15.77734375" customWidth="1"/>
    <col min="17" max="17" width="16" customWidth="1"/>
    <col min="18" max="18" width="12.88671875" customWidth="1"/>
    <col min="19" max="19" width="12.77734375" customWidth="1"/>
    <col min="20" max="20" width="10.5546875" customWidth="1"/>
  </cols>
  <sheetData>
    <row r="2" spans="2:24" x14ac:dyDescent="0.3">
      <c r="B2" s="6" t="s">
        <v>18</v>
      </c>
      <c r="C2" s="6"/>
      <c r="D2" s="6"/>
      <c r="E2" s="16" t="s">
        <v>25</v>
      </c>
      <c r="F2" s="16"/>
      <c r="G2" s="16"/>
      <c r="H2" s="16"/>
      <c r="I2" s="11"/>
      <c r="J2" s="11"/>
      <c r="K2" s="11"/>
      <c r="L2" s="9"/>
      <c r="M2" s="16" t="s">
        <v>11</v>
      </c>
      <c r="N2" s="16"/>
      <c r="O2" s="16"/>
      <c r="P2" s="16"/>
      <c r="Q2" s="16" t="s">
        <v>15</v>
      </c>
      <c r="R2" s="16"/>
      <c r="S2" s="16"/>
      <c r="T2" s="16"/>
      <c r="U2" s="16"/>
    </row>
    <row r="3" spans="2:24" ht="25.8" customHeight="1" x14ac:dyDescent="0.3">
      <c r="B3" s="17" t="s">
        <v>19</v>
      </c>
      <c r="C3" s="17" t="s">
        <v>21</v>
      </c>
      <c r="D3" s="17" t="s">
        <v>22</v>
      </c>
      <c r="E3" s="19"/>
      <c r="F3" s="21"/>
      <c r="G3" s="17" t="s">
        <v>27</v>
      </c>
      <c r="H3" s="17" t="s">
        <v>23</v>
      </c>
      <c r="I3" s="19"/>
      <c r="J3" s="20"/>
      <c r="K3" s="21"/>
      <c r="L3" s="17" t="s">
        <v>31</v>
      </c>
      <c r="M3" s="8" t="s">
        <v>32</v>
      </c>
      <c r="N3" s="8" t="s">
        <v>33</v>
      </c>
      <c r="O3" s="8" t="s">
        <v>34</v>
      </c>
      <c r="P3" s="8" t="s">
        <v>35</v>
      </c>
      <c r="Q3" s="10" t="s">
        <v>36</v>
      </c>
      <c r="R3" s="8" t="s">
        <v>16</v>
      </c>
      <c r="S3" s="8" t="s">
        <v>12</v>
      </c>
      <c r="T3" s="8" t="s">
        <v>13</v>
      </c>
      <c r="U3" s="8" t="s">
        <v>14</v>
      </c>
    </row>
    <row r="4" spans="2:24" ht="25.8" customHeight="1" x14ac:dyDescent="0.3">
      <c r="B4" s="18"/>
      <c r="C4" s="18"/>
      <c r="D4" s="18"/>
      <c r="E4" s="13" t="s">
        <v>10</v>
      </c>
      <c r="F4" s="10" t="s">
        <v>26</v>
      </c>
      <c r="G4" s="18"/>
      <c r="H4" s="18"/>
      <c r="I4" s="8" t="s">
        <v>28</v>
      </c>
      <c r="J4" s="8" t="s">
        <v>29</v>
      </c>
      <c r="K4" s="10" t="s">
        <v>30</v>
      </c>
      <c r="L4" s="18"/>
      <c r="M4" s="8"/>
      <c r="N4" s="8"/>
      <c r="O4" s="8"/>
      <c r="P4" s="8"/>
      <c r="Q4" s="8"/>
      <c r="R4" s="8"/>
      <c r="S4" s="8"/>
      <c r="T4" s="8"/>
      <c r="U4" s="8"/>
    </row>
    <row r="5" spans="2:24" ht="40.799999999999997" customHeight="1" x14ac:dyDescent="0.3">
      <c r="B5" s="25" t="s">
        <v>86</v>
      </c>
      <c r="C5" s="26" t="s">
        <v>20</v>
      </c>
      <c r="D5" s="46" t="s">
        <v>17</v>
      </c>
      <c r="E5" s="28">
        <v>147.36000000000001</v>
      </c>
      <c r="F5" s="29">
        <v>325.8</v>
      </c>
      <c r="G5" s="30">
        <f t="shared" ref="G5:G10" si="0">E5*F5</f>
        <v>48009.888000000006</v>
      </c>
      <c r="H5" s="31">
        <f t="shared" ref="H5:H10" si="1">P5/F5</f>
        <v>7.2375690607734802</v>
      </c>
      <c r="I5" s="30">
        <v>684</v>
      </c>
      <c r="J5" s="30">
        <v>9380</v>
      </c>
      <c r="K5" s="32">
        <v>507</v>
      </c>
      <c r="L5" s="30">
        <f t="shared" ref="L5:L10" si="2">I5+J5-K5</f>
        <v>9557</v>
      </c>
      <c r="M5" s="30">
        <v>20773</v>
      </c>
      <c r="N5" s="30">
        <v>3462</v>
      </c>
      <c r="O5" s="30">
        <v>3744</v>
      </c>
      <c r="P5" s="30">
        <v>2358</v>
      </c>
      <c r="Q5" s="30">
        <f t="shared" ref="Q5:Q10" si="3">G5+L5</f>
        <v>57566.888000000006</v>
      </c>
      <c r="R5" s="31">
        <f t="shared" ref="R5:R10" si="4">Q5/M5</f>
        <v>2.7712361238145671</v>
      </c>
      <c r="S5" s="31">
        <f t="shared" ref="S5:S10" si="5">Q5/O5</f>
        <v>15.37577136752137</v>
      </c>
      <c r="T5" s="31">
        <f t="shared" ref="T5:T10" si="6">Q5/N5</f>
        <v>16.628217215482383</v>
      </c>
      <c r="U5" s="31">
        <f t="shared" ref="U5:U10" si="7">E5/H5</f>
        <v>20.360427480916034</v>
      </c>
    </row>
    <row r="6" spans="2:24" ht="31.2" x14ac:dyDescent="0.3">
      <c r="B6" s="33" t="s">
        <v>87</v>
      </c>
      <c r="C6" s="34" t="s">
        <v>20</v>
      </c>
      <c r="D6" s="35" t="s">
        <v>17</v>
      </c>
      <c r="E6" s="36">
        <v>126.36</v>
      </c>
      <c r="F6" s="37">
        <v>277</v>
      </c>
      <c r="G6" s="38">
        <f t="shared" si="0"/>
        <v>35001.72</v>
      </c>
      <c r="H6" s="39">
        <f t="shared" si="1"/>
        <v>4.5379061371841152</v>
      </c>
      <c r="I6" s="38">
        <v>39</v>
      </c>
      <c r="J6" s="38">
        <v>8708</v>
      </c>
      <c r="K6" s="38">
        <v>1286</v>
      </c>
      <c r="L6" s="38">
        <f t="shared" si="2"/>
        <v>7461</v>
      </c>
      <c r="M6" s="38">
        <v>8773</v>
      </c>
      <c r="N6" s="38">
        <v>2094</v>
      </c>
      <c r="O6" s="38">
        <v>2256</v>
      </c>
      <c r="P6" s="38">
        <v>1257</v>
      </c>
      <c r="Q6" s="38">
        <f t="shared" si="3"/>
        <v>42462.720000000001</v>
      </c>
      <c r="R6" s="39">
        <f t="shared" si="4"/>
        <v>4.840159580531175</v>
      </c>
      <c r="S6" s="39">
        <f t="shared" si="5"/>
        <v>18.82212765957447</v>
      </c>
      <c r="T6" s="39">
        <f t="shared" si="6"/>
        <v>20.278280802292265</v>
      </c>
      <c r="U6" s="39">
        <f t="shared" si="7"/>
        <v>27.845441527446301</v>
      </c>
    </row>
    <row r="7" spans="2:24" ht="39" customHeight="1" x14ac:dyDescent="0.3">
      <c r="B7" s="33" t="s">
        <v>88</v>
      </c>
      <c r="C7" s="34" t="s">
        <v>20</v>
      </c>
      <c r="D7" s="48" t="s">
        <v>17</v>
      </c>
      <c r="E7" s="36">
        <v>90.1</v>
      </c>
      <c r="F7" s="40">
        <v>111.26</v>
      </c>
      <c r="G7" s="38">
        <f t="shared" si="0"/>
        <v>10024.526</v>
      </c>
      <c r="H7" s="39">
        <f t="shared" si="1"/>
        <v>4.0895200431421896</v>
      </c>
      <c r="I7" s="36">
        <v>660</v>
      </c>
      <c r="J7" s="36">
        <v>2453</v>
      </c>
      <c r="K7" s="36">
        <v>1067</v>
      </c>
      <c r="L7" s="38">
        <f t="shared" si="2"/>
        <v>2046</v>
      </c>
      <c r="M7" s="38">
        <v>5891</v>
      </c>
      <c r="N7" s="36">
        <v>398</v>
      </c>
      <c r="O7" s="36">
        <v>824</v>
      </c>
      <c r="P7" s="36">
        <v>455</v>
      </c>
      <c r="Q7" s="38">
        <f t="shared" si="3"/>
        <v>12070.526</v>
      </c>
      <c r="R7" s="39">
        <f t="shared" si="4"/>
        <v>2.0489774231879139</v>
      </c>
      <c r="S7" s="39">
        <f t="shared" si="5"/>
        <v>14.648696601941747</v>
      </c>
      <c r="T7" s="39">
        <f t="shared" si="6"/>
        <v>30.327954773869347</v>
      </c>
      <c r="U7" s="39">
        <f t="shared" si="7"/>
        <v>22.031925274725271</v>
      </c>
    </row>
    <row r="8" spans="2:24" ht="31.2" x14ac:dyDescent="0.3">
      <c r="B8" s="33" t="s">
        <v>89</v>
      </c>
      <c r="C8" s="34" t="s">
        <v>20</v>
      </c>
      <c r="D8" s="35" t="s">
        <v>17</v>
      </c>
      <c r="E8" s="36">
        <v>69.94</v>
      </c>
      <c r="F8" s="36">
        <v>90.8</v>
      </c>
      <c r="G8" s="38">
        <f t="shared" si="0"/>
        <v>6350.5519999999997</v>
      </c>
      <c r="H8" s="39">
        <f t="shared" si="1"/>
        <v>3.9096916299559474</v>
      </c>
      <c r="I8" s="36">
        <v>20</v>
      </c>
      <c r="J8" s="38">
        <v>2057</v>
      </c>
      <c r="K8" s="36">
        <v>161</v>
      </c>
      <c r="L8" s="38">
        <f t="shared" si="2"/>
        <v>1916</v>
      </c>
      <c r="M8" s="38">
        <v>1498</v>
      </c>
      <c r="N8" s="36">
        <v>558</v>
      </c>
      <c r="O8" s="36">
        <v>432</v>
      </c>
      <c r="P8" s="36">
        <v>355</v>
      </c>
      <c r="Q8" s="38">
        <f t="shared" si="3"/>
        <v>8266.5519999999997</v>
      </c>
      <c r="R8" s="39">
        <f t="shared" si="4"/>
        <v>5.5183925233644855</v>
      </c>
      <c r="S8" s="39">
        <f t="shared" si="5"/>
        <v>19.135537037037036</v>
      </c>
      <c r="T8" s="39">
        <f t="shared" si="6"/>
        <v>14.814609318996416</v>
      </c>
      <c r="U8" s="39">
        <f t="shared" si="7"/>
        <v>17.888878873239435</v>
      </c>
    </row>
    <row r="9" spans="2:24" ht="31.2" x14ac:dyDescent="0.3">
      <c r="B9" s="41" t="s">
        <v>90</v>
      </c>
      <c r="C9" s="34" t="s">
        <v>20</v>
      </c>
      <c r="D9" s="48" t="s">
        <v>17</v>
      </c>
      <c r="E9" s="36">
        <v>23.35</v>
      </c>
      <c r="F9" s="38">
        <v>263</v>
      </c>
      <c r="G9" s="38">
        <f t="shared" si="0"/>
        <v>6141.05</v>
      </c>
      <c r="H9" s="39">
        <f t="shared" si="1"/>
        <v>1.3954372623574145</v>
      </c>
      <c r="I9" s="36">
        <v>700</v>
      </c>
      <c r="J9" s="38">
        <v>2638</v>
      </c>
      <c r="K9" s="38">
        <v>1680</v>
      </c>
      <c r="L9" s="38">
        <f t="shared" si="2"/>
        <v>1658</v>
      </c>
      <c r="M9" s="38">
        <v>4224</v>
      </c>
      <c r="N9" s="36">
        <v>447</v>
      </c>
      <c r="O9" s="36">
        <v>675</v>
      </c>
      <c r="P9" s="36">
        <v>367</v>
      </c>
      <c r="Q9" s="38">
        <f t="shared" si="3"/>
        <v>7799.05</v>
      </c>
      <c r="R9" s="39">
        <f t="shared" si="4"/>
        <v>1.8463660037878789</v>
      </c>
      <c r="S9" s="39">
        <f t="shared" si="5"/>
        <v>11.554148148148148</v>
      </c>
      <c r="T9" s="39">
        <f t="shared" si="6"/>
        <v>17.447539149888144</v>
      </c>
      <c r="U9" s="39">
        <f t="shared" si="7"/>
        <v>16.733106267029974</v>
      </c>
    </row>
    <row r="10" spans="2:24" ht="31.2" x14ac:dyDescent="0.3">
      <c r="B10" s="41" t="s">
        <v>91</v>
      </c>
      <c r="C10" s="34" t="s">
        <v>20</v>
      </c>
      <c r="D10" s="35" t="s">
        <v>24</v>
      </c>
      <c r="E10" s="36">
        <v>85.5</v>
      </c>
      <c r="F10" s="38">
        <v>680</v>
      </c>
      <c r="G10" s="38">
        <f t="shared" si="0"/>
        <v>58140</v>
      </c>
      <c r="H10" s="39">
        <f t="shared" si="1"/>
        <v>2.7838235294117646</v>
      </c>
      <c r="I10" s="38">
        <v>4783</v>
      </c>
      <c r="J10" s="38">
        <v>1987</v>
      </c>
      <c r="K10" s="38">
        <f>7378+2244</f>
        <v>9622</v>
      </c>
      <c r="L10" s="38">
        <f t="shared" si="2"/>
        <v>-2852</v>
      </c>
      <c r="M10" s="38">
        <v>8399</v>
      </c>
      <c r="N10" s="38">
        <v>1802</v>
      </c>
      <c r="O10" s="36">
        <v>1883</v>
      </c>
      <c r="P10" s="36">
        <v>1893</v>
      </c>
      <c r="Q10" s="38">
        <f t="shared" si="3"/>
        <v>55288</v>
      </c>
      <c r="R10" s="39">
        <f t="shared" si="4"/>
        <v>6.5826884152875342</v>
      </c>
      <c r="S10" s="39">
        <f t="shared" si="5"/>
        <v>29.361656930430165</v>
      </c>
      <c r="T10" s="39">
        <f t="shared" si="6"/>
        <v>30.681465038845726</v>
      </c>
      <c r="U10" s="39">
        <f t="shared" si="7"/>
        <v>30.713153724247228</v>
      </c>
    </row>
    <row r="11" spans="2:24" x14ac:dyDescent="0.3">
      <c r="B11" s="7"/>
      <c r="C11" s="7"/>
      <c r="D11" s="7"/>
      <c r="E11" s="7"/>
      <c r="F11" s="7"/>
      <c r="G11" s="7"/>
      <c r="H11" s="7"/>
      <c r="I11" s="7"/>
      <c r="J11" s="7"/>
      <c r="K11" s="7"/>
      <c r="L11" s="7"/>
      <c r="M11" s="7"/>
      <c r="N11" s="7"/>
      <c r="O11" s="7"/>
      <c r="P11" s="7"/>
      <c r="Q11" s="7"/>
      <c r="R11" s="7"/>
      <c r="S11" s="7"/>
      <c r="T11" s="7"/>
      <c r="U11" s="7"/>
    </row>
    <row r="13" spans="2:24" ht="18" x14ac:dyDescent="0.35">
      <c r="B13" s="22" t="s">
        <v>84</v>
      </c>
      <c r="C13" s="22"/>
      <c r="D13" s="22"/>
      <c r="E13" s="22"/>
      <c r="F13" s="22"/>
      <c r="G13" s="22"/>
      <c r="H13" s="22"/>
      <c r="I13" s="22"/>
      <c r="J13" s="22"/>
      <c r="K13" s="22"/>
      <c r="L13" s="22"/>
      <c r="M13" s="22"/>
      <c r="N13" s="23"/>
      <c r="O13" s="23"/>
      <c r="P13" s="23"/>
      <c r="Q13" s="23"/>
      <c r="R13" s="23"/>
      <c r="S13" s="23"/>
      <c r="T13" s="23"/>
      <c r="U13" s="23"/>
      <c r="V13" s="23"/>
      <c r="W13" s="23"/>
      <c r="X13" s="23"/>
    </row>
    <row r="15" spans="2:24" ht="18" x14ac:dyDescent="0.35">
      <c r="B15" s="14" t="s">
        <v>51</v>
      </c>
      <c r="C15" s="14"/>
      <c r="D15" s="14"/>
      <c r="E15" s="14"/>
      <c r="F15" s="14"/>
      <c r="G15" s="14"/>
      <c r="H15" s="14"/>
      <c r="I15" s="14"/>
      <c r="J15" s="14"/>
      <c r="K15" s="14"/>
      <c r="L15" s="14"/>
      <c r="M15" s="14"/>
      <c r="N15" s="14"/>
      <c r="O15" s="14"/>
      <c r="P15" s="14"/>
      <c r="Q15" s="14"/>
      <c r="R15" s="14"/>
      <c r="S15" s="14"/>
      <c r="T15" s="14"/>
    </row>
    <row r="16" spans="2:24" ht="18" x14ac:dyDescent="0.35">
      <c r="B16" s="14"/>
      <c r="C16" s="14"/>
      <c r="D16" s="14"/>
      <c r="E16" s="14"/>
      <c r="F16" s="14"/>
      <c r="G16" s="14"/>
      <c r="H16" s="14"/>
      <c r="I16" s="14"/>
      <c r="J16" s="14"/>
      <c r="K16" s="14"/>
      <c r="L16" s="14"/>
      <c r="M16" s="14"/>
      <c r="N16" s="14"/>
      <c r="O16" s="14"/>
      <c r="P16" s="14"/>
      <c r="Q16" s="14"/>
      <c r="R16" s="14"/>
      <c r="S16" s="14"/>
      <c r="T16" s="14"/>
    </row>
    <row r="17" spans="2:20" ht="18" x14ac:dyDescent="0.35">
      <c r="B17" s="14"/>
      <c r="C17" s="14"/>
      <c r="D17" s="14"/>
      <c r="E17" s="15"/>
      <c r="F17" s="14"/>
      <c r="G17" s="14"/>
      <c r="H17" s="14"/>
      <c r="I17" s="14"/>
      <c r="J17" s="14"/>
      <c r="K17" s="14"/>
      <c r="L17" s="14"/>
      <c r="M17" s="14"/>
      <c r="N17" s="14"/>
      <c r="O17" s="14"/>
      <c r="P17" s="14"/>
      <c r="Q17" s="14"/>
      <c r="R17" s="14"/>
      <c r="S17" s="14"/>
      <c r="T17" s="14"/>
    </row>
    <row r="18" spans="2:20" ht="18" x14ac:dyDescent="0.35">
      <c r="B18" s="14" t="s">
        <v>52</v>
      </c>
      <c r="C18" s="14"/>
      <c r="D18" s="14"/>
      <c r="E18" s="14"/>
      <c r="F18" s="14"/>
      <c r="G18" s="14"/>
      <c r="H18" s="14"/>
      <c r="I18" s="14"/>
      <c r="J18" s="14"/>
      <c r="K18" s="14"/>
      <c r="L18" s="14"/>
      <c r="M18" s="14"/>
      <c r="N18" s="14"/>
      <c r="O18" s="14"/>
      <c r="P18" s="14"/>
      <c r="Q18" s="14"/>
      <c r="R18" s="14"/>
      <c r="S18" s="14"/>
      <c r="T18" s="14"/>
    </row>
    <row r="19" spans="2:20" ht="18" x14ac:dyDescent="0.35">
      <c r="B19" s="14"/>
      <c r="C19" s="14"/>
      <c r="D19" s="14"/>
      <c r="E19" s="14"/>
      <c r="F19" s="14"/>
      <c r="G19" s="14"/>
      <c r="H19" s="14"/>
      <c r="I19" s="14"/>
      <c r="J19" s="14"/>
      <c r="K19" s="14"/>
      <c r="L19" s="14"/>
      <c r="M19" s="14"/>
      <c r="N19" s="14"/>
      <c r="O19" s="14"/>
      <c r="P19" s="14"/>
      <c r="Q19" s="14"/>
      <c r="R19" s="14"/>
      <c r="S19" s="14"/>
      <c r="T19" s="14"/>
    </row>
    <row r="20" spans="2:20" ht="18" x14ac:dyDescent="0.35">
      <c r="B20" s="14"/>
      <c r="C20" s="14"/>
      <c r="D20" s="14"/>
      <c r="E20" s="14"/>
      <c r="F20" s="14"/>
      <c r="G20" s="14"/>
      <c r="H20" s="14"/>
      <c r="I20" s="14"/>
      <c r="J20" s="14"/>
      <c r="K20" s="14"/>
      <c r="L20" s="14"/>
      <c r="M20" s="14"/>
      <c r="N20" s="14"/>
      <c r="O20" s="14"/>
      <c r="P20" s="14"/>
      <c r="Q20" s="14"/>
      <c r="R20" s="14"/>
      <c r="S20" s="14"/>
      <c r="T20" s="14"/>
    </row>
    <row r="21" spans="2:20" ht="18" x14ac:dyDescent="0.35">
      <c r="B21" s="14" t="s">
        <v>53</v>
      </c>
      <c r="C21" s="14"/>
      <c r="D21" s="14"/>
      <c r="E21" s="14"/>
      <c r="F21" s="14"/>
      <c r="G21" s="14"/>
      <c r="H21" s="14"/>
      <c r="I21" s="14"/>
      <c r="J21" s="14"/>
      <c r="K21" s="14"/>
      <c r="L21" s="14"/>
      <c r="M21" s="14"/>
      <c r="N21" s="14"/>
      <c r="O21" s="14"/>
      <c r="P21" s="14"/>
      <c r="Q21" s="14"/>
      <c r="R21" s="14"/>
      <c r="S21" s="14"/>
      <c r="T21" s="14"/>
    </row>
    <row r="22" spans="2:20" ht="18" x14ac:dyDescent="0.35">
      <c r="B22" s="14"/>
      <c r="C22" s="14"/>
      <c r="D22" s="14"/>
      <c r="E22" s="14"/>
      <c r="F22" s="14"/>
      <c r="G22" s="14"/>
      <c r="H22" s="14"/>
      <c r="I22" s="14"/>
      <c r="J22" s="14"/>
      <c r="K22" s="14"/>
      <c r="L22" s="14"/>
      <c r="M22" s="14"/>
      <c r="N22" s="14"/>
      <c r="O22" s="14"/>
      <c r="P22" s="14"/>
      <c r="Q22" s="14"/>
      <c r="R22" s="14"/>
      <c r="S22" s="14"/>
      <c r="T22" s="14"/>
    </row>
    <row r="23" spans="2:20" ht="18" x14ac:dyDescent="0.35">
      <c r="B23" s="14"/>
      <c r="C23" s="14"/>
      <c r="D23" s="14"/>
      <c r="E23" s="14"/>
      <c r="F23" s="14"/>
      <c r="G23" s="14"/>
      <c r="H23" s="14"/>
      <c r="I23" s="14"/>
      <c r="J23" s="14"/>
      <c r="K23" s="14"/>
      <c r="L23" s="14"/>
      <c r="M23" s="14"/>
      <c r="N23" s="14"/>
      <c r="O23" s="14"/>
      <c r="P23" s="14"/>
      <c r="Q23" s="14"/>
      <c r="R23" s="14"/>
      <c r="S23" s="14"/>
      <c r="T23" s="14"/>
    </row>
    <row r="24" spans="2:20" ht="18" x14ac:dyDescent="0.35">
      <c r="B24" s="14" t="s">
        <v>56</v>
      </c>
      <c r="C24" s="14"/>
      <c r="D24" s="14"/>
      <c r="E24" s="14"/>
      <c r="F24" s="14"/>
      <c r="G24" s="14"/>
      <c r="H24" s="14"/>
      <c r="I24" s="14"/>
      <c r="J24" s="14"/>
      <c r="K24" s="14"/>
      <c r="L24" s="14"/>
      <c r="M24" s="14"/>
      <c r="N24" s="14"/>
      <c r="O24" s="14"/>
      <c r="P24" s="14"/>
      <c r="Q24" s="14"/>
      <c r="R24" s="14"/>
      <c r="S24" s="14"/>
      <c r="T24" s="14"/>
    </row>
    <row r="25" spans="2:20" ht="18" x14ac:dyDescent="0.35">
      <c r="B25" s="14" t="s">
        <v>54</v>
      </c>
      <c r="C25" s="14"/>
      <c r="D25" s="14"/>
      <c r="E25" s="14"/>
      <c r="F25" s="14"/>
      <c r="G25" s="14"/>
      <c r="H25" s="14"/>
      <c r="I25" s="14"/>
      <c r="J25" s="14"/>
      <c r="K25" s="14"/>
      <c r="L25" s="14"/>
      <c r="M25" s="14"/>
      <c r="N25" s="14"/>
      <c r="O25" s="14"/>
      <c r="P25" s="14"/>
      <c r="Q25" s="14"/>
      <c r="R25" s="14"/>
      <c r="S25" s="14"/>
      <c r="T25" s="14"/>
    </row>
    <row r="26" spans="2:20" ht="18" x14ac:dyDescent="0.35">
      <c r="B26" s="14"/>
      <c r="C26" s="14"/>
      <c r="D26" s="14"/>
      <c r="E26" s="14"/>
      <c r="F26" s="14"/>
      <c r="G26" s="14"/>
      <c r="H26" s="14"/>
      <c r="I26" s="14"/>
      <c r="J26" s="14"/>
      <c r="K26" s="14"/>
      <c r="L26" s="14"/>
      <c r="M26" s="14"/>
      <c r="N26" s="14"/>
      <c r="O26" s="14"/>
      <c r="P26" s="14"/>
      <c r="Q26" s="14"/>
      <c r="R26" s="14"/>
      <c r="S26" s="14"/>
      <c r="T26" s="14"/>
    </row>
    <row r="27" spans="2:20" ht="18" x14ac:dyDescent="0.35">
      <c r="B27" s="14"/>
      <c r="C27" s="14"/>
      <c r="D27" s="14"/>
      <c r="E27" s="14"/>
      <c r="F27" s="14"/>
      <c r="G27" s="14"/>
      <c r="H27" s="14"/>
      <c r="I27" s="14"/>
      <c r="J27" s="14"/>
      <c r="K27" s="14"/>
      <c r="L27" s="14"/>
      <c r="M27" s="14"/>
      <c r="N27" s="14"/>
      <c r="O27" s="14"/>
      <c r="P27" s="14"/>
      <c r="Q27" s="14"/>
      <c r="R27" s="14"/>
      <c r="S27" s="14"/>
      <c r="T27" s="14"/>
    </row>
    <row r="28" spans="2:20" ht="18" x14ac:dyDescent="0.35">
      <c r="B28" s="14" t="s">
        <v>55</v>
      </c>
      <c r="C28" s="14"/>
      <c r="D28" s="14"/>
      <c r="E28" s="14"/>
      <c r="F28" s="14"/>
      <c r="G28" s="14"/>
      <c r="H28" s="14"/>
      <c r="I28" s="14"/>
      <c r="J28" s="14"/>
      <c r="K28" s="14"/>
      <c r="L28" s="14"/>
      <c r="M28" s="14"/>
      <c r="N28" s="14"/>
      <c r="O28" s="14"/>
      <c r="P28" s="14"/>
      <c r="Q28" s="14"/>
      <c r="R28" s="14"/>
      <c r="S28" s="14"/>
      <c r="T28" s="14"/>
    </row>
    <row r="29" spans="2:20" ht="18" x14ac:dyDescent="0.35">
      <c r="B29" s="14"/>
      <c r="C29" s="14"/>
      <c r="D29" s="14"/>
      <c r="E29" s="14"/>
      <c r="F29" s="14"/>
      <c r="G29" s="14"/>
      <c r="H29" s="14"/>
      <c r="I29" s="14"/>
      <c r="J29" s="14"/>
      <c r="K29" s="14"/>
      <c r="L29" s="14"/>
      <c r="M29" s="14"/>
      <c r="N29" s="14"/>
      <c r="O29" s="14"/>
      <c r="P29" s="14"/>
      <c r="Q29" s="14"/>
      <c r="R29" s="14"/>
      <c r="S29" s="14"/>
      <c r="T29" s="14"/>
    </row>
    <row r="30" spans="2:20" ht="18" x14ac:dyDescent="0.35">
      <c r="B30" s="14"/>
      <c r="C30" s="14"/>
      <c r="D30" s="14"/>
      <c r="E30" s="14"/>
      <c r="F30" s="14"/>
      <c r="G30" s="14"/>
      <c r="H30" s="14"/>
      <c r="I30" s="14"/>
      <c r="J30" s="14"/>
      <c r="K30" s="14"/>
      <c r="L30" s="14"/>
      <c r="M30" s="14"/>
      <c r="N30" s="14"/>
      <c r="O30" s="14"/>
      <c r="P30" s="14"/>
      <c r="Q30" s="14"/>
      <c r="R30" s="14"/>
      <c r="S30" s="14"/>
      <c r="T30" s="14"/>
    </row>
    <row r="31" spans="2:20" ht="18" x14ac:dyDescent="0.35">
      <c r="B31" s="14" t="s">
        <v>57</v>
      </c>
      <c r="C31" s="14"/>
      <c r="D31" s="14"/>
      <c r="E31" s="14"/>
      <c r="F31" s="14"/>
      <c r="G31" s="14"/>
      <c r="H31" s="14"/>
      <c r="I31" s="14"/>
      <c r="J31" s="14"/>
      <c r="K31" s="14"/>
      <c r="L31" s="14"/>
      <c r="M31" s="14"/>
      <c r="N31" s="14"/>
      <c r="O31" s="14"/>
      <c r="P31" s="14"/>
      <c r="Q31" s="14"/>
      <c r="R31" s="14"/>
      <c r="S31" s="14"/>
      <c r="T31" s="14"/>
    </row>
  </sheetData>
  <mergeCells count="11">
    <mergeCell ref="C3:C4"/>
    <mergeCell ref="D3:D4"/>
    <mergeCell ref="B3:B4"/>
    <mergeCell ref="H3:H4"/>
    <mergeCell ref="E2:H2"/>
    <mergeCell ref="E3:F3"/>
    <mergeCell ref="M2:P2"/>
    <mergeCell ref="Q2:U2"/>
    <mergeCell ref="L3:L4"/>
    <mergeCell ref="I3:K3"/>
    <mergeCell ref="G3:G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4735B-643D-45AA-A960-6A1C5790513A}">
  <dimension ref="B3:X26"/>
  <sheetViews>
    <sheetView topLeftCell="A4" workbookViewId="0">
      <selection activeCell="D15" sqref="D15"/>
    </sheetView>
  </sheetViews>
  <sheetFormatPr defaultRowHeight="14.4" x14ac:dyDescent="0.3"/>
  <cols>
    <col min="2" max="2" width="31.33203125" customWidth="1"/>
    <col min="3" max="3" width="27.21875" customWidth="1"/>
    <col min="4" max="4" width="31.44140625" customWidth="1"/>
    <col min="5" max="5" width="18.21875" customWidth="1"/>
    <col min="6" max="6" width="19.6640625" customWidth="1"/>
    <col min="7" max="7" width="15.109375" customWidth="1"/>
    <col min="8" max="8" width="14.44140625" customWidth="1"/>
    <col min="9" max="9" width="19.6640625" customWidth="1"/>
    <col min="10" max="10" width="18.88671875" customWidth="1"/>
    <col min="11" max="11" width="15.88671875" customWidth="1"/>
    <col min="12" max="12" width="13.44140625" customWidth="1"/>
    <col min="13" max="13" width="18.44140625" customWidth="1"/>
    <col min="14" max="15" width="12.109375" customWidth="1"/>
    <col min="16" max="16" width="15.77734375" customWidth="1"/>
    <col min="17" max="17" width="16" customWidth="1"/>
    <col min="18" max="18" width="12.88671875" customWidth="1"/>
    <col min="19" max="19" width="12.77734375" customWidth="1"/>
    <col min="20" max="20" width="10.5546875" customWidth="1"/>
  </cols>
  <sheetData>
    <row r="3" spans="2:24" x14ac:dyDescent="0.3">
      <c r="B3" s="6" t="s">
        <v>18</v>
      </c>
      <c r="C3" s="6"/>
      <c r="D3" s="6"/>
      <c r="E3" s="16" t="s">
        <v>25</v>
      </c>
      <c r="F3" s="16"/>
      <c r="G3" s="16"/>
      <c r="H3" s="16"/>
      <c r="I3" s="11"/>
      <c r="J3" s="11"/>
      <c r="K3" s="11"/>
      <c r="L3" s="11"/>
      <c r="M3" s="16" t="s">
        <v>11</v>
      </c>
      <c r="N3" s="16"/>
      <c r="O3" s="16"/>
      <c r="P3" s="16"/>
      <c r="Q3" s="16" t="s">
        <v>15</v>
      </c>
      <c r="R3" s="16"/>
      <c r="S3" s="16"/>
      <c r="T3" s="16"/>
      <c r="U3" s="16"/>
    </row>
    <row r="4" spans="2:24" ht="28.8" x14ac:dyDescent="0.3">
      <c r="B4" s="17" t="s">
        <v>19</v>
      </c>
      <c r="C4" s="17" t="s">
        <v>21</v>
      </c>
      <c r="D4" s="17" t="s">
        <v>22</v>
      </c>
      <c r="E4" s="19"/>
      <c r="F4" s="21"/>
      <c r="G4" s="17" t="s">
        <v>27</v>
      </c>
      <c r="H4" s="17" t="s">
        <v>23</v>
      </c>
      <c r="I4" s="19"/>
      <c r="J4" s="20"/>
      <c r="K4" s="21"/>
      <c r="L4" s="17" t="s">
        <v>31</v>
      </c>
      <c r="M4" s="8" t="s">
        <v>32</v>
      </c>
      <c r="N4" s="8" t="s">
        <v>33</v>
      </c>
      <c r="O4" s="8" t="s">
        <v>34</v>
      </c>
      <c r="P4" s="10" t="s">
        <v>40</v>
      </c>
      <c r="Q4" s="10" t="s">
        <v>36</v>
      </c>
      <c r="R4" s="8" t="s">
        <v>16</v>
      </c>
      <c r="S4" s="8" t="s">
        <v>12</v>
      </c>
      <c r="T4" s="8" t="s">
        <v>13</v>
      </c>
      <c r="U4" s="8" t="s">
        <v>14</v>
      </c>
    </row>
    <row r="5" spans="2:24" ht="28.8" x14ac:dyDescent="0.3">
      <c r="B5" s="18"/>
      <c r="C5" s="18"/>
      <c r="D5" s="18"/>
      <c r="E5" s="13" t="s">
        <v>10</v>
      </c>
      <c r="F5" s="10" t="s">
        <v>26</v>
      </c>
      <c r="G5" s="18"/>
      <c r="H5" s="18"/>
      <c r="I5" s="8" t="s">
        <v>28</v>
      </c>
      <c r="J5" s="8" t="s">
        <v>29</v>
      </c>
      <c r="K5" s="10" t="s">
        <v>30</v>
      </c>
      <c r="L5" s="18"/>
      <c r="M5" s="8"/>
      <c r="N5" s="8"/>
      <c r="O5" s="8"/>
      <c r="P5" s="8"/>
      <c r="Q5" s="8"/>
      <c r="R5" s="8"/>
      <c r="S5" s="8"/>
      <c r="T5" s="8"/>
      <c r="U5" s="8"/>
    </row>
    <row r="6" spans="2:24" ht="31.2" x14ac:dyDescent="0.3">
      <c r="B6" s="25" t="s">
        <v>92</v>
      </c>
      <c r="C6" s="26" t="s">
        <v>20</v>
      </c>
      <c r="D6" s="46" t="s">
        <v>37</v>
      </c>
      <c r="E6" s="28">
        <v>123.18</v>
      </c>
      <c r="F6" s="42">
        <v>3475</v>
      </c>
      <c r="G6" s="30">
        <f>E6*F6</f>
        <v>428050.5</v>
      </c>
      <c r="H6" s="31">
        <f>P6/F6</f>
        <v>3.6221582733812951</v>
      </c>
      <c r="I6" s="30">
        <v>1502</v>
      </c>
      <c r="J6" s="30">
        <v>6927</v>
      </c>
      <c r="K6" s="30">
        <v>22185</v>
      </c>
      <c r="L6" s="30">
        <f>I6+J6-K6</f>
        <v>-13756</v>
      </c>
      <c r="M6" s="30">
        <v>81462</v>
      </c>
      <c r="N6" s="30">
        <v>13656</v>
      </c>
      <c r="O6" s="30">
        <v>17403</v>
      </c>
      <c r="P6" s="30">
        <v>12587</v>
      </c>
      <c r="Q6" s="30">
        <f>G6+L6</f>
        <v>414294.5</v>
      </c>
      <c r="R6" s="31">
        <f>Q6/M6</f>
        <v>5.0857393631386412</v>
      </c>
      <c r="S6" s="31">
        <f>Q6/O6</f>
        <v>23.805924265931161</v>
      </c>
      <c r="T6" s="31">
        <f>Q6/N6</f>
        <v>30.337910076157002</v>
      </c>
      <c r="U6" s="31">
        <f>E6/H6</f>
        <v>34.007348851990152</v>
      </c>
    </row>
    <row r="7" spans="2:24" ht="31.2" x14ac:dyDescent="0.3">
      <c r="B7" s="25" t="s">
        <v>93</v>
      </c>
      <c r="C7" s="26" t="s">
        <v>20</v>
      </c>
      <c r="D7" s="46" t="s">
        <v>38</v>
      </c>
      <c r="E7" s="32">
        <v>10.52</v>
      </c>
      <c r="F7" s="43">
        <v>4014</v>
      </c>
      <c r="G7" s="30">
        <f>E7*F7</f>
        <v>42227.28</v>
      </c>
      <c r="H7" s="31">
        <f>P7/F7</f>
        <v>-0.49352267065271549</v>
      </c>
      <c r="I7" s="30">
        <v>50164</v>
      </c>
      <c r="J7" s="30">
        <v>88805</v>
      </c>
      <c r="K7" s="30">
        <v>44070</v>
      </c>
      <c r="L7" s="30">
        <f>I7+J7-K7</f>
        <v>94899</v>
      </c>
      <c r="M7" s="30">
        <v>158057</v>
      </c>
      <c r="N7" s="30">
        <v>6276</v>
      </c>
      <c r="O7" s="30">
        <v>13918</v>
      </c>
      <c r="P7" s="30">
        <v>-1981</v>
      </c>
      <c r="Q7" s="30">
        <f>G7+L7</f>
        <v>137126.28</v>
      </c>
      <c r="R7" s="31">
        <f>Q7/M7</f>
        <v>0.86757486223324498</v>
      </c>
      <c r="S7" s="31">
        <f>Q7/O7</f>
        <v>9.8524414427360245</v>
      </c>
      <c r="T7" s="31">
        <f>Q7/N7</f>
        <v>21.849311663479924</v>
      </c>
      <c r="U7" s="31">
        <f>E7/H7</f>
        <v>-21.316143361938416</v>
      </c>
    </row>
    <row r="8" spans="2:24" ht="31.2" x14ac:dyDescent="0.3">
      <c r="B8" s="25" t="s">
        <v>94</v>
      </c>
      <c r="C8" s="26" t="s">
        <v>20</v>
      </c>
      <c r="D8" s="46" t="s">
        <v>39</v>
      </c>
      <c r="E8" s="32">
        <v>33.28</v>
      </c>
      <c r="F8" s="42">
        <v>1454</v>
      </c>
      <c r="G8" s="30">
        <f>E8*F8</f>
        <v>48389.120000000003</v>
      </c>
      <c r="H8" s="31">
        <f>P8/F8</f>
        <v>6.1313617606602477</v>
      </c>
      <c r="I8" s="30">
        <v>38778</v>
      </c>
      <c r="J8" s="30">
        <v>75921</v>
      </c>
      <c r="K8" s="30">
        <v>31303</v>
      </c>
      <c r="L8" s="30">
        <f>I8+J8-K8</f>
        <v>83396</v>
      </c>
      <c r="M8" s="30">
        <v>156735</v>
      </c>
      <c r="N8" s="30">
        <v>10315</v>
      </c>
      <c r="O8" s="30">
        <v>16766</v>
      </c>
      <c r="P8" s="30">
        <v>8915</v>
      </c>
      <c r="Q8" s="30">
        <f>G8+L8</f>
        <v>131785.12</v>
      </c>
      <c r="R8" s="31">
        <f>Q8/M8</f>
        <v>0.84081487861677351</v>
      </c>
      <c r="S8" s="31">
        <f>Q8/O8</f>
        <v>7.8602600501013953</v>
      </c>
      <c r="T8" s="31">
        <f>Q8/N8</f>
        <v>12.776065923412506</v>
      </c>
      <c r="U8" s="31">
        <f>E8/H8</f>
        <v>5.4278317442512618</v>
      </c>
    </row>
    <row r="9" spans="2:24" ht="31.2" x14ac:dyDescent="0.3">
      <c r="B9" s="25" t="s">
        <v>95</v>
      </c>
      <c r="C9" s="26" t="s">
        <v>20</v>
      </c>
      <c r="D9" s="46" t="s">
        <v>112</v>
      </c>
      <c r="E9" s="32">
        <v>9.75</v>
      </c>
      <c r="F9" s="30">
        <v>1636.99928</v>
      </c>
      <c r="G9" s="30">
        <f>E9*F9</f>
        <v>15960.742979999999</v>
      </c>
      <c r="H9" s="31">
        <f>P9/F9</f>
        <v>-1.1732766308852622</v>
      </c>
      <c r="I9" s="30">
        <v>820.87400000000002</v>
      </c>
      <c r="J9" s="30">
        <v>1578.2919999999999</v>
      </c>
      <c r="K9" s="44">
        <v>6120.2849999999999</v>
      </c>
      <c r="L9" s="30">
        <f>I9+J9-K9</f>
        <v>-3721.1189999999997</v>
      </c>
      <c r="M9" s="30">
        <v>7143</v>
      </c>
      <c r="N9" s="30">
        <v>-2267.6819999999998</v>
      </c>
      <c r="O9" s="32">
        <v>-1854</v>
      </c>
      <c r="P9" s="30">
        <v>-1920.653</v>
      </c>
      <c r="Q9" s="30">
        <f>G9+L9</f>
        <v>12239.62398</v>
      </c>
      <c r="R9" s="31">
        <f>Q9/M9</f>
        <v>1.7135130869382613</v>
      </c>
      <c r="S9" s="31">
        <f>Q9/O9</f>
        <v>-6.6017389320388356</v>
      </c>
      <c r="T9" s="31">
        <f>Q9/N9</f>
        <v>-5.3974163837786788</v>
      </c>
      <c r="U9" s="31">
        <f>E9/H9</f>
        <v>-8.3100606824866325</v>
      </c>
    </row>
    <row r="10" spans="2:24" ht="31.2" x14ac:dyDescent="0.3">
      <c r="B10" s="25" t="s">
        <v>111</v>
      </c>
      <c r="C10" s="26" t="s">
        <v>20</v>
      </c>
      <c r="D10" s="46" t="s">
        <v>37</v>
      </c>
      <c r="E10" s="32">
        <v>256.97000000000003</v>
      </c>
      <c r="F10" s="30">
        <v>2911.143</v>
      </c>
      <c r="G10" s="30">
        <f>E10*F10</f>
        <v>748076.41671000014</v>
      </c>
      <c r="H10" s="31">
        <f>P10/F10</f>
        <v>5.7099386735725455</v>
      </c>
      <c r="I10" s="30">
        <v>5153.098</v>
      </c>
      <c r="J10" s="30">
        <v>7593.5959999999995</v>
      </c>
      <c r="K10" s="30">
        <v>51182.457000000002</v>
      </c>
      <c r="L10" s="30">
        <f>I10+J10-K10</f>
        <v>-38435.763000000006</v>
      </c>
      <c r="M10" s="30">
        <v>424060.63500000001</v>
      </c>
      <c r="N10" s="30">
        <v>22396</v>
      </c>
      <c r="O10" s="30">
        <v>42682</v>
      </c>
      <c r="P10" s="30">
        <v>16622.448</v>
      </c>
      <c r="Q10" s="30">
        <f>G10+L10</f>
        <v>709640.6537100001</v>
      </c>
      <c r="R10" s="31">
        <f>Q10/M10</f>
        <v>1.6734414730808487</v>
      </c>
      <c r="S10" s="31">
        <f>Q10/O10</f>
        <v>16.626227770723023</v>
      </c>
      <c r="T10" s="31">
        <f>Q10/N10</f>
        <v>31.686044548580107</v>
      </c>
      <c r="U10" s="31">
        <f>E10/H10</f>
        <v>45.003985977877626</v>
      </c>
    </row>
    <row r="11" spans="2:24" x14ac:dyDescent="0.3">
      <c r="B11" s="7"/>
      <c r="C11" s="7"/>
      <c r="D11" s="7"/>
      <c r="E11" s="7"/>
      <c r="F11" s="7"/>
      <c r="G11" s="7"/>
      <c r="H11" s="7"/>
      <c r="I11" s="7"/>
      <c r="J11" s="7"/>
      <c r="K11" s="7"/>
      <c r="L11" s="7"/>
      <c r="M11" s="7"/>
      <c r="N11" s="7"/>
      <c r="O11" s="7"/>
      <c r="P11" s="7"/>
      <c r="Q11" s="7"/>
      <c r="R11" s="7"/>
      <c r="S11" s="7"/>
      <c r="T11" s="7"/>
      <c r="U11" s="7"/>
    </row>
    <row r="12" spans="2:24" ht="18" x14ac:dyDescent="0.35">
      <c r="B12" s="22" t="s">
        <v>84</v>
      </c>
      <c r="C12" s="22"/>
      <c r="D12" s="22"/>
      <c r="E12" s="22"/>
      <c r="F12" s="22"/>
      <c r="G12" s="22"/>
      <c r="H12" s="22"/>
      <c r="I12" s="22"/>
      <c r="J12" s="22"/>
      <c r="K12" s="22"/>
      <c r="L12" s="22"/>
      <c r="M12" s="22"/>
      <c r="N12" s="23"/>
      <c r="O12" s="23"/>
      <c r="P12" s="23"/>
      <c r="Q12" s="23"/>
      <c r="R12" s="23"/>
      <c r="S12" s="23"/>
      <c r="T12" s="23"/>
      <c r="U12" s="23"/>
      <c r="V12" s="23"/>
      <c r="W12" s="23"/>
      <c r="X12" s="23"/>
    </row>
    <row r="14" spans="2:24" ht="18" x14ac:dyDescent="0.35">
      <c r="B14" s="14" t="s">
        <v>58</v>
      </c>
      <c r="C14" s="14"/>
      <c r="D14" s="14"/>
      <c r="E14" s="14"/>
      <c r="F14" s="14"/>
      <c r="G14" s="14"/>
      <c r="H14" s="14"/>
      <c r="I14" s="14"/>
      <c r="J14" s="14"/>
      <c r="K14" s="14"/>
      <c r="L14" s="14"/>
      <c r="M14" s="14"/>
    </row>
    <row r="17" spans="2:11" ht="18" x14ac:dyDescent="0.35">
      <c r="B17" s="14" t="s">
        <v>59</v>
      </c>
      <c r="C17" s="14"/>
      <c r="D17" s="14"/>
      <c r="E17" s="14"/>
      <c r="F17" s="14"/>
      <c r="G17" s="14"/>
      <c r="H17" s="14"/>
      <c r="I17" s="14"/>
      <c r="J17" s="14"/>
    </row>
    <row r="20" spans="2:11" ht="18" x14ac:dyDescent="0.35">
      <c r="B20" s="14" t="s">
        <v>60</v>
      </c>
      <c r="C20" s="14"/>
      <c r="D20" s="14"/>
      <c r="E20" s="14"/>
      <c r="F20" s="14"/>
      <c r="G20" s="14"/>
      <c r="H20" s="14"/>
      <c r="I20" s="14"/>
      <c r="J20" s="14"/>
      <c r="K20" s="14"/>
    </row>
    <row r="23" spans="2:11" ht="18" x14ac:dyDescent="0.35">
      <c r="B23" s="14" t="s">
        <v>61</v>
      </c>
    </row>
    <row r="26" spans="2:11" ht="18" x14ac:dyDescent="0.35">
      <c r="B26" s="14" t="s">
        <v>62</v>
      </c>
      <c r="C26" s="14"/>
      <c r="D26" s="14"/>
      <c r="E26" s="14"/>
      <c r="F26" s="14"/>
    </row>
  </sheetData>
  <mergeCells count="11">
    <mergeCell ref="L4:L5"/>
    <mergeCell ref="E3:H3"/>
    <mergeCell ref="M3:P3"/>
    <mergeCell ref="Q3:U3"/>
    <mergeCell ref="B4:B5"/>
    <mergeCell ref="C4:C5"/>
    <mergeCell ref="D4:D5"/>
    <mergeCell ref="E4:F4"/>
    <mergeCell ref="G4:G5"/>
    <mergeCell ref="H4:H5"/>
    <mergeCell ref="I4:K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58387-D676-464A-8910-DF0989329829}">
  <dimension ref="B3:X27"/>
  <sheetViews>
    <sheetView workbookViewId="0">
      <selection activeCell="C14" sqref="C14"/>
    </sheetView>
  </sheetViews>
  <sheetFormatPr defaultRowHeight="14.4" x14ac:dyDescent="0.3"/>
  <cols>
    <col min="2" max="2" width="39.21875" customWidth="1"/>
    <col min="3" max="3" width="27.21875" customWidth="1"/>
    <col min="4" max="4" width="28.6640625" customWidth="1"/>
    <col min="5" max="5" width="18.21875" customWidth="1"/>
    <col min="6" max="6" width="19.6640625" customWidth="1"/>
    <col min="7" max="7" width="15.109375" customWidth="1"/>
    <col min="8" max="8" width="14.44140625" customWidth="1"/>
    <col min="9" max="9" width="19.6640625" customWidth="1"/>
    <col min="10" max="10" width="18.88671875" customWidth="1"/>
    <col min="11" max="11" width="15.88671875" customWidth="1"/>
    <col min="12" max="12" width="13.44140625" customWidth="1"/>
    <col min="13" max="13" width="18.44140625" customWidth="1"/>
    <col min="14" max="15" width="12.109375" customWidth="1"/>
    <col min="16" max="16" width="15.77734375" customWidth="1"/>
    <col min="17" max="17" width="16" customWidth="1"/>
    <col min="18" max="18" width="12.88671875" customWidth="1"/>
    <col min="19" max="19" width="12.77734375" customWidth="1"/>
    <col min="20" max="20" width="10.5546875" customWidth="1"/>
  </cols>
  <sheetData>
    <row r="3" spans="2:24" x14ac:dyDescent="0.3">
      <c r="B3" s="6" t="s">
        <v>18</v>
      </c>
      <c r="C3" s="6"/>
      <c r="D3" s="6"/>
      <c r="E3" s="16" t="s">
        <v>25</v>
      </c>
      <c r="F3" s="16"/>
      <c r="G3" s="16"/>
      <c r="H3" s="16"/>
      <c r="I3" s="11"/>
      <c r="J3" s="11"/>
      <c r="K3" s="11"/>
      <c r="L3" s="11"/>
      <c r="M3" s="16" t="s">
        <v>11</v>
      </c>
      <c r="N3" s="16"/>
      <c r="O3" s="16"/>
      <c r="P3" s="16"/>
      <c r="Q3" s="16" t="s">
        <v>15</v>
      </c>
      <c r="R3" s="16"/>
      <c r="S3" s="16"/>
      <c r="T3" s="16"/>
      <c r="U3" s="16"/>
    </row>
    <row r="4" spans="2:24" ht="28.8" x14ac:dyDescent="0.3">
      <c r="B4" s="17" t="s">
        <v>19</v>
      </c>
      <c r="C4" s="17" t="s">
        <v>21</v>
      </c>
      <c r="D4" s="17" t="s">
        <v>22</v>
      </c>
      <c r="E4" s="19"/>
      <c r="F4" s="21"/>
      <c r="G4" s="17" t="s">
        <v>27</v>
      </c>
      <c r="H4" s="17" t="s">
        <v>23</v>
      </c>
      <c r="I4" s="19"/>
      <c r="J4" s="20"/>
      <c r="K4" s="21"/>
      <c r="L4" s="17" t="s">
        <v>31</v>
      </c>
      <c r="M4" s="8" t="s">
        <v>32</v>
      </c>
      <c r="N4" s="8" t="s">
        <v>33</v>
      </c>
      <c r="O4" s="8" t="s">
        <v>34</v>
      </c>
      <c r="P4" s="10" t="s">
        <v>40</v>
      </c>
      <c r="Q4" s="10" t="s">
        <v>36</v>
      </c>
      <c r="R4" s="8" t="s">
        <v>16</v>
      </c>
      <c r="S4" s="8" t="s">
        <v>12</v>
      </c>
      <c r="T4" s="8" t="s">
        <v>13</v>
      </c>
      <c r="U4" s="8" t="s">
        <v>14</v>
      </c>
    </row>
    <row r="5" spans="2:24" ht="28.8" x14ac:dyDescent="0.3">
      <c r="B5" s="18"/>
      <c r="C5" s="18"/>
      <c r="D5" s="18"/>
      <c r="E5" s="13" t="s">
        <v>10</v>
      </c>
      <c r="F5" s="10" t="s">
        <v>26</v>
      </c>
      <c r="G5" s="18"/>
      <c r="H5" s="18"/>
      <c r="I5" s="8" t="s">
        <v>28</v>
      </c>
      <c r="J5" s="8" t="s">
        <v>29</v>
      </c>
      <c r="K5" s="10" t="s">
        <v>30</v>
      </c>
      <c r="L5" s="18"/>
      <c r="M5" s="8"/>
      <c r="N5" s="8"/>
      <c r="O5" s="8"/>
      <c r="P5" s="8"/>
      <c r="Q5" s="8"/>
      <c r="R5" s="8"/>
      <c r="S5" s="8"/>
      <c r="T5" s="8"/>
      <c r="U5" s="8"/>
    </row>
    <row r="6" spans="2:24" ht="15.6" x14ac:dyDescent="0.3">
      <c r="B6" s="25" t="s">
        <v>96</v>
      </c>
      <c r="C6" s="26" t="s">
        <v>41</v>
      </c>
      <c r="D6" s="27" t="s">
        <v>42</v>
      </c>
      <c r="E6" s="28">
        <v>294.88</v>
      </c>
      <c r="F6" s="42">
        <v>451.29</v>
      </c>
      <c r="G6" s="30">
        <f>E6*F6</f>
        <v>133076.3952</v>
      </c>
      <c r="H6" s="31">
        <f>P6/F6</f>
        <v>9.9535199095925009</v>
      </c>
      <c r="I6" s="30">
        <v>0</v>
      </c>
      <c r="J6" s="30">
        <v>14353.075999999999</v>
      </c>
      <c r="K6" s="30">
        <f>5147.176+911.276</f>
        <v>6058.4520000000002</v>
      </c>
      <c r="L6" s="30">
        <f>I6+J6-K6</f>
        <v>8294.6239999999998</v>
      </c>
      <c r="M6" s="30">
        <v>31615.55</v>
      </c>
      <c r="N6" s="30">
        <v>5632.8310000000001</v>
      </c>
      <c r="O6" s="30">
        <f>N6+336.682</f>
        <v>5969.5129999999999</v>
      </c>
      <c r="P6" s="30">
        <v>4491.924</v>
      </c>
      <c r="Q6" s="30">
        <f>G6+L6</f>
        <v>141371.01920000001</v>
      </c>
      <c r="R6" s="31">
        <f>Q6/M6</f>
        <v>4.471566023681385</v>
      </c>
      <c r="S6" s="31">
        <f>Q6/O6</f>
        <v>23.682169584017995</v>
      </c>
      <c r="T6" s="31">
        <f>Q6/N6</f>
        <v>25.097685195952089</v>
      </c>
      <c r="U6" s="31">
        <f>E6/H6</f>
        <v>29.625700523873512</v>
      </c>
    </row>
    <row r="7" spans="2:24" ht="31.2" x14ac:dyDescent="0.3">
      <c r="B7" s="25" t="s">
        <v>97</v>
      </c>
      <c r="C7" s="26" t="s">
        <v>41</v>
      </c>
      <c r="D7" s="46" t="s">
        <v>42</v>
      </c>
      <c r="E7" s="32">
        <v>94.33</v>
      </c>
      <c r="F7" s="43">
        <v>1827</v>
      </c>
      <c r="G7" s="30">
        <f>E7*F7</f>
        <v>172340.91</v>
      </c>
      <c r="H7" s="31">
        <f>P7/F7</f>
        <v>1.7214012041598248</v>
      </c>
      <c r="I7" s="30">
        <v>3070</v>
      </c>
      <c r="J7" s="30">
        <v>45299</v>
      </c>
      <c r="K7" s="30">
        <v>11615</v>
      </c>
      <c r="L7" s="30">
        <f>I7+J7-K7</f>
        <v>36754</v>
      </c>
      <c r="M7" s="30">
        <v>82722</v>
      </c>
      <c r="N7" s="30">
        <v>6770</v>
      </c>
      <c r="O7" s="30">
        <v>11933</v>
      </c>
      <c r="P7" s="30">
        <v>3145</v>
      </c>
      <c r="Q7" s="30">
        <f>G7+L7</f>
        <v>209094.91</v>
      </c>
      <c r="R7" s="31">
        <f>Q7/M7</f>
        <v>2.5276819951161724</v>
      </c>
      <c r="S7" s="31">
        <f>Q7/O7</f>
        <v>17.522409285175563</v>
      </c>
      <c r="T7" s="31">
        <f>Q7/N7</f>
        <v>30.885511078286559</v>
      </c>
      <c r="U7" s="31">
        <f>E7/H7</f>
        <v>54.798381558028616</v>
      </c>
    </row>
    <row r="8" spans="2:24" ht="31.2" x14ac:dyDescent="0.3">
      <c r="B8" s="25" t="s">
        <v>98</v>
      </c>
      <c r="C8" s="26" t="s">
        <v>41</v>
      </c>
      <c r="D8" s="46" t="s">
        <v>42</v>
      </c>
      <c r="E8" s="32">
        <v>9.48</v>
      </c>
      <c r="F8" s="42">
        <v>1940</v>
      </c>
      <c r="G8" s="30">
        <f>E8*F8</f>
        <v>18391.2</v>
      </c>
      <c r="H8" s="31">
        <f>P8/F8</f>
        <v>-3.7994845360824741</v>
      </c>
      <c r="I8" s="30">
        <v>365</v>
      </c>
      <c r="J8" s="30">
        <v>48634</v>
      </c>
      <c r="K8" s="30">
        <v>3731</v>
      </c>
      <c r="L8" s="30">
        <f>I8+J8-K8</f>
        <v>45268</v>
      </c>
      <c r="M8" s="30">
        <v>33817</v>
      </c>
      <c r="N8" s="30">
        <v>-7370</v>
      </c>
      <c r="O8" s="30">
        <f>7193+N8</f>
        <v>-177</v>
      </c>
      <c r="P8" s="30">
        <v>-7371</v>
      </c>
      <c r="Q8" s="30">
        <f>G8+L8</f>
        <v>63659.199999999997</v>
      </c>
      <c r="R8" s="31">
        <f>Q8/M8</f>
        <v>1.8824614838690599</v>
      </c>
      <c r="S8" s="31">
        <f>Q8/O8</f>
        <v>-359.65649717514123</v>
      </c>
      <c r="T8" s="31">
        <f>Q8/N8</f>
        <v>-8.6376119402985072</v>
      </c>
      <c r="U8" s="31">
        <f>E8/H8</f>
        <v>-2.4950752950752952</v>
      </c>
    </row>
    <row r="9" spans="2:24" ht="31.2" x14ac:dyDescent="0.3">
      <c r="B9" s="25" t="s">
        <v>99</v>
      </c>
      <c r="C9" s="47" t="s">
        <v>43</v>
      </c>
      <c r="D9" s="46" t="s">
        <v>42</v>
      </c>
      <c r="E9" s="32">
        <v>33.97</v>
      </c>
      <c r="F9" s="30">
        <v>4430</v>
      </c>
      <c r="G9" s="30">
        <f>E9*F9</f>
        <v>150487.1</v>
      </c>
      <c r="H9" s="31">
        <f>P9/F9</f>
        <v>1.2121896162528216</v>
      </c>
      <c r="I9" s="30">
        <v>1743</v>
      </c>
      <c r="J9" s="30">
        <v>93068</v>
      </c>
      <c r="K9" s="30">
        <v>4749</v>
      </c>
      <c r="L9" s="30">
        <f>I9+J9-K9</f>
        <v>90062</v>
      </c>
      <c r="M9" s="30">
        <v>121427</v>
      </c>
      <c r="N9" s="30">
        <v>14041</v>
      </c>
      <c r="O9" s="30">
        <v>27862</v>
      </c>
      <c r="P9" s="30">
        <v>5370</v>
      </c>
      <c r="Q9" s="30">
        <f>G9+L9</f>
        <v>240549.1</v>
      </c>
      <c r="R9" s="31">
        <f>Q9/M9</f>
        <v>1.9810182249417345</v>
      </c>
      <c r="S9" s="31">
        <f>Q9/O9</f>
        <v>8.6335905534419641</v>
      </c>
      <c r="T9" s="31">
        <f>Q9/N9</f>
        <v>17.13190655936187</v>
      </c>
      <c r="U9" s="31">
        <f>E9/H9</f>
        <v>28.023668528864061</v>
      </c>
    </row>
    <row r="10" spans="2:24" ht="31.2" x14ac:dyDescent="0.3">
      <c r="B10" s="45" t="s">
        <v>100</v>
      </c>
      <c r="C10" s="47" t="s">
        <v>43</v>
      </c>
      <c r="D10" s="27" t="s">
        <v>44</v>
      </c>
      <c r="E10" s="32">
        <v>88.73</v>
      </c>
      <c r="F10" s="30">
        <v>13063</v>
      </c>
      <c r="G10" s="30">
        <f>E10*F10</f>
        <v>1159079.99</v>
      </c>
      <c r="H10" s="31">
        <f>P10/F10</f>
        <v>4.5909821633621677</v>
      </c>
      <c r="I10" s="30">
        <v>0</v>
      </c>
      <c r="J10" s="30">
        <v>14817</v>
      </c>
      <c r="K10" s="30">
        <v>139649</v>
      </c>
      <c r="L10" s="30">
        <f>I10+J10-K10</f>
        <v>-124832</v>
      </c>
      <c r="M10" s="30">
        <v>282836</v>
      </c>
      <c r="N10" s="30">
        <v>74842</v>
      </c>
      <c r="O10" s="30">
        <f>N10+15928</f>
        <v>90770</v>
      </c>
      <c r="P10" s="30">
        <v>59972</v>
      </c>
      <c r="Q10" s="30">
        <f>G10+L10</f>
        <v>1034247.99</v>
      </c>
      <c r="R10" s="31">
        <f>Q10/M10</f>
        <v>3.6567056173895827</v>
      </c>
      <c r="S10" s="31">
        <f>Q10/O10</f>
        <v>11.394160956263082</v>
      </c>
      <c r="T10" s="31">
        <f>Q10/N10</f>
        <v>13.819085406589883</v>
      </c>
      <c r="U10" s="31">
        <f>E10/H10</f>
        <v>19.327019108917497</v>
      </c>
    </row>
    <row r="11" spans="2:24" x14ac:dyDescent="0.3">
      <c r="B11" s="7"/>
      <c r="C11" s="7"/>
      <c r="D11" s="7"/>
      <c r="E11" s="7"/>
      <c r="F11" s="7"/>
      <c r="G11" s="7"/>
      <c r="H11" s="7"/>
      <c r="I11" s="7"/>
      <c r="J11" s="7"/>
      <c r="K11" s="7"/>
      <c r="L11" s="7"/>
      <c r="M11" s="7"/>
      <c r="N11" s="7"/>
      <c r="O11" s="7"/>
      <c r="P11" s="7"/>
      <c r="Q11" s="7"/>
      <c r="R11" s="7"/>
      <c r="S11" s="7"/>
      <c r="T11" s="7"/>
      <c r="U11" s="7"/>
    </row>
    <row r="12" spans="2:24" ht="18" x14ac:dyDescent="0.35">
      <c r="B12" s="22" t="s">
        <v>84</v>
      </c>
      <c r="C12" s="22"/>
      <c r="D12" s="22"/>
      <c r="E12" s="22"/>
      <c r="F12" s="22"/>
      <c r="G12" s="22"/>
      <c r="H12" s="22"/>
      <c r="I12" s="22"/>
      <c r="J12" s="22"/>
      <c r="K12" s="22"/>
      <c r="L12" s="22"/>
      <c r="M12" s="22"/>
      <c r="N12" s="23"/>
      <c r="O12" s="23"/>
      <c r="P12" s="23"/>
      <c r="Q12" s="23"/>
      <c r="R12" s="23"/>
      <c r="S12" s="23"/>
      <c r="T12" s="23"/>
      <c r="U12" s="23"/>
      <c r="V12" s="23"/>
      <c r="W12" s="23"/>
      <c r="X12" s="23"/>
    </row>
    <row r="14" spans="2:24" ht="18" x14ac:dyDescent="0.35">
      <c r="B14" s="14" t="s">
        <v>63</v>
      </c>
      <c r="C14" s="14"/>
      <c r="D14" s="14"/>
      <c r="E14" s="14"/>
      <c r="F14" s="14"/>
      <c r="G14" s="14"/>
      <c r="H14" s="14"/>
      <c r="I14" s="14"/>
      <c r="J14" s="14"/>
    </row>
    <row r="15" spans="2:24" ht="18" x14ac:dyDescent="0.35">
      <c r="B15" s="14"/>
      <c r="C15" s="14"/>
      <c r="D15" s="14"/>
      <c r="E15" s="14"/>
      <c r="F15" s="14"/>
      <c r="G15" s="14"/>
      <c r="H15" s="14"/>
      <c r="I15" s="14"/>
      <c r="J15" s="14"/>
    </row>
    <row r="17" spans="2:13" ht="18" x14ac:dyDescent="0.35">
      <c r="B17" s="14" t="s">
        <v>64</v>
      </c>
      <c r="C17" s="14"/>
      <c r="D17" s="14"/>
      <c r="E17" s="14"/>
      <c r="F17" s="14"/>
      <c r="G17" s="14"/>
      <c r="H17" s="14"/>
      <c r="I17" s="14"/>
    </row>
    <row r="18" spans="2:13" ht="18" x14ac:dyDescent="0.35">
      <c r="B18" s="14"/>
      <c r="C18" s="14"/>
      <c r="D18" s="14"/>
      <c r="E18" s="14"/>
      <c r="F18" s="14"/>
      <c r="G18" s="14"/>
      <c r="H18" s="14"/>
      <c r="I18" s="14"/>
    </row>
    <row r="20" spans="2:13" ht="18" x14ac:dyDescent="0.35">
      <c r="B20" s="14" t="s">
        <v>66</v>
      </c>
      <c r="C20" s="14"/>
      <c r="D20" s="14"/>
      <c r="E20" s="14"/>
      <c r="F20" s="14"/>
      <c r="G20" s="14"/>
    </row>
    <row r="21" spans="2:13" ht="18" x14ac:dyDescent="0.35">
      <c r="B21" s="14"/>
      <c r="C21" s="14"/>
      <c r="D21" s="14"/>
      <c r="E21" s="14"/>
      <c r="F21" s="14"/>
      <c r="G21" s="14"/>
    </row>
    <row r="23" spans="2:13" ht="18" x14ac:dyDescent="0.35">
      <c r="B23" s="14" t="s">
        <v>68</v>
      </c>
      <c r="C23" s="14"/>
      <c r="D23" s="14"/>
      <c r="E23" s="14"/>
      <c r="F23" s="14"/>
      <c r="G23" s="14"/>
      <c r="H23" s="14"/>
      <c r="I23" s="14"/>
    </row>
    <row r="24" spans="2:13" ht="18" x14ac:dyDescent="0.35">
      <c r="B24" s="14"/>
      <c r="C24" s="14"/>
      <c r="D24" s="14"/>
      <c r="E24" s="14"/>
      <c r="F24" s="14"/>
      <c r="G24" s="14"/>
      <c r="H24" s="14"/>
      <c r="I24" s="14"/>
    </row>
    <row r="26" spans="2:13" ht="18" x14ac:dyDescent="0.35">
      <c r="B26" s="14" t="s">
        <v>65</v>
      </c>
      <c r="C26" s="14"/>
      <c r="D26" s="14"/>
      <c r="E26" s="14"/>
      <c r="F26" s="14"/>
      <c r="G26" s="14"/>
      <c r="H26" s="14"/>
      <c r="I26" s="14"/>
      <c r="J26" s="14"/>
      <c r="K26" s="14"/>
      <c r="L26" s="14"/>
      <c r="M26" s="14"/>
    </row>
    <row r="27" spans="2:13" ht="18" x14ac:dyDescent="0.35">
      <c r="B27" s="14" t="s">
        <v>67</v>
      </c>
      <c r="C27" s="14"/>
      <c r="D27" s="14"/>
      <c r="E27" s="14"/>
      <c r="F27" s="14"/>
      <c r="G27" s="14"/>
      <c r="H27" s="14"/>
      <c r="I27" s="14"/>
      <c r="J27" s="14"/>
      <c r="K27" s="14"/>
      <c r="L27" s="14"/>
      <c r="M27" s="14"/>
    </row>
  </sheetData>
  <mergeCells count="11">
    <mergeCell ref="Q3:U3"/>
    <mergeCell ref="D4:D5"/>
    <mergeCell ref="E4:F4"/>
    <mergeCell ref="H4:H5"/>
    <mergeCell ref="I4:K4"/>
    <mergeCell ref="L4:L5"/>
    <mergeCell ref="B4:B5"/>
    <mergeCell ref="C4:C5"/>
    <mergeCell ref="G4:G5"/>
    <mergeCell ref="E3:H3"/>
    <mergeCell ref="M3:P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377D4-B95B-44E8-BFFF-37A1EB9C24BB}">
  <dimension ref="B3:X27"/>
  <sheetViews>
    <sheetView workbookViewId="0">
      <selection activeCell="D13" sqref="D13"/>
    </sheetView>
  </sheetViews>
  <sheetFormatPr defaultRowHeight="14.4" x14ac:dyDescent="0.3"/>
  <cols>
    <col min="2" max="2" width="39.5546875" customWidth="1"/>
    <col min="3" max="3" width="21.5546875" customWidth="1"/>
    <col min="4" max="4" width="32.109375" customWidth="1"/>
    <col min="5" max="5" width="18.21875" customWidth="1"/>
    <col min="6" max="6" width="19.6640625" customWidth="1"/>
    <col min="7" max="7" width="15.109375" customWidth="1"/>
    <col min="8" max="8" width="14.44140625" customWidth="1"/>
    <col min="9" max="9" width="19.6640625" customWidth="1"/>
    <col min="10" max="10" width="18.88671875" customWidth="1"/>
    <col min="11" max="11" width="15.88671875" customWidth="1"/>
    <col min="12" max="12" width="13.44140625" customWidth="1"/>
    <col min="13" max="13" width="18.44140625" customWidth="1"/>
    <col min="14" max="15" width="12.109375" customWidth="1"/>
    <col min="16" max="16" width="15.77734375" customWidth="1"/>
    <col min="17" max="17" width="16" customWidth="1"/>
    <col min="18" max="18" width="12.88671875" customWidth="1"/>
    <col min="19" max="19" width="12.77734375" customWidth="1"/>
    <col min="20" max="20" width="10.5546875" customWidth="1"/>
  </cols>
  <sheetData>
    <row r="3" spans="2:24" x14ac:dyDescent="0.3">
      <c r="B3" s="6" t="s">
        <v>18</v>
      </c>
      <c r="C3" s="6"/>
      <c r="D3" s="6"/>
      <c r="E3" s="16" t="s">
        <v>25</v>
      </c>
      <c r="F3" s="16"/>
      <c r="G3" s="16"/>
      <c r="H3" s="16"/>
      <c r="I3" s="12"/>
      <c r="J3" s="12"/>
      <c r="K3" s="12"/>
      <c r="L3" s="12"/>
      <c r="M3" s="16" t="s">
        <v>11</v>
      </c>
      <c r="N3" s="16"/>
      <c r="O3" s="16"/>
      <c r="P3" s="16"/>
      <c r="Q3" s="16" t="s">
        <v>15</v>
      </c>
      <c r="R3" s="16"/>
      <c r="S3" s="16"/>
      <c r="T3" s="16"/>
      <c r="U3" s="16"/>
    </row>
    <row r="4" spans="2:24" ht="28.8" x14ac:dyDescent="0.3">
      <c r="B4" s="17" t="s">
        <v>19</v>
      </c>
      <c r="C4" s="17" t="s">
        <v>21</v>
      </c>
      <c r="D4" s="17" t="s">
        <v>22</v>
      </c>
      <c r="E4" s="19"/>
      <c r="F4" s="21"/>
      <c r="G4" s="17" t="s">
        <v>27</v>
      </c>
      <c r="H4" s="17" t="s">
        <v>23</v>
      </c>
      <c r="I4" s="19"/>
      <c r="J4" s="20"/>
      <c r="K4" s="21"/>
      <c r="L4" s="17" t="s">
        <v>31</v>
      </c>
      <c r="M4" s="8" t="s">
        <v>32</v>
      </c>
      <c r="N4" s="8" t="s">
        <v>33</v>
      </c>
      <c r="O4" s="8" t="s">
        <v>34</v>
      </c>
      <c r="P4" s="10" t="s">
        <v>40</v>
      </c>
      <c r="Q4" s="10" t="s">
        <v>36</v>
      </c>
      <c r="R4" s="8" t="s">
        <v>16</v>
      </c>
      <c r="S4" s="8" t="s">
        <v>12</v>
      </c>
      <c r="T4" s="8" t="s">
        <v>13</v>
      </c>
      <c r="U4" s="8" t="s">
        <v>14</v>
      </c>
    </row>
    <row r="5" spans="2:24" ht="28.8" x14ac:dyDescent="0.3">
      <c r="B5" s="18"/>
      <c r="C5" s="18"/>
      <c r="D5" s="18"/>
      <c r="E5" s="13" t="s">
        <v>10</v>
      </c>
      <c r="F5" s="10" t="s">
        <v>26</v>
      </c>
      <c r="G5" s="18"/>
      <c r="H5" s="18"/>
      <c r="I5" s="8" t="s">
        <v>28</v>
      </c>
      <c r="J5" s="8" t="s">
        <v>29</v>
      </c>
      <c r="K5" s="10" t="s">
        <v>30</v>
      </c>
      <c r="L5" s="18"/>
      <c r="M5" s="8"/>
      <c r="N5" s="8"/>
      <c r="O5" s="8"/>
      <c r="P5" s="8"/>
      <c r="Q5" s="8"/>
      <c r="R5" s="8"/>
      <c r="S5" s="8"/>
      <c r="T5" s="8"/>
      <c r="U5" s="8"/>
    </row>
    <row r="6" spans="2:24" ht="31.2" x14ac:dyDescent="0.3">
      <c r="B6" s="25" t="s">
        <v>101</v>
      </c>
      <c r="C6" s="26" t="s">
        <v>48</v>
      </c>
      <c r="D6" s="27" t="s">
        <v>46</v>
      </c>
      <c r="E6" s="28">
        <v>203.65</v>
      </c>
      <c r="F6" s="42">
        <v>2507</v>
      </c>
      <c r="G6" s="30">
        <f>E6*F6</f>
        <v>510550.55</v>
      </c>
      <c r="H6" s="31">
        <f>P6/F6</f>
        <v>1.7423214998005585</v>
      </c>
      <c r="I6" s="30">
        <v>1250</v>
      </c>
      <c r="J6" s="30">
        <v>9703</v>
      </c>
      <c r="K6" s="30">
        <v>13296</v>
      </c>
      <c r="L6" s="30">
        <f>I6+J6-K6</f>
        <v>-2343</v>
      </c>
      <c r="M6" s="30">
        <v>26974</v>
      </c>
      <c r="N6" s="30">
        <v>4224</v>
      </c>
      <c r="O6" s="30">
        <v>5768</v>
      </c>
      <c r="P6" s="30">
        <v>4368</v>
      </c>
      <c r="Q6" s="30">
        <f>G6+L6</f>
        <v>508207.55</v>
      </c>
      <c r="R6" s="31">
        <f>Q6/M6</f>
        <v>18.840644694891377</v>
      </c>
      <c r="S6" s="31">
        <f>Q6/O6</f>
        <v>88.108105062413316</v>
      </c>
      <c r="T6" s="31">
        <f>Q6/N6</f>
        <v>120.31428740530303</v>
      </c>
      <c r="U6" s="31">
        <f>E6/H6</f>
        <v>116.88428342490842</v>
      </c>
    </row>
    <row r="7" spans="2:24" ht="35.4" customHeight="1" x14ac:dyDescent="0.3">
      <c r="B7" s="25" t="s">
        <v>102</v>
      </c>
      <c r="C7" s="26" t="s">
        <v>48</v>
      </c>
      <c r="D7" s="46" t="s">
        <v>47</v>
      </c>
      <c r="E7" s="32">
        <v>472.9</v>
      </c>
      <c r="F7" s="43">
        <v>423</v>
      </c>
      <c r="G7" s="30">
        <f>E7*F7</f>
        <v>200036.69999999998</v>
      </c>
      <c r="H7" s="31">
        <f>P7/F7</f>
        <v>26.531914893617021</v>
      </c>
      <c r="I7" s="30">
        <v>440</v>
      </c>
      <c r="J7" s="30">
        <v>39075</v>
      </c>
      <c r="K7" s="30">
        <v>12416</v>
      </c>
      <c r="L7" s="30">
        <f>I7+J7-K7</f>
        <v>27099</v>
      </c>
      <c r="M7" s="30">
        <v>33203</v>
      </c>
      <c r="N7" s="30">
        <v>14225</v>
      </c>
      <c r="O7" s="30">
        <f>N7+4984</f>
        <v>19209</v>
      </c>
      <c r="P7" s="30">
        <v>11223</v>
      </c>
      <c r="Q7" s="30">
        <f>G7+L7</f>
        <v>227135.69999999998</v>
      </c>
      <c r="R7" s="31">
        <f>Q7/M7</f>
        <v>6.8408186007288494</v>
      </c>
      <c r="S7" s="31">
        <f>Q7/O7</f>
        <v>11.82444166796814</v>
      </c>
      <c r="T7" s="31">
        <f>Q7/N7</f>
        <v>15.967360281195077</v>
      </c>
      <c r="U7" s="31">
        <f>E7/H7</f>
        <v>17.823817161186849</v>
      </c>
    </row>
    <row r="8" spans="2:24" ht="22.8" customHeight="1" x14ac:dyDescent="0.3">
      <c r="B8" s="25" t="s">
        <v>103</v>
      </c>
      <c r="C8" s="26" t="s">
        <v>48</v>
      </c>
      <c r="D8" s="46" t="s">
        <v>49</v>
      </c>
      <c r="E8" s="32">
        <v>51.72</v>
      </c>
      <c r="F8" s="42">
        <v>4105</v>
      </c>
      <c r="G8" s="30">
        <f>E8*F8</f>
        <v>212310.6</v>
      </c>
      <c r="H8" s="31">
        <f>P8/F8</f>
        <v>3.0725943970767355</v>
      </c>
      <c r="I8" s="30">
        <v>1733</v>
      </c>
      <c r="J8" s="30">
        <v>6658</v>
      </c>
      <c r="K8" s="30">
        <v>26146</v>
      </c>
      <c r="L8" s="30">
        <f>I8+J8-K8</f>
        <v>-17755</v>
      </c>
      <c r="M8" s="30">
        <v>56998</v>
      </c>
      <c r="N8" s="30">
        <v>15031</v>
      </c>
      <c r="O8" s="30">
        <f>N8+1726</f>
        <v>16757</v>
      </c>
      <c r="P8" s="30">
        <v>12613</v>
      </c>
      <c r="Q8" s="30">
        <f>G8+L8</f>
        <v>194555.6</v>
      </c>
      <c r="R8" s="31">
        <f>Q8/M8</f>
        <v>3.4133759079265942</v>
      </c>
      <c r="S8" s="31">
        <f>Q8/O8</f>
        <v>11.610407590857552</v>
      </c>
      <c r="T8" s="31">
        <f>Q8/N8</f>
        <v>12.943623178763888</v>
      </c>
      <c r="U8" s="31">
        <f>E8/H8</f>
        <v>16.83268056766828</v>
      </c>
    </row>
    <row r="9" spans="2:24" ht="31.2" x14ac:dyDescent="0.3">
      <c r="B9" s="25" t="s">
        <v>104</v>
      </c>
      <c r="C9" s="26" t="s">
        <v>48</v>
      </c>
      <c r="D9" s="27" t="s">
        <v>46</v>
      </c>
      <c r="E9" s="32">
        <v>74.489999999999995</v>
      </c>
      <c r="F9" s="30">
        <v>25929.383000000002</v>
      </c>
      <c r="G9" s="30">
        <f>E9*F9</f>
        <v>1931479.73967</v>
      </c>
      <c r="H9" s="31">
        <f>P9/F9</f>
        <v>39.218076072230488</v>
      </c>
      <c r="I9" s="30">
        <v>0</v>
      </c>
      <c r="J9" s="30">
        <f>4760.047+834336.439</f>
        <v>839096.48600000003</v>
      </c>
      <c r="K9" s="30">
        <v>1342814.0830000001</v>
      </c>
      <c r="L9" s="30">
        <f>I9+J9-K9</f>
        <v>-503717.59700000007</v>
      </c>
      <c r="M9" s="30">
        <v>2263891.2919999999</v>
      </c>
      <c r="N9" s="30">
        <v>1121278.851</v>
      </c>
      <c r="O9" s="30">
        <f>N9+437254.273</f>
        <v>1558533.1240000001</v>
      </c>
      <c r="P9" s="30">
        <v>1016900.515</v>
      </c>
      <c r="Q9" s="30">
        <f>G9+L9</f>
        <v>1427762.14267</v>
      </c>
      <c r="R9" s="31">
        <f>Q9/M9</f>
        <v>0.63066727086911734</v>
      </c>
      <c r="S9" s="31">
        <f>Q9/O9</f>
        <v>0.91609355020034844</v>
      </c>
      <c r="T9" s="31">
        <f>Q9/N9</f>
        <v>1.273333695179095</v>
      </c>
      <c r="U9" s="31">
        <f>E9/H9</f>
        <v>1.8993792521287098</v>
      </c>
    </row>
    <row r="10" spans="2:24" ht="31.2" x14ac:dyDescent="0.3">
      <c r="B10" s="25" t="s">
        <v>105</v>
      </c>
      <c r="C10" s="26" t="s">
        <v>48</v>
      </c>
      <c r="D10" s="27" t="s">
        <v>46</v>
      </c>
      <c r="E10" s="32">
        <v>64.77</v>
      </c>
      <c r="F10" s="30">
        <v>1571</v>
      </c>
      <c r="G10" s="30">
        <f>E10*F10</f>
        <v>101753.67</v>
      </c>
      <c r="H10" s="31">
        <f>P10/F10</f>
        <v>0.84022915340547422</v>
      </c>
      <c r="I10" s="30">
        <v>0</v>
      </c>
      <c r="J10" s="30">
        <v>2467</v>
      </c>
      <c r="K10" s="30">
        <v>5855</v>
      </c>
      <c r="L10" s="30">
        <f>I10+J10-K10</f>
        <v>-3388</v>
      </c>
      <c r="M10" s="30">
        <v>23601</v>
      </c>
      <c r="N10" s="30">
        <v>1264</v>
      </c>
      <c r="O10" s="30">
        <f>N10+4174</f>
        <v>5438</v>
      </c>
      <c r="P10" s="30">
        <v>1320</v>
      </c>
      <c r="Q10" s="30">
        <f>G10+L10</f>
        <v>98365.67</v>
      </c>
      <c r="R10" s="31">
        <f>Q10/M10</f>
        <v>4.1678602601584682</v>
      </c>
      <c r="S10" s="31">
        <f>Q10/O10</f>
        <v>18.088574843692534</v>
      </c>
      <c r="T10" s="31">
        <f>Q10/N10</f>
        <v>77.8209414556962</v>
      </c>
      <c r="U10" s="31">
        <f>E10/H10</f>
        <v>77.086113636363635</v>
      </c>
    </row>
    <row r="11" spans="2:24" x14ac:dyDescent="0.3">
      <c r="B11" s="7"/>
      <c r="C11" s="7"/>
      <c r="D11" s="7"/>
      <c r="E11" s="7"/>
      <c r="F11" s="7"/>
      <c r="G11" s="7"/>
      <c r="H11" s="7"/>
      <c r="I11" s="7"/>
      <c r="J11" s="7"/>
      <c r="K11" s="7"/>
      <c r="L11" s="7"/>
      <c r="M11" s="7"/>
      <c r="N11" s="7"/>
      <c r="O11" s="7"/>
      <c r="P11" s="7"/>
      <c r="Q11" s="7"/>
      <c r="R11" s="7"/>
      <c r="S11" s="7"/>
      <c r="T11" s="7"/>
      <c r="U11" s="7"/>
    </row>
    <row r="12" spans="2:24" ht="18" x14ac:dyDescent="0.35">
      <c r="B12" s="22" t="s">
        <v>84</v>
      </c>
      <c r="C12" s="22"/>
      <c r="D12" s="22"/>
      <c r="E12" s="22"/>
      <c r="F12" s="22"/>
      <c r="G12" s="22"/>
      <c r="H12" s="22"/>
      <c r="I12" s="22"/>
      <c r="J12" s="22"/>
      <c r="K12" s="22"/>
      <c r="L12" s="22"/>
      <c r="M12" s="22"/>
      <c r="N12" s="23"/>
      <c r="O12" s="23"/>
      <c r="P12" s="23"/>
      <c r="Q12" s="23"/>
      <c r="R12" s="23"/>
      <c r="S12" s="23"/>
      <c r="T12" s="23"/>
      <c r="U12" s="23"/>
      <c r="V12" s="23"/>
      <c r="W12" s="23"/>
      <c r="X12" s="23"/>
    </row>
    <row r="15" spans="2:24" ht="18" x14ac:dyDescent="0.35">
      <c r="B15" s="14" t="s">
        <v>45</v>
      </c>
      <c r="C15" s="14"/>
      <c r="D15" s="14"/>
      <c r="E15" s="14"/>
      <c r="F15" s="14"/>
      <c r="G15" s="14"/>
      <c r="H15" s="14"/>
      <c r="I15" s="14"/>
      <c r="J15" s="14"/>
      <c r="K15" s="14"/>
      <c r="L15" s="14"/>
      <c r="M15" s="14"/>
    </row>
    <row r="18" spans="2:19" ht="18" x14ac:dyDescent="0.35">
      <c r="B18" s="14" t="s">
        <v>69</v>
      </c>
      <c r="C18" s="14"/>
      <c r="D18" s="14"/>
      <c r="E18" s="14"/>
      <c r="F18" s="14"/>
      <c r="G18" s="14"/>
      <c r="H18" s="14"/>
      <c r="I18" s="14"/>
      <c r="J18" s="14"/>
      <c r="K18" s="14"/>
      <c r="L18" s="14"/>
      <c r="M18" s="14"/>
    </row>
    <row r="21" spans="2:19" ht="18" x14ac:dyDescent="0.35">
      <c r="B21" s="14" t="s">
        <v>70</v>
      </c>
      <c r="C21" s="14"/>
      <c r="D21" s="14"/>
      <c r="E21" s="14"/>
      <c r="F21" s="14"/>
      <c r="G21" s="14"/>
      <c r="H21" s="14"/>
    </row>
    <row r="24" spans="2:19" ht="18" x14ac:dyDescent="0.35">
      <c r="B24" s="14" t="s">
        <v>71</v>
      </c>
      <c r="C24" s="14"/>
      <c r="D24" s="14"/>
      <c r="E24" s="14"/>
      <c r="F24" s="14"/>
    </row>
    <row r="27" spans="2:19" ht="18" x14ac:dyDescent="0.35">
      <c r="B27" s="14" t="s">
        <v>72</v>
      </c>
      <c r="C27" s="14"/>
      <c r="D27" s="14"/>
      <c r="E27" s="14"/>
      <c r="F27" s="14"/>
      <c r="G27" s="14"/>
      <c r="H27" s="14"/>
      <c r="I27" s="14"/>
      <c r="J27" s="14"/>
      <c r="K27" s="14"/>
      <c r="L27" s="14"/>
      <c r="M27" s="14"/>
      <c r="N27" s="14"/>
      <c r="O27" s="14"/>
      <c r="P27" s="14"/>
      <c r="Q27" s="14"/>
      <c r="R27" s="14"/>
      <c r="S27" s="14"/>
    </row>
  </sheetData>
  <mergeCells count="11">
    <mergeCell ref="L4:L5"/>
    <mergeCell ref="E3:H3"/>
    <mergeCell ref="M3:P3"/>
    <mergeCell ref="Q3:U3"/>
    <mergeCell ref="B4:B5"/>
    <mergeCell ref="C4:C5"/>
    <mergeCell ref="D4:D5"/>
    <mergeCell ref="E4:F4"/>
    <mergeCell ref="G4:G5"/>
    <mergeCell ref="H4:H5"/>
    <mergeCell ref="I4:K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D8F0D-8320-417C-90BB-C0C32A6DF109}">
  <dimension ref="B2:X32"/>
  <sheetViews>
    <sheetView tabSelected="1" topLeftCell="A13" workbookViewId="0">
      <selection activeCell="D34" sqref="D34"/>
    </sheetView>
  </sheetViews>
  <sheetFormatPr defaultRowHeight="14.4" x14ac:dyDescent="0.3"/>
  <cols>
    <col min="2" max="2" width="37.44140625" customWidth="1"/>
    <col min="3" max="3" width="20.44140625" customWidth="1"/>
    <col min="4" max="4" width="23.77734375" customWidth="1"/>
    <col min="5" max="5" width="18.21875" customWidth="1"/>
    <col min="6" max="6" width="19.6640625" customWidth="1"/>
    <col min="7" max="7" width="15.109375" customWidth="1"/>
    <col min="8" max="8" width="14.44140625" customWidth="1"/>
    <col min="9" max="9" width="19.6640625" customWidth="1"/>
    <col min="10" max="10" width="18.88671875" customWidth="1"/>
    <col min="11" max="11" width="15.88671875" customWidth="1"/>
    <col min="12" max="12" width="13.44140625" customWidth="1"/>
    <col min="13" max="13" width="18.44140625" customWidth="1"/>
    <col min="14" max="15" width="12.109375" customWidth="1"/>
    <col min="16" max="16" width="15.77734375" customWidth="1"/>
    <col min="17" max="17" width="16" customWidth="1"/>
    <col min="18" max="18" width="12.88671875" customWidth="1"/>
    <col min="19" max="19" width="12.77734375" customWidth="1"/>
    <col min="20" max="20" width="10.5546875" customWidth="1"/>
  </cols>
  <sheetData>
    <row r="2" spans="2:24" x14ac:dyDescent="0.3">
      <c r="B2" s="6" t="s">
        <v>18</v>
      </c>
      <c r="C2" s="6"/>
      <c r="D2" s="6"/>
      <c r="E2" s="16" t="s">
        <v>25</v>
      </c>
      <c r="F2" s="16"/>
      <c r="G2" s="16"/>
      <c r="H2" s="16"/>
      <c r="I2" s="12"/>
      <c r="J2" s="12"/>
      <c r="K2" s="12"/>
      <c r="L2" s="12"/>
      <c r="M2" s="16" t="s">
        <v>11</v>
      </c>
      <c r="N2" s="16"/>
      <c r="O2" s="16"/>
      <c r="P2" s="16"/>
      <c r="Q2" s="16" t="s">
        <v>15</v>
      </c>
      <c r="R2" s="16"/>
      <c r="S2" s="16"/>
      <c r="T2" s="16"/>
      <c r="U2" s="16"/>
    </row>
    <row r="3" spans="2:24" ht="28.8" x14ac:dyDescent="0.3">
      <c r="B3" s="17" t="s">
        <v>19</v>
      </c>
      <c r="C3" s="17" t="s">
        <v>21</v>
      </c>
      <c r="D3" s="17" t="s">
        <v>22</v>
      </c>
      <c r="E3" s="19"/>
      <c r="F3" s="21"/>
      <c r="G3" s="17" t="s">
        <v>27</v>
      </c>
      <c r="H3" s="17" t="s">
        <v>23</v>
      </c>
      <c r="I3" s="19"/>
      <c r="J3" s="20"/>
      <c r="K3" s="21"/>
      <c r="L3" s="17" t="s">
        <v>31</v>
      </c>
      <c r="M3" s="8" t="s">
        <v>32</v>
      </c>
      <c r="N3" s="8" t="s">
        <v>33</v>
      </c>
      <c r="O3" s="8" t="s">
        <v>34</v>
      </c>
      <c r="P3" s="10" t="s">
        <v>40</v>
      </c>
      <c r="Q3" s="10" t="s">
        <v>36</v>
      </c>
      <c r="R3" s="8" t="s">
        <v>16</v>
      </c>
      <c r="S3" s="8" t="s">
        <v>12</v>
      </c>
      <c r="T3" s="8" t="s">
        <v>13</v>
      </c>
      <c r="U3" s="8" t="s">
        <v>14</v>
      </c>
    </row>
    <row r="4" spans="2:24" ht="28.8" x14ac:dyDescent="0.3">
      <c r="B4" s="18"/>
      <c r="C4" s="18"/>
      <c r="D4" s="18"/>
      <c r="E4" s="13" t="s">
        <v>10</v>
      </c>
      <c r="F4" s="10" t="s">
        <v>26</v>
      </c>
      <c r="G4" s="18"/>
      <c r="H4" s="18"/>
      <c r="I4" s="8" t="s">
        <v>28</v>
      </c>
      <c r="J4" s="8" t="s">
        <v>29</v>
      </c>
      <c r="K4" s="10" t="s">
        <v>30</v>
      </c>
      <c r="L4" s="18"/>
      <c r="M4" s="8"/>
      <c r="N4" s="8"/>
      <c r="O4" s="8"/>
      <c r="P4" s="8"/>
      <c r="Q4" s="8"/>
      <c r="R4" s="8"/>
      <c r="S4" s="8"/>
      <c r="T4" s="8"/>
      <c r="U4" s="8"/>
    </row>
    <row r="5" spans="2:24" ht="31.2" x14ac:dyDescent="0.3">
      <c r="B5" s="25" t="s">
        <v>106</v>
      </c>
      <c r="C5" s="26" t="s">
        <v>50</v>
      </c>
      <c r="D5" s="27" t="s">
        <v>113</v>
      </c>
      <c r="E5" s="28">
        <v>51.24</v>
      </c>
      <c r="F5" s="42">
        <v>5733</v>
      </c>
      <c r="G5" s="30">
        <f>E5*F5</f>
        <v>293758.92</v>
      </c>
      <c r="H5" s="31">
        <f>P5/F5</f>
        <v>5.4721786150357579</v>
      </c>
      <c r="I5" s="30">
        <v>2945</v>
      </c>
      <c r="J5" s="30">
        <v>32884</v>
      </c>
      <c r="K5" s="30">
        <v>22732</v>
      </c>
      <c r="L5" s="30">
        <f>I5+J5-K5</f>
        <v>13097</v>
      </c>
      <c r="M5" s="30">
        <v>100330</v>
      </c>
      <c r="N5" s="30">
        <v>34729</v>
      </c>
      <c r="O5" s="30">
        <f>N5+5064</f>
        <v>39793</v>
      </c>
      <c r="P5" s="30">
        <v>31372</v>
      </c>
      <c r="Q5" s="30">
        <f>G5+L5</f>
        <v>306855.92</v>
      </c>
      <c r="R5" s="31">
        <f>Q5/M5</f>
        <v>3.0584662613375859</v>
      </c>
      <c r="S5" s="31">
        <f>Q5/O5</f>
        <v>7.7113039981906359</v>
      </c>
      <c r="T5" s="31">
        <f>Q5/N5</f>
        <v>8.835725762331192</v>
      </c>
      <c r="U5" s="31">
        <f>E5/H5</f>
        <v>9.3637294402652049</v>
      </c>
    </row>
    <row r="6" spans="2:24" ht="31.2" x14ac:dyDescent="0.3">
      <c r="B6" s="25" t="s">
        <v>110</v>
      </c>
      <c r="C6" s="26" t="s">
        <v>50</v>
      </c>
      <c r="D6" s="27" t="s">
        <v>113</v>
      </c>
      <c r="E6" s="32">
        <v>176.65</v>
      </c>
      <c r="F6" s="43">
        <v>2663.9</v>
      </c>
      <c r="G6" s="30">
        <f>E6*F6</f>
        <v>470577.93500000006</v>
      </c>
      <c r="H6" s="31">
        <f>P6/F6</f>
        <v>6.7348624197605016</v>
      </c>
      <c r="I6" s="30">
        <v>12771</v>
      </c>
      <c r="J6" s="30">
        <v>26888</v>
      </c>
      <c r="K6" s="30">
        <v>23519</v>
      </c>
      <c r="L6" s="30">
        <f>I6+J6-K6</f>
        <v>16140</v>
      </c>
      <c r="M6" s="30">
        <v>94943</v>
      </c>
      <c r="N6" s="30">
        <v>23703</v>
      </c>
      <c r="O6" s="30">
        <f>N6+6970</f>
        <v>30673</v>
      </c>
      <c r="P6" s="30">
        <v>17941</v>
      </c>
      <c r="Q6" s="30">
        <f>G6+L6</f>
        <v>486717.93500000006</v>
      </c>
      <c r="R6" s="31">
        <f>Q6/M6</f>
        <v>5.1264225377331671</v>
      </c>
      <c r="S6" s="31">
        <f>Q6/O6</f>
        <v>15.867959932187919</v>
      </c>
      <c r="T6" s="31">
        <f>Q6/N6</f>
        <v>20.534022486605075</v>
      </c>
      <c r="U6" s="31">
        <f>E6/H6</f>
        <v>26.2291920740204</v>
      </c>
    </row>
    <row r="7" spans="2:24" ht="31.2" x14ac:dyDescent="0.3">
      <c r="B7" s="25" t="s">
        <v>107</v>
      </c>
      <c r="C7" s="26" t="s">
        <v>50</v>
      </c>
      <c r="D7" s="27" t="s">
        <v>113</v>
      </c>
      <c r="E7" s="32">
        <v>67.8</v>
      </c>
      <c r="F7" s="42">
        <v>1560</v>
      </c>
      <c r="G7" s="30">
        <f>E7*F7</f>
        <v>105768</v>
      </c>
      <c r="H7" s="31">
        <f>P7/F7</f>
        <v>2.1076923076923078</v>
      </c>
      <c r="I7" s="30">
        <v>5314</v>
      </c>
      <c r="J7" s="30">
        <v>22965</v>
      </c>
      <c r="K7" s="30">
        <v>6166</v>
      </c>
      <c r="L7" s="30">
        <f>I7+J7-K7</f>
        <v>22113</v>
      </c>
      <c r="M7" s="30">
        <v>44351</v>
      </c>
      <c r="N7" s="30">
        <v>3757</v>
      </c>
      <c r="O7" s="30">
        <v>9237</v>
      </c>
      <c r="P7" s="30">
        <v>3288</v>
      </c>
      <c r="Q7" s="30">
        <f>G7+L7</f>
        <v>127881</v>
      </c>
      <c r="R7" s="31">
        <f>Q7/M7</f>
        <v>2.8833848165768527</v>
      </c>
      <c r="S7" s="31">
        <f>Q7/O7</f>
        <v>13.844430009743423</v>
      </c>
      <c r="T7" s="31">
        <f>Q7/N7</f>
        <v>34.038062283737027</v>
      </c>
      <c r="U7" s="31">
        <f>E7/H7</f>
        <v>32.167883211678827</v>
      </c>
    </row>
    <row r="8" spans="2:24" ht="31.2" x14ac:dyDescent="0.3">
      <c r="B8" s="25" t="s">
        <v>108</v>
      </c>
      <c r="C8" s="26" t="s">
        <v>50</v>
      </c>
      <c r="D8" s="27" t="s">
        <v>113</v>
      </c>
      <c r="E8" s="32">
        <v>161.61000000000001</v>
      </c>
      <c r="F8" s="30">
        <v>1778</v>
      </c>
      <c r="G8" s="30">
        <f>E8*F8</f>
        <v>287342.58</v>
      </c>
      <c r="H8" s="31">
        <f>P8/F8</f>
        <v>6.6569178852643418</v>
      </c>
      <c r="I8" s="30">
        <v>4136</v>
      </c>
      <c r="J8" s="30">
        <v>59135</v>
      </c>
      <c r="K8" s="30">
        <v>9229</v>
      </c>
      <c r="L8" s="30">
        <f>I8+J8-K8</f>
        <v>54042</v>
      </c>
      <c r="M8" s="30">
        <v>58054</v>
      </c>
      <c r="N8" s="30">
        <v>18117</v>
      </c>
      <c r="O8" s="30">
        <f>N8+8467</f>
        <v>26584</v>
      </c>
      <c r="P8" s="30">
        <v>11836</v>
      </c>
      <c r="Q8" s="30">
        <f>G8+L8</f>
        <v>341384.58</v>
      </c>
      <c r="R8" s="31">
        <f>Q8/M8</f>
        <v>5.8804661177524373</v>
      </c>
      <c r="S8" s="31">
        <f>Q8/O8</f>
        <v>12.84173111646103</v>
      </c>
      <c r="T8" s="31">
        <f>Q8/N8</f>
        <v>18.843328365623449</v>
      </c>
      <c r="U8" s="31">
        <f>E8/H8</f>
        <v>24.277000675904024</v>
      </c>
    </row>
    <row r="9" spans="2:24" ht="31.2" x14ac:dyDescent="0.3">
      <c r="B9" s="45" t="s">
        <v>109</v>
      </c>
      <c r="C9" s="26" t="s">
        <v>50</v>
      </c>
      <c r="D9" s="27" t="s">
        <v>113</v>
      </c>
      <c r="E9" s="32">
        <v>110.95</v>
      </c>
      <c r="F9" s="30">
        <v>2542</v>
      </c>
      <c r="G9" s="30">
        <f>E9*F9</f>
        <v>282034.90000000002</v>
      </c>
      <c r="H9" s="31">
        <f>P9/F9</f>
        <v>5.7116443745082615</v>
      </c>
      <c r="I9" s="30">
        <v>1946</v>
      </c>
      <c r="J9" s="30">
        <v>28745</v>
      </c>
      <c r="K9" s="30">
        <v>13192</v>
      </c>
      <c r="L9" s="30">
        <f>I9+J9-K9</f>
        <v>17499</v>
      </c>
      <c r="M9" s="30">
        <v>59283</v>
      </c>
      <c r="N9" s="30">
        <v>16444</v>
      </c>
      <c r="O9" s="30">
        <f>N9+3909</f>
        <v>20353</v>
      </c>
      <c r="P9" s="30">
        <v>14519</v>
      </c>
      <c r="Q9" s="30">
        <f>G9+L9</f>
        <v>299533.90000000002</v>
      </c>
      <c r="R9" s="31">
        <f>Q9/M9</f>
        <v>5.0526103604743353</v>
      </c>
      <c r="S9" s="31">
        <f>Q9/O9</f>
        <v>14.716940991500026</v>
      </c>
      <c r="T9" s="31">
        <f>Q9/N9</f>
        <v>18.215391632206277</v>
      </c>
      <c r="U9" s="31">
        <f>E9/H9</f>
        <v>19.425229010262413</v>
      </c>
    </row>
    <row r="10" spans="2:24" x14ac:dyDescent="0.3">
      <c r="B10" s="7"/>
      <c r="C10" s="7"/>
      <c r="D10" s="7"/>
      <c r="E10" s="7"/>
      <c r="F10" s="7"/>
      <c r="G10" s="7"/>
      <c r="H10" s="7"/>
      <c r="I10" s="7"/>
      <c r="J10" s="7"/>
      <c r="K10" s="7"/>
      <c r="L10" s="7"/>
      <c r="M10" s="7"/>
      <c r="N10" s="7"/>
      <c r="O10" s="7"/>
      <c r="P10" s="7"/>
      <c r="Q10" s="7"/>
      <c r="R10" s="7"/>
      <c r="S10" s="7"/>
      <c r="T10" s="7"/>
      <c r="U10" s="7"/>
    </row>
    <row r="11" spans="2:24" ht="18" x14ac:dyDescent="0.35">
      <c r="B11" s="22" t="s">
        <v>84</v>
      </c>
      <c r="C11" s="22"/>
      <c r="D11" s="22"/>
      <c r="E11" s="22"/>
      <c r="F11" s="22"/>
      <c r="G11" s="22"/>
      <c r="H11" s="22"/>
      <c r="I11" s="22"/>
      <c r="J11" s="22"/>
      <c r="K11" s="22"/>
      <c r="L11" s="22"/>
      <c r="M11" s="22"/>
      <c r="N11" s="23"/>
      <c r="O11" s="23"/>
      <c r="P11" s="23"/>
      <c r="Q11" s="23"/>
      <c r="R11" s="23"/>
      <c r="S11" s="23"/>
      <c r="T11" s="23"/>
      <c r="U11" s="23"/>
      <c r="V11" s="23"/>
      <c r="W11" s="23"/>
      <c r="X11" s="23"/>
    </row>
    <row r="13" spans="2:24" ht="18" x14ac:dyDescent="0.35">
      <c r="B13" s="14" t="s">
        <v>73</v>
      </c>
      <c r="C13" s="14"/>
      <c r="D13" s="14"/>
      <c r="E13" s="14"/>
      <c r="F13" s="14"/>
      <c r="G13" s="14"/>
      <c r="H13" s="14"/>
      <c r="I13" s="14"/>
      <c r="J13" s="14"/>
      <c r="K13" s="14"/>
      <c r="L13" s="14"/>
      <c r="M13" s="14"/>
      <c r="N13" s="14"/>
      <c r="O13" s="14"/>
      <c r="P13" s="14"/>
      <c r="Q13" s="14"/>
      <c r="R13" s="14"/>
      <c r="S13" s="14"/>
    </row>
    <row r="14" spans="2:24" ht="18" x14ac:dyDescent="0.35">
      <c r="B14" s="14" t="s">
        <v>76</v>
      </c>
      <c r="C14" s="14"/>
      <c r="D14" s="14"/>
      <c r="E14" s="14"/>
      <c r="F14" s="14"/>
      <c r="G14" s="14"/>
      <c r="H14" s="14"/>
      <c r="I14" s="14"/>
      <c r="J14" s="14"/>
      <c r="K14" s="14"/>
      <c r="L14" s="14"/>
      <c r="M14" s="14"/>
      <c r="N14" s="14"/>
      <c r="O14" s="14"/>
      <c r="P14" s="14"/>
      <c r="Q14" s="14"/>
      <c r="R14" s="14"/>
      <c r="S14" s="14"/>
      <c r="T14" s="14"/>
      <c r="U14" s="14"/>
      <c r="V14" s="14"/>
      <c r="W14" s="14"/>
      <c r="X14" s="14"/>
    </row>
    <row r="15" spans="2:24" ht="18" x14ac:dyDescent="0.35">
      <c r="B15" s="14" t="s">
        <v>77</v>
      </c>
      <c r="C15" s="14"/>
      <c r="D15" s="14"/>
      <c r="E15" s="14"/>
      <c r="F15" s="14"/>
      <c r="G15" s="14"/>
      <c r="K15" s="5"/>
      <c r="L15" s="5"/>
    </row>
    <row r="16" spans="2:24" ht="18" x14ac:dyDescent="0.35">
      <c r="B16" s="14"/>
      <c r="C16" s="14"/>
      <c r="D16" s="14"/>
      <c r="E16" s="14"/>
      <c r="F16" s="14"/>
      <c r="G16" s="14"/>
      <c r="K16" s="5"/>
      <c r="L16" s="5"/>
    </row>
    <row r="17" spans="2:15" ht="18" x14ac:dyDescent="0.35">
      <c r="B17" s="14"/>
      <c r="C17" s="14"/>
      <c r="D17" s="14"/>
      <c r="E17" s="14"/>
      <c r="F17" s="14"/>
      <c r="G17" s="14"/>
      <c r="K17" s="5"/>
      <c r="L17" s="5"/>
    </row>
    <row r="18" spans="2:15" ht="18" x14ac:dyDescent="0.35">
      <c r="B18" s="14" t="s">
        <v>74</v>
      </c>
    </row>
    <row r="19" spans="2:15" ht="18" x14ac:dyDescent="0.35">
      <c r="B19" t="s">
        <v>75</v>
      </c>
    </row>
    <row r="22" spans="2:15" ht="18" x14ac:dyDescent="0.35">
      <c r="B22" s="14" t="s">
        <v>82</v>
      </c>
      <c r="C22" s="14"/>
      <c r="D22" s="14"/>
      <c r="E22" s="14"/>
      <c r="F22" s="14"/>
      <c r="G22" s="14"/>
      <c r="H22" s="14"/>
      <c r="I22" s="14"/>
      <c r="J22" s="14"/>
      <c r="K22" s="14"/>
      <c r="L22" s="14"/>
      <c r="M22" s="14"/>
      <c r="N22" s="14"/>
      <c r="O22" s="14"/>
    </row>
    <row r="23" spans="2:15" ht="18" x14ac:dyDescent="0.35">
      <c r="B23" s="14" t="s">
        <v>83</v>
      </c>
      <c r="C23" s="14"/>
      <c r="D23" s="14"/>
      <c r="E23" s="14"/>
      <c r="F23" s="14"/>
    </row>
    <row r="24" spans="2:15" ht="18" x14ac:dyDescent="0.35">
      <c r="B24" s="14"/>
      <c r="C24" s="14"/>
      <c r="D24" s="14"/>
      <c r="E24" s="14"/>
      <c r="F24" s="14"/>
    </row>
    <row r="26" spans="2:15" ht="18" x14ac:dyDescent="0.35">
      <c r="B26" s="14" t="s">
        <v>80</v>
      </c>
      <c r="C26" s="14"/>
      <c r="D26" s="14"/>
      <c r="E26" s="14"/>
      <c r="F26" s="14"/>
      <c r="G26" s="14"/>
      <c r="H26" s="14"/>
      <c r="I26" s="14"/>
      <c r="J26" s="14"/>
      <c r="K26" s="14"/>
      <c r="L26" s="14"/>
      <c r="M26" s="14"/>
    </row>
    <row r="27" spans="2:15" ht="18" x14ac:dyDescent="0.35">
      <c r="B27" s="14" t="s">
        <v>81</v>
      </c>
      <c r="C27" s="14"/>
      <c r="D27" s="14"/>
      <c r="E27" s="14"/>
      <c r="F27" s="14"/>
      <c r="G27" s="14"/>
      <c r="H27" s="14"/>
      <c r="I27" s="14"/>
      <c r="J27" s="14"/>
      <c r="K27" s="14"/>
      <c r="L27" s="14"/>
      <c r="M27" s="14"/>
    </row>
    <row r="28" spans="2:15" ht="18" x14ac:dyDescent="0.35">
      <c r="B28" s="14"/>
      <c r="C28" s="14"/>
      <c r="D28" s="14"/>
      <c r="E28" s="14"/>
      <c r="F28" s="14"/>
      <c r="G28" s="14"/>
      <c r="H28" s="14"/>
      <c r="I28" s="14"/>
      <c r="J28" s="14"/>
      <c r="K28" s="14"/>
      <c r="L28" s="14"/>
      <c r="M28" s="14"/>
    </row>
    <row r="30" spans="2:15" ht="18" x14ac:dyDescent="0.35">
      <c r="B30" s="24" t="s">
        <v>79</v>
      </c>
      <c r="C30" s="14"/>
      <c r="D30" s="14"/>
      <c r="E30" s="14"/>
      <c r="F30" s="14"/>
      <c r="G30" s="14"/>
      <c r="H30" s="14"/>
      <c r="I30" s="14"/>
      <c r="J30" s="14"/>
    </row>
    <row r="31" spans="2:15" ht="18" x14ac:dyDescent="0.35">
      <c r="B31" s="24" t="s">
        <v>78</v>
      </c>
      <c r="C31" s="14"/>
      <c r="D31" s="14"/>
      <c r="E31" s="14"/>
      <c r="F31" s="14"/>
      <c r="G31" s="14"/>
      <c r="H31" s="14"/>
      <c r="I31" s="14"/>
      <c r="J31" s="14"/>
    </row>
    <row r="32" spans="2:15" ht="18" x14ac:dyDescent="0.35">
      <c r="B32" s="24" t="s">
        <v>85</v>
      </c>
      <c r="C32" s="14"/>
      <c r="D32" s="14"/>
      <c r="E32" s="14"/>
      <c r="F32" s="14"/>
      <c r="G32" s="14"/>
      <c r="H32" s="14"/>
      <c r="I32" s="14"/>
      <c r="J32" s="14"/>
    </row>
  </sheetData>
  <mergeCells count="11">
    <mergeCell ref="L3:L4"/>
    <mergeCell ref="E2:H2"/>
    <mergeCell ref="M2:P2"/>
    <mergeCell ref="Q2:U2"/>
    <mergeCell ref="B3:B4"/>
    <mergeCell ref="C3:C4"/>
    <mergeCell ref="D3:D4"/>
    <mergeCell ref="E3:F3"/>
    <mergeCell ref="G3:G4"/>
    <mergeCell ref="H3:H4"/>
    <mergeCell ref="I3:K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Marriott</vt:lpstr>
      <vt:lpstr>Tesla</vt:lpstr>
      <vt:lpstr>Netflix</vt:lpstr>
      <vt:lpstr>Nvidia</vt:lpstr>
      <vt:lpstr>Pfizer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Harsha Karunaratne</cp:lastModifiedBy>
  <dcterms:created xsi:type="dcterms:W3CDTF">2020-05-19T16:42:58Z</dcterms:created>
  <dcterms:modified xsi:type="dcterms:W3CDTF">2023-12-22T18:27:04Z</dcterms:modified>
</cp:coreProperties>
</file>