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jadhassanieh/Downloads/"/>
    </mc:Choice>
  </mc:AlternateContent>
  <xr:revisionPtr revIDLastSave="0" documentId="13_ncr:1_{3B03D1A5-1CF9-0F47-9398-5BF099BF168E}" xr6:coauthVersionLast="47" xr6:coauthVersionMax="47" xr10:uidLastSave="{00000000-0000-0000-0000-000000000000}"/>
  <bookViews>
    <workbookView xWindow="0" yWindow="780" windowWidth="17760" windowHeight="19700" activeTab="1" xr2:uid="{00000000-000D-0000-FFFF-FFFF00000000}"/>
  </bookViews>
  <sheets>
    <sheet name="Instructions" sheetId="2" r:id="rId1"/>
    <sheet name="List of Ratios" sheetId="3" r:id="rId2"/>
    <sheet name="Financial Statement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45" i="3"/>
  <c r="E45" i="3"/>
  <c r="C45" i="3"/>
  <c r="D31" i="3"/>
  <c r="E31" i="3"/>
  <c r="C31" i="3"/>
  <c r="D29" i="3" l="1"/>
  <c r="E29" i="3"/>
  <c r="C29" i="3"/>
  <c r="D27" i="3"/>
  <c r="E27" i="3"/>
  <c r="C27" i="3"/>
  <c r="D98" i="3" l="1"/>
  <c r="E98" i="3"/>
  <c r="C98" i="3"/>
  <c r="D97" i="3"/>
  <c r="E97" i="3"/>
  <c r="C97" i="3"/>
  <c r="C8" i="3"/>
  <c r="D8" i="3"/>
  <c r="E8" i="3"/>
  <c r="C40" i="3"/>
  <c r="C42" i="3"/>
  <c r="C44" i="3"/>
  <c r="C46" i="3"/>
  <c r="E50" i="3"/>
  <c r="D48" i="3"/>
  <c r="E48" i="3"/>
  <c r="C48" i="3"/>
  <c r="C49" i="3"/>
  <c r="E40" i="3"/>
  <c r="E19" i="3"/>
  <c r="D46" i="3" l="1"/>
  <c r="E46" i="3"/>
  <c r="D44" i="3"/>
  <c r="E44" i="3"/>
  <c r="D43" i="3"/>
  <c r="D42" i="3" s="1"/>
  <c r="E43" i="3"/>
  <c r="C43" i="3"/>
  <c r="D41" i="3"/>
  <c r="E41" i="3"/>
  <c r="E42" i="3"/>
  <c r="C41" i="3"/>
  <c r="D40" i="3"/>
  <c r="E30" i="3"/>
  <c r="C30" i="3"/>
  <c r="D30" i="3"/>
  <c r="C26" i="3"/>
  <c r="D26" i="3"/>
  <c r="E26" i="3"/>
  <c r="D25" i="3"/>
  <c r="E25" i="3"/>
  <c r="C25" i="3"/>
  <c r="C18" i="3"/>
  <c r="D18" i="3"/>
  <c r="E18" i="3"/>
  <c r="D9" i="3"/>
  <c r="E9" i="3"/>
  <c r="C9" i="3"/>
  <c r="E12" i="3"/>
  <c r="C19" i="3" l="1"/>
  <c r="D90" i="3"/>
  <c r="E90" i="3"/>
  <c r="D91" i="3"/>
  <c r="E91" i="3"/>
  <c r="D92" i="3"/>
  <c r="E92" i="3"/>
  <c r="D93" i="3"/>
  <c r="E93" i="3"/>
  <c r="D88" i="3"/>
  <c r="E88" i="3"/>
  <c r="D87" i="3"/>
  <c r="E87" i="3"/>
  <c r="E96" i="3"/>
  <c r="D64" i="3"/>
  <c r="C64" i="3"/>
  <c r="D63" i="3"/>
  <c r="C63" i="3"/>
  <c r="D60" i="3"/>
  <c r="C60" i="3"/>
  <c r="D59" i="3"/>
  <c r="C59" i="3"/>
  <c r="D96" i="3"/>
  <c r="C96" i="3"/>
  <c r="C87" i="3"/>
  <c r="C93" i="3"/>
  <c r="C92" i="3"/>
  <c r="C91" i="3"/>
  <c r="C90" i="3"/>
  <c r="C88" i="3"/>
  <c r="D84" i="3"/>
  <c r="C84" i="3"/>
  <c r="D82" i="3"/>
  <c r="D81" i="3"/>
  <c r="C82" i="3"/>
  <c r="C81" i="3"/>
  <c r="D79" i="3"/>
  <c r="C79" i="3"/>
  <c r="D78" i="3"/>
  <c r="C78" i="3"/>
  <c r="D76" i="3"/>
  <c r="C76" i="3"/>
  <c r="D75" i="3"/>
  <c r="C75" i="3"/>
  <c r="D74" i="3"/>
  <c r="C74" i="3"/>
  <c r="D73" i="3"/>
  <c r="C73" i="3"/>
  <c r="D70" i="3"/>
  <c r="C70" i="3"/>
  <c r="D69" i="3"/>
  <c r="C69" i="3"/>
  <c r="D67" i="3"/>
  <c r="C67" i="3"/>
  <c r="D66" i="3"/>
  <c r="C66" i="3"/>
  <c r="D65" i="3"/>
  <c r="C65" i="3"/>
  <c r="D61" i="3"/>
  <c r="C61" i="3"/>
  <c r="C14" i="3"/>
  <c r="C13" i="3" s="1"/>
  <c r="D14" i="3"/>
  <c r="D13" i="3" s="1"/>
  <c r="E14" i="3"/>
  <c r="E13" i="3" s="1"/>
  <c r="D10" i="3"/>
  <c r="E10" i="3"/>
  <c r="C10" i="3"/>
  <c r="D11" i="3"/>
  <c r="D12" i="3" s="1"/>
  <c r="E11" i="3"/>
  <c r="C11" i="3"/>
  <c r="C12" i="3"/>
  <c r="D49" i="3"/>
  <c r="E49" i="3"/>
  <c r="D47" i="3"/>
  <c r="E47" i="3"/>
  <c r="C47" i="3"/>
  <c r="D37" i="3"/>
  <c r="E37" i="3"/>
  <c r="C37" i="3"/>
  <c r="D36" i="3"/>
  <c r="E36" i="3"/>
  <c r="C36" i="3"/>
  <c r="D35" i="3"/>
  <c r="E35" i="3"/>
  <c r="C35" i="3"/>
  <c r="D34" i="3"/>
  <c r="E34" i="3"/>
  <c r="C34" i="3"/>
  <c r="C50" i="3" l="1"/>
  <c r="D19" i="3"/>
  <c r="D50" i="3" s="1"/>
  <c r="B12" i="1"/>
  <c r="B18" i="1"/>
  <c r="B20" i="1"/>
  <c r="D22" i="3"/>
  <c r="E22" i="3"/>
  <c r="C22" i="3"/>
  <c r="E21" i="3"/>
  <c r="C20" i="3"/>
  <c r="C21" i="3" s="1"/>
  <c r="D20" i="3"/>
  <c r="D21" i="3" s="1"/>
  <c r="E20" i="3"/>
  <c r="D17" i="3"/>
  <c r="E17" i="3"/>
  <c r="C17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28" i="3" l="1"/>
  <c r="E28" i="3"/>
  <c r="C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22" i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<sst xmlns="http://schemas.openxmlformats.org/spreadsheetml/2006/main" count="216" uniqueCount="155">
  <si>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</si>
  <si>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</si>
  <si>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</si>
  <si>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</si>
  <si>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</si>
  <si>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</si>
  <si>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</si>
  <si>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</si>
  <si>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</si>
  <si>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</si>
  <si>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</si>
  <si>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</si>
  <si>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</si>
  <si>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</si>
  <si>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</si>
  <si>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</si>
  <si>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</si>
  <si>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</si>
  <si>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</si>
  <si>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</si>
  <si>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</si>
  <si>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</si>
  <si>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</si>
  <si>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</si>
  <si>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</si>
  <si>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</si>
  <si>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</si>
  <si>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</si>
  <si>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</si>
  <si>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</si>
  <si>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</si>
  <si>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</si>
  <si>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</si>
  <si>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</si>
  <si>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</si>
  <si>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</si>
  <si>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</si>
  <si>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</si>
  <si>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</si>
  <si>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</si>
  <si>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</si>
  <si>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</si>
  <si>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</si>
  <si>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</si>
  <si>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</si>
  <si>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</si>
  <si>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</si>
  <si>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</si>
  <si>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</si>
  <si>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</si>
  <si>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</si>
  <si>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</si>
  <si>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</si>
  <si>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</si>
  <si>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</si>
  <si>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</si>
  <si>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</si>
  <si>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</si>
  <si>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</si>
  <si>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</si>
  <si>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</si>
  <si>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</si>
  <si>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</si>
  <si>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</si>
  <si>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</si>
  <si>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</si>
  <si>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</si>
  <si>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</si>
  <si>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</si>
  <si>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</si>
  <si>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</si>
  <si>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</si>
  <si>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</si>
  <si>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</si>
  <si>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</si>
  <si>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</si>
  <si>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</si>
  <si>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</si>
  <si>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</si>
  <si>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</si>
  <si>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</si>
  <si>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</si>
  <si>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</si>
  <si>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</si>
  <si>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</si>
  <si>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</si>
  <si>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</si>
  <si>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</si>
  <si>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</si>
  <si>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</si>
  <si>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</si>
  <si>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</si>
  <si>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</si>
  <si>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</si>
  <si>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</si>
  <si>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</si>
  <si>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</si>
  <si>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</si>
  <si>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</si>
  <si>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</si>
  <si>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</si>
  <si>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</si>
  <si>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</si>
  <si>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</si>
  <si>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</si>
  <si>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</si>
  <si>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</si>
  <si>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</si>
  <si>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</si>
  <si>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</si>
  <si>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</si>
  <si>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</si>
  <si>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</si>
  <si>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</si>
  <si>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</si>
  <si>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</si>
  <si>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</si>
  <si>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</si>
  <si>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</si>
  <si>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</si>
  <si>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</si>
  <si>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</si>
  <si>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</si>
  <si>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</si>
  <si>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</si>
  <si>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</si>
  <si>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</si>
  <si>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</si>
  <si>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</si>
  <si>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</si>
  <si>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</si>
  <si>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</si>
  <si>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</si>
  <si>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</si>
  <si>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</si>
  <si>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</si>
  <si>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</si>
  <si>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</si>
  <si>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</si>
  <si>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</si>
  <si>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</si>
  <si>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</si>
  <si>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</si>
  <si>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</si>
  <si>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</si>
  <si>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</si>
  <si>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</si>
  <si>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</si>
  <si>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</si>
  <si>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</si>
  <si>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Price</t>
  </si>
  <si>
    <t>Calculate the growth rates for the following:</t>
  </si>
  <si>
    <t>Calculate margins/ as a % of net sales for the following:</t>
  </si>
  <si>
    <t>Non Current assets: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</si>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</sst>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4" applyFont="1"/>
    <xf numFmtId="0" fontId="0" fillId="0" borderId="0" xfId="4" applyNumberFormat="1" applyFont="1"/>
    <xf numFmtId="164" fontId="0" fillId="0" borderId="0" xfId="0" applyNumberFormat="1"/>
    <xf numFmtId="166" fontId="0" fillId="0" borderId="0" xfId="3" applyNumberFormat="1" applyFont="1"/>
    <xf numFmtId="166" fontId="0" fillId="0" borderId="0" xfId="0" applyNumberFormat="1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4" fontId="0" fillId="0" borderId="0" xfId="3" applyFont="1"/>
    <xf numFmtId="43" fontId="0" fillId="0" borderId="0" xfId="3" applyNumberFormat="1" applyFont="1"/>
    <xf numFmtId="43" fontId="0" fillId="0" borderId="0" xfId="0" applyNumberFormat="1"/>
    <xf numFmtId="43" fontId="0" fillId="0" borderId="0" xfId="4" applyNumberFormat="1" applyFont="1"/>
    <xf numFmtId="43" fontId="0" fillId="0" borderId="0" xfId="1" applyFon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8" sqref="A28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"/>
  <sheetViews>
    <sheetView tabSelected="1" workbookViewId="0">
      <selection activeCell="F51" sqref="F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5.6640625" bestFit="1" customWidth="1"/>
    <col min="6" max="6" width="46" customWidth="1"/>
    <col min="8" max="8" width="21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36" t="s">
        <v>154</v>
      </c>
      <c r="G1" s="19"/>
      <c r="H1" s="19"/>
      <c r="I1" s="19"/>
      <c r="J1" s="19"/>
    </row>
    <row r="2" spans="1:10" x14ac:dyDescent="0.2">
      <c r="C2" s="37" t="s">
        <v>23</v>
      </c>
      <c r="D2" s="37"/>
      <c r="E2" s="37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35">
        <f>'Financial Statements'!B42/'Financial Statements'!B56</f>
        <v>0.87935602862672257</v>
      </c>
      <c r="D5" s="35">
        <f>'Financial Statements'!C42/'Financial Statements'!C56</f>
        <v>1.0745531195957954</v>
      </c>
      <c r="E5" s="3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35">
        <f>('Financial Statements'!B36+'Financial Statements'!B38)/'Financial Statements'!B56</f>
        <v>0.33659778415658975</v>
      </c>
      <c r="D6" s="35">
        <f>('Financial Statements'!C36+'Financial Statements'!C38)/'Financial Statements'!C56</f>
        <v>0.48786668898080188</v>
      </c>
      <c r="E6" s="35">
        <f>('Financial Statements'!D36+'Financial Statements'!D38)/'Financial Statements'!D56</f>
        <v>0.51366327614999241</v>
      </c>
    </row>
    <row r="7" spans="1:10" x14ac:dyDescent="0.2">
      <c r="A7" s="18">
        <f t="shared" si="0"/>
        <v>1.3000000000000003</v>
      </c>
      <c r="B7" s="1" t="s">
        <v>102</v>
      </c>
      <c r="C7" s="35">
        <f>('Financial Statements'!B36)/'Financial Statements'!B56</f>
        <v>0.15356340351469652</v>
      </c>
      <c r="D7" s="35">
        <f>('Financial Statements'!C36)/'Financial Statements'!C56</f>
        <v>0.27844853005634318</v>
      </c>
      <c r="E7" s="35">
        <f>('Financial Statements'!D36)/'Financial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35">
        <f>'Financial Statements'!B42/(('Financial Statements'!B17-'Financial Statements'!B79-'Financial Statements'!B80-'Financial Statements'!B81-'Financial Statements'!B82)/365)</f>
        <v>1636.6799682087624</v>
      </c>
      <c r="D8" s="35">
        <f>'Financial Statements'!C42/(('Financial Statements'!C17-'Financial Statements'!C79-'Financial Statements'!C80-'Financial Statements'!C81-'Financial Statements'!C82)/365)</f>
        <v>1661.6631777972852</v>
      </c>
      <c r="E8" s="35">
        <f>'Financial Statements'!D42/(('Financial Statements'!D17-'Financial Statements'!D79-'Financial Statements'!D80-'Financial Statements'!D81-'Financial Statements'!D82)/365)</f>
        <v>2486.6198151220669</v>
      </c>
    </row>
    <row r="9" spans="1:10" x14ac:dyDescent="0.2">
      <c r="A9" s="18">
        <f t="shared" si="0"/>
        <v>1.5000000000000004</v>
      </c>
      <c r="B9" s="1" t="s">
        <v>104</v>
      </c>
      <c r="C9" s="35">
        <f>(('Financial Statements'!B39+'Financial Statements'!C39)/2)/('Financial Statements'!B8)*365</f>
        <v>5.3343789941368609</v>
      </c>
      <c r="D9" s="35">
        <f>(('Financial Statements'!C39+'Financial Statements'!D39)/2)/('Financial Statements'!C8)*365</f>
        <v>5.3086174234658312</v>
      </c>
      <c r="E9" s="35">
        <f>(('Financial Statements'!D39+'Financial Statements'!E39)/2)/('Financial Statements'!D8)*365</f>
        <v>2.6997887182849754</v>
      </c>
    </row>
    <row r="10" spans="1:10" x14ac:dyDescent="0.2">
      <c r="A10" s="18">
        <f t="shared" si="0"/>
        <v>1.6000000000000005</v>
      </c>
      <c r="B10" s="1" t="s">
        <v>105</v>
      </c>
      <c r="C10" s="35">
        <f>('Financial Statements'!B51/'Financial Statements'!B12)*365</f>
        <v>104.68527730310539</v>
      </c>
      <c r="D10" s="35">
        <f>('Financial Statements'!C51/'Financial Statements'!C12)*365</f>
        <v>93.851071222315596</v>
      </c>
      <c r="E10" s="35">
        <f>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35">
        <f>('Financial Statements'!B38/'Financial Statements'!B8)*365</f>
        <v>26.087825363656648</v>
      </c>
      <c r="D11" s="35">
        <f>('Financial Statements'!C38/'Financial Statements'!C8)*365</f>
        <v>26.219311841713207</v>
      </c>
      <c r="E11" s="35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33">
        <f>C11+C9-C10</f>
        <v>-73.263072945311876</v>
      </c>
      <c r="D12" s="33">
        <f t="shared" ref="D12" si="1">D11+D9-D10</f>
        <v>-62.323141957136556</v>
      </c>
      <c r="E12" s="33">
        <f>E11+E9-E10</f>
        <v>-66.914963844592478</v>
      </c>
    </row>
    <row r="13" spans="1:10" x14ac:dyDescent="0.2">
      <c r="A13" s="18">
        <f t="shared" si="0"/>
        <v>1.9000000000000008</v>
      </c>
      <c r="B13" s="1" t="s">
        <v>108</v>
      </c>
      <c r="C13" s="23">
        <f>(C14/'Financial Statements'!B13)</f>
        <v>-0.10877610052581654</v>
      </c>
      <c r="D13" s="23">
        <f>(D14/'Financial Statements'!C13)</f>
        <v>6.120940092648329E-2</v>
      </c>
      <c r="E13" s="23">
        <f>(E14/'Financial Statements'!D13)</f>
        <v>0.36511490529364687</v>
      </c>
    </row>
    <row r="14" spans="1:10" x14ac:dyDescent="0.2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6" x14ac:dyDescent="0.2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</row>
    <row r="18" spans="1:6" x14ac:dyDescent="0.2">
      <c r="A18" s="18">
        <f>+A17+0.1</f>
        <v>2.2000000000000002</v>
      </c>
      <c r="B18" s="1" t="s">
        <v>111</v>
      </c>
      <c r="C18" s="23">
        <f>('Financial Statements'!B79+'Financial Statements'!B18)/'Financial Statements'!B8</f>
        <v>0.3310467428130896</v>
      </c>
      <c r="D18" s="23">
        <f>('Financial Statements'!C79+'Financial Statements'!C18)/'Financial Statements'!C8</f>
        <v>0.32866979938056462</v>
      </c>
      <c r="E18" s="23">
        <f>('Financial Statements'!D79+'Financial Statements'!D18)/'Financial Statements'!D8</f>
        <v>0.2817478097736007</v>
      </c>
      <c r="F18" s="24"/>
    </row>
    <row r="19" spans="1:6" x14ac:dyDescent="0.2">
      <c r="A19" s="18"/>
      <c r="B19" s="3" t="s">
        <v>112</v>
      </c>
      <c r="C19">
        <f>C18*'Financial Statements'!B8</f>
        <v>130541</v>
      </c>
      <c r="D19">
        <f>D18*'Financial Statements'!C8</f>
        <v>120233.00000000001</v>
      </c>
      <c r="E19">
        <f>E18*'Financial Statements'!D8</f>
        <v>77344</v>
      </c>
    </row>
    <row r="20" spans="1:6" x14ac:dyDescent="0.2">
      <c r="A20" s="18">
        <f>+A18+0.1</f>
        <v>2.3000000000000003</v>
      </c>
      <c r="B20" s="1" t="s">
        <v>113</v>
      </c>
      <c r="C20" s="23">
        <f>'Financial Statements'!B18/(('Financial Statements'!B8)*100%)</f>
        <v>0.30288744395528594</v>
      </c>
      <c r="D20" s="23">
        <f>'Financial Statements'!C18/('Financial Statements'!C8*100%)</f>
        <v>0.29782377527561593</v>
      </c>
      <c r="E20" s="23">
        <f>'Financial Statements'!D18/('Financial Statements'!D8*100%)</f>
        <v>0.24147314354406862</v>
      </c>
    </row>
    <row r="21" spans="1:6" x14ac:dyDescent="0.2">
      <c r="A21" s="18"/>
      <c r="B21" s="3" t="s">
        <v>114</v>
      </c>
      <c r="C21">
        <f>C20*'Financial Statements'!B8</f>
        <v>119437</v>
      </c>
      <c r="D21">
        <f>D20*'Financial Statements'!C8</f>
        <v>108949</v>
      </c>
      <c r="E21">
        <f>E20*'Financial Statements'!D8</f>
        <v>66288</v>
      </c>
    </row>
    <row r="22" spans="1:6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 s="33">
        <f>'Financial Statements'!B59/'Financial Statements'!B68</f>
        <v>1.9529325860435744</v>
      </c>
      <c r="D25" s="33">
        <f>'Financial Statements'!C59/'Financial Statements'!C68</f>
        <v>1.729370740212395</v>
      </c>
      <c r="E25" s="33">
        <f>'Financial Statements'!D59/'Financial Statements'!D68</f>
        <v>1.5100782075024104</v>
      </c>
    </row>
    <row r="26" spans="1:6" x14ac:dyDescent="0.2">
      <c r="A26" s="18">
        <f t="shared" ref="A26:A30" si="2">+A25+0.1</f>
        <v>3.2</v>
      </c>
      <c r="B26" s="1" t="s">
        <v>118</v>
      </c>
      <c r="C26" s="34">
        <f>'Financial Statements'!B59/'Financial Statements'!B48</f>
        <v>0.28053181386514719</v>
      </c>
      <c r="D26" s="34">
        <f>'Financial Statements'!C59/'Financial Statements'!C48</f>
        <v>0.31084153366647482</v>
      </c>
      <c r="E26" s="34">
        <f>'Financial Statements'!D59/'Financial Statements'!D48</f>
        <v>0.30463308304105124</v>
      </c>
    </row>
    <row r="27" spans="1:6" x14ac:dyDescent="0.2">
      <c r="A27" s="18">
        <f t="shared" si="2"/>
        <v>3.3000000000000003</v>
      </c>
      <c r="B27" s="1" t="s">
        <v>119</v>
      </c>
      <c r="C27" s="34">
        <f>'Financial Statements'!B59/('Financial Statements'!B59+'Financial Statements'!B68)</f>
        <v>0.66135359651409131</v>
      </c>
      <c r="D27" s="34">
        <f>'Financial Statements'!C59/('Financial Statements'!C59+'Financial Statements'!C68)</f>
        <v>0.63361518269878514</v>
      </c>
      <c r="E27" s="34">
        <f>'Financial Statements'!D59/('Financial Statements'!D59+'Financial Statements'!D68)</f>
        <v>0.60160603880345842</v>
      </c>
    </row>
    <row r="28" spans="1:6" x14ac:dyDescent="0.2">
      <c r="A28" s="18">
        <f t="shared" si="2"/>
        <v>3.4000000000000004</v>
      </c>
      <c r="B28" s="1" t="s">
        <v>120</v>
      </c>
      <c r="C28" s="33">
        <f>C21/'Financial Statements'!B114</f>
        <v>41.68830715532286</v>
      </c>
      <c r="D28" s="33">
        <f>D21/'Financial Statements'!C114</f>
        <v>40.546706363974693</v>
      </c>
      <c r="E28" s="33">
        <f>E21/'Financial Statements'!D114</f>
        <v>22.081279147235175</v>
      </c>
    </row>
    <row r="29" spans="1:6" ht="16" customHeight="1" x14ac:dyDescent="0.2">
      <c r="A29" s="18">
        <f t="shared" si="2"/>
        <v>3.5000000000000004</v>
      </c>
      <c r="B29" s="1" t="s">
        <v>121</v>
      </c>
      <c r="C29" s="33">
        <f>'Financial Statements'!B18/(-'Financial Statements'!B101-'Financial Statements'!B102-'Financial Statements'!B105)</f>
        <v>3.9022772568366713</v>
      </c>
      <c r="D29" s="33">
        <f>'Financial Statements'!C18/(-'Financial Statements'!C101-'Financial Statements'!C102-'Financial Statements'!C105)</f>
        <v>3.6593222046820943</v>
      </c>
      <c r="E29" s="33">
        <f>'Financial Statements'!D18/(-'Financial Statements'!D101-'Financial Statements'!D102-'Financial Statements'!D105)</f>
        <v>2.1845504877405748</v>
      </c>
    </row>
    <row r="30" spans="1:6" x14ac:dyDescent="0.2">
      <c r="A30" s="18">
        <f t="shared" si="2"/>
        <v>3.6000000000000005</v>
      </c>
      <c r="B30" s="1" t="s">
        <v>122</v>
      </c>
      <c r="C30" s="33">
        <f>C31/('Financial Statements'!B28/1000)</f>
        <v>7.7454613456145758</v>
      </c>
      <c r="D30" s="33">
        <f>D31/('Financial Statements'!C28/1000)</f>
        <v>7.2396434278753423</v>
      </c>
      <c r="E30" s="33">
        <f>E31/('Financial Statements'!D28/1000)</f>
        <v>5.8240388895297608</v>
      </c>
    </row>
    <row r="31" spans="1:6" x14ac:dyDescent="0.2">
      <c r="A31" s="18"/>
      <c r="B31" s="3" t="s">
        <v>123</v>
      </c>
      <c r="C31" s="27">
        <f>'Financial Statements'!B91+'Financial Statements'!B96+('Financial Statements'!B104-'Financial Statements'!B105)</f>
        <v>126451</v>
      </c>
      <c r="D31" s="27">
        <f>'Financial Statements'!C91+'Financial Statements'!C96+('Financial Statements'!C104-'Financial Statements'!C105)</f>
        <v>122096</v>
      </c>
      <c r="E31" s="27">
        <f>'Financial Statements'!D91+'Financial Statements'!D96+('Financial Statements'!D104-'Financial Statements'!D105)</f>
        <v>102085</v>
      </c>
    </row>
    <row r="32" spans="1:6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3">
        <f>'Financial Statements'!B8/('Financial Statements'!B48+'Financial Statements'!C48)/2</f>
        <v>0.28015920267933392</v>
      </c>
      <c r="D34" s="23">
        <f>'Financial Statements'!C8/('Financial Statements'!C48+'Financial Statements'!D48)/2</f>
        <v>0.2710197217324305</v>
      </c>
      <c r="E34" s="23">
        <f>'Financial Statements'!D8/('Financial Statements'!D48+'Financial Statements'!E48)/2</f>
        <v>0.42378075137084426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Statements'!B8/(('Financial Statements'!B45+'Financial Statements'!C45)/2)</f>
        <v>9.6699976703409884</v>
      </c>
      <c r="D35">
        <f>'Financial Statements'!C8/(('Financial Statements'!C45+'Financial Statements'!D45)/2)</f>
        <v>9.6007400992047867</v>
      </c>
      <c r="E35">
        <f>'Financial Statements'!D8/(('Financial Statements'!D45+'Financial Statements'!E45)/2)</f>
        <v>14.933090355219496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Statements'!B12/('Financial Statements'!B39+'Financial Statements'!C39)/2</f>
        <v>9.6974665972583729</v>
      </c>
      <c r="D36">
        <f>'Financial Statements'!C12/('Financial Statements'!C39+'Financial Statements'!D39)/2</f>
        <v>10.007565078470069</v>
      </c>
      <c r="E36">
        <f>'Financial Statements'!D12/('Financial Statements'!D39+'Financial Statements'!E39)/2</f>
        <v>20.876508249199706</v>
      </c>
    </row>
    <row r="37" spans="1:5" x14ac:dyDescent="0.2">
      <c r="A37" s="18">
        <f t="shared" si="3"/>
        <v>4.3999999999999986</v>
      </c>
      <c r="B37" s="1" t="s">
        <v>128</v>
      </c>
      <c r="C37" s="23">
        <f>'Financial Statements'!B22/(('Financial Statements'!B48+'Financial Statements'!C48)/2)</f>
        <v>0.28362915040276687</v>
      </c>
      <c r="D37" s="23">
        <f>'Financial Statements'!C22/(('Financial Statements'!C48+'Financial Statements'!D48)/2)</f>
        <v>0.28057905732786081</v>
      </c>
      <c r="E37" s="23">
        <f>'Financial Statements'!D22/(('Financial Statements'!D48+'Financial Statements'!E48)/2)</f>
        <v>0.35451143605196861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32">
        <f>C53/'Financial Statements'!B25</f>
        <v>22.618657937806869</v>
      </c>
      <c r="D40" s="32">
        <f>D53/'Financial Statements'!C25</f>
        <v>26.188948306595361</v>
      </c>
      <c r="E40" s="32">
        <f>E53/'Financial Statements'!D25</f>
        <v>34.231707317073173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 s="32">
        <f>'Financial Statements'!B22/('Financial Statements'!B28/1000)</f>
        <v>6.1132002014722815</v>
      </c>
      <c r="D41" s="32">
        <f>'Financial Statements'!C22/('Financial Statements'!C28/1000)</f>
        <v>5.6140204408927188</v>
      </c>
      <c r="E41" s="32">
        <f>'Financial Statements'!D22/('Financial Statements'!D28/1000)</f>
        <v>3.2753479618630856</v>
      </c>
    </row>
    <row r="42" spans="1:5" x14ac:dyDescent="0.2">
      <c r="A42" s="18">
        <f t="shared" si="4"/>
        <v>5.2999999999999989</v>
      </c>
      <c r="B42" s="1" t="s">
        <v>132</v>
      </c>
      <c r="C42" s="32">
        <f>C53/C43</f>
        <v>44.526132495263646</v>
      </c>
      <c r="D42" s="32">
        <f t="shared" ref="D42:E42" si="5">D53/D43</f>
        <v>39.273956244729753</v>
      </c>
      <c r="E42" s="32">
        <f t="shared" si="5"/>
        <v>30.120875249391634</v>
      </c>
    </row>
    <row r="43" spans="1:5" x14ac:dyDescent="0.2">
      <c r="A43" s="18">
        <f t="shared" si="4"/>
        <v>5.3999999999999986</v>
      </c>
      <c r="B43" s="3" t="s">
        <v>133</v>
      </c>
      <c r="C43" s="32">
        <f>'Financial Statements'!B68/('Financial Statements'!B28/1000)</f>
        <v>3.1037952827971451</v>
      </c>
      <c r="D43" s="32">
        <f>'Financial Statements'!C68/('Financial Statements'!C28/1000)</f>
        <v>3.740901453484597</v>
      </c>
      <c r="E43" s="32">
        <f>'Financial Statements'!D68/('Financial Statements'!D28/1000)</f>
        <v>3.7276473233382479</v>
      </c>
    </row>
    <row r="44" spans="1:5" x14ac:dyDescent="0.2">
      <c r="A44" s="18">
        <f t="shared" si="4"/>
        <v>5.4999999999999982</v>
      </c>
      <c r="B44" s="1" t="s">
        <v>134</v>
      </c>
      <c r="C44" s="32">
        <f>'Financial Statements'!B102/'Financial Statements'!B22</f>
        <v>-0.14870294480125848</v>
      </c>
      <c r="D44" s="32">
        <f>'Financial Statements'!C102/'Financial Statements'!C22</f>
        <v>-0.15279890156316012</v>
      </c>
      <c r="E44" s="32">
        <f>'Financial Statements'!D102/'Financial Statements'!D22</f>
        <v>-0.24526658654264863</v>
      </c>
    </row>
    <row r="45" spans="1:5" x14ac:dyDescent="0.2">
      <c r="A45" s="18"/>
      <c r="B45" s="3" t="s">
        <v>135</v>
      </c>
      <c r="C45" s="32">
        <f>-'Financial Statements'!B102/('Financial Statements'!B28/1000)</f>
        <v>0.90905087211857494</v>
      </c>
      <c r="D45" s="32">
        <f>-'Financial Statements'!C102/('Financial Statements'!C28/1000)</f>
        <v>0.85781615672153533</v>
      </c>
      <c r="E45" s="32">
        <f>-'Financial Statements'!D102/('Financial Statements'!D28/1000)</f>
        <v>0.80333341434558025</v>
      </c>
    </row>
    <row r="46" spans="1:5" x14ac:dyDescent="0.2">
      <c r="A46" s="18">
        <f>+A44+0.1</f>
        <v>5.5999999999999979</v>
      </c>
      <c r="B46" s="1" t="s">
        <v>136</v>
      </c>
      <c r="C46" s="32">
        <f>C45/C53</f>
        <v>6.5777921282096597E-3</v>
      </c>
      <c r="D46" s="32">
        <f t="shared" ref="D46:E46" si="6">D45/D53</f>
        <v>5.8386615622211778E-3</v>
      </c>
      <c r="E46" s="32">
        <f t="shared" si="6"/>
        <v>7.1547329385961899E-3</v>
      </c>
    </row>
    <row r="47" spans="1:5" x14ac:dyDescent="0.2">
      <c r="A47" s="18">
        <f t="shared" ref="A47:A50" si="7">+A45+0.1</f>
        <v>0.1</v>
      </c>
      <c r="B47" s="1" t="s">
        <v>137</v>
      </c>
      <c r="C47" s="32">
        <f>'Financial Statements'!B22/'Financial Statements'!B68</f>
        <v>1.9695887275023682</v>
      </c>
      <c r="D47" s="32">
        <f>'Financial Statements'!C22/'Financial Statements'!C68</f>
        <v>1.5007132667617689</v>
      </c>
      <c r="E47" s="32">
        <f>'Financial Statements'!D22/'Financial Statements'!D68</f>
        <v>0.87866358530127486</v>
      </c>
    </row>
    <row r="48" spans="1:5" x14ac:dyDescent="0.2">
      <c r="A48" s="18">
        <f t="shared" si="7"/>
        <v>5.6999999999999975</v>
      </c>
      <c r="B48" s="1" t="s">
        <v>138</v>
      </c>
      <c r="C48" s="32">
        <f>C21/('Financial Statements'!B68+'Financial Statements'!B59)</f>
        <v>0.79821026391589978</v>
      </c>
      <c r="D48" s="32">
        <f>D21/('Financial Statements'!C68+'Financial Statements'!C59)</f>
        <v>0.63270343097400639</v>
      </c>
      <c r="E48" s="32">
        <f>E21/('Financial Statements'!D68+'Financial Statements'!D59)</f>
        <v>0.40418033486579757</v>
      </c>
    </row>
    <row r="49" spans="1:5" x14ac:dyDescent="0.2">
      <c r="A49" s="18">
        <f t="shared" si="7"/>
        <v>0.2</v>
      </c>
      <c r="B49" s="1" t="s">
        <v>128</v>
      </c>
      <c r="C49" s="32">
        <f>'Financial Statements'!B22/(('Financial Statements'!B48+'Financial Statements'!C48)/2)</f>
        <v>0.28362915040276687</v>
      </c>
      <c r="D49" s="32">
        <f>'Financial Statements'!C22/(('Financial Statements'!C48+'Financial Statements'!D48)/2)</f>
        <v>0.28057905732786081</v>
      </c>
      <c r="E49" s="32">
        <f>'Financial Statements'!D22/(('Financial Statements'!D48+'Financial Statements'!E48)/2)</f>
        <v>0.35451143605196861</v>
      </c>
    </row>
    <row r="50" spans="1:5" x14ac:dyDescent="0.2">
      <c r="A50" s="18">
        <f t="shared" si="7"/>
        <v>5.7999999999999972</v>
      </c>
      <c r="B50" s="1" t="s">
        <v>139</v>
      </c>
      <c r="C50" s="32">
        <f>C51/C19</f>
        <v>17.860604605449627</v>
      </c>
      <c r="D50" s="32">
        <f t="shared" ref="D50" si="8">D51/D19</f>
        <v>21.225120386915403</v>
      </c>
      <c r="E50" s="32">
        <f>E51/E19</f>
        <v>26.229815731278446</v>
      </c>
    </row>
    <row r="51" spans="1:5" x14ac:dyDescent="0.2">
      <c r="A51" s="18"/>
      <c r="B51" s="3" t="s">
        <v>140</v>
      </c>
      <c r="C51" s="31">
        <f>(('Financial Statements'!B28/1000)*C53)+'Financial Statements'!B59-'Financial Statements'!B36</f>
        <v>2331541.1857999996</v>
      </c>
      <c r="D51" s="31">
        <f>(('Financial Statements'!C28/1000)*D53)+'Financial Statements'!C59-'Financial Statements'!C36</f>
        <v>2551959.8994800001</v>
      </c>
      <c r="E51" s="31">
        <f>(('Financial Statements'!D28/1000)*E53)+'Financial Statements'!D59-'Financial Statements'!D36</f>
        <v>2028718.8679200001</v>
      </c>
    </row>
    <row r="53" spans="1:5" x14ac:dyDescent="0.2">
      <c r="B53" s="11" t="s">
        <v>150</v>
      </c>
      <c r="C53" s="26">
        <v>138.19999999999999</v>
      </c>
      <c r="D53" s="26">
        <v>146.91999999999999</v>
      </c>
      <c r="E53" s="26">
        <v>112.28</v>
      </c>
    </row>
    <row r="56" spans="1:5" ht="16" x14ac:dyDescent="0.2">
      <c r="B56" s="29" t="s">
        <v>151</v>
      </c>
      <c r="C56" s="23"/>
      <c r="D56" s="23"/>
    </row>
    <row r="57" spans="1:5" x14ac:dyDescent="0.2">
      <c r="B57" s="7" t="s">
        <v>145</v>
      </c>
      <c r="C57" s="23"/>
      <c r="D57" s="23"/>
    </row>
    <row r="58" spans="1:5" x14ac:dyDescent="0.2">
      <c r="B58" s="7" t="s">
        <v>3</v>
      </c>
      <c r="E58" s="23"/>
    </row>
    <row r="59" spans="1:5" x14ac:dyDescent="0.2">
      <c r="B59" t="s">
        <v>4</v>
      </c>
      <c r="C59" s="23">
        <f>('Financial Statements'!B6-'Financial Statements'!C6)/'Financial Statements'!C6</f>
        <v>6.3239764351428418E-2</v>
      </c>
      <c r="D59" s="23">
        <f>('Financial Statements'!C6-'Financial Statements'!D6)/'Financial Statements'!D6</f>
        <v>0.34720743656765435</v>
      </c>
      <c r="E59" s="23"/>
    </row>
    <row r="60" spans="1:5" x14ac:dyDescent="0.2">
      <c r="B60" t="s">
        <v>5</v>
      </c>
      <c r="C60" s="23">
        <f>('Financial Statements'!B7-'Financial Statements'!C7)/'Financial Statements'!C7</f>
        <v>0.14181951041286078</v>
      </c>
      <c r="D60" s="23">
        <f>('Financial Statements'!C7-'Financial Statements'!D7)/'Financial Statements'!D7</f>
        <v>0.27259708376729652</v>
      </c>
      <c r="E60" s="23"/>
    </row>
    <row r="61" spans="1:5" x14ac:dyDescent="0.2">
      <c r="B61" s="30" t="s">
        <v>6</v>
      </c>
      <c r="C61" s="23">
        <f>(('Financial Statements'!B8-'Financial Statements'!C8)/'Financial Statements'!C8)</f>
        <v>7.7937876041846058E-2</v>
      </c>
      <c r="D61" s="23">
        <f>(('Financial Statements'!C8-'Financial Statements'!D8)/'Financial Statements'!D8)</f>
        <v>0.33259384733074693</v>
      </c>
    </row>
    <row r="62" spans="1:5" x14ac:dyDescent="0.2">
      <c r="B62" s="7" t="s">
        <v>7</v>
      </c>
    </row>
    <row r="63" spans="1:5" x14ac:dyDescent="0.2">
      <c r="B63" t="s">
        <v>4</v>
      </c>
      <c r="C63" s="23">
        <f>('Financial Statements'!B10-'Financial Statements'!C10)/'Financial Statements'!C10</f>
        <v>4.7876379599097081E-2</v>
      </c>
      <c r="D63" s="23">
        <f>('Financial Statements'!C10-'Financial Statements'!D10)/'Financial Statements'!D10</f>
        <v>0.27087767539626934</v>
      </c>
    </row>
    <row r="64" spans="1:5" x14ac:dyDescent="0.2">
      <c r="B64" t="s">
        <v>5</v>
      </c>
      <c r="C64" s="23">
        <f>('Financial Statements'!B11-'Financial Statements'!C11)/'Financial Statements'!C11</f>
        <v>6.5652908520395847E-2</v>
      </c>
      <c r="D64" s="23">
        <f>('Financial Statements'!C11-'Financial Statements'!D11)/'Financial Statements'!D11</f>
        <v>0.13363979642094895</v>
      </c>
    </row>
    <row r="65" spans="2:4" x14ac:dyDescent="0.2">
      <c r="B65" s="30" t="s">
        <v>8</v>
      </c>
      <c r="C65" s="23">
        <f>('Financial Statements'!B12-'Financial Statements'!C12)/'Financial Statements'!C12</f>
        <v>4.9605363858747961E-2</v>
      </c>
      <c r="D65" s="23">
        <f>('Financial Statements'!C12-'Financial Statements'!D12)/'Financial Statements'!D12</f>
        <v>0.25608785142634716</v>
      </c>
    </row>
    <row r="66" spans="2:4" x14ac:dyDescent="0.2">
      <c r="B66" s="28" t="s">
        <v>18</v>
      </c>
      <c r="C66" s="23">
        <f>('Financial Statements'!B22-'Financial Statements'!C22)/'Financial Statements'!C22</f>
        <v>5.4108576256865229E-2</v>
      </c>
      <c r="D66" s="23">
        <f>('Financial Statements'!C22-'Financial Statements'!D22)/'Financial Statements'!D22</f>
        <v>0.64916131055024295</v>
      </c>
    </row>
    <row r="67" spans="2:4" x14ac:dyDescent="0.2">
      <c r="B67" s="1" t="s">
        <v>89</v>
      </c>
      <c r="C67" s="23">
        <f>('Financial Statements'!B13-'Financial Statements'!C13)/'Financial Statements'!C13</f>
        <v>0.11741997958596143</v>
      </c>
      <c r="D67" s="23">
        <f>('Financial Statements'!C13-'Financial Statements'!D13)/'Financial Statements'!D13</f>
        <v>0.45619116582186819</v>
      </c>
    </row>
    <row r="68" spans="2:4" x14ac:dyDescent="0.2">
      <c r="B68" s="11" t="s">
        <v>90</v>
      </c>
      <c r="C68" s="23"/>
      <c r="D68" s="23"/>
    </row>
    <row r="69" spans="2:4" x14ac:dyDescent="0.2">
      <c r="B69" s="1" t="s">
        <v>11</v>
      </c>
      <c r="C69" s="23">
        <f>('Financial Statements'!B15-'Financial Statements'!C15)/'Financial Statements'!C15</f>
        <v>0.19791001186456147</v>
      </c>
      <c r="D69" s="23">
        <f>('Financial Statements'!C15-'Financial Statements'!D15)/'Financial Statements'!D15</f>
        <v>0.16862201365187712</v>
      </c>
    </row>
    <row r="70" spans="2:4" x14ac:dyDescent="0.2">
      <c r="B70" s="1" t="s">
        <v>12</v>
      </c>
      <c r="C70" s="23">
        <f>('Financial Statements'!B16-'Financial Statements'!C16)/'Financial Statements'!C16</f>
        <v>0.14203795567287125</v>
      </c>
      <c r="D70" s="23">
        <f>('Financial Statements'!C16-'Financial Statements'!D16)/'Financial Statements'!D16</f>
        <v>0.10328379192608958</v>
      </c>
    </row>
    <row r="71" spans="2:4" x14ac:dyDescent="0.2">
      <c r="B71" s="11" t="s">
        <v>91</v>
      </c>
      <c r="C71" s="23"/>
      <c r="D71" s="23"/>
    </row>
    <row r="72" spans="2:4" x14ac:dyDescent="0.2">
      <c r="B72" s="7" t="s">
        <v>25</v>
      </c>
      <c r="C72" s="23"/>
      <c r="D72" s="23"/>
    </row>
    <row r="73" spans="2:4" x14ac:dyDescent="0.2">
      <c r="B73" s="1" t="s">
        <v>26</v>
      </c>
      <c r="C73" s="23">
        <f>('Financial Statements'!B36-'Financial Statements'!C36)/'Financial Statements'!C36</f>
        <v>-0.32323983972524328</v>
      </c>
      <c r="D73" s="23">
        <f>('Financial Statements'!C36-'Financial Statements'!D36)/'Financial Statements'!D36</f>
        <v>-8.0913299663299659E-2</v>
      </c>
    </row>
    <row r="74" spans="2:4" x14ac:dyDescent="0.2">
      <c r="B74" s="1" t="s">
        <v>27</v>
      </c>
      <c r="C74" s="23">
        <f>('Financial Statements'!B37-'Financial Statements'!C37)/'Financial Statements'!C37</f>
        <v>-0.10978735694429402</v>
      </c>
      <c r="D74" s="23">
        <f>('Financial Statements'!C37-'Financial Statements'!D37)/'Financial Statements'!D37</f>
        <v>-0.47665652691442933</v>
      </c>
    </row>
    <row r="75" spans="2:4" x14ac:dyDescent="0.2">
      <c r="B75" s="1" t="s">
        <v>28</v>
      </c>
      <c r="C75" s="23">
        <f>('Financial Statements'!B38-'Financial Statements'!C38)/'Financial Statements'!C38</f>
        <v>7.2532156176269125E-2</v>
      </c>
      <c r="D75" s="23">
        <f>('Financial Statements'!C38-'Financial Statements'!D38)/'Financial Statements'!D38</f>
        <v>0.63014888337468977</v>
      </c>
    </row>
    <row r="76" spans="2:4" x14ac:dyDescent="0.2">
      <c r="B76" s="1" t="s">
        <v>47</v>
      </c>
      <c r="C76" s="23">
        <f>('Financial Statements'!B40-'Financial Statements'!C40)/'Financial Statements'!C40</f>
        <v>0.29808149674964324</v>
      </c>
      <c r="D76" s="23">
        <f>('Financial Statements'!C40-'Financial Statements'!D40)/'Financial Statements'!D40</f>
        <v>0.18302461899179367</v>
      </c>
    </row>
    <row r="77" spans="2:4" x14ac:dyDescent="0.2">
      <c r="B77" s="11" t="s">
        <v>153</v>
      </c>
      <c r="C77" s="23"/>
      <c r="D77" s="23"/>
    </row>
    <row r="78" spans="2:4" x14ac:dyDescent="0.2">
      <c r="B78" s="1" t="s">
        <v>27</v>
      </c>
      <c r="C78" s="23">
        <f>('Financial Statements'!B44-'Financial Statements'!C44)/'Financial Statements'!C44</f>
        <v>-5.5303142863845724E-2</v>
      </c>
      <c r="D78" s="23">
        <f>('Financial Statements'!C44-'Financial Statements'!D44)/'Financial Statements'!D44</f>
        <v>0.26752703519779553</v>
      </c>
    </row>
    <row r="79" spans="2:4" x14ac:dyDescent="0.2">
      <c r="B79" s="1" t="s">
        <v>32</v>
      </c>
      <c r="C79" s="23">
        <f>('Financial Statements'!B45-'Financial Statements'!C45)/'Financial Statements'!C45</f>
        <v>6.7875253549695744E-2</v>
      </c>
      <c r="D79" s="23">
        <f>('Financial Statements'!C45-'Financial Statements'!D45)/'Financial Statements'!D45</f>
        <v>7.2730239895555673E-2</v>
      </c>
    </row>
    <row r="80" spans="2:4" x14ac:dyDescent="0.2">
      <c r="B80" s="7" t="s">
        <v>34</v>
      </c>
      <c r="C80" s="23"/>
      <c r="D80" s="23"/>
    </row>
    <row r="81" spans="2:5" x14ac:dyDescent="0.2">
      <c r="B81" s="1" t="s">
        <v>35</v>
      </c>
      <c r="C81" s="23">
        <f>('Financial Statements'!B51-'Financial Statements'!C51)/'Financial Statements'!C51</f>
        <v>0.17077223672917846</v>
      </c>
      <c r="D81" s="23">
        <f>('Financial Statements'!C51-'Financial Statements'!D51)/'Financial Statements'!D51</f>
        <v>0.29475600529600909</v>
      </c>
    </row>
    <row r="82" spans="2:5" x14ac:dyDescent="0.2">
      <c r="B82" s="1" t="s">
        <v>36</v>
      </c>
      <c r="C82" s="23">
        <f>('Financial Statements'!B52-'Financial Statements'!C52)/'Financial Statements'!C52</f>
        <v>0.28113616743520098</v>
      </c>
      <c r="D82" s="23">
        <f>('Financial Statements'!C52-'Financial Statements'!D52)/'Financial Statements'!D52</f>
        <v>0.1126651672757942</v>
      </c>
    </row>
    <row r="83" spans="2:5" x14ac:dyDescent="0.2">
      <c r="B83" s="7" t="s">
        <v>51</v>
      </c>
      <c r="C83" s="23"/>
      <c r="D83" s="23"/>
    </row>
    <row r="84" spans="2:5" x14ac:dyDescent="0.2">
      <c r="B84" s="1" t="s">
        <v>39</v>
      </c>
      <c r="C84" s="23">
        <f>('Financial Statements'!B59-'Financial Statements'!C59)/'Financial Statements'!C59</f>
        <v>-9.3001301486627677E-2</v>
      </c>
      <c r="D84" s="23">
        <f>('Financial Statements'!C59-'Financial Statements'!D59)/'Financial Statements'!D59</f>
        <v>0.1058003182421681</v>
      </c>
    </row>
    <row r="86" spans="2:5" ht="16" x14ac:dyDescent="0.2">
      <c r="B86" s="29" t="s">
        <v>152</v>
      </c>
    </row>
    <row r="87" spans="2:5" x14ac:dyDescent="0.2">
      <c r="B87" s="1" t="s">
        <v>146</v>
      </c>
      <c r="C87" s="23">
        <f>'Financial Statements'!B10/'Financial Statements'!B8</f>
        <v>0.5109223793390274</v>
      </c>
      <c r="D87" s="23">
        <f>'Financial Statements'!C10/'Financial Statements'!C8</f>
        <v>0.5255797297555882</v>
      </c>
      <c r="E87" s="23">
        <f>'Financial Statements'!D10/'Financial Statements'!D8</f>
        <v>0.55110285412454696</v>
      </c>
    </row>
    <row r="88" spans="2:5" x14ac:dyDescent="0.2">
      <c r="B88" s="1" t="s">
        <v>89</v>
      </c>
      <c r="C88" s="23">
        <f>('Financial Statements'!B13/'Financial Statements'!B8 )</f>
        <v>0.43309630561360085</v>
      </c>
      <c r="D88" s="23">
        <f>('Financial Statements'!C13/'Financial Statements'!C8 )</f>
        <v>0.41779359625167778</v>
      </c>
      <c r="E88" s="23">
        <f>('Financial Statements'!D13/'Financial Statements'!D8 )</f>
        <v>0.38233247727810865</v>
      </c>
    </row>
    <row r="89" spans="2:5" x14ac:dyDescent="0.2">
      <c r="B89" s="11" t="s">
        <v>90</v>
      </c>
      <c r="C89" s="23"/>
      <c r="D89" s="23"/>
    </row>
    <row r="90" spans="2:5" x14ac:dyDescent="0.2">
      <c r="B90" t="s">
        <v>11</v>
      </c>
      <c r="C90" s="23">
        <f>('Financial Statements'!B15/'Financial Statements'!B8)</f>
        <v>6.657148363798665E-2</v>
      </c>
      <c r="D90" s="23">
        <f>('Financial Statements'!C15/'Financial Statements'!C8)</f>
        <v>5.9904269074427925E-2</v>
      </c>
      <c r="E90" s="23">
        <f>('Financial Statements'!D15/'Financial Statements'!D8)</f>
        <v>6.8309564140393061E-2</v>
      </c>
    </row>
    <row r="91" spans="2:5" x14ac:dyDescent="0.2">
      <c r="B91" t="s">
        <v>12</v>
      </c>
      <c r="C91" s="23">
        <f>('Financial Statements'!B16/'Financial Statements'!B8)</f>
        <v>6.3637378020328261E-2</v>
      </c>
      <c r="D91" s="23">
        <f>('Financial Statements'!C16/'Financial Statements'!C8)</f>
        <v>6.006555190163388E-2</v>
      </c>
      <c r="E91" s="23">
        <f>('Financial Statements'!D16/'Financial Statements'!D8)</f>
        <v>7.2549769593646979E-2</v>
      </c>
    </row>
    <row r="92" spans="2:5" x14ac:dyDescent="0.2">
      <c r="B92" s="1" t="s">
        <v>14</v>
      </c>
      <c r="C92" s="23">
        <f>('Financial Statements'!B18/'Financial Statements'!B8)</f>
        <v>0.30288744395528594</v>
      </c>
      <c r="D92" s="23">
        <f>('Financial Statements'!C18/'Financial Statements'!C8)</f>
        <v>0.29782377527561593</v>
      </c>
      <c r="E92" s="23">
        <f>('Financial Statements'!D18/'Financial Statements'!D8)</f>
        <v>0.24147314354406862</v>
      </c>
    </row>
    <row r="93" spans="2:5" x14ac:dyDescent="0.2">
      <c r="B93" s="1" t="s">
        <v>93</v>
      </c>
      <c r="C93" s="23">
        <f>('Financial Statements'!B22/'Financial Statements'!B8)</f>
        <v>0.25309640705199732</v>
      </c>
      <c r="D93" s="23">
        <f>('Financial Statements'!C22/'Financial Statements'!C8)</f>
        <v>0.25881793355694238</v>
      </c>
      <c r="E93" s="23">
        <f>('Financial Statements'!D22/'Financial Statements'!D8)</f>
        <v>0.20913611278072236</v>
      </c>
    </row>
    <row r="94" spans="2:5" x14ac:dyDescent="0.2">
      <c r="B94" s="1"/>
      <c r="C94" s="23"/>
      <c r="D94" s="23"/>
    </row>
    <row r="95" spans="2:5" ht="16" x14ac:dyDescent="0.2">
      <c r="B95" s="29" t="s">
        <v>98</v>
      </c>
    </row>
    <row r="96" spans="2:5" x14ac:dyDescent="0.2">
      <c r="B96" s="1" t="s">
        <v>94</v>
      </c>
      <c r="C96" s="23">
        <f>'Financial Statements'!B21/'Financial Statements'!B20</f>
        <v>0.16204461684424407</v>
      </c>
      <c r="D96" s="23">
        <f>'Financial Statements'!C21/'Financial Statements'!C20</f>
        <v>0.13302260844085087</v>
      </c>
      <c r="E96" s="23">
        <f>'Financial Statements'!D21/'Financial Statements'!D20</f>
        <v>0.14428164731484103</v>
      </c>
    </row>
    <row r="97" spans="2:5" x14ac:dyDescent="0.2">
      <c r="B97" s="1" t="s">
        <v>95</v>
      </c>
      <c r="C97" s="23">
        <f>'Financial Statements'!B96/'Financial Statements'!B8</f>
        <v>-2.7155058732831552E-2</v>
      </c>
      <c r="D97" s="23">
        <f>'Financial Statements'!C96/'Financial Statements'!C8</f>
        <v>-3.0302036264033657E-2</v>
      </c>
      <c r="E97" s="23">
        <f>'Financial Statements'!D96/'Financial Statements'!D8</f>
        <v>-2.6625138881299748E-2</v>
      </c>
    </row>
    <row r="98" spans="2:5" x14ac:dyDescent="0.2">
      <c r="B98" s="1" t="s">
        <v>96</v>
      </c>
      <c r="C98" s="23">
        <f>'Financial Statements'!B96/'Financial Statements'!B46</f>
        <v>-0.1967369736165209</v>
      </c>
      <c r="D98" s="23">
        <f>'Financial Statements'!C96/'Financial Statements'!C46</f>
        <v>-0.22692378554320458</v>
      </c>
      <c r="E98" s="23">
        <f>'Financial Statements'!D96/'Financial Statements'!D46</f>
        <v>-0.17188749353275951</v>
      </c>
    </row>
  </sheetData>
  <mergeCells count="1">
    <mergeCell ref="C2:E2"/>
  </mergeCells>
  <pageMargins left="0.7" right="0.7" top="0.75" bottom="0.75" header="0.3" footer="0.3"/>
  <ignoredErrors>
    <ignoredError sqref="C20: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topLeftCell="A69" workbookViewId="0">
      <selection activeCell="D81" sqref="D81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.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8" t="s">
        <v>1</v>
      </c>
      <c r="B2" s="38"/>
      <c r="C2" s="38"/>
      <c r="D2" s="38"/>
    </row>
    <row r="3" spans="1:10" x14ac:dyDescent="0.2">
      <c r="B3" s="37" t="s">
        <v>23</v>
      </c>
      <c r="C3" s="37"/>
      <c r="D3" s="37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25"/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5"/>
      <c r="G13" s="25"/>
    </row>
    <row r="14" spans="1:10" x14ac:dyDescent="0.2">
      <c r="A14" t="s">
        <v>10</v>
      </c>
      <c r="B14" s="12"/>
      <c r="C14" s="12"/>
      <c r="D14" s="12"/>
      <c r="G14" s="25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G16" s="25"/>
    </row>
    <row r="17" spans="1:6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6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25"/>
    </row>
    <row r="21" spans="1:6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6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6" thickTop="1" x14ac:dyDescent="0.2">
      <c r="A23" t="s">
        <v>19</v>
      </c>
    </row>
    <row r="24" spans="1:6" x14ac:dyDescent="0.2">
      <c r="A24" s="1" t="s">
        <v>20</v>
      </c>
      <c r="B24" s="10">
        <v>6.15</v>
      </c>
      <c r="C24" s="10">
        <v>5.67</v>
      </c>
      <c r="D24" s="10">
        <v>3.31</v>
      </c>
      <c r="F24" s="25"/>
    </row>
    <row r="25" spans="1:6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2">
      <c r="A26" t="s">
        <v>22</v>
      </c>
    </row>
    <row r="27" spans="1:6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2">
      <c r="A31" s="38" t="s">
        <v>24</v>
      </c>
      <c r="B31" s="38"/>
      <c r="C31" s="38"/>
      <c r="D31" s="38"/>
    </row>
    <row r="32" spans="1:6" x14ac:dyDescent="0.2">
      <c r="B32" s="37" t="s">
        <v>142</v>
      </c>
      <c r="C32" s="37"/>
      <c r="D32" s="37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8" x14ac:dyDescent="0.2">
      <c r="A65" s="1" t="s">
        <v>54</v>
      </c>
      <c r="B65" s="12">
        <v>64849</v>
      </c>
      <c r="C65" s="12">
        <v>57365</v>
      </c>
      <c r="D65" s="12">
        <v>50779</v>
      </c>
      <c r="F65" s="24"/>
      <c r="G65" s="24"/>
      <c r="H65" s="24"/>
    </row>
    <row r="66" spans="1:8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8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8" ht="16" thickTop="1" x14ac:dyDescent="0.2"/>
    <row r="71" spans="1:8" x14ac:dyDescent="0.2">
      <c r="A71" s="38" t="s">
        <v>55</v>
      </c>
      <c r="B71" s="38"/>
      <c r="C71" s="38"/>
      <c r="D71" s="38"/>
    </row>
    <row r="72" spans="1:8" x14ac:dyDescent="0.2">
      <c r="B72" s="37" t="s">
        <v>23</v>
      </c>
      <c r="C72" s="37"/>
      <c r="D72" s="37"/>
    </row>
    <row r="73" spans="1:8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8" x14ac:dyDescent="0.2">
      <c r="A75" s="7" t="s">
        <v>56</v>
      </c>
      <c r="B75" s="15"/>
      <c r="C75" s="15"/>
      <c r="D75" s="15"/>
    </row>
    <row r="76" spans="1:8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8" x14ac:dyDescent="0.2">
      <c r="A77" s="11" t="s">
        <v>18</v>
      </c>
      <c r="B77" s="15"/>
      <c r="C77" s="15"/>
      <c r="D77" s="15"/>
    </row>
    <row r="78" spans="1:8" x14ac:dyDescent="0.2">
      <c r="A78" s="1" t="s">
        <v>58</v>
      </c>
      <c r="B78" s="12"/>
      <c r="C78" s="12"/>
      <c r="D78" s="12"/>
    </row>
    <row r="79" spans="1:8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7" spans="1:4" x14ac:dyDescent="0.2">
      <c r="A117" s="17"/>
    </row>
    <row r="118" spans="1:4" x14ac:dyDescent="0.2">
      <c r="A118" s="1"/>
    </row>
    <row r="119" spans="1:4" x14ac:dyDescent="0.2">
      <c r="A119" s="1"/>
    </row>
    <row r="120" spans="1:4" x14ac:dyDescent="0.2">
      <c r="A120" s="1"/>
    </row>
    <row r="121" spans="1:4" x14ac:dyDescent="0.2">
      <c r="A121" s="1"/>
    </row>
    <row r="122" spans="1:4" x14ac:dyDescent="0.2">
      <c r="A122" s="1"/>
    </row>
    <row r="123" spans="1:4" x14ac:dyDescent="0.2">
      <c r="A123" s="17"/>
    </row>
    <row r="124" spans="1:4" x14ac:dyDescent="0.2">
      <c r="A124" s="1"/>
    </row>
    <row r="125" spans="1:4" x14ac:dyDescent="0.2">
      <c r="A125" s="1"/>
    </row>
    <row r="126" spans="1:4" x14ac:dyDescent="0.2">
      <c r="A126" s="1"/>
    </row>
    <row r="127" spans="1:4" x14ac:dyDescent="0.2">
      <c r="A127" s="1"/>
    </row>
    <row r="128" spans="1:4" x14ac:dyDescent="0.2">
      <c r="A128" s="1"/>
    </row>
    <row r="129" spans="1:1" x14ac:dyDescent="0.2">
      <c r="A129" s="1"/>
    </row>
    <row r="130" spans="1:1" x14ac:dyDescent="0.2">
      <c r="A130" s="17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Nejd Hassanieh</cp:lastModifiedBy>
  <dcterms:created xsi:type="dcterms:W3CDTF">2020-05-18T16:32:37Z</dcterms:created>
  <dcterms:modified xsi:type="dcterms:W3CDTF">2024-01-04T16:28:10Z</dcterms:modified>
</cp:coreProperties>
</file>