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jadhassanieh/Downloads/"/>
    </mc:Choice>
  </mc:AlternateContent>
  <xr:revisionPtr revIDLastSave="0" documentId="13_ncr:1_{EEE8CD36-19A4-2443-B178-ACDA6CD0E4EB}" xr6:coauthVersionLast="47" xr6:coauthVersionMax="47" xr10:uidLastSave="{00000000-0000-0000-0000-000000000000}"/>
  <bookViews>
    <workbookView xWindow="0" yWindow="760" windowWidth="34200" windowHeight="2138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C16" i="2"/>
  <c r="B16" i="2"/>
  <c r="C21" i="3" l="1"/>
  <c r="C19" i="3"/>
  <c r="D26" i="3"/>
  <c r="C26" i="3"/>
  <c r="D25" i="3"/>
  <c r="C25" i="3"/>
  <c r="D49" i="3"/>
  <c r="D7" i="3"/>
  <c r="C7" i="3"/>
  <c r="C8" i="3"/>
  <c r="C42" i="3" l="1"/>
  <c r="D8" i="3"/>
  <c r="D46" i="3"/>
  <c r="C46" i="3"/>
  <c r="D9" i="3" l="1"/>
  <c r="D5" i="3"/>
  <c r="D37" i="3"/>
  <c r="D36" i="3"/>
  <c r="D35" i="3"/>
  <c r="D34" i="3"/>
  <c r="C92" i="2"/>
  <c r="B92" i="2"/>
  <c r="C100" i="2"/>
  <c r="B100" i="2"/>
  <c r="C69" i="2"/>
  <c r="B69" i="2"/>
  <c r="B61" i="2"/>
  <c r="C60" i="2"/>
  <c r="B60" i="2"/>
  <c r="C55" i="2"/>
  <c r="B55" i="2"/>
  <c r="C42" i="2"/>
  <c r="B42" i="2"/>
  <c r="C48" i="2"/>
  <c r="B48" i="2"/>
  <c r="D51" i="3"/>
  <c r="C51" i="3"/>
  <c r="C40" i="3"/>
  <c r="D41" i="3"/>
  <c r="C41" i="3"/>
  <c r="B49" i="2" l="1"/>
  <c r="B70" i="2"/>
  <c r="C49" i="2"/>
  <c r="C61" i="2"/>
  <c r="C70" i="2" s="1"/>
  <c r="D40" i="3"/>
  <c r="C36" i="3"/>
  <c r="C35" i="3"/>
  <c r="D29" i="3"/>
  <c r="C29" i="3"/>
  <c r="D28" i="3"/>
  <c r="C28" i="3"/>
  <c r="D22" i="3"/>
  <c r="C22" i="3"/>
  <c r="D20" i="3"/>
  <c r="D21" i="3" s="1"/>
  <c r="C20" i="3"/>
  <c r="D18" i="3"/>
  <c r="D19" i="3" s="1"/>
  <c r="D50" i="3" s="1"/>
  <c r="C18" i="3"/>
  <c r="C50" i="3" s="1"/>
  <c r="D11" i="3"/>
  <c r="C11" i="3"/>
  <c r="D10" i="3"/>
  <c r="C10" i="3"/>
  <c r="C9" i="3"/>
  <c r="D12" i="3" l="1"/>
  <c r="C12" i="3"/>
  <c r="C31" i="3" l="1"/>
  <c r="C30" i="3" s="1"/>
  <c r="D31" i="3"/>
  <c r="D30" i="3" s="1"/>
  <c r="C47" i="3" l="1"/>
  <c r="C48" i="3"/>
  <c r="C43" i="3"/>
  <c r="C27" i="3"/>
  <c r="C49" i="3"/>
  <c r="D48" i="3"/>
  <c r="D43" i="3"/>
  <c r="D42" i="3" s="1"/>
  <c r="D47" i="3"/>
  <c r="D27" i="3"/>
  <c r="C14" i="3"/>
  <c r="C13" i="3" s="1"/>
  <c r="C5" i="3"/>
  <c r="D14" i="3"/>
  <c r="D13" i="3" s="1"/>
  <c r="C6" i="3"/>
  <c r="D6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34" i="3" l="1"/>
  <c r="C37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<sst xmlns="http://schemas.openxmlformats.org/spreadsheetml/2006/main" count="171" uniqueCount="160">
  <si>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</si>
  <si>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</si>
  <si>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</si>
  <si>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</si>
  <si>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</si>
  <si>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</si>
  <si>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</si>
  <si>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</si>
  <si>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</si>
  <si>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</si>
  <si>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</si>
  <si>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</si>
  <si>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</si>
  <si>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</si>
  <si>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</si>
  <si>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</si>
  <si>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</si>
  <si>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</si>
  <si>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</si>
  <si>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</si>
  <si>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</si>
  <si>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</si>
  <si>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</si>
  <si>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</si>
  <si>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</si>
  <si>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</si>
  <si>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</si>
  <si>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</si>
  <si>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</si>
  <si>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</si>
  <si>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</si>
  <si>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</si>
  <si>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</si>
  <si>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</si>
  <si>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</si>
  <si>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</si>
  <si>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</si>
  <si>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</si>
  <si>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</si>
  <si>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</si>
  <si>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</si>
  <si>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</si>
  <si>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</si>
  <si>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</si>
  <si>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</si>
  <si>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</si>
  <si>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</si>
  <si>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</si>
  <si>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</si>
  <si>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</si>
  <si>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</si>
  <si>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</si>
  <si>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</si>
  <si>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</si>
  <si>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</si>
  <si>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</si>
  <si>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</si>
  <si>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</si>
  <si>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</si>
  <si>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</si>
  <si>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</si>
  <si>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</si>
  <si>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</si>
  <si>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</si>
  <si>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</si>
  <si>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</si>
  <si>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</si>
  <si>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</si>
  <si>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</si>
  <si>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</si>
  <si>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</si>
  <si>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Other income/(expense), net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</si>
  <si>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</si>
  <si>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</si>
  <si>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</si>
  <si>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</si>
  <si>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</si>
  <si>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</si>
  <si>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</si>
  <si>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</si>
  <si>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</si>
  <si>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</si>
  <si>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</si>
  <si>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</si>
  <si>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</si>
  <si>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</si>
  <si>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</si>
  <si>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</si>
  <si>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</si>
  <si>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</si>
  <si>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</si>
  <si>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</si>
  <si>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</si>
  <si>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</si>
  <si>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</si>
  <si>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</si>
  <si>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</si>
  <si>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</si>
  <si>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</si>
  <si>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</si>
  <si>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</si>
  <si>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</si>
  <si>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</si>
  <si>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Deferred income tax expense/(benefit)</t>
  </si>
  <si>
    <t>Changes in operating assets and liabilities:</t>
  </si>
  <si>
    <t>Investing activities:</t>
  </si>
  <si>
    <t>Purchases of marketable securities</t>
  </si>
  <si>
    <t>Financing activities:</t>
  </si>
  <si>
    <t>Increase/(Decrease) in cash, cash equivalents and restricted</t>
  </si>
  <si>
    <t>Cash, cash equivalents and restricted cash, ending balances</t>
  </si>
  <si>
    <t>Stock based compensation expense</t>
  </si>
  <si>
    <t>Operating leases</t>
  </si>
  <si>
    <t>Goodwill</t>
  </si>
  <si>
    <t>Accrued expenses and other</t>
  </si>
  <si>
    <t>Unearned revenue</t>
  </si>
  <si>
    <t>Long-term lease liabilties</t>
  </si>
  <si>
    <t>Long term debt</t>
  </si>
  <si>
    <t>Treasury stock, at cost</t>
  </si>
  <si>
    <t>Additional paid-in capital</t>
  </si>
  <si>
    <t>Depreciation and amortization of property and equipment and capatlised content costs, operating lease assets, and other</t>
  </si>
  <si>
    <t>Other operating expense (income), net</t>
  </si>
  <si>
    <t>Other expense (income), net</t>
  </si>
  <si>
    <t>Net cash provided by (used in) operating activites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</si>
  <si>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</si>
  <si>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</si>
  <si>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</si>
  <si>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</si>
  <si>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activites</t>
  </si>
  <si>
    <t>Repayments of long-term debt and other</t>
  </si>
  <si>
    <t>Principle repayments of finance leases</t>
  </si>
  <si>
    <t>Principle repayments of financing obligations</t>
  </si>
  <si>
    <t>Net cash provided by (used in) financing activities</t>
  </si>
  <si>
    <t>Proceeds from long-term debt and other</t>
  </si>
  <si>
    <t>Foreign currency effect on cash, cash equivalents, and restricted cash</t>
  </si>
  <si>
    <t>Supplemental Cash Flow Information:</t>
  </si>
  <si>
    <t>Cash paid for interest on long-term debt</t>
  </si>
  <si>
    <t>Cash paid for operating leases</t>
  </si>
  <si>
    <t>Cash paid for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</si>
  <si>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</si>
  <si>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</si>
  <si>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</si>
  <si>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</si>
  <si>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Cost of sales</t>
  </si>
  <si>
    <t>Fulfillment</t>
  </si>
  <si>
    <t>Technology and content</t>
  </si>
  <si>
    <t>General and administrative</t>
  </si>
  <si>
    <t>Interest income</t>
  </si>
  <si>
    <t>Interest expense</t>
  </si>
  <si>
    <t>Total non-operating income (expense)</t>
  </si>
  <si>
    <t>Income before income taxes</t>
  </si>
  <si>
    <t>Equity-method investment activity, net of tax</t>
  </si>
  <si>
    <t>Market Price</t>
  </si>
  <si>
    <t>Sales and Marketing</t>
  </si>
  <si>
    <t>Adjustments to reconcile net income to cash generated from operating activites:</t>
  </si>
  <si>
    <t>Common stock repurchases</t>
  </si>
  <si>
    <t>Repayments of short-term debt, and other</t>
  </si>
  <si>
    <t>Procceds from short-term debt, and other</t>
  </si>
  <si>
    <t>Property and equipment recognised during the construction period of build-to-suit lease arrangements</t>
  </si>
  <si>
    <t>Property and equipment derecognised during the construction period of build-to-suit lease arrangements, with the associated leases recognised as oeprating</t>
  </si>
  <si>
    <t>Common stock ($0.01 par value; 100,000 shares authorized; 10,644 and 10,757 shares
issued; 10,175 and 10,242 shares outstanding)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</si>
</sst>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/>
    <xf numFmtId="164" fontId="2" fillId="0" borderId="3" xfId="1" applyNumberFormat="1" applyFont="1" applyBorder="1"/>
    <xf numFmtId="41" fontId="0" fillId="0" borderId="0" xfId="0" applyNumberFormat="1"/>
    <xf numFmtId="43" fontId="0" fillId="0" borderId="0" xfId="0" applyNumberFormat="1"/>
    <xf numFmtId="0" fontId="2" fillId="0" borderId="3" xfId="0" applyFont="1" applyBorder="1" applyAlignment="1">
      <alignment horizontal="left" indent="1"/>
    </xf>
    <xf numFmtId="41" fontId="0" fillId="0" borderId="0" xfId="1" applyNumberFormat="1" applyFont="1"/>
    <xf numFmtId="41" fontId="2" fillId="0" borderId="3" xfId="0" applyNumberFormat="1" applyFont="1" applyBorder="1"/>
    <xf numFmtId="0" fontId="0" fillId="0" borderId="1" xfId="0" applyBorder="1"/>
    <xf numFmtId="164" fontId="1" fillId="0" borderId="1" xfId="1" applyNumberFormat="1" applyFont="1" applyBorder="1"/>
    <xf numFmtId="164" fontId="1" fillId="0" borderId="0" xfId="1" applyNumberFormat="1" applyFont="1" applyBorder="1"/>
    <xf numFmtId="41" fontId="1" fillId="0" borderId="0" xfId="1" applyNumberFormat="1" applyFont="1" applyBorder="1"/>
    <xf numFmtId="164" fontId="2" fillId="0" borderId="0" xfId="0" applyNumberFormat="1" applyFont="1"/>
    <xf numFmtId="9" fontId="0" fillId="0" borderId="0" xfId="0" applyNumberFormat="1"/>
    <xf numFmtId="166" fontId="0" fillId="0" borderId="0" xfId="0" applyNumberFormat="1"/>
    <xf numFmtId="0" fontId="8" fillId="0" borderId="0" xfId="0" applyFont="1"/>
    <xf numFmtId="41" fontId="2" fillId="0" borderId="3" xfId="1" applyNumberFormat="1" applyFont="1" applyBorder="1"/>
    <xf numFmtId="0" fontId="9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4"/>
  <sheetViews>
    <sheetView workbookViewId="0">
      <selection activeCell="G20" sqref="G20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</cols>
  <sheetData>
    <row r="1" spans="1:9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</row>
    <row r="2" spans="1:9" x14ac:dyDescent="0.2">
      <c r="A2" s="46" t="s">
        <v>10</v>
      </c>
      <c r="B2" s="46"/>
      <c r="C2" s="46"/>
    </row>
    <row r="3" spans="1:9" x14ac:dyDescent="0.2">
      <c r="B3" s="47" t="s">
        <v>57</v>
      </c>
      <c r="C3" s="47"/>
    </row>
    <row r="4" spans="1:9" x14ac:dyDescent="0.2">
      <c r="B4" s="9">
        <v>2022</v>
      </c>
      <c r="C4" s="9">
        <v>2021</v>
      </c>
    </row>
    <row r="5" spans="1:9" x14ac:dyDescent="0.2">
      <c r="A5" t="s">
        <v>64</v>
      </c>
    </row>
    <row r="6" spans="1:9" x14ac:dyDescent="0.2">
      <c r="A6" s="1" t="s">
        <v>65</v>
      </c>
      <c r="B6" s="10">
        <v>242901</v>
      </c>
      <c r="C6" s="10">
        <v>241787</v>
      </c>
    </row>
    <row r="7" spans="1:9" x14ac:dyDescent="0.2">
      <c r="A7" s="1" t="s">
        <v>66</v>
      </c>
      <c r="B7" s="10">
        <v>271082</v>
      </c>
      <c r="C7" s="10">
        <v>228035</v>
      </c>
    </row>
    <row r="8" spans="1:9" x14ac:dyDescent="0.2">
      <c r="A8" s="11" t="s">
        <v>67</v>
      </c>
      <c r="B8" s="12">
        <v>513983</v>
      </c>
      <c r="C8" s="12">
        <v>469822</v>
      </c>
    </row>
    <row r="9" spans="1:9" x14ac:dyDescent="0.2">
      <c r="A9" t="s">
        <v>68</v>
      </c>
      <c r="B9" s="30"/>
      <c r="C9" s="30"/>
    </row>
    <row r="10" spans="1:9" x14ac:dyDescent="0.2">
      <c r="A10" t="s">
        <v>142</v>
      </c>
      <c r="B10" s="30">
        <v>288831</v>
      </c>
      <c r="C10" s="30">
        <v>272344</v>
      </c>
    </row>
    <row r="11" spans="1:9" x14ac:dyDescent="0.2">
      <c r="A11" t="s">
        <v>143</v>
      </c>
      <c r="B11" s="10">
        <v>84299</v>
      </c>
      <c r="C11" s="10">
        <v>75111</v>
      </c>
    </row>
    <row r="12" spans="1:9" x14ac:dyDescent="0.2">
      <c r="A12" s="1" t="s">
        <v>144</v>
      </c>
      <c r="B12" s="10">
        <v>73213</v>
      </c>
      <c r="C12" s="10">
        <v>56052</v>
      </c>
    </row>
    <row r="13" spans="1:9" x14ac:dyDescent="0.2">
      <c r="A13" s="1" t="s">
        <v>152</v>
      </c>
      <c r="B13" s="10">
        <v>42238</v>
      </c>
      <c r="C13" s="10">
        <v>32551</v>
      </c>
    </row>
    <row r="14" spans="1:9" x14ac:dyDescent="0.2">
      <c r="A14" t="s">
        <v>145</v>
      </c>
      <c r="B14" s="37">
        <v>11891</v>
      </c>
      <c r="C14" s="37">
        <v>8823</v>
      </c>
    </row>
    <row r="15" spans="1:9" x14ac:dyDescent="0.2">
      <c r="A15" t="s">
        <v>120</v>
      </c>
      <c r="B15" s="37">
        <v>1263</v>
      </c>
      <c r="C15" s="37">
        <v>62</v>
      </c>
    </row>
    <row r="16" spans="1:9" x14ac:dyDescent="0.2">
      <c r="A16" s="9" t="s">
        <v>11</v>
      </c>
      <c r="B16" s="39">
        <f>B8-B10</f>
        <v>225152</v>
      </c>
      <c r="C16" s="39">
        <f>C8-C10</f>
        <v>197478</v>
      </c>
    </row>
    <row r="17" spans="1:24" x14ac:dyDescent="0.2">
      <c r="A17" s="11" t="s">
        <v>69</v>
      </c>
      <c r="B17" s="12">
        <v>501735</v>
      </c>
      <c r="C17" s="12">
        <v>444943</v>
      </c>
    </row>
    <row r="18" spans="1:24" s="11" customFormat="1" x14ac:dyDescent="0.2">
      <c r="A18" t="s">
        <v>70</v>
      </c>
      <c r="B18" s="38">
        <v>12248</v>
      </c>
      <c r="C18" s="38">
        <v>24879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x14ac:dyDescent="0.2">
      <c r="A19" t="s">
        <v>146</v>
      </c>
      <c r="B19" s="30">
        <v>989</v>
      </c>
      <c r="C19" s="30">
        <v>448</v>
      </c>
    </row>
    <row r="20" spans="1:24" x14ac:dyDescent="0.2">
      <c r="A20" t="s">
        <v>147</v>
      </c>
      <c r="B20" s="30">
        <v>-2367</v>
      </c>
      <c r="C20" s="30">
        <v>-1809</v>
      </c>
    </row>
    <row r="21" spans="1:24" x14ac:dyDescent="0.2">
      <c r="A21" t="s">
        <v>71</v>
      </c>
      <c r="B21" s="10">
        <v>-16806</v>
      </c>
      <c r="C21" s="10">
        <v>14633</v>
      </c>
    </row>
    <row r="22" spans="1:24" x14ac:dyDescent="0.2">
      <c r="A22" t="s">
        <v>148</v>
      </c>
      <c r="B22" s="30">
        <v>-18184</v>
      </c>
      <c r="C22" s="30">
        <v>13272</v>
      </c>
    </row>
    <row r="23" spans="1:24" x14ac:dyDescent="0.2">
      <c r="A23" s="35" t="s">
        <v>149</v>
      </c>
      <c r="B23" s="36">
        <v>-5936</v>
      </c>
      <c r="C23" s="36">
        <v>38151</v>
      </c>
    </row>
    <row r="24" spans="1:24" x14ac:dyDescent="0.2">
      <c r="A24" t="s">
        <v>72</v>
      </c>
      <c r="B24" s="10">
        <v>3217</v>
      </c>
      <c r="C24" s="10">
        <v>-4791</v>
      </c>
    </row>
    <row r="25" spans="1:24" x14ac:dyDescent="0.2">
      <c r="A25" t="s">
        <v>150</v>
      </c>
      <c r="B25" s="10">
        <v>-3</v>
      </c>
      <c r="C25" s="10">
        <v>4</v>
      </c>
    </row>
    <row r="26" spans="1:24" ht="16" thickBot="1" x14ac:dyDescent="0.25">
      <c r="A26" s="13" t="s">
        <v>73</v>
      </c>
      <c r="B26" s="14">
        <v>-2722</v>
      </c>
      <c r="C26" s="14">
        <v>33364</v>
      </c>
    </row>
    <row r="27" spans="1:24" ht="16" thickTop="1" x14ac:dyDescent="0.2">
      <c r="A27" t="s">
        <v>74</v>
      </c>
    </row>
    <row r="28" spans="1:24" x14ac:dyDescent="0.2">
      <c r="A28" s="1" t="s">
        <v>75</v>
      </c>
      <c r="B28" s="15">
        <v>-0.27</v>
      </c>
      <c r="C28" s="15">
        <v>3.3</v>
      </c>
    </row>
    <row r="29" spans="1:24" x14ac:dyDescent="0.2">
      <c r="A29" s="1" t="s">
        <v>76</v>
      </c>
      <c r="B29" s="15">
        <v>-0.27</v>
      </c>
      <c r="C29" s="15">
        <v>3.24</v>
      </c>
    </row>
    <row r="30" spans="1:24" x14ac:dyDescent="0.2">
      <c r="A30" t="s">
        <v>77</v>
      </c>
    </row>
    <row r="31" spans="1:24" x14ac:dyDescent="0.2">
      <c r="A31" s="1" t="s">
        <v>75</v>
      </c>
      <c r="B31" s="16">
        <v>10189</v>
      </c>
      <c r="C31" s="16">
        <v>10117</v>
      </c>
    </row>
    <row r="32" spans="1:24" x14ac:dyDescent="0.2">
      <c r="A32" s="1" t="s">
        <v>76</v>
      </c>
      <c r="B32" s="16">
        <v>10189</v>
      </c>
      <c r="C32" s="16">
        <v>10296</v>
      </c>
    </row>
    <row r="33" spans="1:3" x14ac:dyDescent="0.2">
      <c r="A33" s="46" t="s">
        <v>12</v>
      </c>
      <c r="B33" s="46"/>
      <c r="C33" s="46"/>
    </row>
    <row r="34" spans="1:3" x14ac:dyDescent="0.2">
      <c r="B34" s="47" t="s">
        <v>58</v>
      </c>
      <c r="C34" s="47"/>
    </row>
    <row r="35" spans="1:3" x14ac:dyDescent="0.2">
      <c r="B35" s="9">
        <v>2022</v>
      </c>
      <c r="C35" s="9">
        <v>2021</v>
      </c>
    </row>
    <row r="37" spans="1:3" x14ac:dyDescent="0.2">
      <c r="A37" t="s">
        <v>78</v>
      </c>
    </row>
    <row r="38" spans="1:3" x14ac:dyDescent="0.2">
      <c r="A38" s="1" t="s">
        <v>79</v>
      </c>
      <c r="B38" s="10">
        <v>53888</v>
      </c>
      <c r="C38" s="10">
        <v>36220</v>
      </c>
    </row>
    <row r="39" spans="1:3" x14ac:dyDescent="0.2">
      <c r="A39" s="1" t="s">
        <v>80</v>
      </c>
      <c r="B39" s="10">
        <v>16138</v>
      </c>
      <c r="C39" s="10">
        <v>59829</v>
      </c>
    </row>
    <row r="40" spans="1:3" x14ac:dyDescent="0.2">
      <c r="A40" s="1" t="s">
        <v>81</v>
      </c>
      <c r="B40" s="10">
        <v>42360</v>
      </c>
      <c r="C40" s="10">
        <v>32640</v>
      </c>
    </row>
    <row r="41" spans="1:3" x14ac:dyDescent="0.2">
      <c r="A41" s="1" t="s">
        <v>82</v>
      </c>
      <c r="B41" s="10">
        <v>34405</v>
      </c>
      <c r="C41" s="10">
        <v>32891</v>
      </c>
    </row>
    <row r="42" spans="1:3" x14ac:dyDescent="0.2">
      <c r="A42" s="11" t="s">
        <v>83</v>
      </c>
      <c r="B42" s="12">
        <f>SUM(B38:B41)</f>
        <v>146791</v>
      </c>
      <c r="C42" s="12">
        <f>SUM(C38:C41)</f>
        <v>161580</v>
      </c>
    </row>
    <row r="43" spans="1:3" x14ac:dyDescent="0.2">
      <c r="A43" t="s">
        <v>84</v>
      </c>
      <c r="B43" s="10"/>
      <c r="C43" s="10"/>
    </row>
    <row r="44" spans="1:3" x14ac:dyDescent="0.2">
      <c r="A44" s="1" t="s">
        <v>85</v>
      </c>
      <c r="B44" s="10">
        <v>186715</v>
      </c>
      <c r="C44" s="10">
        <v>160281</v>
      </c>
    </row>
    <row r="45" spans="1:3" x14ac:dyDescent="0.2">
      <c r="A45" s="1" t="s">
        <v>111</v>
      </c>
      <c r="B45" s="10">
        <v>66123</v>
      </c>
      <c r="C45" s="10">
        <v>56082</v>
      </c>
    </row>
    <row r="46" spans="1:3" x14ac:dyDescent="0.2">
      <c r="A46" s="1" t="s">
        <v>112</v>
      </c>
      <c r="B46" s="10">
        <v>20288</v>
      </c>
      <c r="C46" s="10">
        <v>15371</v>
      </c>
    </row>
    <row r="47" spans="1:3" x14ac:dyDescent="0.2">
      <c r="A47" s="1" t="s">
        <v>86</v>
      </c>
      <c r="B47" s="10">
        <v>42758</v>
      </c>
      <c r="C47" s="10">
        <v>27235</v>
      </c>
    </row>
    <row r="48" spans="1:3" x14ac:dyDescent="0.2">
      <c r="A48" s="11" t="s">
        <v>87</v>
      </c>
      <c r="B48" s="12">
        <f>SUM(B44:B47)</f>
        <v>315884</v>
      </c>
      <c r="C48" s="12">
        <f>SUM(C44:C47)</f>
        <v>258969</v>
      </c>
    </row>
    <row r="49" spans="1:3" ht="16" thickBot="1" x14ac:dyDescent="0.25">
      <c r="A49" s="13" t="s">
        <v>88</v>
      </c>
      <c r="B49" s="14">
        <f>B48+B42</f>
        <v>462675</v>
      </c>
      <c r="C49" s="14">
        <f>C48+C42</f>
        <v>420549</v>
      </c>
    </row>
    <row r="50" spans="1:3" ht="16" thickTop="1" x14ac:dyDescent="0.2"/>
    <row r="51" spans="1:3" x14ac:dyDescent="0.2">
      <c r="A51" t="s">
        <v>89</v>
      </c>
    </row>
    <row r="52" spans="1:3" x14ac:dyDescent="0.2">
      <c r="A52" s="1" t="s">
        <v>90</v>
      </c>
      <c r="B52" s="10">
        <v>79600</v>
      </c>
      <c r="C52" s="10">
        <v>78664</v>
      </c>
    </row>
    <row r="53" spans="1:3" x14ac:dyDescent="0.2">
      <c r="A53" s="1" t="s">
        <v>113</v>
      </c>
      <c r="B53" s="10">
        <v>62566</v>
      </c>
      <c r="C53" s="10">
        <v>51775</v>
      </c>
    </row>
    <row r="54" spans="1:3" x14ac:dyDescent="0.2">
      <c r="A54" s="1" t="s">
        <v>114</v>
      </c>
      <c r="B54" s="10">
        <v>13227</v>
      </c>
      <c r="C54" s="10">
        <v>11827</v>
      </c>
    </row>
    <row r="55" spans="1:3" x14ac:dyDescent="0.2">
      <c r="A55" s="11" t="s">
        <v>91</v>
      </c>
      <c r="B55" s="12">
        <f>SUM(B52:B54)</f>
        <v>155393</v>
      </c>
      <c r="C55" s="12">
        <f>SUM(C52:C54)</f>
        <v>142266</v>
      </c>
    </row>
    <row r="56" spans="1:3" x14ac:dyDescent="0.2">
      <c r="A56" t="s">
        <v>92</v>
      </c>
      <c r="B56" s="10"/>
      <c r="C56" s="10"/>
    </row>
    <row r="57" spans="1:3" x14ac:dyDescent="0.2">
      <c r="A57" t="s">
        <v>115</v>
      </c>
      <c r="B57" s="10">
        <v>72968</v>
      </c>
      <c r="C57" s="10">
        <v>67651</v>
      </c>
    </row>
    <row r="58" spans="1:3" x14ac:dyDescent="0.2">
      <c r="A58" s="1" t="s">
        <v>116</v>
      </c>
      <c r="B58" s="10">
        <v>67150</v>
      </c>
      <c r="C58" s="10">
        <v>48744</v>
      </c>
    </row>
    <row r="59" spans="1:3" x14ac:dyDescent="0.2">
      <c r="A59" s="1" t="s">
        <v>93</v>
      </c>
      <c r="B59" s="10">
        <v>21121</v>
      </c>
      <c r="C59" s="10">
        <v>23643</v>
      </c>
    </row>
    <row r="60" spans="1:3" x14ac:dyDescent="0.2">
      <c r="A60" s="26" t="s">
        <v>94</v>
      </c>
      <c r="B60" s="27">
        <f>SUM(B57:B59)</f>
        <v>161239</v>
      </c>
      <c r="C60" s="27">
        <f>SUM(C57:C59)</f>
        <v>140038</v>
      </c>
    </row>
    <row r="61" spans="1:3" x14ac:dyDescent="0.2">
      <c r="A61" s="28" t="s">
        <v>95</v>
      </c>
      <c r="B61" s="29">
        <f>B60+B55</f>
        <v>316632</v>
      </c>
      <c r="C61" s="29">
        <f>C60+C55</f>
        <v>282304</v>
      </c>
    </row>
    <row r="62" spans="1:3" x14ac:dyDescent="0.2">
      <c r="B62" s="10"/>
      <c r="C62" s="10"/>
    </row>
    <row r="63" spans="1:3" x14ac:dyDescent="0.2">
      <c r="A63" t="s">
        <v>96</v>
      </c>
    </row>
    <row r="64" spans="1:3" ht="48" x14ac:dyDescent="0.2">
      <c r="A64" s="5" t="s">
        <v>159</v>
      </c>
      <c r="B64">
        <v>108</v>
      </c>
      <c r="C64">
        <v>106</v>
      </c>
    </row>
    <row r="65" spans="1:3" x14ac:dyDescent="0.2">
      <c r="A65" t="s">
        <v>117</v>
      </c>
      <c r="B65" s="10">
        <v>-7837</v>
      </c>
      <c r="C65" s="10">
        <v>-1837</v>
      </c>
    </row>
    <row r="66" spans="1:3" x14ac:dyDescent="0.2">
      <c r="A66" t="s">
        <v>118</v>
      </c>
      <c r="B66" s="10">
        <v>75066</v>
      </c>
      <c r="C66" s="10">
        <v>55437</v>
      </c>
    </row>
    <row r="67" spans="1:3" x14ac:dyDescent="0.2">
      <c r="A67" s="1" t="s">
        <v>98</v>
      </c>
      <c r="B67" s="10">
        <v>-4487</v>
      </c>
      <c r="C67" s="10">
        <v>-1376</v>
      </c>
    </row>
    <row r="68" spans="1:3" x14ac:dyDescent="0.2">
      <c r="A68" s="1" t="s">
        <v>97</v>
      </c>
      <c r="B68" s="10">
        <v>83193</v>
      </c>
      <c r="C68" s="10">
        <v>85915</v>
      </c>
    </row>
    <row r="69" spans="1:3" x14ac:dyDescent="0.2">
      <c r="A69" s="11" t="s">
        <v>99</v>
      </c>
      <c r="B69" s="12">
        <f>SUM(B64:B68)</f>
        <v>146043</v>
      </c>
      <c r="C69" s="12">
        <f>SUM(C64:C68)</f>
        <v>138245</v>
      </c>
    </row>
    <row r="70" spans="1:3" ht="16" thickBot="1" x14ac:dyDescent="0.25">
      <c r="A70" s="13" t="s">
        <v>100</v>
      </c>
      <c r="B70" s="14">
        <f>B61+B69</f>
        <v>462675</v>
      </c>
      <c r="C70" s="14">
        <f>C61+C69</f>
        <v>420549</v>
      </c>
    </row>
    <row r="71" spans="1:3" ht="16" thickTop="1" x14ac:dyDescent="0.2"/>
    <row r="73" spans="1:3" x14ac:dyDescent="0.2">
      <c r="A73" s="25" t="s">
        <v>13</v>
      </c>
      <c r="B73" s="25"/>
      <c r="C73" s="25"/>
    </row>
    <row r="74" spans="1:3" x14ac:dyDescent="0.2">
      <c r="B74" s="24" t="s">
        <v>57</v>
      </c>
      <c r="C74" s="24"/>
    </row>
    <row r="75" spans="1:3" x14ac:dyDescent="0.2">
      <c r="B75" s="9">
        <v>2022</v>
      </c>
      <c r="C75" s="9">
        <v>2021</v>
      </c>
    </row>
    <row r="77" spans="1:3" x14ac:dyDescent="0.2">
      <c r="A77" s="9" t="s">
        <v>101</v>
      </c>
      <c r="B77" s="17">
        <v>36477</v>
      </c>
      <c r="C77" s="17">
        <v>42377</v>
      </c>
    </row>
    <row r="78" spans="1:3" x14ac:dyDescent="0.2">
      <c r="A78" t="s">
        <v>102</v>
      </c>
      <c r="B78" s="10"/>
      <c r="C78" s="10"/>
    </row>
    <row r="79" spans="1:3" x14ac:dyDescent="0.2">
      <c r="A79" s="18" t="s">
        <v>73</v>
      </c>
      <c r="B79" s="17">
        <v>-2722</v>
      </c>
      <c r="C79" s="17">
        <v>33364</v>
      </c>
    </row>
    <row r="80" spans="1:3" x14ac:dyDescent="0.2">
      <c r="A80" s="1" t="s">
        <v>153</v>
      </c>
      <c r="C80" s="10"/>
    </row>
    <row r="81" spans="1:3" x14ac:dyDescent="0.2">
      <c r="A81" s="19" t="s">
        <v>119</v>
      </c>
      <c r="B81" s="10">
        <v>41921</v>
      </c>
      <c r="C81" s="10">
        <v>34433</v>
      </c>
    </row>
    <row r="82" spans="1:3" x14ac:dyDescent="0.2">
      <c r="A82" s="19" t="s">
        <v>110</v>
      </c>
      <c r="B82" s="10">
        <v>19621</v>
      </c>
      <c r="C82" s="10">
        <v>12757</v>
      </c>
    </row>
    <row r="83" spans="1:3" x14ac:dyDescent="0.2">
      <c r="A83" s="19" t="s">
        <v>121</v>
      </c>
      <c r="B83" s="10">
        <v>16966</v>
      </c>
      <c r="C83" s="10">
        <v>-14306</v>
      </c>
    </row>
    <row r="84" spans="1:3" x14ac:dyDescent="0.2">
      <c r="A84" s="19" t="s">
        <v>103</v>
      </c>
      <c r="B84" s="10">
        <v>-8148</v>
      </c>
      <c r="C84" s="10">
        <v>-310</v>
      </c>
    </row>
    <row r="86" spans="1:3" x14ac:dyDescent="0.2">
      <c r="A86" t="s">
        <v>104</v>
      </c>
      <c r="C86" s="10"/>
    </row>
    <row r="87" spans="1:3" x14ac:dyDescent="0.2">
      <c r="A87" s="1" t="s">
        <v>82</v>
      </c>
      <c r="B87" s="10">
        <v>-2592</v>
      </c>
      <c r="C87" s="10">
        <v>-9487</v>
      </c>
    </row>
    <row r="88" spans="1:3" x14ac:dyDescent="0.2">
      <c r="A88" s="1" t="s">
        <v>81</v>
      </c>
      <c r="B88" s="10">
        <v>-21897</v>
      </c>
      <c r="C88" s="10">
        <v>-18163</v>
      </c>
    </row>
    <row r="89" spans="1:3" x14ac:dyDescent="0.2">
      <c r="A89" s="1" t="s">
        <v>90</v>
      </c>
      <c r="B89" s="10">
        <v>2945</v>
      </c>
      <c r="C89" s="10">
        <v>3602</v>
      </c>
    </row>
    <row r="90" spans="1:3" x14ac:dyDescent="0.2">
      <c r="A90" s="1" t="s">
        <v>113</v>
      </c>
      <c r="B90" s="10">
        <v>-1558</v>
      </c>
      <c r="C90" s="10">
        <v>2123</v>
      </c>
    </row>
    <row r="91" spans="1:3" x14ac:dyDescent="0.2">
      <c r="A91" s="1" t="s">
        <v>114</v>
      </c>
      <c r="B91" s="10">
        <v>2216</v>
      </c>
      <c r="C91" s="10">
        <v>2314</v>
      </c>
    </row>
    <row r="92" spans="1:3" x14ac:dyDescent="0.2">
      <c r="A92" s="32" t="s">
        <v>122</v>
      </c>
      <c r="B92" s="29">
        <f>SUM(B79:B91)</f>
        <v>46752</v>
      </c>
      <c r="C92" s="29">
        <f>SUM(C79:C91)</f>
        <v>46327</v>
      </c>
    </row>
    <row r="94" spans="1:3" x14ac:dyDescent="0.2">
      <c r="A94" s="9" t="s">
        <v>105</v>
      </c>
      <c r="B94" s="10"/>
      <c r="C94" s="10"/>
    </row>
    <row r="95" spans="1:3" x14ac:dyDescent="0.2">
      <c r="A95" s="1" t="s">
        <v>123</v>
      </c>
      <c r="B95" s="30">
        <v>-63645</v>
      </c>
      <c r="C95" s="30">
        <v>-61053</v>
      </c>
    </row>
    <row r="96" spans="1:3" x14ac:dyDescent="0.2">
      <c r="A96" s="1" t="s">
        <v>124</v>
      </c>
      <c r="B96" s="33">
        <v>5324</v>
      </c>
      <c r="C96" s="33">
        <v>5657</v>
      </c>
    </row>
    <row r="97" spans="1:3" x14ac:dyDescent="0.2">
      <c r="A97" s="1" t="s">
        <v>125</v>
      </c>
      <c r="B97" s="33">
        <v>-8316</v>
      </c>
      <c r="C97" s="33">
        <v>-1985</v>
      </c>
    </row>
    <row r="98" spans="1:3" x14ac:dyDescent="0.2">
      <c r="A98" s="1" t="s">
        <v>126</v>
      </c>
      <c r="B98" s="33">
        <v>31601</v>
      </c>
      <c r="C98" s="33">
        <v>59384</v>
      </c>
    </row>
    <row r="99" spans="1:3" x14ac:dyDescent="0.2">
      <c r="A99" s="1" t="s">
        <v>106</v>
      </c>
      <c r="B99" s="33">
        <v>-2565</v>
      </c>
      <c r="C99" s="33">
        <v>-60157</v>
      </c>
    </row>
    <row r="100" spans="1:3" x14ac:dyDescent="0.2">
      <c r="A100" s="32" t="s">
        <v>127</v>
      </c>
      <c r="B100" s="34">
        <f>SUM(B95:B99)</f>
        <v>-37601</v>
      </c>
      <c r="C100" s="34">
        <f>SUM(C95:C99)</f>
        <v>-58154</v>
      </c>
    </row>
    <row r="102" spans="1:3" x14ac:dyDescent="0.2">
      <c r="A102" s="9" t="s">
        <v>107</v>
      </c>
    </row>
    <row r="103" spans="1:3" x14ac:dyDescent="0.2">
      <c r="A103" s="1" t="s">
        <v>154</v>
      </c>
      <c r="B103" s="33">
        <v>-6000</v>
      </c>
      <c r="C103" s="30">
        <v>0</v>
      </c>
    </row>
    <row r="104" spans="1:3" x14ac:dyDescent="0.2">
      <c r="A104" t="s">
        <v>156</v>
      </c>
      <c r="B104" s="30">
        <v>41553</v>
      </c>
      <c r="C104" s="30">
        <v>7956</v>
      </c>
    </row>
    <row r="105" spans="1:3" x14ac:dyDescent="0.2">
      <c r="A105" t="s">
        <v>155</v>
      </c>
      <c r="B105" s="30">
        <v>-37554</v>
      </c>
      <c r="C105" s="30">
        <v>-7753</v>
      </c>
    </row>
    <row r="106" spans="1:3" x14ac:dyDescent="0.2">
      <c r="A106" s="1" t="s">
        <v>132</v>
      </c>
      <c r="B106" s="33">
        <v>21166</v>
      </c>
      <c r="C106" s="33">
        <v>19003</v>
      </c>
    </row>
    <row r="107" spans="1:3" x14ac:dyDescent="0.2">
      <c r="A107" s="1" t="s">
        <v>128</v>
      </c>
      <c r="B107" s="33">
        <v>-1258</v>
      </c>
      <c r="C107" s="33">
        <v>-1590</v>
      </c>
    </row>
    <row r="108" spans="1:3" x14ac:dyDescent="0.2">
      <c r="A108" s="1" t="s">
        <v>129</v>
      </c>
      <c r="B108" s="33">
        <v>-7941</v>
      </c>
      <c r="C108" s="33">
        <v>-11163</v>
      </c>
    </row>
    <row r="109" spans="1:3" x14ac:dyDescent="0.2">
      <c r="A109" s="1" t="s">
        <v>130</v>
      </c>
      <c r="B109" s="33">
        <v>-248</v>
      </c>
      <c r="C109" s="33">
        <v>-162</v>
      </c>
    </row>
    <row r="110" spans="1:3" x14ac:dyDescent="0.2">
      <c r="A110" s="32" t="s">
        <v>131</v>
      </c>
      <c r="B110" s="43">
        <v>9718</v>
      </c>
      <c r="C110" s="43">
        <v>6291</v>
      </c>
    </row>
    <row r="111" spans="1:3" x14ac:dyDescent="0.2">
      <c r="A111" s="1" t="s">
        <v>133</v>
      </c>
      <c r="B111" s="33">
        <v>-1093</v>
      </c>
      <c r="C111" s="33">
        <v>-264</v>
      </c>
    </row>
    <row r="112" spans="1:3" x14ac:dyDescent="0.2">
      <c r="A112" s="11" t="s">
        <v>108</v>
      </c>
      <c r="B112" s="12">
        <v>17776</v>
      </c>
      <c r="C112" s="12">
        <v>-5900</v>
      </c>
    </row>
    <row r="113" spans="1:3" ht="16" thickBot="1" x14ac:dyDescent="0.25">
      <c r="A113" s="13" t="s">
        <v>109</v>
      </c>
      <c r="B113" s="14">
        <v>54253</v>
      </c>
      <c r="C113" s="14">
        <v>36477</v>
      </c>
    </row>
    <row r="114" spans="1:3" ht="16" thickTop="1" x14ac:dyDescent="0.2">
      <c r="A114" s="1"/>
      <c r="B114" s="10"/>
      <c r="C114" s="10"/>
    </row>
    <row r="115" spans="1:3" x14ac:dyDescent="0.2">
      <c r="A115" s="9" t="s">
        <v>134</v>
      </c>
    </row>
    <row r="116" spans="1:3" x14ac:dyDescent="0.2">
      <c r="A116" t="s">
        <v>135</v>
      </c>
      <c r="B116" s="30">
        <v>1561</v>
      </c>
      <c r="C116" s="30">
        <v>1098</v>
      </c>
    </row>
    <row r="117" spans="1:3" x14ac:dyDescent="0.2">
      <c r="A117" t="s">
        <v>136</v>
      </c>
      <c r="B117" s="30">
        <v>8633</v>
      </c>
      <c r="C117" s="30">
        <v>6722</v>
      </c>
    </row>
    <row r="118" spans="1:3" x14ac:dyDescent="0.2">
      <c r="A118" t="s">
        <v>137</v>
      </c>
      <c r="B118" s="30">
        <v>374</v>
      </c>
      <c r="C118" s="30">
        <v>521</v>
      </c>
    </row>
    <row r="119" spans="1:3" x14ac:dyDescent="0.2">
      <c r="A119" t="s">
        <v>138</v>
      </c>
      <c r="B119" s="30">
        <v>207</v>
      </c>
      <c r="C119" s="30">
        <v>153</v>
      </c>
    </row>
    <row r="120" spans="1:3" x14ac:dyDescent="0.2">
      <c r="A120" t="s">
        <v>139</v>
      </c>
      <c r="B120" s="33">
        <v>6035</v>
      </c>
      <c r="C120" s="33">
        <v>3688</v>
      </c>
    </row>
    <row r="121" spans="1:3" x14ac:dyDescent="0.2">
      <c r="A121" t="s">
        <v>140</v>
      </c>
      <c r="B121" s="33">
        <v>18800</v>
      </c>
      <c r="C121" s="33">
        <v>25369</v>
      </c>
    </row>
    <row r="122" spans="1:3" x14ac:dyDescent="0.2">
      <c r="A122" t="s">
        <v>141</v>
      </c>
      <c r="B122" s="30">
        <v>675</v>
      </c>
      <c r="C122" s="30">
        <v>7061</v>
      </c>
    </row>
    <row r="123" spans="1:3" x14ac:dyDescent="0.2">
      <c r="A123" t="s">
        <v>157</v>
      </c>
      <c r="B123" s="30">
        <v>3187</v>
      </c>
      <c r="C123" s="30">
        <v>5846</v>
      </c>
    </row>
    <row r="124" spans="1:3" x14ac:dyDescent="0.2">
      <c r="A124" s="42" t="s">
        <v>158</v>
      </c>
      <c r="B124" s="30">
        <v>5158</v>
      </c>
      <c r="C124" s="30">
        <v>230</v>
      </c>
    </row>
  </sheetData>
  <mergeCells count="4">
    <mergeCell ref="A2:C2"/>
    <mergeCell ref="B3:C3"/>
    <mergeCell ref="A33:C33"/>
    <mergeCell ref="B34:C3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abSelected="1" workbookViewId="0">
      <selection activeCell="AQ39" sqref="AQ38:AQ39"/>
    </sheetView>
  </sheetViews>
  <sheetFormatPr baseColWidth="10" defaultColWidth="8.83203125" defaultRowHeight="15" x14ac:dyDescent="0.2"/>
  <cols>
    <col min="1" max="1" width="4.6640625" customWidth="1"/>
    <col min="2" max="2" width="31.5" bestFit="1" customWidth="1"/>
    <col min="3" max="4" width="12.6640625" bestFit="1" customWidth="1"/>
  </cols>
  <sheetData>
    <row r="1" spans="1:17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</row>
    <row r="2" spans="1:17" x14ac:dyDescent="0.2">
      <c r="C2" s="47" t="s">
        <v>60</v>
      </c>
      <c r="D2" s="47"/>
    </row>
    <row r="3" spans="1:17" x14ac:dyDescent="0.2">
      <c r="C3" s="9">
        <v>2022</v>
      </c>
      <c r="D3" s="9">
        <v>2021</v>
      </c>
    </row>
    <row r="4" spans="1:17" x14ac:dyDescent="0.2">
      <c r="A4" s="22">
        <v>1</v>
      </c>
      <c r="B4" s="9" t="s">
        <v>14</v>
      </c>
    </row>
    <row r="5" spans="1:17" x14ac:dyDescent="0.2">
      <c r="A5" s="22">
        <f>+A4+0.1</f>
        <v>1.1000000000000001</v>
      </c>
      <c r="B5" s="1" t="s">
        <v>15</v>
      </c>
      <c r="C5" s="31">
        <f>'Financial Statements'!B42/'Financial Statements'!B55</f>
        <v>0.9446435811136924</v>
      </c>
      <c r="D5" s="31">
        <f>'Financial Statements'!C42/'Financial Statements'!C55</f>
        <v>1.1357597739445826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2">
      <c r="A6" s="22">
        <f t="shared" ref="A6:A13" si="0">+A5+0.1</f>
        <v>1.2000000000000002</v>
      </c>
      <c r="B6" s="1" t="s">
        <v>16</v>
      </c>
      <c r="C6" s="31">
        <f>('Financial Statements'!B38+'Financial Statements'!B40)/'Financial Statements'!B55</f>
        <v>0.6193843995546775</v>
      </c>
      <c r="D6" s="31">
        <f>('Financial Statements'!C38+'Financial Statements'!C40)/'Financial Statements'!C55</f>
        <v>0.48402288670518606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x14ac:dyDescent="0.2">
      <c r="A7" s="22">
        <f t="shared" si="0"/>
        <v>1.3000000000000003</v>
      </c>
      <c r="B7" s="1" t="s">
        <v>17</v>
      </c>
      <c r="C7" s="31">
        <f>'Financial Statements'!B38/(('Financial Statements'!B55))</f>
        <v>0.34678524772673158</v>
      </c>
      <c r="D7" s="31">
        <f>'Financial Statements'!C38/(('Financial Statements'!C55))</f>
        <v>0.25459350793583851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4"/>
      <c r="Q7" s="45"/>
    </row>
    <row r="8" spans="1:17" x14ac:dyDescent="0.2">
      <c r="A8" s="22">
        <f t="shared" si="0"/>
        <v>1.4000000000000004</v>
      </c>
      <c r="B8" s="1" t="s">
        <v>18</v>
      </c>
      <c r="C8" s="31">
        <f>'Financial Statements'!B42/(('Financial Statements'!B17-'Financial Statements'!B82-'Financial Statements'!B88-'Financial Statements'!B84)/365)</f>
        <v>104.61344035738902</v>
      </c>
      <c r="D8" s="31">
        <f>'Financial Statements'!C42/(('Financial Statements'!C17-'Financial Statements'!C82-'Financial Statements'!C88-'Financial Statements'!C84)/365)</f>
        <v>130.8676848792546</v>
      </c>
      <c r="E8" s="45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2">
      <c r="A9" s="22">
        <f t="shared" si="0"/>
        <v>1.5000000000000004</v>
      </c>
      <c r="B9" s="1" t="s">
        <v>19</v>
      </c>
      <c r="C9" s="31">
        <f>(('Financial Statements'!B41+'Financial Statements'!C41)/2)/('Financial Statements'!B8)*365</f>
        <v>23.894798076979203</v>
      </c>
      <c r="D9" s="31">
        <f>(('Financial Statements'!C41+'Financial Statements'!D41)/2)/('Financial Statements'!C8)*365</f>
        <v>12.776344019649995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x14ac:dyDescent="0.2">
      <c r="A10" s="22">
        <f t="shared" si="0"/>
        <v>1.6000000000000005</v>
      </c>
      <c r="B10" s="1" t="s">
        <v>20</v>
      </c>
      <c r="C10" s="31">
        <f>('Financial Statements'!B52/'Financial Statements'!B10)*365</f>
        <v>100.59169548975007</v>
      </c>
      <c r="D10" s="31">
        <f>('Financial Statements'!C52/'Financial Statements'!C10)*365</f>
        <v>105.42681314807743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x14ac:dyDescent="0.2">
      <c r="A11" s="22">
        <f t="shared" si="0"/>
        <v>1.7000000000000006</v>
      </c>
      <c r="B11" s="1" t="s">
        <v>21</v>
      </c>
      <c r="C11" s="31">
        <f>('Financial Statements'!B40/'Financial Statements'!B8)*365</f>
        <v>30.081539661817608</v>
      </c>
      <c r="D11" s="31">
        <f>('Financial Statements'!C40/'Financial Statements'!C8)*365</f>
        <v>25.357688656555037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2">
      <c r="A12" s="22">
        <f t="shared" si="0"/>
        <v>1.8000000000000007</v>
      </c>
      <c r="B12" s="1" t="s">
        <v>22</v>
      </c>
      <c r="C12" s="31">
        <f>C11-C10+C9</f>
        <v>-46.615357750953265</v>
      </c>
      <c r="D12" s="31">
        <f t="shared" ref="D12" si="1">D11-D10+D9</f>
        <v>-67.292780471872391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x14ac:dyDescent="0.2">
      <c r="A13" s="22">
        <f t="shared" si="0"/>
        <v>1.9000000000000008</v>
      </c>
      <c r="B13" s="1" t="s">
        <v>23</v>
      </c>
      <c r="C13" s="40">
        <f>C14/'Financial Statements'!B16</f>
        <v>-3.8205301307561113E-2</v>
      </c>
      <c r="D13" s="40">
        <f>D14/'Financial Statements'!C16</f>
        <v>9.7803299608057601E-2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x14ac:dyDescent="0.2">
      <c r="A14" s="22"/>
      <c r="B14" s="19" t="s">
        <v>24</v>
      </c>
      <c r="C14" s="41">
        <f>'Financial Statements'!B42-'Financial Statements'!B55</f>
        <v>-8602</v>
      </c>
      <c r="D14" s="41">
        <f>'Financial Statements'!C42-'Financial Statements'!C55</f>
        <v>19314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22"/>
      <c r="C15" s="31"/>
      <c r="D15" s="3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2">
      <c r="A16" s="22">
        <f>+A4+1</f>
        <v>2</v>
      </c>
      <c r="B16" s="23" t="s">
        <v>25</v>
      </c>
      <c r="C16" s="31"/>
      <c r="D16" s="3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x14ac:dyDescent="0.2">
      <c r="A17" s="22">
        <f>+A16+0.1</f>
        <v>2.1</v>
      </c>
      <c r="B17" s="1" t="s">
        <v>11</v>
      </c>
      <c r="C17" s="30">
        <f>'Financial Statements'!B16</f>
        <v>225152</v>
      </c>
      <c r="D17" s="30">
        <f>'Financial Statements'!C16</f>
        <v>197478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">
      <c r="A18" s="22">
        <f>+A17+0.1</f>
        <v>2.2000000000000002</v>
      </c>
      <c r="B18" s="1" t="s">
        <v>26</v>
      </c>
      <c r="C18" s="40">
        <f>('Financial Statements'!B82+'Financial Statements'!B18)/'Financial Statements'!B8</f>
        <v>6.2003996241120816E-2</v>
      </c>
      <c r="D18" s="40">
        <f>('Financial Statements'!C81+'Financial Statements'!C18)/'Financial Statements'!C8</f>
        <v>0.12624355607017126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">
      <c r="A19" s="22"/>
      <c r="B19" s="19" t="s">
        <v>27</v>
      </c>
      <c r="C19" s="30">
        <f>C18*'Financial Statements'!B8</f>
        <v>31869</v>
      </c>
      <c r="D19" s="30">
        <f>D18*'Financial Statements'!C8</f>
        <v>59312.000000000007</v>
      </c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">
      <c r="A20" s="22">
        <f>+A18+0.1</f>
        <v>2.3000000000000003</v>
      </c>
      <c r="B20" s="1" t="s">
        <v>28</v>
      </c>
      <c r="C20" s="40">
        <f>'Financial Statements'!B18/('Financial Statements'!B8*100%)</f>
        <v>2.3829581912242232E-2</v>
      </c>
      <c r="D20" s="40">
        <f>'Financial Statements'!C18/('Financial Statements'!C8*100%)</f>
        <v>5.2954097509269465E-2</v>
      </c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2">
      <c r="A21" s="22"/>
      <c r="B21" s="19" t="s">
        <v>29</v>
      </c>
      <c r="C21" s="30">
        <f>C20*'Financial Statements'!B8</f>
        <v>12248</v>
      </c>
      <c r="D21" s="30">
        <f>D20*'Financial Statements'!C8</f>
        <v>24879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2">
      <c r="A22" s="22">
        <f>+A20+0.1</f>
        <v>2.4000000000000004</v>
      </c>
      <c r="B22" s="1" t="s">
        <v>30</v>
      </c>
      <c r="C22" s="40">
        <f>'Financial Statements'!B26/'Financial Statements'!B8</f>
        <v>-5.2958950004183018E-3</v>
      </c>
      <c r="D22" s="40">
        <f>'Financial Statements'!C26/'Financial Statements'!C8</f>
        <v>7.1014128755145567E-2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">
      <c r="A23" s="22"/>
      <c r="C23" s="31"/>
      <c r="D23" s="31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2">
      <c r="A24" s="22">
        <f>+A16+1</f>
        <v>3</v>
      </c>
      <c r="B24" s="9" t="s">
        <v>31</v>
      </c>
      <c r="C24" s="31"/>
      <c r="D24" s="31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2">
      <c r="A25" s="22">
        <f>+A24+0.1</f>
        <v>3.1</v>
      </c>
      <c r="B25" s="1" t="s">
        <v>32</v>
      </c>
      <c r="C25" s="31">
        <f>'Financial Statements'!B61/'Financial Statements'!B69</f>
        <v>2.1680737864875415</v>
      </c>
      <c r="D25" s="31">
        <f>'Financial Statements'!C61/'Financial Statements'!C69</f>
        <v>2.0420557705522802</v>
      </c>
      <c r="E25" s="45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2">
      <c r="A26" s="22">
        <f t="shared" ref="A26:A30" si="2">+A25+0.1</f>
        <v>3.2</v>
      </c>
      <c r="B26" s="1" t="s">
        <v>33</v>
      </c>
      <c r="C26" s="31">
        <f>'Financial Statements'!B61/'Financial Statements'!B49</f>
        <v>0.68435078618900957</v>
      </c>
      <c r="D26" s="31">
        <f>'Financial Statements'!C61/'Financial Statements'!C49</f>
        <v>0.67127492872412009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">
      <c r="A27" s="22">
        <f t="shared" si="2"/>
        <v>3.3000000000000003</v>
      </c>
      <c r="B27" s="1" t="s">
        <v>34</v>
      </c>
      <c r="C27" s="31">
        <f>'Financial Statements'!B58/('Financial Statements'!B58+'Financial Statements'!B69)</f>
        <v>0.31497281805687805</v>
      </c>
      <c r="D27" s="31">
        <f>'Financial Statements'!C58/('Financial Statements'!C58+'Financial Statements'!C69)</f>
        <v>0.26067843562990334</v>
      </c>
      <c r="E27" s="45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">
      <c r="A28" s="22">
        <f t="shared" si="2"/>
        <v>3.4000000000000004</v>
      </c>
      <c r="B28" s="1" t="s">
        <v>35</v>
      </c>
      <c r="C28" s="31">
        <f>'Financial Statements'!B24/('Financial Statements'!B119+'Financial Statements'!B116)</f>
        <v>1.8195701357466063</v>
      </c>
      <c r="D28" s="31">
        <f>'Financial Statements'!C24/('Financial Statements'!C119+'Financial Statements'!C116)</f>
        <v>-3.8297362110311752</v>
      </c>
      <c r="E28" s="45"/>
      <c r="F28" s="45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2">
      <c r="A29" s="22">
        <f t="shared" si="2"/>
        <v>3.5000000000000004</v>
      </c>
      <c r="B29" s="1" t="s">
        <v>36</v>
      </c>
      <c r="C29" s="31">
        <f>('Financial Statements'!B18)/(-'Financial Statements'!B107-'Financial Statements'!B108-'Financial Statements'!B109)</f>
        <v>1.2964962421932889</v>
      </c>
      <c r="D29" s="31">
        <f>('Financial Statements'!C18)/(-'Financial Statements'!C107-'Financial Statements'!C108-'Financial Statements'!C109)</f>
        <v>1.9263646922183508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">
      <c r="A30" s="22">
        <f t="shared" si="2"/>
        <v>3.6000000000000005</v>
      </c>
      <c r="B30" s="1" t="s">
        <v>37</v>
      </c>
      <c r="C30" s="31">
        <f>C31/'Financial Statements'!B32</f>
        <v>0.54284031798998922</v>
      </c>
      <c r="D30" s="31">
        <f>D31/'Financial Statements'!C32</f>
        <v>0.56983294483294489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">
      <c r="A31" s="22"/>
      <c r="B31" s="19" t="s">
        <v>38</v>
      </c>
      <c r="C31" s="41">
        <f>'Financial Statements'!B92+'Financial Statements'!B95+('Financial Statements'!B106-'Financial Statements'!B107)</f>
        <v>5531</v>
      </c>
      <c r="D31" s="41">
        <f>'Financial Statements'!C92+'Financial Statements'!C95+('Financial Statements'!C106-'Financial Statements'!C107)</f>
        <v>5867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">
      <c r="A32" s="22"/>
      <c r="C32" s="31"/>
      <c r="D32" s="31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x14ac:dyDescent="0.2">
      <c r="A33" s="22">
        <f>+A24+1</f>
        <v>4</v>
      </c>
      <c r="B33" s="23" t="s">
        <v>39</v>
      </c>
      <c r="C33" s="31"/>
      <c r="D33" s="31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2">
      <c r="A34" s="22">
        <f>+A33+0.1</f>
        <v>4.0999999999999996</v>
      </c>
      <c r="B34" s="1" t="s">
        <v>40</v>
      </c>
      <c r="C34" s="40">
        <f>'Financial Statements'!B8/('Financial Statements'!B49+'Financial Statements'!C49)/2</f>
        <v>0.29096978795866052</v>
      </c>
      <c r="D34" s="40">
        <f>'Financial Statements'!C8/('Financial Statements'!C49+'Financial Statements'!D49)/2</f>
        <v>0.55858175860601267</v>
      </c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2">
      <c r="A35" s="22">
        <f t="shared" ref="A35:A37" si="3">+A34+0.1</f>
        <v>4.1999999999999993</v>
      </c>
      <c r="B35" s="1" t="s">
        <v>41</v>
      </c>
      <c r="C35" s="31">
        <f>'Financial Statements'!B8/('Financial Statements'!B44+'Financial Statements'!C44)/2</f>
        <v>0.74061804747028781</v>
      </c>
      <c r="D35" s="31">
        <f>'Financial Statements'!C8/('Financial Statements'!C44+'Financial Statements'!D44)/2</f>
        <v>1.4656197553047461</v>
      </c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2">
      <c r="A36" s="22">
        <f t="shared" si="3"/>
        <v>4.2999999999999989</v>
      </c>
      <c r="B36" s="1" t="s">
        <v>42</v>
      </c>
      <c r="C36" s="31">
        <f>'Financial Statements'!B10/('Financial Statements'!B41+'Financial Statements'!C41)/2</f>
        <v>2.1459745007132667</v>
      </c>
      <c r="D36" s="31">
        <f>'Financial Statements'!C10/('Financial Statements'!C41+'Financial Statements'!D41)/2</f>
        <v>4.1400991152594937</v>
      </c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2">
      <c r="A37" s="22">
        <f t="shared" si="3"/>
        <v>4.3999999999999986</v>
      </c>
      <c r="B37" s="1" t="s">
        <v>43</v>
      </c>
      <c r="C37" s="40">
        <f>'Financial Statements'!B26/(('Financial Statements'!B49+'Financial Statements'!C49)/2)</f>
        <v>-6.1637817812921752E-3</v>
      </c>
      <c r="D37" s="40">
        <f>'Financial Statements'!C26/(('Financial Statements'!C49+'Financial Statements'!D49)/2)</f>
        <v>0.15866878770369208</v>
      </c>
      <c r="E37" s="45"/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2">
      <c r="A38" s="22"/>
      <c r="C38" s="31"/>
      <c r="D38" s="31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2">
      <c r="A39" s="22">
        <f>+A33+1</f>
        <v>5</v>
      </c>
      <c r="B39" s="23" t="s">
        <v>44</v>
      </c>
      <c r="C39" s="31"/>
      <c r="D39" s="31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">
      <c r="A40" s="22">
        <f>+A39+0.1</f>
        <v>5.0999999999999996</v>
      </c>
      <c r="B40" s="1" t="s">
        <v>45</v>
      </c>
      <c r="C40" s="31">
        <f>C53/'Financial Statements'!B29</f>
        <v>-465.92592592592587</v>
      </c>
      <c r="D40" s="31">
        <f>D53/'Financial Statements'!C29</f>
        <v>51.481481481481481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">
      <c r="A41" s="22">
        <f t="shared" ref="A41:A44" si="4">+A40+0.1</f>
        <v>5.1999999999999993</v>
      </c>
      <c r="B41" s="19" t="s">
        <v>46</v>
      </c>
      <c r="C41" s="31">
        <f>'Financial Statements'!B26/'Financial Statements'!B32</f>
        <v>-0.2671508489547551</v>
      </c>
      <c r="D41" s="31">
        <f>'Financial Statements'!C26/'Financial Statements'!C32</f>
        <v>3.2404817404817403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">
      <c r="A42" s="22">
        <f t="shared" si="4"/>
        <v>5.2999999999999989</v>
      </c>
      <c r="B42" s="1" t="s">
        <v>47</v>
      </c>
      <c r="C42">
        <f>'List of Ratios'!C53/'List of Ratios'!C43</f>
        <v>8.7767041213889065</v>
      </c>
      <c r="D42">
        <f>'List of Ratios'!D53/'List of Ratios'!D43</f>
        <v>12.422675684473219</v>
      </c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2">
      <c r="A43" s="22">
        <f t="shared" si="4"/>
        <v>5.3999999999999986</v>
      </c>
      <c r="B43" s="19" t="s">
        <v>48</v>
      </c>
      <c r="C43" s="31">
        <f>'Financial Statements'!B69/'Financial Statements'!B32</f>
        <v>14.333398763372264</v>
      </c>
      <c r="D43" s="31">
        <f>'Financial Statements'!C69/'Financial Statements'!C32</f>
        <v>13.427059052059052</v>
      </c>
      <c r="E43" s="44"/>
      <c r="F43" s="44"/>
      <c r="G43" s="45"/>
      <c r="H43" s="45"/>
    </row>
    <row r="44" spans="1:17" x14ac:dyDescent="0.2">
      <c r="A44" s="22">
        <f t="shared" si="4"/>
        <v>5.4999999999999982</v>
      </c>
      <c r="B44" s="1" t="s">
        <v>49</v>
      </c>
      <c r="C44" s="31">
        <v>0</v>
      </c>
      <c r="D44" s="31">
        <v>0</v>
      </c>
      <c r="E44" s="45"/>
      <c r="F44" s="45"/>
      <c r="G44" s="45"/>
      <c r="H44" s="45"/>
    </row>
    <row r="45" spans="1:17" x14ac:dyDescent="0.2">
      <c r="A45" s="22"/>
      <c r="B45" s="19" t="s">
        <v>50</v>
      </c>
      <c r="C45" s="31">
        <v>0</v>
      </c>
      <c r="D45" s="31">
        <v>0</v>
      </c>
      <c r="E45" s="45"/>
      <c r="F45" s="45"/>
      <c r="G45" s="45"/>
      <c r="H45" s="45"/>
    </row>
    <row r="46" spans="1:17" x14ac:dyDescent="0.2">
      <c r="A46" s="22">
        <f>+A44+0.1</f>
        <v>5.5999999999999979</v>
      </c>
      <c r="B46" s="1" t="s">
        <v>51</v>
      </c>
      <c r="C46" s="31">
        <f>C45/C53</f>
        <v>0</v>
      </c>
      <c r="D46" s="31">
        <f>D45/D53</f>
        <v>0</v>
      </c>
      <c r="E46" s="45"/>
      <c r="F46" s="45"/>
      <c r="G46" s="45"/>
      <c r="H46" s="45"/>
    </row>
    <row r="47" spans="1:17" x14ac:dyDescent="0.2">
      <c r="A47" s="22">
        <f t="shared" ref="A47:A50" si="5">+A45+0.1</f>
        <v>0.1</v>
      </c>
      <c r="B47" s="1" t="s">
        <v>52</v>
      </c>
      <c r="C47">
        <f>'Financial Statements'!B26/'Financial Statements'!B69</f>
        <v>-1.8638346240490815E-2</v>
      </c>
      <c r="D47">
        <f>'Financial Statements'!C26/'Financial Statements'!C69</f>
        <v>0.2413396506202756</v>
      </c>
      <c r="E47" s="44"/>
      <c r="F47" s="45"/>
      <c r="G47" s="45"/>
      <c r="H47" s="45"/>
    </row>
    <row r="48" spans="1:17" x14ac:dyDescent="0.2">
      <c r="A48" s="22">
        <f t="shared" si="5"/>
        <v>5.6999999999999975</v>
      </c>
      <c r="B48" s="1" t="s">
        <v>53</v>
      </c>
      <c r="C48" s="31">
        <f>'Financial Statements'!B26/'Financial Statements'!B69</f>
        <v>-1.8638346240490815E-2</v>
      </c>
      <c r="D48" s="31">
        <f>'Financial Statements'!C26/'Financial Statements'!C69</f>
        <v>0.2413396506202756</v>
      </c>
      <c r="E48" s="44"/>
      <c r="F48" s="45"/>
      <c r="G48" s="45"/>
      <c r="H48" s="45"/>
    </row>
    <row r="49" spans="1:8" x14ac:dyDescent="0.2">
      <c r="A49" s="22">
        <f t="shared" si="5"/>
        <v>0.2</v>
      </c>
      <c r="B49" s="1" t="s">
        <v>43</v>
      </c>
      <c r="C49" s="31">
        <f>C21/('Financial Statements'!B69+'Financial Statements'!B58)</f>
        <v>5.745029151989043E-2</v>
      </c>
      <c r="D49" s="31">
        <f>D21/('Financial Statements'!C69+'Financial Statements'!C58)</f>
        <v>0.13305060725497223</v>
      </c>
      <c r="E49" s="45"/>
      <c r="F49" s="44"/>
      <c r="G49" s="45"/>
      <c r="H49" s="45"/>
    </row>
    <row r="50" spans="1:8" x14ac:dyDescent="0.2">
      <c r="A50" s="22">
        <f t="shared" si="5"/>
        <v>5.7999999999999972</v>
      </c>
      <c r="B50" s="1" t="s">
        <v>54</v>
      </c>
      <c r="C50" s="31">
        <f>C51/C19</f>
        <v>40.636298597383032</v>
      </c>
      <c r="D50" s="31">
        <f t="shared" ref="D50" si="6">D51/D19</f>
        <v>29.166050714863768</v>
      </c>
      <c r="E50" s="45"/>
      <c r="F50" s="44"/>
      <c r="G50" s="45"/>
      <c r="H50" s="45"/>
    </row>
    <row r="51" spans="1:8" x14ac:dyDescent="0.2">
      <c r="A51" s="22"/>
      <c r="B51" s="19" t="s">
        <v>55</v>
      </c>
      <c r="C51" s="31">
        <f>('Financial Statements'!B32*C53)+'Financial Statements'!B58-'Financial Statements'!B38</f>
        <v>1295038.2</v>
      </c>
      <c r="D51" s="31">
        <f>('Financial Statements'!C32*D53)+'Financial Statements'!C58-'Financial Statements'!C38</f>
        <v>1729896.8</v>
      </c>
      <c r="E51" s="44"/>
      <c r="F51" s="45"/>
      <c r="G51" s="45"/>
      <c r="H51" s="45"/>
    </row>
    <row r="53" spans="1:8" x14ac:dyDescent="0.2">
      <c r="B53" s="1" t="s">
        <v>151</v>
      </c>
      <c r="C53">
        <v>125.8</v>
      </c>
      <c r="D53">
        <v>166.8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Nejd Hassanieh</cp:lastModifiedBy>
  <dcterms:created xsi:type="dcterms:W3CDTF">2020-05-19T16:15:53Z</dcterms:created>
  <dcterms:modified xsi:type="dcterms:W3CDTF">2024-02-02T00:25:10Z</dcterms:modified>
</cp:coreProperties>
</file>