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421D11B2-0ED8-D343-B190-A077D26A0376}" xr6:coauthVersionLast="47" xr6:coauthVersionMax="47" xr10:uidLastSave="{00000000-0000-0000-0000-000000000000}"/>
  <bookViews>
    <workbookView xWindow="0" yWindow="500" windowWidth="23040" windowHeight="15840" activeTab="1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J75" i="1"/>
  <c r="H75" i="1"/>
  <c r="I74" i="1"/>
  <c r="J74" i="1"/>
  <c r="H74" i="1"/>
  <c r="I73" i="1"/>
  <c r="J73" i="1"/>
  <c r="H73" i="1"/>
  <c r="I70" i="1"/>
  <c r="J70" i="1"/>
  <c r="H70" i="1"/>
  <c r="I69" i="1"/>
  <c r="J69" i="1"/>
  <c r="H69" i="1"/>
  <c r="I67" i="1"/>
  <c r="J67" i="1"/>
  <c r="H67" i="1"/>
  <c r="I66" i="1"/>
  <c r="J66" i="1"/>
  <c r="H66" i="1"/>
  <c r="I64" i="1"/>
  <c r="J64" i="1"/>
  <c r="H64" i="1"/>
  <c r="I63" i="1"/>
  <c r="J63" i="1"/>
  <c r="H63" i="1"/>
  <c r="I58" i="1"/>
  <c r="H58" i="1"/>
  <c r="I57" i="1"/>
  <c r="H57" i="1"/>
  <c r="H42" i="1"/>
  <c r="I51" i="1"/>
  <c r="J51" i="1"/>
  <c r="H51" i="1"/>
  <c r="J52" i="1"/>
  <c r="I52" i="1"/>
  <c r="H52" i="1"/>
  <c r="I50" i="1"/>
  <c r="J50" i="1"/>
  <c r="H50" i="1"/>
  <c r="I49" i="1"/>
  <c r="J49" i="1"/>
  <c r="H49" i="1"/>
  <c r="I48" i="1"/>
  <c r="J48" i="1"/>
  <c r="H48" i="1"/>
  <c r="J45" i="1"/>
  <c r="I45" i="1"/>
  <c r="H45" i="1"/>
  <c r="I31" i="1"/>
  <c r="J31" i="1"/>
  <c r="H31" i="1"/>
  <c r="I42" i="1"/>
  <c r="J42" i="1"/>
  <c r="I15" i="1"/>
  <c r="J15" i="1"/>
  <c r="H15" i="1"/>
  <c r="I13" i="1"/>
  <c r="J13" i="1"/>
  <c r="H13" i="1"/>
  <c r="F48" i="1"/>
  <c r="F50" i="1" s="1"/>
  <c r="F17" i="1"/>
  <c r="F18" i="1" s="1"/>
  <c r="F19" i="1" s="1"/>
  <c r="F21" i="1" s="1"/>
  <c r="F23" i="1" s="1"/>
  <c r="F7" i="1"/>
  <c r="F8" i="1" s="1"/>
  <c r="F9" i="1" s="1"/>
  <c r="F10" i="1" s="1"/>
  <c r="F11" i="1" s="1"/>
  <c r="F12" i="1" s="1"/>
  <c r="F13" i="1" s="1"/>
  <c r="F14" i="1" s="1"/>
  <c r="F6" i="1"/>
  <c r="D108" i="1"/>
  <c r="C108" i="1"/>
  <c r="B108" i="1"/>
  <c r="D99" i="1"/>
  <c r="C99" i="1"/>
  <c r="B99" i="1"/>
  <c r="F25" i="1" l="1"/>
  <c r="D68" i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I10" i="1" l="1"/>
  <c r="I37" i="1"/>
  <c r="I11" i="1"/>
  <c r="J37" i="1"/>
  <c r="J11" i="1"/>
  <c r="J10" i="1"/>
  <c r="I12" i="1"/>
  <c r="I20" i="1"/>
  <c r="I19" i="1" s="1"/>
  <c r="I36" i="1"/>
  <c r="I14" i="1"/>
  <c r="I18" i="1"/>
  <c r="B48" i="1"/>
  <c r="H44" i="1" s="1"/>
  <c r="H6" i="1"/>
  <c r="H9" i="1"/>
  <c r="J7" i="1"/>
  <c r="J8" i="1"/>
  <c r="D13" i="1"/>
  <c r="J12" i="1"/>
  <c r="J20" i="1"/>
  <c r="J19" i="1" s="1"/>
  <c r="J18" i="1"/>
  <c r="J36" i="1"/>
  <c r="J14" i="1"/>
  <c r="I9" i="1"/>
  <c r="I6" i="1"/>
  <c r="H10" i="1"/>
  <c r="H37" i="1"/>
  <c r="H11" i="1"/>
  <c r="J9" i="1"/>
  <c r="J6" i="1"/>
  <c r="H7" i="1"/>
  <c r="H8" i="1"/>
  <c r="H12" i="1"/>
  <c r="H36" i="1"/>
  <c r="H14" i="1"/>
  <c r="H18" i="1"/>
  <c r="H20" i="1"/>
  <c r="H19" i="1" s="1"/>
  <c r="C62" i="1"/>
  <c r="I8" i="1"/>
  <c r="I7" i="1"/>
  <c r="F26" i="1"/>
  <c r="F27" i="1" s="1"/>
  <c r="F28" i="1" s="1"/>
  <c r="F29" i="1" s="1"/>
  <c r="F30" i="1" s="1"/>
  <c r="F31" i="1" s="1"/>
  <c r="F34" i="1"/>
  <c r="B13" i="1"/>
  <c r="C13" i="1"/>
  <c r="B62" i="1"/>
  <c r="C48" i="1"/>
  <c r="I44" i="1" s="1"/>
  <c r="D62" i="1"/>
  <c r="C69" i="1"/>
  <c r="D48" i="1"/>
  <c r="J44" i="1" s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I35" i="1" l="1"/>
  <c r="H28" i="1"/>
  <c r="D69" i="1"/>
  <c r="J27" i="1"/>
  <c r="J26" i="1"/>
  <c r="B69" i="1"/>
  <c r="H27" i="1"/>
  <c r="H26" i="1"/>
  <c r="D18" i="1"/>
  <c r="D20" i="1" s="1"/>
  <c r="D22" i="1" s="1"/>
  <c r="J22" i="1"/>
  <c r="J21" i="1" s="1"/>
  <c r="J23" i="1"/>
  <c r="H22" i="1"/>
  <c r="H21" i="1" s="1"/>
  <c r="H23" i="1"/>
  <c r="J35" i="1"/>
  <c r="B18" i="1"/>
  <c r="B20" i="1" s="1"/>
  <c r="B22" i="1" s="1"/>
  <c r="I26" i="1"/>
  <c r="I27" i="1"/>
  <c r="J28" i="1"/>
  <c r="C18" i="1"/>
  <c r="C20" i="1" s="1"/>
  <c r="C22" i="1" s="1"/>
  <c r="I23" i="1"/>
  <c r="I22" i="1"/>
  <c r="I21" i="1" s="1"/>
  <c r="H35" i="1"/>
  <c r="I28" i="1"/>
  <c r="F40" i="1"/>
  <c r="F41" i="1" s="1"/>
  <c r="F42" i="1" s="1"/>
  <c r="F43" i="1" s="1"/>
  <c r="F44" i="1" s="1"/>
  <c r="F45" i="1" s="1"/>
  <c r="F47" i="1" s="1"/>
  <c r="F49" i="1" s="1"/>
  <c r="F51" i="1" s="1"/>
  <c r="F35" i="1"/>
  <c r="F36" i="1" s="1"/>
  <c r="F37" i="1" s="1"/>
  <c r="F38" i="1" s="1"/>
  <c r="A24" i="3"/>
  <c r="A25" i="3" s="1"/>
  <c r="A26" i="3" s="1"/>
  <c r="A27" i="3" s="1"/>
  <c r="A28" i="3" s="1"/>
  <c r="A29" i="3" s="1"/>
  <c r="A30" i="3" s="1"/>
  <c r="A33" i="3"/>
  <c r="C76" i="1" l="1"/>
  <c r="C91" i="1" s="1"/>
  <c r="I38" i="1"/>
  <c r="B76" i="1"/>
  <c r="B91" i="1" s="1"/>
  <c r="H38" i="1"/>
  <c r="D76" i="1"/>
  <c r="D91" i="1" s="1"/>
  <c r="J38" i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D109" i="1" l="1"/>
  <c r="J29" i="1"/>
  <c r="J32" i="1"/>
  <c r="J30" i="1"/>
  <c r="B109" i="1"/>
  <c r="H30" i="1"/>
  <c r="H32" i="1"/>
  <c r="H29" i="1"/>
  <c r="C109" i="1"/>
  <c r="I29" i="1"/>
  <c r="I30" i="1"/>
  <c r="I32" i="1"/>
</calcChain>
</file>

<file path=xl/sharedStrings.xml><?xml version="1.0" encoding="utf-8"?>
<sst xmlns="http://schemas.openxmlformats.org/spreadsheetml/2006/main" count="251" uniqueCount="163">
  <si>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</si>
  <si>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</si>
  <si>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</si>
  <si>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</si>
  <si>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</si>
  <si>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</si>
  <si>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</si>
  <si>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</si>
  <si>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</si>
  <si>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</si>
  <si>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</si>
  <si>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</si>
  <si>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</si>
  <si>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</si>
  <si>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</si>
  <si>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</si>
  <si>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</si>
  <si>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</si>
  <si>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</si>
  <si>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</si>
  <si>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</si>
  <si>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</si>
  <si>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</si>
  <si>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</si>
  <si>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</si>
  <si>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</si>
  <si>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</si>
  <si>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</si>
  <si>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</si>
  <si>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</si>
  <si>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</si>
  <si>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</si>
  <si>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</si>
  <si>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</si>
  <si>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</si>
  <si>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</si>
  <si>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</si>
  <si>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</si>
  <si>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</si>
  <si>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</si>
  <si>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</si>
  <si>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</si>
  <si>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</si>
  <si>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</si>
  <si>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</si>
  <si>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</si>
  <si>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</si>
  <si>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</si>
  <si>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</si>
  <si>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</si>
  <si>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</si>
  <si>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</si>
  <si>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</si>
  <si>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</si>
  <si>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</si>
  <si>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</si>
  <si>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</si>
  <si>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</si>
  <si>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</si>
  <si>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</si>
  <si>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</si>
  <si>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</si>
  <si>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</si>
  <si>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</si>
  <si>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</si>
  <si>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</si>
  <si>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</si>
  <si>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</si>
  <si>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</si>
  <si>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</si>
  <si>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</si>
  <si>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</si>
  <si>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</si>
  <si>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</si>
  <si>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</si>
  <si>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</si>
  <si>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</si>
  <si>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</si>
  <si>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</si>
  <si>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</si>
  <si>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</si>
  <si>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</si>
  <si>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</si>
  <si>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</si>
  <si>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</si>
  <si>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</si>
  <si>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</si>
  <si>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</si>
  <si>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</si>
  <si>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</si>
  <si>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</si>
  <si>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</si>
  <si>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</si>
  <si>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</si>
  <si>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</si>
  <si>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</si>
  <si>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</si>
  <si>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</si>
  <si>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</si>
  <si>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</si>
  <si>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</si>
  <si>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</si>
  <si>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</si>
  <si>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</si>
  <si>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</si>
  <si>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</si>
  <si>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</si>
  <si>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</si>
  <si>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</si>
  <si>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</si>
  <si>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</si>
  <si>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</si>
  <si>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</si>
  <si>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</si>
  <si>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</si>
  <si>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</si>
  <si>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</si>
  <si>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</si>
  <si>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</si>
  <si>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</si>
  <si>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</si>
  <si>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</si>
  <si>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</si>
  <si>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</si>
  <si>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</si>
  <si>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</si>
  <si>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</si>
  <si>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</si>
  <si>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</si>
  <si>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</si>
  <si>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</si>
  <si>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</si>
  <si>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</si>
  <si>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</si>
  <si>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</si>
  <si>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</si>
  <si>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</si>
  <si>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</si>
  <si>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</si>
  <si>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</si>
  <si>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</si>
  <si>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</si>
  <si>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</si>
  <si>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</si>
  <si>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</si>
  <si>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</si>
  <si>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</si>
  <si>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</si>
  <si>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</si>
  <si>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</si>
  <si>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(Used Diluted for calculation)</t>
  </si>
  <si>
    <t>https://companiesmarketcap.com/apple</t>
  </si>
  <si>
    <t>https://companiesmarketcap.com/apple/marketcap/</t>
  </si>
  <si>
    <t>2021-2022 ( per day)</t>
  </si>
  <si>
    <t>2020-2021 (per day)</t>
  </si>
  <si>
    <t xml:space="preserve">products=  52   services=  26.59     net sales=  78.11  </t>
  </si>
  <si>
    <t xml:space="preserve">products= 209.99  Services= 40.16   net sales= 250.14 </t>
  </si>
  <si>
    <t>Total assets= 4.80</t>
  </si>
  <si>
    <t>Total assets= 74.28</t>
  </si>
  <si>
    <t>Total Liabilities= 38.83</t>
  </si>
  <si>
    <t>Total Liabilities= 80.45</t>
  </si>
  <si>
    <t>Total Shareholder's Equity= -34.02</t>
  </si>
  <si>
    <t>Total Shareholder's Equity= -6.16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</si>
</sst>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0" applyNumberFormat="1"/>
    <xf numFmtId="164" fontId="1" fillId="0" borderId="1" xfId="1" applyNumberFormat="1" applyFont="1" applyBorder="1"/>
    <xf numFmtId="43" fontId="0" fillId="0" borderId="0" xfId="0" applyNumberFormat="1"/>
    <xf numFmtId="0" fontId="6" fillId="0" borderId="0" xfId="2"/>
    <xf numFmtId="10" fontId="0" fillId="0" borderId="0" xfId="0" applyNumberFormat="1"/>
    <xf numFmtId="0" fontId="0" fillId="0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mpaniesmarketcap.com/apple" TargetMode="External"/><Relationship Id="rId2" Type="http://schemas.openxmlformats.org/officeDocument/2006/relationships/hyperlink" Target="https://companiesmarketcap.com/apple" TargetMode="External"/><Relationship Id="rId1" Type="http://schemas.openxmlformats.org/officeDocument/2006/relationships/hyperlink" Target="https://companiesmarketcap.com/apple" TargetMode="External"/><Relationship Id="rId5" Type="http://schemas.openxmlformats.org/officeDocument/2006/relationships/hyperlink" Target="https://companiesmarketcap.com/apple" TargetMode="External"/><Relationship Id="rId4" Type="http://schemas.openxmlformats.org/officeDocument/2006/relationships/hyperlink" Target="https://companiesmarketcap.com/app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A24" sqref="A21:A24"/>
    </sheetView>
  </sheetViews>
  <sheetFormatPr baseColWidth="10" defaultColWidth="8.83203125" defaultRowHeight="15" x14ac:dyDescent="0.2"/>
  <cols>
    <col min="1" max="1" width="104.5" customWidth="1"/>
  </cols>
  <sheetData>
    <row r="1" spans="1:4" ht="24" x14ac:dyDescent="0.3">
      <c r="A1" s="5" t="s">
        <v>87</v>
      </c>
    </row>
    <row r="3" spans="1:4" x14ac:dyDescent="0.2">
      <c r="A3" s="7" t="s">
        <v>141</v>
      </c>
    </row>
    <row r="4" spans="1:4" x14ac:dyDescent="0.2">
      <c r="A4" s="16" t="s">
        <v>88</v>
      </c>
    </row>
    <row r="5" spans="1:4" x14ac:dyDescent="0.2">
      <c r="A5" s="7" t="s">
        <v>97</v>
      </c>
    </row>
    <row r="6" spans="1:4" x14ac:dyDescent="0.2">
      <c r="A6" s="1" t="s">
        <v>148</v>
      </c>
    </row>
    <row r="7" spans="1:4" x14ac:dyDescent="0.2">
      <c r="A7" s="1"/>
    </row>
    <row r="8" spans="1:4" x14ac:dyDescent="0.2">
      <c r="A8" s="17" t="s">
        <v>149</v>
      </c>
    </row>
    <row r="9" spans="1:4" x14ac:dyDescent="0.2">
      <c r="A9" s="1" t="s">
        <v>145</v>
      </c>
      <c r="B9" s="12"/>
      <c r="C9" s="12"/>
      <c r="D9" s="25"/>
    </row>
    <row r="10" spans="1:4" x14ac:dyDescent="0.2">
      <c r="A10" s="1" t="s">
        <v>89</v>
      </c>
    </row>
    <row r="11" spans="1:4" x14ac:dyDescent="0.2">
      <c r="A11" s="1" t="s">
        <v>90</v>
      </c>
    </row>
    <row r="12" spans="1:4" x14ac:dyDescent="0.2">
      <c r="A12" s="1" t="s">
        <v>91</v>
      </c>
    </row>
    <row r="13" spans="1:4" x14ac:dyDescent="0.2">
      <c r="A13" s="1"/>
    </row>
    <row r="14" spans="1:4" x14ac:dyDescent="0.2">
      <c r="A14" s="17" t="s">
        <v>92</v>
      </c>
    </row>
    <row r="15" spans="1:4" x14ac:dyDescent="0.2">
      <c r="A15" s="1" t="s">
        <v>146</v>
      </c>
    </row>
    <row r="16" spans="1:4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tabSelected="1" topLeftCell="A3" workbookViewId="0">
      <selection activeCell="I81" sqref="I81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9" customWidth="1"/>
    <col min="7" max="7" width="65.6640625" customWidth="1"/>
    <col min="8" max="8" width="40.83203125" bestFit="1" customWidth="1"/>
    <col min="9" max="9" width="43.33203125" bestFit="1" customWidth="1"/>
    <col min="10" max="10" width="14.83203125" bestFit="1" customWidth="1"/>
    <col min="11" max="11" width="41.5" customWidth="1"/>
    <col min="12" max="12" width="14.83203125" bestFit="1" customWidth="1"/>
    <col min="13" max="13" width="15.1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  <c r="H4" s="7">
        <v>2022</v>
      </c>
      <c r="I4" s="7">
        <v>2021</v>
      </c>
      <c r="J4" s="7">
        <v>2020</v>
      </c>
    </row>
    <row r="5" spans="1:10" x14ac:dyDescent="0.2">
      <c r="A5" t="s">
        <v>3</v>
      </c>
      <c r="F5" s="18">
        <v>1</v>
      </c>
      <c r="G5" s="7" t="s">
        <v>99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F6" s="18">
        <f>+F5+0.1</f>
        <v>1.1000000000000001</v>
      </c>
      <c r="G6" s="1" t="s">
        <v>100</v>
      </c>
      <c r="H6">
        <f>B42/B56</f>
        <v>0.87935602862672257</v>
      </c>
      <c r="I6">
        <f t="shared" ref="I6:J6" si="0">C42/C56</f>
        <v>1.0745531195957954</v>
      </c>
      <c r="J6">
        <f t="shared" si="0"/>
        <v>1.3636044481554577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  <c r="F7" s="18">
        <f t="shared" ref="F7:F14" si="1">+F6+0.1</f>
        <v>1.2000000000000002</v>
      </c>
      <c r="G7" s="1" t="s">
        <v>101</v>
      </c>
      <c r="H7">
        <f>(B36+B38)/B56</f>
        <v>0.33659778415658975</v>
      </c>
      <c r="I7">
        <f t="shared" ref="I7:J7" si="2">(C36+C38)/C56</f>
        <v>0.48786668898080188</v>
      </c>
      <c r="J7">
        <f t="shared" si="2"/>
        <v>0.51366327614999241</v>
      </c>
    </row>
    <row r="8" spans="1:10" x14ac:dyDescent="0.2">
      <c r="A8" s="8" t="s">
        <v>6</v>
      </c>
      <c r="B8" s="13">
        <f>+B6+B7</f>
        <v>394328</v>
      </c>
      <c r="C8" s="13">
        <f t="shared" ref="C8:D8" si="3">+C6+C7</f>
        <v>365817</v>
      </c>
      <c r="D8" s="13">
        <f t="shared" si="3"/>
        <v>274515</v>
      </c>
      <c r="F8" s="18">
        <f t="shared" si="1"/>
        <v>1.3000000000000003</v>
      </c>
      <c r="G8" s="1" t="s">
        <v>102</v>
      </c>
      <c r="H8">
        <f>(B36+B37)/B56</f>
        <v>0.31369900377966253</v>
      </c>
      <c r="I8">
        <f t="shared" ref="I8:J8" si="4">(C36+C37)/C56</f>
        <v>0.49919111259872012</v>
      </c>
      <c r="J8">
        <f t="shared" si="4"/>
        <v>0.86290230757552755</v>
      </c>
    </row>
    <row r="9" spans="1:10" x14ac:dyDescent="0.2">
      <c r="A9" t="s">
        <v>7</v>
      </c>
      <c r="B9" s="12"/>
      <c r="C9" s="12"/>
      <c r="D9" s="12"/>
      <c r="F9" s="18">
        <f t="shared" si="1"/>
        <v>1.4000000000000004</v>
      </c>
      <c r="G9" s="1" t="s">
        <v>103</v>
      </c>
      <c r="H9">
        <f>B42/(B17/365)</f>
        <v>962.56354075372474</v>
      </c>
      <c r="I9">
        <f t="shared" ref="I9:J9" si="5">C42/(C17/365)</f>
        <v>1121.4058832911796</v>
      </c>
      <c r="J9">
        <f t="shared" si="5"/>
        <v>1356.5543860556534</v>
      </c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  <c r="F10" s="18">
        <f t="shared" si="1"/>
        <v>1.5000000000000004</v>
      </c>
      <c r="G10" s="1" t="s">
        <v>104</v>
      </c>
      <c r="H10">
        <f>(B39/B12)*365</f>
        <v>8.0756980666171607</v>
      </c>
      <c r="I10">
        <f t="shared" ref="I10:J10" si="6">(C39/C12)*365</f>
        <v>11.27659274770989</v>
      </c>
      <c r="J10">
        <f t="shared" si="6"/>
        <v>8.7418833562358831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F11" s="18">
        <f t="shared" si="1"/>
        <v>1.6000000000000005</v>
      </c>
      <c r="G11" s="1" t="s">
        <v>105</v>
      </c>
      <c r="H11">
        <f>(B51/B12)*365</f>
        <v>104.68527730310539</v>
      </c>
      <c r="I11">
        <f t="shared" ref="I11:J11" si="7">(C51/C12)*365</f>
        <v>93.851071222315596</v>
      </c>
      <c r="J11">
        <f t="shared" si="7"/>
        <v>91.048189715674198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8">+C10+C11</f>
        <v>212981</v>
      </c>
      <c r="D12" s="13">
        <f t="shared" si="8"/>
        <v>169559</v>
      </c>
      <c r="F12" s="18">
        <f t="shared" si="1"/>
        <v>1.7000000000000006</v>
      </c>
      <c r="G12" s="1" t="s">
        <v>106</v>
      </c>
      <c r="H12">
        <f>(B38/B8)*365</f>
        <v>26.087825363656648</v>
      </c>
      <c r="I12">
        <f t="shared" ref="I12:J12" si="9">(C38/C8)*365</f>
        <v>26.219311841713207</v>
      </c>
      <c r="J12">
        <f t="shared" si="9"/>
        <v>21.433437152796749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10">+C8-C12</f>
        <v>152836</v>
      </c>
      <c r="D13" s="13">
        <f t="shared" si="10"/>
        <v>104956</v>
      </c>
      <c r="F13" s="18">
        <f t="shared" si="1"/>
        <v>1.8000000000000007</v>
      </c>
      <c r="G13" s="1" t="s">
        <v>107</v>
      </c>
      <c r="H13" s="25">
        <f>(B38+B39-B51)/365</f>
        <v>-84.890410958904113</v>
      </c>
      <c r="I13" s="25">
        <f t="shared" ref="I13:J13" si="11">(C38+C39-C51)/365</f>
        <v>-60.013698630136986</v>
      </c>
      <c r="J13" s="25">
        <f t="shared" si="11"/>
        <v>-60.589041095890408</v>
      </c>
    </row>
    <row r="14" spans="1:10" x14ac:dyDescent="0.2">
      <c r="A14" t="s">
        <v>10</v>
      </c>
      <c r="B14" s="12"/>
      <c r="C14" s="12"/>
      <c r="D14" s="12"/>
      <c r="F14" s="18">
        <f t="shared" si="1"/>
        <v>1.9000000000000008</v>
      </c>
      <c r="G14" s="1" t="s">
        <v>108</v>
      </c>
      <c r="H14">
        <f>(B36/B8)*100</f>
        <v>5.9965308068410055</v>
      </c>
      <c r="I14">
        <f t="shared" ref="I14:J14" si="12">(C36/C8)*100</f>
        <v>9.5512236992813353</v>
      </c>
      <c r="J14">
        <f t="shared" si="12"/>
        <v>13.848423583410744</v>
      </c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  <c r="F15" s="18"/>
      <c r="G15" s="3" t="s">
        <v>109</v>
      </c>
      <c r="H15" s="25">
        <f>B36</f>
        <v>23646</v>
      </c>
      <c r="I15" s="25">
        <f t="shared" ref="I15:J15" si="13">C36</f>
        <v>34940</v>
      </c>
      <c r="J15" s="25">
        <f t="shared" si="13"/>
        <v>38016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F16" s="18"/>
    </row>
    <row r="17" spans="1:11" x14ac:dyDescent="0.2">
      <c r="A17" s="8" t="s">
        <v>13</v>
      </c>
      <c r="B17" s="13">
        <f>+B15+B16</f>
        <v>51345</v>
      </c>
      <c r="C17" s="13">
        <f t="shared" ref="C17" si="14">+C15+C16</f>
        <v>43887</v>
      </c>
      <c r="D17" s="13">
        <f t="shared" ref="D17" si="15">+D15+D16</f>
        <v>38668</v>
      </c>
      <c r="F17" s="18">
        <f>+F5+1</f>
        <v>2</v>
      </c>
      <c r="G17" s="17" t="s">
        <v>110</v>
      </c>
    </row>
    <row r="18" spans="1:11" s="7" customFormat="1" x14ac:dyDescent="0.2">
      <c r="A18" s="8" t="s">
        <v>14</v>
      </c>
      <c r="B18" s="13">
        <f>+B13-B17</f>
        <v>119437</v>
      </c>
      <c r="C18" s="13">
        <f t="shared" ref="C18:D18" si="16">+C13-C17</f>
        <v>108949</v>
      </c>
      <c r="D18" s="13">
        <f t="shared" si="16"/>
        <v>66288</v>
      </c>
      <c r="F18" s="18">
        <f>+F17+0.1</f>
        <v>2.1</v>
      </c>
      <c r="G18" s="1" t="s">
        <v>9</v>
      </c>
      <c r="H18" s="25">
        <f>B8-B12</f>
        <v>170782</v>
      </c>
      <c r="I18" s="25">
        <f t="shared" ref="I18:J18" si="17">C8-C12</f>
        <v>152836</v>
      </c>
      <c r="J18" s="25">
        <f t="shared" si="17"/>
        <v>104956</v>
      </c>
    </row>
    <row r="19" spans="1:11" x14ac:dyDescent="0.2">
      <c r="A19" t="s">
        <v>15</v>
      </c>
      <c r="B19" s="12">
        <v>-334</v>
      </c>
      <c r="C19" s="12">
        <v>258</v>
      </c>
      <c r="D19" s="12">
        <v>803</v>
      </c>
      <c r="F19" s="18">
        <f>+F18+0.1</f>
        <v>2.2000000000000002</v>
      </c>
      <c r="G19" s="1" t="s">
        <v>111</v>
      </c>
      <c r="H19">
        <f>H20/B8</f>
        <v>0.86979113834168509</v>
      </c>
      <c r="I19">
        <f t="shared" ref="I19:J19" si="18">I20/C8</f>
        <v>0.88003017902393821</v>
      </c>
      <c r="J19">
        <f t="shared" si="18"/>
        <v>0.85914066626595997</v>
      </c>
    </row>
    <row r="20" spans="1:11" x14ac:dyDescent="0.2">
      <c r="A20" s="8" t="s">
        <v>16</v>
      </c>
      <c r="B20" s="13">
        <f>+B18+B19</f>
        <v>119103</v>
      </c>
      <c r="C20" s="13">
        <f t="shared" ref="C20:D20" si="19">+C18+C19</f>
        <v>109207</v>
      </c>
      <c r="D20" s="13">
        <f t="shared" si="19"/>
        <v>67091</v>
      </c>
      <c r="F20" s="18"/>
      <c r="G20" s="3" t="s">
        <v>112</v>
      </c>
      <c r="H20" s="25">
        <f>B8-B17</f>
        <v>342983</v>
      </c>
      <c r="I20" s="25">
        <f t="shared" ref="I20:J20" si="20">C8-C17</f>
        <v>321930</v>
      </c>
      <c r="J20" s="25">
        <f t="shared" si="20"/>
        <v>235847</v>
      </c>
    </row>
    <row r="21" spans="1:11" x14ac:dyDescent="0.2">
      <c r="A21" t="s">
        <v>17</v>
      </c>
      <c r="B21" s="12">
        <v>19300</v>
      </c>
      <c r="C21" s="12">
        <v>14527</v>
      </c>
      <c r="D21" s="12">
        <v>9680</v>
      </c>
      <c r="F21" s="18">
        <f>+F19+0.1</f>
        <v>2.3000000000000003</v>
      </c>
      <c r="G21" s="1" t="s">
        <v>113</v>
      </c>
      <c r="H21">
        <f>H22/B8</f>
        <v>0.30288744395528594</v>
      </c>
      <c r="I21">
        <f t="shared" ref="I21:J21" si="21">I22/C8</f>
        <v>0.29782377527561593</v>
      </c>
      <c r="J21">
        <f t="shared" si="21"/>
        <v>0.24147314354406862</v>
      </c>
    </row>
    <row r="22" spans="1:11" ht="16" thickBot="1" x14ac:dyDescent="0.25">
      <c r="A22" s="9" t="s">
        <v>18</v>
      </c>
      <c r="B22" s="14">
        <f>+B20-B21</f>
        <v>99803</v>
      </c>
      <c r="C22" s="14">
        <f t="shared" ref="C22:D22" si="22">+C20-C21</f>
        <v>94680</v>
      </c>
      <c r="D22" s="14">
        <f t="shared" si="22"/>
        <v>57411</v>
      </c>
      <c r="F22" s="18"/>
      <c r="G22" s="3" t="s">
        <v>114</v>
      </c>
      <c r="H22" s="25">
        <f>B13-B17</f>
        <v>119437</v>
      </c>
      <c r="I22" s="25">
        <f t="shared" ref="I22:J22" si="23">C13-C17</f>
        <v>108949</v>
      </c>
      <c r="J22" s="25">
        <f t="shared" si="23"/>
        <v>66288</v>
      </c>
    </row>
    <row r="23" spans="1:11" ht="16" thickTop="1" x14ac:dyDescent="0.2">
      <c r="A23" t="s">
        <v>19</v>
      </c>
      <c r="F23" s="18">
        <f>+F21+0.1</f>
        <v>2.4000000000000004</v>
      </c>
      <c r="G23" s="1" t="s">
        <v>115</v>
      </c>
      <c r="H23">
        <f>(B13/B8)*100</f>
        <v>43.309630561360088</v>
      </c>
      <c r="I23">
        <f t="shared" ref="I23:J23" si="24">(C13/C8)*100</f>
        <v>41.779359625167778</v>
      </c>
      <c r="J23">
        <f t="shared" si="24"/>
        <v>38.233247727810863</v>
      </c>
    </row>
    <row r="24" spans="1:11" x14ac:dyDescent="0.2">
      <c r="A24" s="1" t="s">
        <v>20</v>
      </c>
      <c r="B24" s="10">
        <v>6.15</v>
      </c>
      <c r="C24" s="10">
        <v>5.67</v>
      </c>
      <c r="D24" s="10">
        <v>3.31</v>
      </c>
      <c r="F24" s="18"/>
    </row>
    <row r="25" spans="1:11" x14ac:dyDescent="0.2">
      <c r="A25" s="1" t="s">
        <v>21</v>
      </c>
      <c r="B25" s="10">
        <v>6.11</v>
      </c>
      <c r="C25" s="10">
        <v>5.61</v>
      </c>
      <c r="D25" s="10">
        <v>3.28</v>
      </c>
      <c r="F25" s="18">
        <f>+F17+1</f>
        <v>3</v>
      </c>
      <c r="G25" s="7" t="s">
        <v>116</v>
      </c>
    </row>
    <row r="26" spans="1:11" x14ac:dyDescent="0.2">
      <c r="A26" t="s">
        <v>22</v>
      </c>
      <c r="F26" s="18">
        <f>+F25+0.1</f>
        <v>3.1</v>
      </c>
      <c r="G26" s="1" t="s">
        <v>117</v>
      </c>
      <c r="H26">
        <f>(B62/B68)</f>
        <v>5.9615369434796337</v>
      </c>
      <c r="I26">
        <f t="shared" ref="I26:J26" si="25">(C62/C68)</f>
        <v>4.5635124425423994</v>
      </c>
      <c r="J26">
        <f t="shared" si="25"/>
        <v>3.9570394404566951</v>
      </c>
    </row>
    <row r="27" spans="1:11" x14ac:dyDescent="0.2">
      <c r="A27" s="1" t="s">
        <v>20</v>
      </c>
      <c r="B27" s="2">
        <v>16215963</v>
      </c>
      <c r="C27" s="2">
        <v>16701272</v>
      </c>
      <c r="D27" s="2">
        <v>17352119</v>
      </c>
      <c r="F27" s="18">
        <f t="shared" ref="F27:F31" si="26">+F26+0.1</f>
        <v>3.2</v>
      </c>
      <c r="G27" s="1" t="s">
        <v>118</v>
      </c>
      <c r="H27">
        <f>B62/B48</f>
        <v>0.85635355983614692</v>
      </c>
      <c r="I27">
        <f t="shared" ref="I27:J27" si="27">C62/C48</f>
        <v>0.82025743443057308</v>
      </c>
      <c r="J27">
        <f t="shared" si="27"/>
        <v>0.79826668477992391</v>
      </c>
    </row>
    <row r="28" spans="1:11" x14ac:dyDescent="0.2">
      <c r="A28" s="1" t="s">
        <v>21</v>
      </c>
      <c r="B28" s="2">
        <v>16325819</v>
      </c>
      <c r="C28" s="2">
        <v>16864919</v>
      </c>
      <c r="D28" s="2">
        <v>17528214</v>
      </c>
      <c r="F28" s="18">
        <f t="shared" si="26"/>
        <v>3.3000000000000003</v>
      </c>
      <c r="G28" s="1" t="s">
        <v>119</v>
      </c>
      <c r="H28">
        <f>B61/B48</f>
        <v>0.41984096610962285</v>
      </c>
      <c r="I28">
        <f t="shared" ref="I28:J28" si="28">C61/C48</f>
        <v>0.46276374493592631</v>
      </c>
      <c r="J28">
        <f t="shared" si="28"/>
        <v>0.47287025144494393</v>
      </c>
    </row>
    <row r="29" spans="1:11" x14ac:dyDescent="0.2">
      <c r="F29" s="18">
        <f t="shared" si="26"/>
        <v>3.4000000000000004</v>
      </c>
      <c r="G29" s="1" t="s">
        <v>120</v>
      </c>
      <c r="H29" s="27">
        <f>B91/-B105</f>
        <v>12.80006287331028</v>
      </c>
      <c r="I29" s="27">
        <f t="shared" ref="I29:J29" si="29">C91/-C105</f>
        <v>11.890057142857144</v>
      </c>
      <c r="J29" s="27">
        <f t="shared" si="29"/>
        <v>6.3879958824926755</v>
      </c>
    </row>
    <row r="30" spans="1:11" x14ac:dyDescent="0.2">
      <c r="F30" s="18">
        <f t="shared" si="26"/>
        <v>3.5000000000000004</v>
      </c>
      <c r="G30" s="1" t="s">
        <v>121</v>
      </c>
      <c r="H30" s="27">
        <f>B91/-B99</f>
        <v>5.4643911604187174</v>
      </c>
      <c r="I30" s="27">
        <f t="shared" ref="I30:J30" si="30">C91/-C99</f>
        <v>7.1528360261258168</v>
      </c>
      <c r="J30" s="27">
        <f t="shared" si="30"/>
        <v>18.809512706924693</v>
      </c>
    </row>
    <row r="31" spans="1:11" x14ac:dyDescent="0.2">
      <c r="A31" s="24" t="s">
        <v>24</v>
      </c>
      <c r="B31" s="24"/>
      <c r="C31" s="24"/>
      <c r="D31" s="24"/>
      <c r="F31" s="18">
        <f t="shared" si="26"/>
        <v>3.6000000000000005</v>
      </c>
      <c r="G31" s="1" t="s">
        <v>122</v>
      </c>
      <c r="H31" s="27">
        <f>H32/B28*1000</f>
        <v>7.4820748655856102</v>
      </c>
      <c r="I31" s="27">
        <f t="shared" ref="I31:J31" si="31">I32/C28*1000</f>
        <v>6.1689000700210892</v>
      </c>
      <c r="J31" s="27">
        <f t="shared" si="31"/>
        <v>4.6025225388051521</v>
      </c>
      <c r="K31" t="s">
        <v>150</v>
      </c>
    </row>
    <row r="32" spans="1:11" x14ac:dyDescent="0.2">
      <c r="B32" s="23" t="s">
        <v>142</v>
      </c>
      <c r="C32" s="23"/>
      <c r="D32" s="23"/>
      <c r="F32" s="18"/>
      <c r="G32" s="3" t="s">
        <v>123</v>
      </c>
      <c r="H32" s="25">
        <f>B91</f>
        <v>122151</v>
      </c>
      <c r="I32" s="25">
        <f t="shared" ref="I32:J32" si="32">C91</f>
        <v>104038</v>
      </c>
      <c r="J32" s="25">
        <f t="shared" si="32"/>
        <v>80674</v>
      </c>
    </row>
    <row r="33" spans="1:11" x14ac:dyDescent="0.2">
      <c r="B33" s="7">
        <f>+B4</f>
        <v>2022</v>
      </c>
      <c r="C33" s="7">
        <f t="shared" ref="C33:D33" si="33">+C4</f>
        <v>2021</v>
      </c>
      <c r="D33" s="7">
        <f t="shared" si="33"/>
        <v>2020</v>
      </c>
      <c r="F33" s="18"/>
    </row>
    <row r="34" spans="1:11" x14ac:dyDescent="0.2">
      <c r="F34" s="18">
        <f>+F25+1</f>
        <v>4</v>
      </c>
      <c r="G34" s="17" t="s">
        <v>124</v>
      </c>
    </row>
    <row r="35" spans="1:11" x14ac:dyDescent="0.2">
      <c r="A35" t="s">
        <v>25</v>
      </c>
      <c r="F35" s="18">
        <f>+F34+0.1</f>
        <v>4.0999999999999996</v>
      </c>
      <c r="G35" s="1" t="s">
        <v>125</v>
      </c>
      <c r="H35">
        <f>B8/(B48)</f>
        <v>1.1178523337727317</v>
      </c>
      <c r="I35">
        <f t="shared" ref="I35:J35" si="34">C8/(C48)</f>
        <v>1.0422077367080529</v>
      </c>
      <c r="J35">
        <f t="shared" si="34"/>
        <v>0.84756150274168851</v>
      </c>
    </row>
    <row r="36" spans="1:11" x14ac:dyDescent="0.2">
      <c r="A36" s="1" t="s">
        <v>26</v>
      </c>
      <c r="B36" s="12">
        <v>23646</v>
      </c>
      <c r="C36" s="12">
        <v>34940</v>
      </c>
      <c r="D36" s="12">
        <v>38016</v>
      </c>
      <c r="F36" s="18">
        <f t="shared" ref="F36:F38" si="35">+F35+0.1</f>
        <v>4.1999999999999993</v>
      </c>
      <c r="G36" s="1" t="s">
        <v>126</v>
      </c>
      <c r="H36">
        <f>B8/B42</f>
        <v>2.9122115136073261</v>
      </c>
      <c r="I36">
        <f t="shared" ref="I36:J36" si="36">C8/C42</f>
        <v>2.7130514106025099</v>
      </c>
      <c r="J36">
        <f t="shared" si="36"/>
        <v>1.9101612241063788</v>
      </c>
    </row>
    <row r="37" spans="1:11" x14ac:dyDescent="0.2">
      <c r="A37" s="1" t="s">
        <v>27</v>
      </c>
      <c r="B37" s="12">
        <v>24658</v>
      </c>
      <c r="C37" s="12">
        <v>27699</v>
      </c>
      <c r="D37" s="12">
        <v>52927</v>
      </c>
      <c r="F37" s="18">
        <f t="shared" si="35"/>
        <v>4.2999999999999989</v>
      </c>
      <c r="G37" s="1" t="s">
        <v>127</v>
      </c>
      <c r="H37">
        <f>B12/B39</f>
        <v>45.197331176708452</v>
      </c>
      <c r="I37">
        <f t="shared" ref="I37:J37" si="37">C12/C39</f>
        <v>32.367933130699086</v>
      </c>
      <c r="J37">
        <f t="shared" si="37"/>
        <v>41.753016498399411</v>
      </c>
    </row>
    <row r="38" spans="1:11" x14ac:dyDescent="0.2">
      <c r="A38" s="1" t="s">
        <v>28</v>
      </c>
      <c r="B38" s="12">
        <v>28184</v>
      </c>
      <c r="C38" s="12">
        <v>26278</v>
      </c>
      <c r="D38" s="12">
        <v>16120</v>
      </c>
      <c r="F38" s="18">
        <f t="shared" si="35"/>
        <v>4.3999999999999986</v>
      </c>
      <c r="G38" s="1" t="s">
        <v>128</v>
      </c>
      <c r="H38">
        <f>B22/B48</f>
        <v>0.28292440929256851</v>
      </c>
      <c r="I38">
        <f t="shared" ref="I38:J38" si="38">C22/C48</f>
        <v>0.26974205275183616</v>
      </c>
      <c r="J38">
        <f t="shared" si="38"/>
        <v>0.1772557180259843</v>
      </c>
    </row>
    <row r="39" spans="1:11" x14ac:dyDescent="0.2">
      <c r="A39" s="1" t="s">
        <v>29</v>
      </c>
      <c r="B39" s="12">
        <v>4946</v>
      </c>
      <c r="C39" s="12">
        <v>6580</v>
      </c>
      <c r="D39" s="12">
        <v>4061</v>
      </c>
      <c r="F39" s="18"/>
    </row>
    <row r="40" spans="1:11" x14ac:dyDescent="0.2">
      <c r="A40" s="1" t="s">
        <v>47</v>
      </c>
      <c r="B40" s="12">
        <v>32748</v>
      </c>
      <c r="C40" s="12">
        <v>25228</v>
      </c>
      <c r="D40" s="12">
        <v>21325</v>
      </c>
      <c r="F40" s="18">
        <f>+F34+1</f>
        <v>5</v>
      </c>
      <c r="G40" s="17" t="s">
        <v>129</v>
      </c>
    </row>
    <row r="41" spans="1:11" x14ac:dyDescent="0.2">
      <c r="A41" s="1" t="s">
        <v>30</v>
      </c>
      <c r="B41" s="12">
        <v>21223</v>
      </c>
      <c r="C41" s="12">
        <v>14111</v>
      </c>
      <c r="D41" s="12">
        <v>11264</v>
      </c>
      <c r="F41" s="18">
        <f>+F40+0.1</f>
        <v>5.0999999999999996</v>
      </c>
      <c r="G41" s="1" t="s">
        <v>130</v>
      </c>
      <c r="H41">
        <v>21.9</v>
      </c>
      <c r="I41">
        <v>29.2</v>
      </c>
      <c r="J41">
        <v>35.5</v>
      </c>
      <c r="K41" s="28" t="s">
        <v>151</v>
      </c>
    </row>
    <row r="42" spans="1:11" x14ac:dyDescent="0.2">
      <c r="A42" s="8" t="s">
        <v>31</v>
      </c>
      <c r="B42" s="13">
        <f>+SUM(B36:B41)</f>
        <v>135405</v>
      </c>
      <c r="C42" s="13">
        <f t="shared" ref="C42:D42" si="39">+SUM(C36:C41)</f>
        <v>134836</v>
      </c>
      <c r="D42" s="13">
        <f t="shared" si="39"/>
        <v>143713</v>
      </c>
      <c r="F42" s="18">
        <f t="shared" ref="F42:F45" si="40">+F41+0.1</f>
        <v>5.1999999999999993</v>
      </c>
      <c r="G42" s="3" t="s">
        <v>131</v>
      </c>
      <c r="H42" s="30">
        <f>B25</f>
        <v>6.11</v>
      </c>
      <c r="I42" s="30">
        <f t="shared" ref="I42:J42" si="41">C25</f>
        <v>5.61</v>
      </c>
      <c r="J42" s="30">
        <f t="shared" si="41"/>
        <v>3.28</v>
      </c>
      <c r="K42" s="28"/>
    </row>
    <row r="43" spans="1:11" x14ac:dyDescent="0.2">
      <c r="A43" t="s">
        <v>48</v>
      </c>
      <c r="B43" s="12"/>
      <c r="C43" s="12"/>
      <c r="D43" s="12"/>
      <c r="F43" s="18">
        <f t="shared" si="40"/>
        <v>5.2999999999999989</v>
      </c>
      <c r="G43" s="1" t="s">
        <v>132</v>
      </c>
      <c r="H43">
        <v>36.4</v>
      </c>
      <c r="I43">
        <v>40.299999999999997</v>
      </c>
      <c r="J43">
        <v>34.1</v>
      </c>
      <c r="K43" s="28" t="s">
        <v>151</v>
      </c>
    </row>
    <row r="44" spans="1:11" x14ac:dyDescent="0.2">
      <c r="A44" s="1" t="s">
        <v>27</v>
      </c>
      <c r="B44" s="12">
        <v>120805</v>
      </c>
      <c r="C44" s="12">
        <v>127877</v>
      </c>
      <c r="D44" s="12">
        <v>100887</v>
      </c>
      <c r="F44" s="18">
        <f t="shared" si="40"/>
        <v>5.3999999999999986</v>
      </c>
      <c r="G44" s="3" t="s">
        <v>133</v>
      </c>
      <c r="H44" s="25">
        <f>(B48-B62)/B28*1000</f>
        <v>3.1037952827971451</v>
      </c>
      <c r="I44" s="25">
        <f t="shared" ref="I44:J44" si="42">(C48-C62)/C28*1000</f>
        <v>3.740901453484597</v>
      </c>
      <c r="J44" s="25">
        <f t="shared" si="42"/>
        <v>3.7276473233382479</v>
      </c>
    </row>
    <row r="45" spans="1:11" x14ac:dyDescent="0.2">
      <c r="A45" s="1" t="s">
        <v>32</v>
      </c>
      <c r="B45" s="12">
        <v>42117</v>
      </c>
      <c r="C45" s="12">
        <v>39440</v>
      </c>
      <c r="D45" s="12">
        <v>36766</v>
      </c>
      <c r="F45" s="18">
        <f t="shared" si="40"/>
        <v>5.4999999999999982</v>
      </c>
      <c r="G45" s="1" t="s">
        <v>134</v>
      </c>
      <c r="H45">
        <f>0.21/H42</f>
        <v>3.4369885433715219E-2</v>
      </c>
      <c r="I45">
        <f>0.22/I42</f>
        <v>3.9215686274509803E-2</v>
      </c>
      <c r="J45">
        <f>0.23/J42</f>
        <v>7.0121951219512202E-2</v>
      </c>
      <c r="K45" s="28" t="s">
        <v>151</v>
      </c>
    </row>
    <row r="46" spans="1:11" x14ac:dyDescent="0.2">
      <c r="A46" s="1" t="s">
        <v>49</v>
      </c>
      <c r="B46" s="12">
        <v>54428</v>
      </c>
      <c r="C46" s="12">
        <v>48849</v>
      </c>
      <c r="D46" s="12">
        <v>42522</v>
      </c>
      <c r="F46" s="18"/>
      <c r="G46" s="3" t="s">
        <v>135</v>
      </c>
      <c r="H46">
        <v>0.21</v>
      </c>
      <c r="I46">
        <v>0.22</v>
      </c>
      <c r="J46">
        <v>0.23</v>
      </c>
      <c r="K46" s="28" t="s">
        <v>151</v>
      </c>
    </row>
    <row r="47" spans="1:11" x14ac:dyDescent="0.2">
      <c r="A47" s="8" t="s">
        <v>50</v>
      </c>
      <c r="B47" s="13">
        <f>+SUM(B44:B46)</f>
        <v>217350</v>
      </c>
      <c r="C47" s="13">
        <f t="shared" ref="C47:D47" si="43">+SUM(C44:C46)</f>
        <v>216166</v>
      </c>
      <c r="D47" s="13">
        <f t="shared" si="43"/>
        <v>180175</v>
      </c>
      <c r="F47" s="18">
        <f>+F45+0.1</f>
        <v>5.5999999999999979</v>
      </c>
      <c r="G47" s="1" t="s">
        <v>136</v>
      </c>
      <c r="H47" s="29">
        <v>6.0899999999999999E-3</v>
      </c>
      <c r="I47" s="29">
        <v>4.8700000000000002E-3</v>
      </c>
      <c r="J47" s="29">
        <v>7.0000000000000001E-3</v>
      </c>
      <c r="K47" s="28" t="s">
        <v>151</v>
      </c>
    </row>
    <row r="48" spans="1:11" ht="16" thickBot="1" x14ac:dyDescent="0.25">
      <c r="A48" s="9" t="s">
        <v>33</v>
      </c>
      <c r="B48" s="14">
        <f>+B42+B47</f>
        <v>352755</v>
      </c>
      <c r="C48" s="14">
        <f t="shared" ref="C48:D48" si="44">+C42+C47</f>
        <v>351002</v>
      </c>
      <c r="D48" s="14">
        <f t="shared" si="44"/>
        <v>323888</v>
      </c>
      <c r="F48" s="18">
        <f t="shared" ref="F48:F51" si="45">+F46+0.1</f>
        <v>0.1</v>
      </c>
      <c r="G48" s="1" t="s">
        <v>137</v>
      </c>
      <c r="H48" s="27">
        <f>B22/B68</f>
        <v>1.9695887275023682</v>
      </c>
      <c r="I48" s="27">
        <f t="shared" ref="I48:J48" si="46">C22/C68</f>
        <v>1.5007132667617689</v>
      </c>
      <c r="J48" s="27">
        <f t="shared" si="46"/>
        <v>0.87866358530127486</v>
      </c>
    </row>
    <row r="49" spans="1:14" ht="16" thickTop="1" x14ac:dyDescent="0.2">
      <c r="F49" s="18">
        <f t="shared" si="45"/>
        <v>5.6999999999999975</v>
      </c>
      <c r="G49" s="1" t="s">
        <v>138</v>
      </c>
      <c r="H49">
        <f>H22/(B48-B62)</f>
        <v>2.3570610988317018</v>
      </c>
      <c r="I49">
        <f t="shared" ref="I49:J49" si="47">I22/(C48-C62)</f>
        <v>1.7268822317324457</v>
      </c>
      <c r="J49">
        <f t="shared" si="47"/>
        <v>1.0145242504476653</v>
      </c>
    </row>
    <row r="50" spans="1:14" x14ac:dyDescent="0.2">
      <c r="A50" t="s">
        <v>34</v>
      </c>
      <c r="F50" s="18">
        <f t="shared" si="45"/>
        <v>0.2</v>
      </c>
      <c r="G50" s="1" t="s">
        <v>128</v>
      </c>
      <c r="H50">
        <f>H38</f>
        <v>0.28292440929256851</v>
      </c>
      <c r="I50">
        <f t="shared" ref="I50:J50" si="48">I38</f>
        <v>0.26974205275183616</v>
      </c>
      <c r="J50">
        <f t="shared" si="48"/>
        <v>0.1772557180259843</v>
      </c>
    </row>
    <row r="51" spans="1:14" x14ac:dyDescent="0.2">
      <c r="A51" s="1" t="s">
        <v>35</v>
      </c>
      <c r="B51" s="12">
        <v>64115</v>
      </c>
      <c r="C51" s="12">
        <v>54763</v>
      </c>
      <c r="D51" s="12">
        <v>42296</v>
      </c>
      <c r="F51" s="18">
        <f t="shared" si="45"/>
        <v>5.7999999999999972</v>
      </c>
      <c r="G51" s="1" t="s">
        <v>139</v>
      </c>
      <c r="H51">
        <f>H52/H20</f>
        <v>5.8875454468588826</v>
      </c>
      <c r="I51">
        <f t="shared" ref="I51:J51" si="49">I52/I20</f>
        <v>8.7811325443419381</v>
      </c>
      <c r="J51">
        <f t="shared" si="49"/>
        <v>9.3054437834697925</v>
      </c>
    </row>
    <row r="52" spans="1:14" x14ac:dyDescent="0.2">
      <c r="A52" s="1" t="s">
        <v>36</v>
      </c>
      <c r="B52" s="12">
        <v>60845</v>
      </c>
      <c r="C52" s="12">
        <v>47493</v>
      </c>
      <c r="D52" s="12">
        <v>42684</v>
      </c>
      <c r="F52" s="18"/>
      <c r="G52" s="3" t="s">
        <v>140</v>
      </c>
      <c r="H52" s="27">
        <f>((2.07*1000000)+B62-B48)</f>
        <v>2019328</v>
      </c>
      <c r="I52" s="27">
        <f>(2.89*1000000)+C62-C48</f>
        <v>2826910</v>
      </c>
      <c r="J52" s="27">
        <f>(2.26*1000000)+D62-D48</f>
        <v>2194661</v>
      </c>
      <c r="K52" t="s">
        <v>152</v>
      </c>
    </row>
    <row r="53" spans="1:1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1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14" x14ac:dyDescent="0.2">
      <c r="A55" s="1" t="s">
        <v>39</v>
      </c>
      <c r="B55" s="12">
        <v>11128</v>
      </c>
      <c r="C55" s="12">
        <v>9613</v>
      </c>
      <c r="D55" s="12">
        <v>8773</v>
      </c>
      <c r="F55" s="17" t="s">
        <v>149</v>
      </c>
      <c r="H55" t="s">
        <v>153</v>
      </c>
      <c r="I55" t="s">
        <v>154</v>
      </c>
    </row>
    <row r="56" spans="1:14" x14ac:dyDescent="0.2">
      <c r="A56" s="8" t="s">
        <v>40</v>
      </c>
      <c r="B56" s="13">
        <f>+SUM(B51:B55)</f>
        <v>153982</v>
      </c>
      <c r="C56" s="13">
        <f t="shared" ref="C56:D56" si="50">+SUM(C51:C55)</f>
        <v>125481</v>
      </c>
      <c r="D56" s="13">
        <f t="shared" si="50"/>
        <v>105392</v>
      </c>
      <c r="F56" s="1" t="s">
        <v>145</v>
      </c>
      <c r="H56" s="25" t="s">
        <v>155</v>
      </c>
      <c r="I56" s="27" t="s">
        <v>156</v>
      </c>
      <c r="J56" s="27"/>
      <c r="K56" s="27"/>
      <c r="L56" s="27"/>
      <c r="M56" s="27"/>
      <c r="N56" s="27"/>
    </row>
    <row r="57" spans="1:14" x14ac:dyDescent="0.2">
      <c r="A57" t="s">
        <v>51</v>
      </c>
      <c r="B57" s="12"/>
      <c r="C57" s="12"/>
      <c r="D57" s="12"/>
      <c r="F57" s="1" t="s">
        <v>89</v>
      </c>
      <c r="H57" s="27">
        <f>(B13-C13)/365</f>
        <v>49.167123287671231</v>
      </c>
      <c r="I57" s="27">
        <f>(C13-D13)/365</f>
        <v>131.17808219178082</v>
      </c>
    </row>
    <row r="58" spans="1:14" x14ac:dyDescent="0.2">
      <c r="A58" s="1" t="s">
        <v>37</v>
      </c>
      <c r="B58" s="12"/>
      <c r="C58" s="12"/>
      <c r="D58" s="12"/>
      <c r="F58" s="1" t="s">
        <v>90</v>
      </c>
      <c r="H58" s="27">
        <f>(B17-C17)/365</f>
        <v>20.432876712328767</v>
      </c>
      <c r="I58" s="27">
        <f>(C17-D17)/365</f>
        <v>14.298630136986301</v>
      </c>
    </row>
    <row r="59" spans="1:14" x14ac:dyDescent="0.2">
      <c r="A59" s="1" t="s">
        <v>39</v>
      </c>
      <c r="B59" s="12">
        <v>98959</v>
      </c>
      <c r="C59" s="12">
        <v>109106</v>
      </c>
      <c r="D59" s="12">
        <v>98667</v>
      </c>
      <c r="F59" s="1" t="s">
        <v>91</v>
      </c>
      <c r="H59" s="27" t="s">
        <v>157</v>
      </c>
      <c r="I59" s="27" t="s">
        <v>158</v>
      </c>
    </row>
    <row r="60" spans="1:14" x14ac:dyDescent="0.2">
      <c r="A60" s="1" t="s">
        <v>52</v>
      </c>
      <c r="B60" s="12">
        <v>49142</v>
      </c>
      <c r="C60" s="12">
        <v>53325</v>
      </c>
      <c r="D60" s="12">
        <v>54490</v>
      </c>
      <c r="F60" s="1"/>
      <c r="H60" s="27" t="s">
        <v>159</v>
      </c>
      <c r="I60" s="27" t="s">
        <v>160</v>
      </c>
    </row>
    <row r="61" spans="1:14" x14ac:dyDescent="0.2">
      <c r="A61" s="22" t="s">
        <v>53</v>
      </c>
      <c r="B61" s="21">
        <f>+B59+B60</f>
        <v>148101</v>
      </c>
      <c r="C61" s="21">
        <f t="shared" ref="C61:D61" si="51">+C59+C60</f>
        <v>162431</v>
      </c>
      <c r="D61" s="21">
        <f t="shared" si="51"/>
        <v>153157</v>
      </c>
      <c r="F61" s="17"/>
      <c r="H61" s="27" t="s">
        <v>161</v>
      </c>
      <c r="I61" s="27" t="s">
        <v>162</v>
      </c>
    </row>
    <row r="62" spans="1:14" x14ac:dyDescent="0.2">
      <c r="A62" s="8" t="s">
        <v>41</v>
      </c>
      <c r="B62" s="13">
        <f>+B56+B61</f>
        <v>302083</v>
      </c>
      <c r="C62" s="13">
        <f t="shared" ref="C62:D62" si="52">+C56+C61</f>
        <v>287912</v>
      </c>
      <c r="D62" s="13">
        <f t="shared" si="52"/>
        <v>258549</v>
      </c>
      <c r="F62" s="17" t="s">
        <v>92</v>
      </c>
    </row>
    <row r="63" spans="1:14" x14ac:dyDescent="0.2">
      <c r="B63" s="12"/>
      <c r="C63" s="12"/>
      <c r="D63" s="12"/>
      <c r="F63" s="1" t="s">
        <v>146</v>
      </c>
      <c r="H63">
        <f>B12/B8</f>
        <v>0.56690369438639909</v>
      </c>
      <c r="I63">
        <f t="shared" ref="I63:J63" si="53">C12/C8</f>
        <v>0.58220640374832222</v>
      </c>
      <c r="J63">
        <f t="shared" si="53"/>
        <v>0.61766752272189129</v>
      </c>
    </row>
    <row r="64" spans="1:14" x14ac:dyDescent="0.2">
      <c r="A64" t="s">
        <v>42</v>
      </c>
      <c r="B64" s="12"/>
      <c r="C64" s="12"/>
      <c r="D64" s="12"/>
      <c r="F64" s="1" t="s">
        <v>89</v>
      </c>
      <c r="H64">
        <f>B13/B8</f>
        <v>0.43309630561360085</v>
      </c>
      <c r="I64">
        <f t="shared" ref="I64:J64" si="54">C13/C8</f>
        <v>0.41779359625167778</v>
      </c>
      <c r="J64">
        <f t="shared" si="54"/>
        <v>0.38233247727810865</v>
      </c>
    </row>
    <row r="65" spans="1:10" x14ac:dyDescent="0.2">
      <c r="A65" s="1" t="s">
        <v>54</v>
      </c>
      <c r="B65" s="12">
        <v>64849</v>
      </c>
      <c r="C65" s="12">
        <v>57365</v>
      </c>
      <c r="D65" s="12">
        <v>50779</v>
      </c>
      <c r="F65" s="1" t="s">
        <v>90</v>
      </c>
    </row>
    <row r="66" spans="1:10" x14ac:dyDescent="0.2">
      <c r="A66" s="1" t="s">
        <v>43</v>
      </c>
      <c r="B66" s="12">
        <v>-3068</v>
      </c>
      <c r="C66" s="12">
        <v>5562</v>
      </c>
      <c r="D66" s="12">
        <v>14966</v>
      </c>
      <c r="F66" s="1" t="s">
        <v>11</v>
      </c>
      <c r="H66">
        <f>B15/B8</f>
        <v>6.657148363798665E-2</v>
      </c>
      <c r="I66">
        <f t="shared" ref="I66:J66" si="55">C15/C8</f>
        <v>5.9904269074427925E-2</v>
      </c>
      <c r="J66">
        <f t="shared" si="55"/>
        <v>6.8309564140393061E-2</v>
      </c>
    </row>
    <row r="67" spans="1:10" x14ac:dyDescent="0.2">
      <c r="A67" s="1" t="s">
        <v>44</v>
      </c>
      <c r="B67" s="12">
        <v>-11109</v>
      </c>
      <c r="C67" s="12">
        <v>163</v>
      </c>
      <c r="D67" s="12">
        <v>-406</v>
      </c>
      <c r="F67" s="1" t="s">
        <v>12</v>
      </c>
      <c r="H67">
        <f>B16/B8</f>
        <v>6.3637378020328261E-2</v>
      </c>
      <c r="I67">
        <f t="shared" ref="I67:J67" si="56">C16/C8</f>
        <v>6.006555190163388E-2</v>
      </c>
      <c r="J67">
        <f t="shared" si="56"/>
        <v>7.2549769593646979E-2</v>
      </c>
    </row>
    <row r="68" spans="1:10" x14ac:dyDescent="0.2">
      <c r="A68" s="8" t="s">
        <v>45</v>
      </c>
      <c r="B68" s="13">
        <f>+SUM(B65:B67)</f>
        <v>50672</v>
      </c>
      <c r="C68" s="13">
        <f t="shared" ref="C68:D68" si="57">+SUM(C65:C67)</f>
        <v>63090</v>
      </c>
      <c r="D68" s="13">
        <f t="shared" si="57"/>
        <v>65339</v>
      </c>
    </row>
    <row r="69" spans="1:10" ht="16" thickBot="1" x14ac:dyDescent="0.25">
      <c r="A69" s="9" t="s">
        <v>46</v>
      </c>
      <c r="B69" s="14">
        <f>+B68+B62</f>
        <v>352755</v>
      </c>
      <c r="C69" s="14">
        <f t="shared" ref="C69:D69" si="58">+C68+C62</f>
        <v>351002</v>
      </c>
      <c r="D69" s="14">
        <f t="shared" si="58"/>
        <v>323888</v>
      </c>
      <c r="F69" s="1" t="s">
        <v>14</v>
      </c>
      <c r="H69">
        <f>B18/B8</f>
        <v>0.30288744395528594</v>
      </c>
      <c r="I69">
        <f t="shared" ref="I69:J69" si="59">C18/C8</f>
        <v>0.29782377527561593</v>
      </c>
      <c r="J69">
        <f t="shared" si="59"/>
        <v>0.24147314354406862</v>
      </c>
    </row>
    <row r="70" spans="1:10" ht="16" thickTop="1" x14ac:dyDescent="0.2">
      <c r="F70" s="1" t="s">
        <v>93</v>
      </c>
      <c r="H70">
        <f>B22/B8</f>
        <v>0.25309640705199732</v>
      </c>
      <c r="I70">
        <f t="shared" ref="I70:J70" si="60">C22/C8</f>
        <v>0.25881793355694238</v>
      </c>
      <c r="J70">
        <f t="shared" si="60"/>
        <v>0.20913611278072236</v>
      </c>
    </row>
    <row r="71" spans="1:10" x14ac:dyDescent="0.2">
      <c r="A71" s="24" t="s">
        <v>55</v>
      </c>
      <c r="B71" s="24"/>
      <c r="C71" s="24"/>
      <c r="D71" s="24"/>
      <c r="F71" s="1"/>
    </row>
    <row r="72" spans="1:10" x14ac:dyDescent="0.2">
      <c r="B72" s="23" t="s">
        <v>23</v>
      </c>
      <c r="C72" s="23"/>
      <c r="D72" s="23"/>
      <c r="F72" s="17" t="s">
        <v>98</v>
      </c>
    </row>
    <row r="73" spans="1:10" x14ac:dyDescent="0.2">
      <c r="B73" s="7">
        <f>+B33</f>
        <v>2022</v>
      </c>
      <c r="C73" s="7">
        <f t="shared" ref="C73:D73" si="61">+C33</f>
        <v>2021</v>
      </c>
      <c r="D73" s="7">
        <f t="shared" si="61"/>
        <v>2020</v>
      </c>
      <c r="F73" s="1" t="s">
        <v>94</v>
      </c>
      <c r="H73">
        <f>B113/B91</f>
        <v>0.16023610121898307</v>
      </c>
      <c r="I73">
        <f t="shared" ref="I73:J73" si="62">C113/C91</f>
        <v>0.24399738557065687</v>
      </c>
      <c r="J73">
        <f t="shared" si="62"/>
        <v>0.11777028534596029</v>
      </c>
    </row>
    <row r="74" spans="1:10" x14ac:dyDescent="0.2">
      <c r="F74" s="1" t="s">
        <v>95</v>
      </c>
      <c r="H74">
        <f>B99/B91*-1</f>
        <v>0.18300300447806403</v>
      </c>
      <c r="I74">
        <f t="shared" ref="I74:J74" si="63">C99/C91*-1</f>
        <v>0.13980468674907245</v>
      </c>
      <c r="J74">
        <f t="shared" si="63"/>
        <v>5.3164588343208467E-2</v>
      </c>
    </row>
    <row r="75" spans="1:10" x14ac:dyDescent="0.2">
      <c r="A75" s="7" t="s">
        <v>56</v>
      </c>
      <c r="B75" s="15"/>
      <c r="C75" s="15"/>
      <c r="D75" s="15"/>
      <c r="F75" s="1" t="s">
        <v>96</v>
      </c>
      <c r="H75">
        <f>B56/B47</f>
        <v>0.70845180584311018</v>
      </c>
      <c r="I75">
        <f t="shared" ref="I75:J75" si="64">C56/C47</f>
        <v>0.58048444251177334</v>
      </c>
      <c r="J75">
        <f t="shared" si="64"/>
        <v>0.58494241709449146</v>
      </c>
    </row>
    <row r="76" spans="1:10" x14ac:dyDescent="0.2">
      <c r="A76" t="s">
        <v>57</v>
      </c>
      <c r="B76" s="12">
        <f>+B22</f>
        <v>99803</v>
      </c>
      <c r="C76" s="12">
        <f t="shared" ref="C76:D76" si="65">+C22</f>
        <v>94680</v>
      </c>
      <c r="D76" s="12">
        <f t="shared" si="65"/>
        <v>57411</v>
      </c>
    </row>
    <row r="77" spans="1:10" x14ac:dyDescent="0.2">
      <c r="A77" s="11" t="s">
        <v>18</v>
      </c>
      <c r="B77" s="15"/>
      <c r="C77" s="15"/>
      <c r="D77" s="15"/>
    </row>
    <row r="78" spans="1:10" x14ac:dyDescent="0.2">
      <c r="A78" s="1" t="s">
        <v>58</v>
      </c>
      <c r="B78" s="12"/>
      <c r="C78" s="12"/>
      <c r="D78" s="12"/>
    </row>
    <row r="79" spans="1:10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10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66">+SUM(C76:C90)</f>
        <v>104038</v>
      </c>
      <c r="D91" s="13">
        <f t="shared" si="66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67">+SUM(C93:C98)</f>
        <v>-14545</v>
      </c>
      <c r="D99" s="13">
        <f t="shared" si="67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68">+SUM(C101:C107)</f>
        <v>-93353</v>
      </c>
      <c r="D108" s="13">
        <f t="shared" si="68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69">+C91+C99+C108</f>
        <v>-3860</v>
      </c>
      <c r="D109" s="13">
        <f t="shared" si="69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hyperlinks>
    <hyperlink ref="K41" r:id="rId1" xr:uid="{747FBA64-4A30-8647-8644-F0BA6FE51187}"/>
    <hyperlink ref="K43" r:id="rId2" xr:uid="{BDBF06AB-CAE4-7546-A725-B7831717FC2C}"/>
    <hyperlink ref="K47" r:id="rId3" xr:uid="{4303BCF8-3CEA-7749-A52B-9610A866713E}"/>
    <hyperlink ref="K46" r:id="rId4" xr:uid="{4BB2DD6A-8FE3-0F4A-95DF-EAA1A26B2864}"/>
    <hyperlink ref="K45" r:id="rId5" xr:uid="{18878C2D-7321-DE41-9A72-96E0A37ADF3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12" workbookViewId="0">
      <selection activeCell="C5" sqref="C5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G5" s="26"/>
    </row>
    <row r="6" spans="1:10" x14ac:dyDescent="0.2">
      <c r="A6" s="18">
        <f t="shared" ref="A6:A13" si="0">+A5+0.1</f>
        <v>1.2000000000000002</v>
      </c>
      <c r="B6" s="1" t="s">
        <v>101</v>
      </c>
    </row>
    <row r="7" spans="1:10" x14ac:dyDescent="0.2">
      <c r="A7" s="18">
        <f t="shared" si="0"/>
        <v>1.3000000000000003</v>
      </c>
      <c r="B7" s="1" t="s">
        <v>102</v>
      </c>
    </row>
    <row r="8" spans="1:10" x14ac:dyDescent="0.2">
      <c r="A8" s="18">
        <f t="shared" si="0"/>
        <v>1.4000000000000004</v>
      </c>
      <c r="B8" s="1" t="s">
        <v>103</v>
      </c>
    </row>
    <row r="9" spans="1:10" x14ac:dyDescent="0.2">
      <c r="A9" s="18">
        <f t="shared" si="0"/>
        <v>1.5000000000000004</v>
      </c>
      <c r="B9" s="1" t="s">
        <v>104</v>
      </c>
    </row>
    <row r="10" spans="1:10" x14ac:dyDescent="0.2">
      <c r="A10" s="18">
        <f t="shared" si="0"/>
        <v>1.6000000000000005</v>
      </c>
      <c r="B10" s="1" t="s">
        <v>105</v>
      </c>
    </row>
    <row r="11" spans="1:10" x14ac:dyDescent="0.2">
      <c r="A11" s="18">
        <f t="shared" si="0"/>
        <v>1.7000000000000006</v>
      </c>
      <c r="B11" s="1" t="s">
        <v>106</v>
      </c>
    </row>
    <row r="12" spans="1:10" x14ac:dyDescent="0.2">
      <c r="A12" s="18">
        <f t="shared" si="0"/>
        <v>1.8000000000000007</v>
      </c>
      <c r="B12" s="1" t="s">
        <v>107</v>
      </c>
    </row>
    <row r="13" spans="1:10" x14ac:dyDescent="0.2">
      <c r="A13" s="18">
        <f t="shared" si="0"/>
        <v>1.9000000000000008</v>
      </c>
      <c r="B13" s="1" t="s">
        <v>108</v>
      </c>
    </row>
    <row r="14" spans="1:10" x14ac:dyDescent="0.2">
      <c r="A14" s="18"/>
      <c r="B14" s="3" t="s">
        <v>109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2" x14ac:dyDescent="0.2">
      <c r="A17" s="18">
        <f>+A16+0.1</f>
        <v>2.1</v>
      </c>
      <c r="B17" s="1" t="s">
        <v>9</v>
      </c>
    </row>
    <row r="18" spans="1:2" x14ac:dyDescent="0.2">
      <c r="A18" s="18">
        <f>+A17+0.1</f>
        <v>2.2000000000000002</v>
      </c>
      <c r="B18" s="1" t="s">
        <v>111</v>
      </c>
    </row>
    <row r="19" spans="1:2" x14ac:dyDescent="0.2">
      <c r="A19" s="18"/>
      <c r="B19" s="3" t="s">
        <v>112</v>
      </c>
    </row>
    <row r="20" spans="1:2" x14ac:dyDescent="0.2">
      <c r="A20" s="18">
        <f>+A18+0.1</f>
        <v>2.3000000000000003</v>
      </c>
      <c r="B20" s="1" t="s">
        <v>113</v>
      </c>
    </row>
    <row r="21" spans="1:2" x14ac:dyDescent="0.2">
      <c r="A21" s="18"/>
      <c r="B21" s="3" t="s">
        <v>114</v>
      </c>
    </row>
    <row r="22" spans="1:2" x14ac:dyDescent="0.2">
      <c r="A22" s="18">
        <f>+A20+0.1</f>
        <v>2.4000000000000004</v>
      </c>
      <c r="B22" s="1" t="s">
        <v>115</v>
      </c>
    </row>
    <row r="23" spans="1:2" x14ac:dyDescent="0.2">
      <c r="A23" s="18"/>
    </row>
    <row r="24" spans="1:2" x14ac:dyDescent="0.2">
      <c r="A24" s="18">
        <f>+A16+1</f>
        <v>3</v>
      </c>
      <c r="B24" s="7" t="s">
        <v>116</v>
      </c>
    </row>
    <row r="25" spans="1:2" x14ac:dyDescent="0.2">
      <c r="A25" s="18">
        <f>+A24+0.1</f>
        <v>3.1</v>
      </c>
      <c r="B25" s="1" t="s">
        <v>117</v>
      </c>
    </row>
    <row r="26" spans="1:2" x14ac:dyDescent="0.2">
      <c r="A26" s="18">
        <f t="shared" ref="A26:A30" si="1">+A25+0.1</f>
        <v>3.2</v>
      </c>
      <c r="B26" s="1" t="s">
        <v>118</v>
      </c>
    </row>
    <row r="27" spans="1:2" x14ac:dyDescent="0.2">
      <c r="A27" s="18">
        <f t="shared" si="1"/>
        <v>3.3000000000000003</v>
      </c>
      <c r="B27" s="1" t="s">
        <v>119</v>
      </c>
    </row>
    <row r="28" spans="1:2" x14ac:dyDescent="0.2">
      <c r="A28" s="18">
        <f t="shared" si="1"/>
        <v>3.4000000000000004</v>
      </c>
      <c r="B28" s="1" t="s">
        <v>120</v>
      </c>
    </row>
    <row r="29" spans="1:2" x14ac:dyDescent="0.2">
      <c r="A29" s="18">
        <f t="shared" si="1"/>
        <v>3.5000000000000004</v>
      </c>
      <c r="B29" s="1" t="s">
        <v>121</v>
      </c>
    </row>
    <row r="30" spans="1:2" x14ac:dyDescent="0.2">
      <c r="A30" s="18">
        <f t="shared" si="1"/>
        <v>3.6000000000000005</v>
      </c>
      <c r="B30" s="1" t="s">
        <v>122</v>
      </c>
    </row>
    <row r="31" spans="1:2" x14ac:dyDescent="0.2">
      <c r="A31" s="18"/>
      <c r="B31" s="3" t="s">
        <v>123</v>
      </c>
    </row>
    <row r="32" spans="1:2" x14ac:dyDescent="0.2">
      <c r="A32" s="18"/>
    </row>
    <row r="33" spans="1:2" x14ac:dyDescent="0.2">
      <c r="A33" s="18">
        <f>+A24+1</f>
        <v>4</v>
      </c>
      <c r="B33" s="17" t="s">
        <v>124</v>
      </c>
    </row>
    <row r="34" spans="1:2" x14ac:dyDescent="0.2">
      <c r="A34" s="18">
        <f>+A33+0.1</f>
        <v>4.0999999999999996</v>
      </c>
      <c r="B34" s="1" t="s">
        <v>125</v>
      </c>
    </row>
    <row r="35" spans="1:2" x14ac:dyDescent="0.2">
      <c r="A35" s="18">
        <f t="shared" ref="A35:A37" si="2">+A34+0.1</f>
        <v>4.1999999999999993</v>
      </c>
      <c r="B35" s="1" t="s">
        <v>126</v>
      </c>
    </row>
    <row r="36" spans="1:2" x14ac:dyDescent="0.2">
      <c r="A36" s="18">
        <f t="shared" si="2"/>
        <v>4.2999999999999989</v>
      </c>
      <c r="B36" s="1" t="s">
        <v>127</v>
      </c>
    </row>
    <row r="37" spans="1:2" x14ac:dyDescent="0.2">
      <c r="A37" s="18">
        <f t="shared" si="2"/>
        <v>4.3999999999999986</v>
      </c>
      <c r="B37" s="1" t="s">
        <v>128</v>
      </c>
    </row>
    <row r="38" spans="1:2" x14ac:dyDescent="0.2">
      <c r="A38" s="18"/>
    </row>
    <row r="39" spans="1:2" x14ac:dyDescent="0.2">
      <c r="A39" s="18">
        <f>+A33+1</f>
        <v>5</v>
      </c>
      <c r="B39" s="17" t="s">
        <v>129</v>
      </c>
    </row>
    <row r="40" spans="1:2" x14ac:dyDescent="0.2">
      <c r="A40" s="18">
        <f>+A39+0.1</f>
        <v>5.0999999999999996</v>
      </c>
      <c r="B40" s="1" t="s">
        <v>130</v>
      </c>
    </row>
    <row r="41" spans="1:2" x14ac:dyDescent="0.2">
      <c r="A41" s="18">
        <f t="shared" ref="A41:A44" si="3">+A40+0.1</f>
        <v>5.1999999999999993</v>
      </c>
      <c r="B41" s="3" t="s">
        <v>131</v>
      </c>
    </row>
    <row r="42" spans="1:2" x14ac:dyDescent="0.2">
      <c r="A42" s="18">
        <f t="shared" si="3"/>
        <v>5.2999999999999989</v>
      </c>
      <c r="B42" s="1" t="s">
        <v>132</v>
      </c>
    </row>
    <row r="43" spans="1:2" x14ac:dyDescent="0.2">
      <c r="A43" s="18">
        <f t="shared" si="3"/>
        <v>5.3999999999999986</v>
      </c>
      <c r="B43" s="3" t="s">
        <v>133</v>
      </c>
    </row>
    <row r="44" spans="1:2" x14ac:dyDescent="0.2">
      <c r="A44" s="18">
        <f t="shared" si="3"/>
        <v>5.4999999999999982</v>
      </c>
      <c r="B44" s="1" t="s">
        <v>134</v>
      </c>
    </row>
    <row r="45" spans="1:2" x14ac:dyDescent="0.2">
      <c r="A45" s="18"/>
      <c r="B45" s="3" t="s">
        <v>135</v>
      </c>
    </row>
    <row r="46" spans="1:2" x14ac:dyDescent="0.2">
      <c r="A46" s="18">
        <f>+A44+0.1</f>
        <v>5.5999999999999979</v>
      </c>
      <c r="B46" s="1" t="s">
        <v>136</v>
      </c>
    </row>
    <row r="47" spans="1:2" x14ac:dyDescent="0.2">
      <c r="A47" s="18">
        <f t="shared" ref="A47:A50" si="4">+A45+0.1</f>
        <v>0.1</v>
      </c>
      <c r="B47" s="1" t="s">
        <v>137</v>
      </c>
    </row>
    <row r="48" spans="1:2" x14ac:dyDescent="0.2">
      <c r="A48" s="18">
        <f t="shared" si="4"/>
        <v>5.6999999999999975</v>
      </c>
      <c r="B48" s="1" t="s">
        <v>138</v>
      </c>
    </row>
    <row r="49" spans="1:2" x14ac:dyDescent="0.2">
      <c r="A49" s="18">
        <f t="shared" si="4"/>
        <v>0.2</v>
      </c>
      <c r="B49" s="1" t="s">
        <v>128</v>
      </c>
    </row>
    <row r="50" spans="1:2" x14ac:dyDescent="0.2">
      <c r="A50" s="18">
        <f t="shared" si="4"/>
        <v>5.7999999999999972</v>
      </c>
      <c r="B50" s="1" t="s">
        <v>139</v>
      </c>
    </row>
    <row r="51" spans="1:2" x14ac:dyDescent="0.2">
      <c r="A51" s="18"/>
      <c r="B51" s="3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2020-05-18T16:32:37Z</dcterms:created>
  <dcterms:modified xsi:type="dcterms:W3CDTF">2024-01-08T19:36:52Z</dcterms:modified>
</cp:coreProperties>
</file>