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 activeTab="2"/>
  </bookViews>
  <sheets>
    <sheet name="Instructions" sheetId="2" r:id="rId1"/>
    <sheet name="Financial Statements" sheetId="1" r:id="rId2"/>
    <sheet name="List of Ratios" sheetId="3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3"/>
  <c r="D19"/>
  <c r="E19"/>
  <c r="C19"/>
  <c r="D18"/>
  <c r="E18"/>
  <c r="C18"/>
  <c r="D14"/>
  <c r="E14"/>
  <c r="C14"/>
  <c r="D12"/>
  <c r="E12"/>
  <c r="C12"/>
  <c r="D35" l="1"/>
  <c r="E35"/>
  <c r="C35"/>
  <c r="D34"/>
  <c r="E34"/>
  <c r="C34"/>
  <c r="D30"/>
  <c r="E30"/>
  <c r="D29"/>
  <c r="E29"/>
  <c r="D28"/>
  <c r="E28"/>
  <c r="D27"/>
  <c r="E27"/>
  <c r="D26"/>
  <c r="E26"/>
  <c r="D25"/>
  <c r="E25"/>
  <c r="C30"/>
  <c r="C29"/>
  <c r="C28"/>
  <c r="C27"/>
  <c r="C26"/>
  <c r="C25"/>
  <c r="D22"/>
  <c r="E22"/>
  <c r="C22"/>
  <c r="D17"/>
  <c r="E17"/>
  <c r="C17"/>
  <c r="D11"/>
  <c r="E11"/>
  <c r="C11"/>
  <c r="D10"/>
  <c r="E10"/>
  <c r="C10"/>
  <c r="D9"/>
  <c r="E9"/>
  <c r="C9"/>
  <c r="D7"/>
  <c r="E7"/>
  <c r="C7"/>
  <c r="D6"/>
  <c r="E6"/>
  <c r="C6"/>
  <c r="D5"/>
  <c r="E5"/>
  <c r="C5"/>
  <c r="B42" i="1"/>
  <c r="C4" i="3" s="1"/>
  <c r="D4"/>
  <c r="E4"/>
  <c r="D108" i="1"/>
  <c r="C108"/>
  <c r="B108"/>
  <c r="D99"/>
  <c r="C99"/>
  <c r="B99"/>
  <c r="D68" l="1"/>
  <c r="C68"/>
  <c r="B68"/>
  <c r="D61"/>
  <c r="C61"/>
  <c r="B61"/>
  <c r="D56"/>
  <c r="C56"/>
  <c r="C62" s="1"/>
  <c r="B56"/>
  <c r="B62" s="1"/>
  <c r="D47"/>
  <c r="C47"/>
  <c r="B47"/>
  <c r="D42"/>
  <c r="C42"/>
  <c r="B48"/>
  <c r="D17"/>
  <c r="C17"/>
  <c r="B17"/>
  <c r="D12"/>
  <c r="C12"/>
  <c r="B12"/>
  <c r="D8"/>
  <c r="D13" s="1"/>
  <c r="D18" s="1"/>
  <c r="D20" s="1"/>
  <c r="D22" s="1"/>
  <c r="D76" s="1"/>
  <c r="D91" s="1"/>
  <c r="D109" s="1"/>
  <c r="C8"/>
  <c r="C13" s="1"/>
  <c r="B8"/>
  <c r="B13" s="1"/>
  <c r="E3" i="3"/>
  <c r="D3"/>
  <c r="C3"/>
  <c r="D33" i="1"/>
  <c r="D73" s="1"/>
  <c r="C33"/>
  <c r="C73" s="1"/>
  <c r="B33"/>
  <c r="B73" s="1"/>
  <c r="C18" l="1"/>
  <c r="C20" s="1"/>
  <c r="C22" s="1"/>
  <c r="C76" s="1"/>
  <c r="C91" s="1"/>
  <c r="C109" s="1"/>
  <c r="B18"/>
  <c r="B20" s="1"/>
  <c r="B22" s="1"/>
  <c r="B76" s="1"/>
  <c r="B91" s="1"/>
  <c r="B109" s="1"/>
  <c r="C48"/>
  <c r="D62"/>
  <c r="D69" s="1"/>
  <c r="C69"/>
  <c r="D48"/>
  <c r="B69"/>
  <c r="A47" i="3"/>
  <c r="A49" s="1"/>
  <c r="A24"/>
  <c r="A25" s="1"/>
  <c r="A26" s="1"/>
  <c r="A27" s="1"/>
  <c r="A28" s="1"/>
  <c r="A29" s="1"/>
  <c r="A30" s="1"/>
  <c r="A16"/>
  <c r="A17" s="1"/>
  <c r="A18" s="1"/>
  <c r="A20" s="1"/>
  <c r="A22" s="1"/>
  <c r="A5"/>
  <c r="A6" s="1"/>
  <c r="A7" s="1"/>
  <c r="A8" s="1"/>
  <c r="A9" s="1"/>
  <c r="A10" s="1"/>
  <c r="A11" s="1"/>
  <c r="A12" s="1"/>
  <c r="A13" s="1"/>
  <c r="A33" l="1"/>
  <c r="A39" l="1"/>
  <c r="A40" s="1"/>
  <c r="A41" s="1"/>
  <c r="A42" s="1"/>
  <c r="A43" s="1"/>
  <c r="A44" s="1"/>
  <c r="A46" s="1"/>
  <c r="A48" s="1"/>
  <c r="A50" s="1"/>
  <c r="A34"/>
  <c r="A35" s="1"/>
  <c r="A36" s="1"/>
  <c r="A37" s="1"/>
</calcChain>
</file>

<file path=xl/sharedStrings.xml><?xml version="1.0" encoding="utf-8"?>
<sst xmlns="http://schemas.openxmlformats.org/spreadsheetml/2006/main" count="206" uniqueCount="181">
  <si>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</si>
  <si>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</si>
  <si>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</si>
  <si>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</si>
  <si>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</si>
  <si>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</si>
  <si>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</si>
  <si>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</si>
  <si>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</si>
  <si>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</si>
  <si>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</si>
  <si>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</si>
  <si>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</si>
  <si>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</si>
  <si>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</si>
  <si>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</si>
  <si>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</si>
  <si>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</si>
  <si>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</si>
  <si>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</si>
  <si>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</si>
  <si>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</si>
  <si>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</si>
  <si>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</si>
  <si>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</si>
  <si>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</si>
  <si>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</si>
  <si>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</si>
  <si>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</si>
  <si>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</si>
  <si>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</si>
  <si>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</si>
  <si>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</si>
  <si>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</si>
  <si>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</si>
  <si>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</si>
  <si>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</si>
  <si>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</si>
  <si>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</si>
  <si>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</si>
  <si>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</si>
  <si>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</si>
  <si>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</si>
  <si>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</si>
  <si>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</si>
  <si>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</si>
  <si>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</si>
  <si>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</si>
  <si>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</si>
  <si>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</si>
  <si>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</si>
  <si>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</si>
  <si>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</si>
  <si>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</si>
  <si>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</si>
  <si>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</si>
  <si>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</si>
  <si>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</si>
  <si>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</si>
  <si>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</si>
  <si>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</si>
  <si>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</si>
  <si>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</si>
  <si>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</si>
  <si>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</si>
  <si>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</si>
  <si>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</si>
  <si>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</si>
  <si>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</si>
  <si>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</si>
  <si>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</si>
  <si>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</si>
  <si>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</si>
  <si>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</si>
  <si>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</si>
  <si>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</si>
  <si>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</si>
  <si>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</si>
  <si>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</si>
  <si>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</si>
  <si>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</si>
  <si>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</si>
  <si>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</si>
  <si>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</si>
  <si>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</si>
  <si>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</si>
  <si>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</si>
  <si>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</si>
  <si>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</si>
  <si>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</si>
  <si>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</si>
  <si>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</si>
  <si>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</si>
  <si>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</si>
  <si>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</si>
  <si>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</si>
  <si>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</si>
  <si>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</si>
  <si>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</si>
  <si>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</si>
  <si>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</si>
  <si>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</si>
  <si>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</si>
  <si>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</si>
  <si>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</si>
  <si>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</si>
  <si>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</si>
  <si>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</si>
  <si>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</si>
  <si>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</si>
  <si>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</si>
  <si>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</si>
  <si>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</si>
  <si>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</si>
  <si>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</si>
  <si>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</si>
  <si>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</si>
  <si>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</si>
  <si>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</si>
  <si>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</si>
  <si>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</si>
  <si>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</si>
  <si>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</si>
  <si>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</si>
  <si>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</si>
  <si>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</si>
  <si>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</si>
  <si>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</si>
  <si>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</si>
  <si>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</si>
  <si>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</si>
  <si>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</si>
  <si>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</si>
  <si>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</si>
  <si>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</si>
  <si>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</si>
  <si>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</si>
  <si>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</si>
  <si>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</si>
  <si>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</si>
  <si>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</si>
  <si>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</si>
  <si>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</si>
  <si>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</si>
  <si>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</si>
  <si>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</si>
  <si>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</si>
  <si>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</si>
  <si>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</si>
  <si>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</si>
  <si>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=</t>
  </si>
  <si>
    <t>Current Assets / Daily Operational Expenses where Daily Operational Expenses = (Annual Operating Expenses - Noncash Charges) / 365</t>
  </si>
  <si>
    <t>Cash + Cash Equivalents / Current Liabilities</t>
  </si>
  <si>
    <t>Inventory Days + Receivable Days - Payable Days</t>
  </si>
  <si>
    <t>Working Capital / Total Net Sales</t>
  </si>
  <si>
    <t>Inventory + Receivables  - payables or Current assets - current liabilities</t>
  </si>
  <si>
    <t>Operating Income in row 18 + Depreciation &amp; Amortization</t>
  </si>
  <si>
    <t>Operating Income in row 18</t>
  </si>
  <si>
    <t>EBITDA/Revenue</t>
  </si>
  <si>
    <t>Operating Income in row 18/Revenue</t>
  </si>
  <si>
    <t>Term debt / (Term debt +Total Shareholders Equity)</t>
  </si>
  <si>
    <t>EBIT / (Interest + Debt repayment) debt repayment can be found in cash flow</t>
  </si>
  <si>
    <t>EBIT / Interest can be found at the bottom of the cash flow</t>
  </si>
  <si>
    <t>Cash from operations + Capex (purchase of PPE in cash flow) + Proceeds from issuance of term debt (in cash flow)</t>
  </si>
  <si>
    <t>FCFE/Diluted number of Shares (note that the share count is in absolute number and income statement is in millions, therefore divide the shares by 1000)</t>
  </si>
  <si>
    <t>Remove division by 2  (average should be prior year + current year /2), but average is not required here</t>
  </si>
  <si>
    <t>COGS / Average Inventory</t>
  </si>
  <si>
    <t>Net Income / Total Assets</t>
  </si>
  <si>
    <t>Share Price / EPS</t>
  </si>
  <si>
    <t>Share Price / Book Value per Share</t>
  </si>
  <si>
    <t>Dividend Paid / Net Income</t>
  </si>
  <si>
    <t>Dividend Per Share / Share Price</t>
  </si>
  <si>
    <t>EV / EBITDA</t>
  </si>
  <si>
    <t>Total shareholder equity/ Diluted number of Shares (note that the share count is in absolute number and income statement is in millions, therefore divide the shares by 1000)</t>
  </si>
  <si>
    <t>Dividend Paid (can be found in cash flow) / Diluted number of Shares (note that the share count is in absolute number and income statement is in millions, therefore divide the shares by 1000)</t>
  </si>
  <si>
    <t>Net Income / Total Shareholders Equity</t>
  </si>
  <si>
    <t>EBIT / Capital Employed where Capital employed = Total shareholder equity + Term debt (under non-current liability)</t>
  </si>
  <si>
    <t>Market Cap + Total Debt - (Cash + Cash Equivalents), where Capital employed = Share price * Diluted number of Shares (note that the share count is in absolute number and income statement is in millions, therefore divide the shares by 1000)</t>
  </si>
  <si>
    <t>Net income/ Diluted number of Shares (note that the share count is in absolute number and income statement is in millions, therefore divide the shares by 1000)</t>
  </si>
  <si>
    <t>Feedback</t>
  </si>
  <si>
    <t>Please calculate the  additional rations mentioned in rows 8 to 24 in Instructions sheet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</si>
</sst>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164" fontId="0" fillId="0" borderId="0" xfId="1" applyFont="1"/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43" fontId="0" fillId="0" borderId="0" xfId="0" applyNumberForma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9"/>
  <sheetViews>
    <sheetView topLeftCell="A2" workbookViewId="0">
      <selection activeCell="A2" sqref="A2"/>
    </sheetView>
  </sheetViews>
  <sheetFormatPr defaultRowHeight="15"/>
  <cols>
    <col min="1" max="1" width="104.5703125" customWidth="1"/>
  </cols>
  <sheetData>
    <row r="1" spans="1:1" ht="23.25">
      <c r="A1" s="5" t="s">
        <v>87</v>
      </c>
    </row>
    <row r="3" spans="1:1">
      <c r="A3" s="7" t="s">
        <v>141</v>
      </c>
    </row>
    <row r="4" spans="1:1">
      <c r="A4" s="16" t="s">
        <v>88</v>
      </c>
    </row>
    <row r="5" spans="1:1">
      <c r="A5" s="7" t="s">
        <v>97</v>
      </c>
    </row>
    <row r="6" spans="1:1">
      <c r="A6" s="1" t="s">
        <v>148</v>
      </c>
    </row>
    <row r="7" spans="1:1">
      <c r="A7" s="1"/>
    </row>
    <row r="8" spans="1:1">
      <c r="A8" s="17" t="s">
        <v>149</v>
      </c>
    </row>
    <row r="9" spans="1:1">
      <c r="A9" s="1" t="s">
        <v>145</v>
      </c>
    </row>
    <row r="10" spans="1:1">
      <c r="A10" s="1" t="s">
        <v>89</v>
      </c>
    </row>
    <row r="11" spans="1:1">
      <c r="A11" s="1" t="s">
        <v>90</v>
      </c>
    </row>
    <row r="12" spans="1:1">
      <c r="A12" s="1" t="s">
        <v>91</v>
      </c>
    </row>
    <row r="13" spans="1:1">
      <c r="A13" s="1"/>
    </row>
    <row r="14" spans="1:1">
      <c r="A14" s="17" t="s">
        <v>92</v>
      </c>
    </row>
    <row r="15" spans="1:1">
      <c r="A15" s="1" t="s">
        <v>146</v>
      </c>
    </row>
    <row r="16" spans="1:1">
      <c r="A16" s="1" t="s">
        <v>89</v>
      </c>
    </row>
    <row r="17" spans="1:1">
      <c r="A17" s="1" t="s">
        <v>90</v>
      </c>
    </row>
    <row r="18" spans="1:1">
      <c r="A18" s="1" t="s">
        <v>14</v>
      </c>
    </row>
    <row r="19" spans="1:1">
      <c r="A19" s="1" t="s">
        <v>93</v>
      </c>
    </row>
    <row r="20" spans="1:1">
      <c r="A20" s="1"/>
    </row>
    <row r="21" spans="1:1">
      <c r="A21" s="17" t="s">
        <v>98</v>
      </c>
    </row>
    <row r="22" spans="1:1">
      <c r="A22" s="1" t="s">
        <v>94</v>
      </c>
    </row>
    <row r="23" spans="1:1">
      <c r="A23" s="1" t="s">
        <v>95</v>
      </c>
    </row>
    <row r="24" spans="1:1">
      <c r="A24" s="1" t="s">
        <v>96</v>
      </c>
    </row>
    <row r="25" spans="1:1">
      <c r="A25" s="1"/>
    </row>
    <row r="26" spans="1:1">
      <c r="A26" s="17" t="s">
        <v>144</v>
      </c>
    </row>
    <row r="27" spans="1:1">
      <c r="A27" s="16" t="s">
        <v>143</v>
      </c>
    </row>
    <row r="29" spans="1:1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4"/>
  <sheetViews>
    <sheetView topLeftCell="A32" workbookViewId="0">
      <selection activeCell="B53" sqref="B53"/>
    </sheetView>
  </sheetViews>
  <sheetFormatPr defaultRowHeight="1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>
      <c r="A2" s="27" t="s">
        <v>1</v>
      </c>
      <c r="B2" s="27"/>
      <c r="C2" s="27"/>
      <c r="D2" s="27"/>
    </row>
    <row r="3" spans="1:10">
      <c r="B3" s="26" t="s">
        <v>23</v>
      </c>
      <c r="C3" s="26"/>
      <c r="D3" s="26"/>
    </row>
    <row r="4" spans="1:10">
      <c r="B4" s="7">
        <v>2022</v>
      </c>
      <c r="C4" s="7">
        <v>2021</v>
      </c>
      <c r="D4" s="7">
        <v>2020</v>
      </c>
    </row>
    <row r="5" spans="1:10">
      <c r="A5" t="s">
        <v>3</v>
      </c>
    </row>
    <row r="6" spans="1:10">
      <c r="A6" s="1" t="s">
        <v>4</v>
      </c>
      <c r="B6" s="12">
        <v>316199</v>
      </c>
      <c r="C6" s="12">
        <v>297392</v>
      </c>
      <c r="D6" s="12">
        <v>220747</v>
      </c>
    </row>
    <row r="7" spans="1:10">
      <c r="A7" s="1" t="s">
        <v>5</v>
      </c>
      <c r="B7" s="12">
        <v>78129</v>
      </c>
      <c r="C7" s="12">
        <v>68425</v>
      </c>
      <c r="D7" s="12">
        <v>53768</v>
      </c>
    </row>
    <row r="8" spans="1:10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>
      <c r="A9" t="s">
        <v>7</v>
      </c>
      <c r="B9" s="12"/>
      <c r="C9" s="12"/>
      <c r="D9" s="12"/>
    </row>
    <row r="10" spans="1:10">
      <c r="A10" s="1" t="s">
        <v>4</v>
      </c>
      <c r="B10" s="12">
        <v>201471</v>
      </c>
      <c r="C10" s="12">
        <v>192266</v>
      </c>
      <c r="D10" s="12">
        <v>151286</v>
      </c>
    </row>
    <row r="11" spans="1:10">
      <c r="A11" s="1" t="s">
        <v>5</v>
      </c>
      <c r="B11" s="12">
        <v>22075</v>
      </c>
      <c r="C11" s="12">
        <v>20715</v>
      </c>
      <c r="D11" s="12">
        <v>18273</v>
      </c>
    </row>
    <row r="12" spans="1:10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>
      <c r="A14" t="s">
        <v>10</v>
      </c>
      <c r="B14" s="12"/>
      <c r="C14" s="12"/>
      <c r="D14" s="12"/>
    </row>
    <row r="15" spans="1:10">
      <c r="A15" s="1" t="s">
        <v>11</v>
      </c>
      <c r="B15" s="12">
        <v>26251</v>
      </c>
      <c r="C15" s="12">
        <v>21914</v>
      </c>
      <c r="D15" s="12">
        <v>18752</v>
      </c>
    </row>
    <row r="16" spans="1:10">
      <c r="A16" s="1" t="s">
        <v>12</v>
      </c>
      <c r="B16" s="12">
        <v>25094</v>
      </c>
      <c r="C16" s="12">
        <v>21973</v>
      </c>
      <c r="D16" s="12">
        <v>19916</v>
      </c>
    </row>
    <row r="17" spans="1:4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>
      <c r="A19" t="s">
        <v>15</v>
      </c>
      <c r="B19" s="12">
        <v>-334</v>
      </c>
      <c r="C19" s="12">
        <v>258</v>
      </c>
      <c r="D19" s="12">
        <v>803</v>
      </c>
    </row>
    <row r="20" spans="1:4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75" thickTop="1">
      <c r="A23" t="s">
        <v>19</v>
      </c>
    </row>
    <row r="24" spans="1:4">
      <c r="A24" s="1" t="s">
        <v>20</v>
      </c>
      <c r="B24" s="10">
        <v>6.15</v>
      </c>
      <c r="C24" s="10">
        <v>5.67</v>
      </c>
      <c r="D24" s="10">
        <v>3.31</v>
      </c>
    </row>
    <row r="25" spans="1:4">
      <c r="A25" s="1" t="s">
        <v>21</v>
      </c>
      <c r="B25" s="10">
        <v>6.11</v>
      </c>
      <c r="C25" s="10">
        <v>5.61</v>
      </c>
      <c r="D25" s="10">
        <v>3.28</v>
      </c>
    </row>
    <row r="26" spans="1:4">
      <c r="A26" t="s">
        <v>22</v>
      </c>
    </row>
    <row r="27" spans="1:4">
      <c r="A27" s="1" t="s">
        <v>20</v>
      </c>
      <c r="B27" s="2">
        <v>16215963</v>
      </c>
      <c r="C27" s="2">
        <v>16701272</v>
      </c>
      <c r="D27" s="2">
        <v>17352119</v>
      </c>
    </row>
    <row r="28" spans="1:4">
      <c r="A28" s="1" t="s">
        <v>21</v>
      </c>
      <c r="B28" s="2">
        <v>16325819</v>
      </c>
      <c r="C28" s="2">
        <v>16864919</v>
      </c>
      <c r="D28" s="2">
        <v>17528214</v>
      </c>
    </row>
    <row r="31" spans="1:4">
      <c r="A31" s="27" t="s">
        <v>24</v>
      </c>
      <c r="B31" s="27"/>
      <c r="C31" s="27"/>
      <c r="D31" s="27"/>
    </row>
    <row r="32" spans="1:4">
      <c r="B32" s="26" t="s">
        <v>142</v>
      </c>
      <c r="C32" s="26"/>
      <c r="D32" s="26"/>
    </row>
    <row r="33" spans="1:4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>
      <c r="A35" t="s">
        <v>25</v>
      </c>
    </row>
    <row r="36" spans="1:4">
      <c r="A36" s="1" t="s">
        <v>26</v>
      </c>
      <c r="B36" s="12">
        <v>23646</v>
      </c>
      <c r="C36" s="12">
        <v>34940</v>
      </c>
      <c r="D36" s="12">
        <v>38016</v>
      </c>
    </row>
    <row r="37" spans="1:4">
      <c r="A37" s="1" t="s">
        <v>27</v>
      </c>
      <c r="B37" s="12">
        <v>24658</v>
      </c>
      <c r="C37" s="12">
        <v>27699</v>
      </c>
      <c r="D37" s="12">
        <v>52927</v>
      </c>
    </row>
    <row r="38" spans="1:4">
      <c r="A38" s="1" t="s">
        <v>28</v>
      </c>
      <c r="B38" s="12">
        <v>28184</v>
      </c>
      <c r="C38" s="12">
        <v>26278</v>
      </c>
      <c r="D38" s="12">
        <v>16120</v>
      </c>
    </row>
    <row r="39" spans="1:4">
      <c r="A39" s="1" t="s">
        <v>29</v>
      </c>
      <c r="B39" s="12">
        <v>4946</v>
      </c>
      <c r="C39" s="12">
        <v>6580</v>
      </c>
      <c r="D39" s="12">
        <v>4061</v>
      </c>
    </row>
    <row r="40" spans="1:4">
      <c r="A40" s="1" t="s">
        <v>47</v>
      </c>
      <c r="B40" s="12">
        <v>32748</v>
      </c>
      <c r="C40" s="12">
        <v>25228</v>
      </c>
      <c r="D40" s="12">
        <v>21325</v>
      </c>
    </row>
    <row r="41" spans="1:4">
      <c r="A41" s="1" t="s">
        <v>30</v>
      </c>
      <c r="B41" s="12">
        <v>21223</v>
      </c>
      <c r="C41" s="12">
        <v>14111</v>
      </c>
      <c r="D41" s="12">
        <v>11264</v>
      </c>
    </row>
    <row r="42" spans="1:4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>
      <c r="A43" t="s">
        <v>48</v>
      </c>
      <c r="B43" s="12"/>
      <c r="C43" s="12"/>
      <c r="D43" s="12"/>
    </row>
    <row r="44" spans="1:4">
      <c r="A44" s="1" t="s">
        <v>27</v>
      </c>
      <c r="B44" s="12">
        <v>120805</v>
      </c>
      <c r="C44" s="12">
        <v>127877</v>
      </c>
      <c r="D44" s="12">
        <v>100887</v>
      </c>
    </row>
    <row r="45" spans="1:4">
      <c r="A45" s="1" t="s">
        <v>32</v>
      </c>
      <c r="B45" s="12">
        <v>42117</v>
      </c>
      <c r="C45" s="12">
        <v>39440</v>
      </c>
      <c r="D45" s="12">
        <v>36766</v>
      </c>
    </row>
    <row r="46" spans="1:4">
      <c r="A46" s="1" t="s">
        <v>49</v>
      </c>
      <c r="B46" s="12">
        <v>54428</v>
      </c>
      <c r="C46" s="12">
        <v>48849</v>
      </c>
      <c r="D46" s="12">
        <v>42522</v>
      </c>
    </row>
    <row r="47" spans="1:4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.75" thickBot="1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.75" thickTop="1"/>
    <row r="50" spans="1:4">
      <c r="A50" t="s">
        <v>34</v>
      </c>
    </row>
    <row r="51" spans="1:4">
      <c r="A51" s="1" t="s">
        <v>35</v>
      </c>
      <c r="B51" s="12">
        <v>64115</v>
      </c>
      <c r="C51" s="12">
        <v>54763</v>
      </c>
      <c r="D51" s="12">
        <v>42296</v>
      </c>
    </row>
    <row r="52" spans="1:4">
      <c r="A52" s="1" t="s">
        <v>36</v>
      </c>
      <c r="B52" s="12">
        <v>60845</v>
      </c>
      <c r="C52" s="12">
        <v>47493</v>
      </c>
      <c r="D52" s="12">
        <v>42684</v>
      </c>
    </row>
    <row r="53" spans="1:4">
      <c r="A53" s="1" t="s">
        <v>37</v>
      </c>
      <c r="B53" s="12">
        <v>7912</v>
      </c>
      <c r="C53" s="12">
        <v>7612</v>
      </c>
      <c r="D53" s="12">
        <v>6643</v>
      </c>
    </row>
    <row r="54" spans="1:4">
      <c r="A54" s="1" t="s">
        <v>38</v>
      </c>
      <c r="B54" s="12">
        <v>9982</v>
      </c>
      <c r="C54" s="12">
        <v>6000</v>
      </c>
      <c r="D54" s="12">
        <v>4996</v>
      </c>
    </row>
    <row r="55" spans="1:4">
      <c r="A55" s="1" t="s">
        <v>39</v>
      </c>
      <c r="B55" s="12">
        <v>11128</v>
      </c>
      <c r="C55" s="12">
        <v>9613</v>
      </c>
      <c r="D55" s="12">
        <v>8773</v>
      </c>
    </row>
    <row r="56" spans="1:4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>
      <c r="A57" t="s">
        <v>51</v>
      </c>
      <c r="B57" s="12"/>
      <c r="C57" s="12"/>
      <c r="D57" s="12"/>
    </row>
    <row r="58" spans="1:4">
      <c r="A58" s="1" t="s">
        <v>37</v>
      </c>
      <c r="B58" s="12"/>
      <c r="C58" s="12"/>
      <c r="D58" s="12"/>
    </row>
    <row r="59" spans="1:4">
      <c r="A59" s="1" t="s">
        <v>39</v>
      </c>
      <c r="B59" s="12">
        <v>98959</v>
      </c>
      <c r="C59" s="12">
        <v>109106</v>
      </c>
      <c r="D59" s="12">
        <v>98667</v>
      </c>
    </row>
    <row r="60" spans="1:4">
      <c r="A60" s="1" t="s">
        <v>52</v>
      </c>
      <c r="B60" s="12">
        <v>49142</v>
      </c>
      <c r="C60" s="12">
        <v>53325</v>
      </c>
      <c r="D60" s="12">
        <v>54490</v>
      </c>
    </row>
    <row r="61" spans="1:4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>
      <c r="B63" s="12"/>
      <c r="C63" s="12"/>
      <c r="D63" s="12"/>
    </row>
    <row r="64" spans="1:4">
      <c r="A64" t="s">
        <v>42</v>
      </c>
      <c r="B64" s="12"/>
      <c r="C64" s="12"/>
      <c r="D64" s="12"/>
    </row>
    <row r="65" spans="1:4">
      <c r="A65" s="1" t="s">
        <v>54</v>
      </c>
      <c r="B65" s="12">
        <v>64849</v>
      </c>
      <c r="C65" s="12">
        <v>57365</v>
      </c>
      <c r="D65" s="12">
        <v>50779</v>
      </c>
    </row>
    <row r="66" spans="1:4">
      <c r="A66" s="1" t="s">
        <v>43</v>
      </c>
      <c r="B66" s="12">
        <v>-3068</v>
      </c>
      <c r="C66" s="12">
        <v>5562</v>
      </c>
      <c r="D66" s="12">
        <v>14966</v>
      </c>
    </row>
    <row r="67" spans="1:4">
      <c r="A67" s="1" t="s">
        <v>44</v>
      </c>
      <c r="B67" s="12">
        <v>-11109</v>
      </c>
      <c r="C67" s="12">
        <v>163</v>
      </c>
      <c r="D67" s="12">
        <v>-406</v>
      </c>
    </row>
    <row r="68" spans="1:4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/>
    <row r="71" spans="1:4">
      <c r="A71" s="27" t="s">
        <v>55</v>
      </c>
      <c r="B71" s="27"/>
      <c r="C71" s="27"/>
      <c r="D71" s="27"/>
    </row>
    <row r="72" spans="1:4">
      <c r="B72" s="26" t="s">
        <v>23</v>
      </c>
      <c r="C72" s="26"/>
      <c r="D72" s="26"/>
    </row>
    <row r="73" spans="1:4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>
      <c r="A75" s="7" t="s">
        <v>56</v>
      </c>
      <c r="B75" s="15"/>
      <c r="C75" s="15"/>
      <c r="D75" s="15"/>
    </row>
    <row r="76" spans="1:4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>
      <c r="A77" s="11" t="s">
        <v>18</v>
      </c>
      <c r="B77" s="15"/>
      <c r="C77" s="15"/>
      <c r="D77" s="15"/>
    </row>
    <row r="78" spans="1:4">
      <c r="A78" s="1" t="s">
        <v>58</v>
      </c>
      <c r="B78" s="12"/>
      <c r="C78" s="12"/>
      <c r="D78" s="12"/>
    </row>
    <row r="79" spans="1:4">
      <c r="A79" s="3" t="s">
        <v>59</v>
      </c>
      <c r="B79" s="12">
        <v>11104</v>
      </c>
      <c r="C79" s="12">
        <v>11284</v>
      </c>
      <c r="D79" s="12">
        <v>11056</v>
      </c>
    </row>
    <row r="80" spans="1:4">
      <c r="A80" s="3" t="s">
        <v>83</v>
      </c>
      <c r="B80" s="12">
        <v>9038</v>
      </c>
      <c r="C80" s="12">
        <v>7906</v>
      </c>
      <c r="D80" s="12">
        <v>6829</v>
      </c>
    </row>
    <row r="81" spans="1:4">
      <c r="A81" s="3" t="s">
        <v>60</v>
      </c>
      <c r="B81" s="12">
        <v>895</v>
      </c>
      <c r="C81" s="12">
        <v>-4774</v>
      </c>
      <c r="D81" s="12">
        <v>-215</v>
      </c>
    </row>
    <row r="82" spans="1:4">
      <c r="A82" s="3" t="s">
        <v>61</v>
      </c>
      <c r="B82" s="12">
        <v>111</v>
      </c>
      <c r="C82" s="12">
        <v>-147</v>
      </c>
      <c r="D82" s="12">
        <v>-97</v>
      </c>
    </row>
    <row r="83" spans="1:4">
      <c r="A83" t="s">
        <v>62</v>
      </c>
      <c r="B83" s="12"/>
      <c r="C83" s="12"/>
      <c r="D83" s="12"/>
    </row>
    <row r="84" spans="1:4">
      <c r="A84" s="1" t="s">
        <v>28</v>
      </c>
      <c r="B84" s="12">
        <v>-1823</v>
      </c>
      <c r="C84" s="12">
        <v>-10125</v>
      </c>
      <c r="D84" s="12">
        <v>6917</v>
      </c>
    </row>
    <row r="85" spans="1:4">
      <c r="A85" s="1" t="s">
        <v>29</v>
      </c>
      <c r="B85" s="12">
        <v>1484</v>
      </c>
      <c r="C85" s="12">
        <v>-2642</v>
      </c>
      <c r="D85" s="12">
        <v>-127</v>
      </c>
    </row>
    <row r="86" spans="1:4">
      <c r="A86" s="1" t="s">
        <v>47</v>
      </c>
      <c r="B86" s="12">
        <v>-7520</v>
      </c>
      <c r="C86" s="12">
        <v>-3903</v>
      </c>
      <c r="D86" s="12">
        <v>1553</v>
      </c>
    </row>
    <row r="87" spans="1:4">
      <c r="A87" s="1" t="s">
        <v>84</v>
      </c>
      <c r="B87" s="12">
        <v>-6499</v>
      </c>
      <c r="C87" s="12">
        <v>-8042</v>
      </c>
      <c r="D87" s="12">
        <v>-9588</v>
      </c>
    </row>
    <row r="88" spans="1:4">
      <c r="A88" s="1" t="s">
        <v>35</v>
      </c>
      <c r="B88" s="12">
        <v>9448</v>
      </c>
      <c r="C88" s="12">
        <v>12326</v>
      </c>
      <c r="D88" s="12">
        <v>-4062</v>
      </c>
    </row>
    <row r="89" spans="1:4">
      <c r="A89" s="1" t="s">
        <v>37</v>
      </c>
      <c r="B89" s="12">
        <v>478</v>
      </c>
      <c r="C89" s="12">
        <v>1676</v>
      </c>
      <c r="D89" s="12">
        <v>2081</v>
      </c>
    </row>
    <row r="90" spans="1:4">
      <c r="A90" s="1" t="s">
        <v>85</v>
      </c>
      <c r="B90" s="12">
        <v>5632</v>
      </c>
      <c r="C90" s="12">
        <v>5799</v>
      </c>
      <c r="D90" s="12">
        <v>8916</v>
      </c>
    </row>
    <row r="91" spans="1:4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>
      <c r="A92" s="7" t="s">
        <v>64</v>
      </c>
      <c r="B92" s="12"/>
      <c r="C92" s="12"/>
      <c r="D92" s="12"/>
    </row>
    <row r="93" spans="1:4">
      <c r="A93" s="1" t="s">
        <v>65</v>
      </c>
      <c r="B93" s="12">
        <v>-76923</v>
      </c>
      <c r="C93" s="12">
        <v>-109558</v>
      </c>
      <c r="D93" s="12">
        <v>-114938</v>
      </c>
    </row>
    <row r="94" spans="1:4">
      <c r="A94" s="1" t="s">
        <v>66</v>
      </c>
      <c r="B94" s="12">
        <v>29917</v>
      </c>
      <c r="C94" s="12">
        <v>59023</v>
      </c>
      <c r="D94" s="12">
        <v>69918</v>
      </c>
    </row>
    <row r="95" spans="1:4">
      <c r="A95" s="1" t="s">
        <v>67</v>
      </c>
      <c r="B95" s="12">
        <v>37446</v>
      </c>
      <c r="C95" s="12">
        <v>47460</v>
      </c>
      <c r="D95" s="12">
        <v>50473</v>
      </c>
    </row>
    <row r="96" spans="1:4">
      <c r="A96" s="1" t="s">
        <v>68</v>
      </c>
      <c r="B96" s="12">
        <v>-10708</v>
      </c>
      <c r="C96" s="12">
        <v>-11085</v>
      </c>
      <c r="D96" s="12">
        <v>-7309</v>
      </c>
    </row>
    <row r="97" spans="1:4">
      <c r="A97" s="1" t="s">
        <v>69</v>
      </c>
      <c r="B97" s="12">
        <v>-306</v>
      </c>
      <c r="C97" s="12">
        <v>-33</v>
      </c>
      <c r="D97" s="12">
        <v>-1524</v>
      </c>
    </row>
    <row r="98" spans="1:4">
      <c r="A98" s="1" t="s">
        <v>61</v>
      </c>
      <c r="B98" s="12">
        <v>-1780</v>
      </c>
      <c r="C98" s="12">
        <v>-352</v>
      </c>
      <c r="D98" s="12">
        <v>-909</v>
      </c>
    </row>
    <row r="99" spans="1:4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>
      <c r="A100" s="7" t="s">
        <v>71</v>
      </c>
      <c r="B100" s="12"/>
      <c r="C100" s="12"/>
      <c r="D100" s="12"/>
    </row>
    <row r="101" spans="1:4">
      <c r="A101" s="1" t="s">
        <v>86</v>
      </c>
      <c r="B101" s="12">
        <v>-6223</v>
      </c>
      <c r="C101" s="12">
        <v>-6556</v>
      </c>
      <c r="D101" s="12">
        <v>-3634</v>
      </c>
    </row>
    <row r="102" spans="1:4">
      <c r="A102" s="1" t="s">
        <v>72</v>
      </c>
      <c r="B102" s="12">
        <v>-14841</v>
      </c>
      <c r="C102" s="12">
        <v>-14467</v>
      </c>
      <c r="D102" s="12">
        <v>-14081</v>
      </c>
    </row>
    <row r="103" spans="1:4">
      <c r="A103" s="1" t="s">
        <v>73</v>
      </c>
      <c r="B103" s="12">
        <v>-89402</v>
      </c>
      <c r="C103" s="12">
        <v>-85971</v>
      </c>
      <c r="D103" s="12">
        <v>-72358</v>
      </c>
    </row>
    <row r="104" spans="1:4">
      <c r="A104" s="1" t="s">
        <v>74</v>
      </c>
      <c r="B104" s="12">
        <v>5465</v>
      </c>
      <c r="C104" s="12">
        <v>20393</v>
      </c>
      <c r="D104" s="12">
        <v>16091</v>
      </c>
    </row>
    <row r="105" spans="1:4">
      <c r="A105" s="1" t="s">
        <v>75</v>
      </c>
      <c r="B105" s="12">
        <v>-9543</v>
      </c>
      <c r="C105" s="12">
        <v>-8750</v>
      </c>
      <c r="D105" s="12">
        <v>-12629</v>
      </c>
    </row>
    <row r="106" spans="1:4">
      <c r="A106" s="1" t="s">
        <v>76</v>
      </c>
      <c r="B106" s="12">
        <v>3955</v>
      </c>
      <c r="C106" s="12">
        <v>1022</v>
      </c>
      <c r="D106" s="12">
        <v>-963</v>
      </c>
    </row>
    <row r="107" spans="1:4">
      <c r="A107" s="1" t="s">
        <v>61</v>
      </c>
      <c r="B107" s="12">
        <v>-160</v>
      </c>
      <c r="C107" s="12">
        <v>976</v>
      </c>
      <c r="D107" s="12">
        <v>754</v>
      </c>
    </row>
    <row r="108" spans="1:4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>
      <c r="B111" s="12"/>
      <c r="C111" s="12"/>
      <c r="D111" s="12"/>
    </row>
    <row r="112" spans="1:4">
      <c r="A112" t="s">
        <v>80</v>
      </c>
      <c r="B112" s="12"/>
      <c r="C112" s="12"/>
      <c r="D112" s="12"/>
    </row>
    <row r="113" spans="1:4">
      <c r="A113" t="s">
        <v>81</v>
      </c>
      <c r="B113" s="12">
        <v>19573</v>
      </c>
      <c r="C113" s="12">
        <v>25385</v>
      </c>
      <c r="D113" s="12">
        <v>9501</v>
      </c>
    </row>
    <row r="114" spans="1:4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tabSelected="1" workbookViewId="0">
      <selection activeCell="C21" sqref="C21"/>
    </sheetView>
  </sheetViews>
  <sheetFormatPr defaultRowHeight="15"/>
  <cols>
    <col min="1" max="1" width="4.7109375" customWidth="1"/>
    <col min="2" max="2" width="44.85546875" customWidth="1"/>
    <col min="3" max="3" width="12.140625" bestFit="1" customWidth="1"/>
    <col min="4" max="5" width="9.140625" bestFit="1" customWidth="1"/>
    <col min="6" max="6" width="51.7109375" customWidth="1"/>
  </cols>
  <sheetData>
    <row r="1" spans="1:10" ht="60" customHeight="1">
      <c r="A1" s="6"/>
      <c r="B1" s="20" t="s">
        <v>0</v>
      </c>
      <c r="C1" s="19"/>
      <c r="D1" s="19"/>
      <c r="E1" s="19"/>
      <c r="F1" s="25" t="s">
        <v>179</v>
      </c>
      <c r="G1" s="19"/>
      <c r="H1" s="19"/>
      <c r="I1" s="19"/>
      <c r="J1" s="19"/>
    </row>
    <row r="2" spans="1:10">
      <c r="C2" s="26" t="s">
        <v>23</v>
      </c>
      <c r="D2" s="26"/>
      <c r="E2" s="26"/>
    </row>
    <row r="3" spans="1:10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>
      <c r="A4" s="18">
        <v>1</v>
      </c>
      <c r="B4" s="7" t="s">
        <v>99</v>
      </c>
      <c r="C4" s="24">
        <f>'Financial Statements'!B42/'Financial Statements'!B56</f>
        <v>0.87935602862672257</v>
      </c>
      <c r="D4" s="24">
        <f>'Financial Statements'!C42/'Financial Statements'!C56</f>
        <v>1.0745531195957954</v>
      </c>
      <c r="E4" s="24">
        <f>'Financial Statements'!D42/'Financial Statements'!D56</f>
        <v>1.3636044481554577</v>
      </c>
    </row>
    <row r="5" spans="1:10">
      <c r="A5" s="18">
        <f>+A4+0.1</f>
        <v>1.1000000000000001</v>
      </c>
      <c r="B5" s="1" t="s">
        <v>100</v>
      </c>
      <c r="C5" s="24">
        <f>(('Financial Statements'!B42-'Financial Statements'!B39)/'Financial Statements'!B56)</f>
        <v>0.84723539114961488</v>
      </c>
      <c r="D5" s="24">
        <f>(('Financial Statements'!C42-'Financial Statements'!C39)/'Financial Statements'!C56)</f>
        <v>1.0221149018576519</v>
      </c>
      <c r="E5" s="24">
        <f>(('Financial Statements'!D42-'Financial Statements'!D39)/'Financial Statements'!D56)</f>
        <v>1.325072111735236</v>
      </c>
    </row>
    <row r="6" spans="1:10">
      <c r="A6" s="18">
        <f t="shared" ref="A6:A13" si="0">+A5+0.1</f>
        <v>1.2000000000000002</v>
      </c>
      <c r="B6" s="1" t="s">
        <v>101</v>
      </c>
      <c r="C6" s="24">
        <f>'Financial Statements'!B36/'Financial Statements'!B56</f>
        <v>0.15356340351469652</v>
      </c>
      <c r="D6" s="24">
        <f>'Financial Statements'!C36/'Financial Statements'!C56</f>
        <v>0.27844853005634318</v>
      </c>
      <c r="E6" s="24">
        <f>'Financial Statements'!D36/'Financial Statements'!D56</f>
        <v>0.36071049035979963</v>
      </c>
    </row>
    <row r="7" spans="1:10">
      <c r="A7" s="18">
        <f t="shared" si="0"/>
        <v>1.3000000000000003</v>
      </c>
      <c r="B7" s="1" t="s">
        <v>102</v>
      </c>
      <c r="C7" s="24">
        <f>'Financial Statements'!B42/'Financial Statements'!B17</f>
        <v>2.6371603856266432</v>
      </c>
      <c r="D7" s="24">
        <f>'Financial Statements'!C42/'Financial Statements'!C17</f>
        <v>3.072344885729259</v>
      </c>
      <c r="E7" s="24">
        <f>'Financial Statements'!D42/'Financial Statements'!D17</f>
        <v>3.7165873590565841</v>
      </c>
      <c r="F7" t="s">
        <v>152</v>
      </c>
    </row>
    <row r="8" spans="1:10">
      <c r="A8" s="18">
        <f t="shared" si="0"/>
        <v>1.4000000000000004</v>
      </c>
      <c r="B8" s="1" t="s">
        <v>103</v>
      </c>
      <c r="C8" s="24"/>
      <c r="D8" s="24"/>
      <c r="E8" s="24"/>
      <c r="F8" t="s">
        <v>151</v>
      </c>
    </row>
    <row r="9" spans="1:10">
      <c r="A9" s="18">
        <f t="shared" si="0"/>
        <v>1.5000000000000004</v>
      </c>
      <c r="B9" s="1" t="s">
        <v>104</v>
      </c>
      <c r="C9" s="24">
        <f>365*('Financial Statements'!B39/'Financial Statements'!B12)</f>
        <v>8.0756980666171607</v>
      </c>
      <c r="D9" s="24">
        <f>365*('Financial Statements'!C39/'Financial Statements'!C12)</f>
        <v>11.27659274770989</v>
      </c>
      <c r="E9" s="24">
        <f>365*('Financial Statements'!D39/'Financial Statements'!D12)</f>
        <v>8.7418833562358831</v>
      </c>
    </row>
    <row r="10" spans="1:10">
      <c r="A10" s="18">
        <f t="shared" si="0"/>
        <v>1.6000000000000005</v>
      </c>
      <c r="B10" s="1" t="s">
        <v>105</v>
      </c>
      <c r="C10" s="24">
        <f>('Financial Statements'!B51/'Financial Statements'!B12)*365</f>
        <v>104.68527730310539</v>
      </c>
      <c r="D10" s="24">
        <f>('Financial Statements'!C51/'Financial Statements'!C12)*365</f>
        <v>93.851071222315596</v>
      </c>
      <c r="E10" s="24">
        <f>('Financial Statements'!D51/'Financial Statements'!D12)*365</f>
        <v>91.048189715674198</v>
      </c>
    </row>
    <row r="11" spans="1:10">
      <c r="A11" s="18">
        <f t="shared" si="0"/>
        <v>1.7000000000000006</v>
      </c>
      <c r="B11" s="1" t="s">
        <v>106</v>
      </c>
      <c r="C11" s="24">
        <f>('Financial Statements'!B38/'Financial Statements'!B8)*365</f>
        <v>26.087825363656648</v>
      </c>
      <c r="D11" s="24">
        <f>('Financial Statements'!C38/'Financial Statements'!C8)*365</f>
        <v>26.219311841713207</v>
      </c>
      <c r="E11" s="24">
        <f>('Financial Statements'!D38/'Financial Statements'!D8)*365</f>
        <v>21.433437152796749</v>
      </c>
    </row>
    <row r="12" spans="1:10">
      <c r="A12" s="18">
        <f t="shared" si="0"/>
        <v>1.8000000000000007</v>
      </c>
      <c r="B12" s="1" t="s">
        <v>107</v>
      </c>
      <c r="C12" s="24">
        <f>(C9+C11)-C10</f>
        <v>-70.521753872831582</v>
      </c>
      <c r="D12" s="24">
        <f t="shared" ref="D12:E12" si="1">(D9+D11)-D10</f>
        <v>-56.355166632892498</v>
      </c>
      <c r="E12" s="24">
        <f t="shared" si="1"/>
        <v>-60.872869206641568</v>
      </c>
      <c r="F12" t="s">
        <v>153</v>
      </c>
    </row>
    <row r="13" spans="1:10">
      <c r="A13" s="18">
        <f t="shared" si="0"/>
        <v>1.9000000000000008</v>
      </c>
      <c r="B13" s="1" t="s">
        <v>108</v>
      </c>
      <c r="C13" s="28"/>
      <c r="F13" t="s">
        <v>154</v>
      </c>
    </row>
    <row r="14" spans="1:10">
      <c r="A14" s="18"/>
      <c r="B14" s="3" t="s">
        <v>109</v>
      </c>
      <c r="C14" s="12">
        <f>('Financial Statements'!B38+'Financial Statements'!B39)-'Financial Statements'!B51</f>
        <v>-30985</v>
      </c>
      <c r="D14" s="12">
        <f>('Financial Statements'!C38+'Financial Statements'!C39)-'Financial Statements'!C51</f>
        <v>-21905</v>
      </c>
      <c r="E14" s="12">
        <f>('Financial Statements'!D38+'Financial Statements'!D39)-'Financial Statements'!D51</f>
        <v>-22115</v>
      </c>
      <c r="F14" t="s">
        <v>155</v>
      </c>
    </row>
    <row r="15" spans="1:10">
      <c r="A15" s="18"/>
    </row>
    <row r="16" spans="1:10">
      <c r="A16" s="18">
        <f>+A4+1</f>
        <v>2</v>
      </c>
      <c r="B16" s="17" t="s">
        <v>110</v>
      </c>
    </row>
    <row r="17" spans="1:6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</row>
    <row r="18" spans="1:6">
      <c r="A18" s="18">
        <f>+A17+0.1</f>
        <v>2.2000000000000002</v>
      </c>
      <c r="B18" s="1" t="s">
        <v>111</v>
      </c>
      <c r="C18" s="23">
        <f>('Financial Statements'!B17/'Financial Statements'!B8)</f>
        <v>0.13020886165831491</v>
      </c>
      <c r="D18" s="23">
        <f>('Financial Statements'!C17/'Financial Statements'!C8)</f>
        <v>0.11996982097606181</v>
      </c>
      <c r="E18" s="23">
        <f>('Financial Statements'!D17/'Financial Statements'!D8)</f>
        <v>0.14085933373404003</v>
      </c>
      <c r="F18" t="s">
        <v>158</v>
      </c>
    </row>
    <row r="19" spans="1:6">
      <c r="A19" s="18"/>
      <c r="B19" s="3" t="s">
        <v>112</v>
      </c>
      <c r="C19" s="24">
        <f>'Financial Statements'!B18+'Financial Statements'!B79</f>
        <v>130541</v>
      </c>
      <c r="D19" s="24">
        <f>'Financial Statements'!C18+'Financial Statements'!C79</f>
        <v>120233</v>
      </c>
      <c r="E19" s="24">
        <f>'Financial Statements'!D18+'Financial Statements'!D79</f>
        <v>77344</v>
      </c>
      <c r="F19" t="s">
        <v>156</v>
      </c>
    </row>
    <row r="20" spans="1:6">
      <c r="A20" s="18">
        <f>+A18+0.1</f>
        <v>2.3000000000000003</v>
      </c>
      <c r="B20" s="1" t="s">
        <v>113</v>
      </c>
      <c r="C20" t="e">
        <f>'Financial Statements'!B18\</f>
        <v>#NAME?</v>
      </c>
      <c r="F20" t="s">
        <v>159</v>
      </c>
    </row>
    <row r="21" spans="1:6">
      <c r="A21" s="18"/>
      <c r="B21" s="3" t="s">
        <v>114</v>
      </c>
      <c r="F21" t="s">
        <v>157</v>
      </c>
    </row>
    <row r="22" spans="1:6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</row>
    <row r="23" spans="1:6">
      <c r="A23" s="18"/>
    </row>
    <row r="24" spans="1:6">
      <c r="A24" s="18">
        <f>+A16+1</f>
        <v>3</v>
      </c>
      <c r="B24" s="7" t="s">
        <v>116</v>
      </c>
    </row>
    <row r="25" spans="1:6">
      <c r="A25" s="18">
        <f>+A24+0.1</f>
        <v>3.1</v>
      </c>
      <c r="B25" s="1" t="s">
        <v>117</v>
      </c>
      <c r="C25" s="24">
        <f>'Financial Statements'!B59/'Financial Statements'!B68</f>
        <v>1.9529325860435744</v>
      </c>
      <c r="D25" s="24">
        <f>'Financial Statements'!C59/'Financial Statements'!C68</f>
        <v>1.729370740212395</v>
      </c>
      <c r="E25" s="24">
        <f>'Financial Statements'!D59/'Financial Statements'!D68</f>
        <v>1.5100782075024104</v>
      </c>
    </row>
    <row r="26" spans="1:6">
      <c r="A26" s="18">
        <f t="shared" ref="A26:A30" si="2">+A25+0.1</f>
        <v>3.2</v>
      </c>
      <c r="B26" s="1" t="s">
        <v>118</v>
      </c>
      <c r="C26" s="24">
        <f>'Financial Statements'!B59/'Financial Statements'!B48</f>
        <v>0.28053181386514719</v>
      </c>
      <c r="D26" s="24">
        <f>'Financial Statements'!C59/'Financial Statements'!C48</f>
        <v>0.31084153366647482</v>
      </c>
      <c r="E26" s="24">
        <f>'Financial Statements'!D59/'Financial Statements'!D48</f>
        <v>0.30463308304105124</v>
      </c>
    </row>
    <row r="27" spans="1:6">
      <c r="A27" s="18">
        <f t="shared" si="2"/>
        <v>3.3000000000000003</v>
      </c>
      <c r="B27" s="1" t="s">
        <v>119</v>
      </c>
      <c r="C27" s="24">
        <f>'Financial Statements'!B59/'Financial Statements'!B68</f>
        <v>1.9529325860435744</v>
      </c>
      <c r="D27" s="24">
        <f>'Financial Statements'!C59/'Financial Statements'!C68</f>
        <v>1.729370740212395</v>
      </c>
      <c r="E27" s="24">
        <f>'Financial Statements'!D59/'Financial Statements'!D68</f>
        <v>1.5100782075024104</v>
      </c>
      <c r="F27" t="s">
        <v>160</v>
      </c>
    </row>
    <row r="28" spans="1:6">
      <c r="A28" s="18">
        <f t="shared" si="2"/>
        <v>3.4000000000000004</v>
      </c>
      <c r="B28" s="1" t="s">
        <v>120</v>
      </c>
      <c r="C28" s="24">
        <f>'Financial Statements'!B20/'Financial Statements'!B18</f>
        <v>0.99720354663965105</v>
      </c>
      <c r="D28" s="24">
        <f>'Financial Statements'!C20/'Financial Statements'!C18</f>
        <v>1.0023680804780217</v>
      </c>
      <c r="E28" s="24">
        <f>'Financial Statements'!D20/'Financial Statements'!D18</f>
        <v>1.0121138064204682</v>
      </c>
      <c r="F28" t="s">
        <v>162</v>
      </c>
    </row>
    <row r="29" spans="1:6">
      <c r="A29" s="18">
        <f t="shared" si="2"/>
        <v>3.5000000000000004</v>
      </c>
      <c r="B29" s="1" t="s">
        <v>121</v>
      </c>
      <c r="C29" s="24">
        <f>'Financial Statements'!B19/'Financial Statements'!B59</f>
        <v>-3.3751351569842056E-3</v>
      </c>
      <c r="D29" s="24">
        <f>'Financial Statements'!C19/'Financial Statements'!C59</f>
        <v>2.3646728869173099E-3</v>
      </c>
      <c r="E29" s="24">
        <f>'Financial Statements'!D19/'Financial Statements'!D59</f>
        <v>8.1384860186283162E-3</v>
      </c>
      <c r="F29" t="s">
        <v>161</v>
      </c>
    </row>
    <row r="30" spans="1:6">
      <c r="A30" s="18">
        <f t="shared" si="2"/>
        <v>3.6000000000000005</v>
      </c>
      <c r="B30" s="1" t="s">
        <v>122</v>
      </c>
      <c r="C30">
        <f>'Financial Statements'!B91-'Financial Statements'!B99</f>
        <v>144505</v>
      </c>
      <c r="D30">
        <f>'Financial Statements'!C91-'Financial Statements'!C99</f>
        <v>118583</v>
      </c>
      <c r="E30">
        <f>'Financial Statements'!D91-'Financial Statements'!D99</f>
        <v>84963</v>
      </c>
      <c r="F30" t="s">
        <v>164</v>
      </c>
    </row>
    <row r="31" spans="1:6">
      <c r="A31" s="18"/>
      <c r="B31" s="3" t="s">
        <v>123</v>
      </c>
      <c r="F31" t="s">
        <v>163</v>
      </c>
    </row>
    <row r="32" spans="1:6">
      <c r="A32" s="18"/>
    </row>
    <row r="33" spans="1:6">
      <c r="A33" s="18">
        <f>+A24+1</f>
        <v>4</v>
      </c>
      <c r="B33" s="17" t="s">
        <v>124</v>
      </c>
    </row>
    <row r="34" spans="1:6">
      <c r="A34" s="18">
        <f>+A33+0.1</f>
        <v>4.0999999999999996</v>
      </c>
      <c r="B34" s="1" t="s">
        <v>125</v>
      </c>
      <c r="C34">
        <f>'Financial Statements'!B8/('Financial Statements'!B48/2)</f>
        <v>2.2357046675454635</v>
      </c>
      <c r="D34">
        <f>'Financial Statements'!C8/('Financial Statements'!C48/2)</f>
        <v>2.0844154734161058</v>
      </c>
      <c r="E34">
        <f>'Financial Statements'!D8/('Financial Statements'!D48/2)</f>
        <v>1.695123005483377</v>
      </c>
      <c r="F34" t="s">
        <v>165</v>
      </c>
    </row>
    <row r="35" spans="1:6">
      <c r="A35" s="18">
        <f t="shared" ref="A35:A37" si="3">+A34+0.1</f>
        <v>4.1999999999999993</v>
      </c>
      <c r="B35" s="1" t="s">
        <v>126</v>
      </c>
      <c r="C35">
        <f>'Financial Statements'!B8/('Financial Statements'!B42/2)</f>
        <v>5.8244230272146522</v>
      </c>
      <c r="D35">
        <f>'Financial Statements'!C8/('Financial Statements'!C42/2)</f>
        <v>5.4261028212050197</v>
      </c>
      <c r="E35">
        <f>'Financial Statements'!D8/('Financial Statements'!D42/2)</f>
        <v>3.8203224482127576</v>
      </c>
      <c r="F35" t="s">
        <v>165</v>
      </c>
    </row>
    <row r="36" spans="1:6">
      <c r="A36" s="18">
        <f t="shared" si="3"/>
        <v>4.2999999999999989</v>
      </c>
      <c r="B36" s="1" t="s">
        <v>127</v>
      </c>
      <c r="F36" t="s">
        <v>166</v>
      </c>
    </row>
    <row r="37" spans="1:6">
      <c r="A37" s="18">
        <f t="shared" si="3"/>
        <v>4.3999999999999986</v>
      </c>
      <c r="B37" s="1" t="s">
        <v>128</v>
      </c>
      <c r="F37" t="s">
        <v>167</v>
      </c>
    </row>
    <row r="38" spans="1:6">
      <c r="A38" s="18"/>
    </row>
    <row r="39" spans="1:6">
      <c r="A39" s="18">
        <f>+A33+1</f>
        <v>5</v>
      </c>
      <c r="B39" s="17" t="s">
        <v>129</v>
      </c>
      <c r="C39" t="s">
        <v>150</v>
      </c>
    </row>
    <row r="40" spans="1:6">
      <c r="A40" s="18">
        <f>+A39+0.1</f>
        <v>5.0999999999999996</v>
      </c>
      <c r="B40" s="1" t="s">
        <v>130</v>
      </c>
      <c r="F40" t="s">
        <v>168</v>
      </c>
    </row>
    <row r="41" spans="1:6">
      <c r="A41" s="18">
        <f t="shared" ref="A41:A44" si="4">+A40+0.1</f>
        <v>5.1999999999999993</v>
      </c>
      <c r="B41" s="3" t="s">
        <v>131</v>
      </c>
      <c r="F41" t="s">
        <v>178</v>
      </c>
    </row>
    <row r="42" spans="1:6">
      <c r="A42" s="18">
        <f t="shared" si="4"/>
        <v>5.2999999999999989</v>
      </c>
      <c r="B42" s="1" t="s">
        <v>132</v>
      </c>
      <c r="F42" t="s">
        <v>169</v>
      </c>
    </row>
    <row r="43" spans="1:6">
      <c r="A43" s="18">
        <f t="shared" si="4"/>
        <v>5.3999999999999986</v>
      </c>
      <c r="B43" s="3" t="s">
        <v>133</v>
      </c>
      <c r="F43" t="s">
        <v>173</v>
      </c>
    </row>
    <row r="44" spans="1:6">
      <c r="A44" s="18">
        <f t="shared" si="4"/>
        <v>5.4999999999999982</v>
      </c>
      <c r="B44" s="1" t="s">
        <v>134</v>
      </c>
      <c r="F44" t="s">
        <v>170</v>
      </c>
    </row>
    <row r="45" spans="1:6">
      <c r="A45" s="18"/>
      <c r="B45" s="3" t="s">
        <v>135</v>
      </c>
      <c r="F45" t="s">
        <v>174</v>
      </c>
    </row>
    <row r="46" spans="1:6">
      <c r="A46" s="18">
        <f>+A44+0.1</f>
        <v>5.5999999999999979</v>
      </c>
      <c r="B46" s="1" t="s">
        <v>136</v>
      </c>
      <c r="F46" t="s">
        <v>171</v>
      </c>
    </row>
    <row r="47" spans="1:6">
      <c r="A47" s="18">
        <f t="shared" ref="A47:A50" si="5">+A45+0.1</f>
        <v>0.1</v>
      </c>
      <c r="B47" s="1" t="s">
        <v>137</v>
      </c>
      <c r="F47" t="s">
        <v>175</v>
      </c>
    </row>
    <row r="48" spans="1:6">
      <c r="A48" s="18">
        <f t="shared" si="5"/>
        <v>5.6999999999999975</v>
      </c>
      <c r="B48" s="1" t="s">
        <v>138</v>
      </c>
      <c r="F48" t="s">
        <v>176</v>
      </c>
    </row>
    <row r="49" spans="1:6">
      <c r="A49" s="18">
        <f t="shared" si="5"/>
        <v>0.2</v>
      </c>
      <c r="B49" s="1" t="s">
        <v>128</v>
      </c>
      <c r="F49" t="s">
        <v>167</v>
      </c>
    </row>
    <row r="50" spans="1:6">
      <c r="A50" s="18">
        <f t="shared" si="5"/>
        <v>5.7999999999999972</v>
      </c>
      <c r="B50" s="1" t="s">
        <v>139</v>
      </c>
      <c r="F50" t="s">
        <v>172</v>
      </c>
    </row>
    <row r="51" spans="1:6">
      <c r="A51" s="18"/>
      <c r="B51" s="3" t="s">
        <v>140</v>
      </c>
      <c r="F51" t="s">
        <v>177</v>
      </c>
    </row>
    <row r="53" spans="1:6">
      <c r="F53" t="s">
        <v>180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2020-05-18T16:32:37Z</dcterms:created>
  <dcterms:modified xsi:type="dcterms:W3CDTF">2024-01-18T10:58:43Z</dcterms:modified>
</cp:coreProperties>
</file>