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docs.live.net/348c18b44a40d55c/Documents/Quil capital/"/>
    </mc:Choice>
  </mc:AlternateContent>
  <xr:revisionPtr revIDLastSave="1883" documentId="8_{A6189277-3147-4DF4-9D0E-4FD187560368}" xr6:coauthVersionLast="47" xr6:coauthVersionMax="47" xr10:uidLastSave="{C17FE19A-FDC9-4809-A73E-BEDBB6F4F815}"/>
  <bookViews>
    <workbookView xWindow="-120" yWindow="-120" windowWidth="29040" windowHeight="15720" activeTab="2" xr2:uid="{00000000-000D-0000-FFFF-FFFF00000000}"/>
  </bookViews>
  <sheets>
    <sheet name="Sheet1" sheetId="2" r:id="rId1"/>
    <sheet name="Historicals" sheetId="1" r:id="rId2"/>
    <sheet name="Segmental forecast"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3" l="1"/>
  <c r="O98" i="3" s="1"/>
  <c r="O125" i="3" s="1"/>
  <c r="O206" i="3" s="1"/>
  <c r="O233" i="3" s="1"/>
  <c r="O260" i="3" s="1"/>
  <c r="O287" i="3" s="1"/>
  <c r="B111" i="3"/>
  <c r="C107" i="3"/>
  <c r="O107" i="3" s="1"/>
  <c r="J107" i="3" s="1"/>
  <c r="B219" i="3"/>
  <c r="B215" i="3"/>
  <c r="O134" i="3"/>
  <c r="I116" i="3"/>
  <c r="C227" i="3"/>
  <c r="C224" i="3"/>
  <c r="B224" i="3"/>
  <c r="C217" i="3"/>
  <c r="C119" i="3"/>
  <c r="B101" i="3"/>
  <c r="B102" i="3" s="1"/>
  <c r="D313" i="3"/>
  <c r="I313" i="3"/>
  <c r="C312" i="3"/>
  <c r="E312" i="3"/>
  <c r="F312" i="3"/>
  <c r="G312" i="3"/>
  <c r="H312" i="3"/>
  <c r="I312" i="3"/>
  <c r="D310" i="3"/>
  <c r="D307" i="3"/>
  <c r="I307" i="3"/>
  <c r="B307" i="3"/>
  <c r="C306" i="3"/>
  <c r="E306" i="3"/>
  <c r="F306" i="3"/>
  <c r="G306" i="3"/>
  <c r="H306" i="3"/>
  <c r="C311" i="3"/>
  <c r="C313" i="3" s="1"/>
  <c r="D311" i="3"/>
  <c r="D312" i="3" s="1"/>
  <c r="E311" i="3"/>
  <c r="F311" i="3"/>
  <c r="F313" i="3" s="1"/>
  <c r="G311" i="3"/>
  <c r="H311" i="3"/>
  <c r="I311" i="3"/>
  <c r="B311" i="3"/>
  <c r="B312" i="3" s="1"/>
  <c r="C308" i="3"/>
  <c r="D308" i="3"/>
  <c r="E308" i="3"/>
  <c r="F308" i="3"/>
  <c r="F310" i="3" s="1"/>
  <c r="G308" i="3"/>
  <c r="H308" i="3"/>
  <c r="I308" i="3"/>
  <c r="B308" i="3"/>
  <c r="C305" i="3"/>
  <c r="C307" i="3" s="1"/>
  <c r="D305" i="3"/>
  <c r="D306" i="3" s="1"/>
  <c r="E305" i="3"/>
  <c r="F305" i="3"/>
  <c r="F307" i="3" s="1"/>
  <c r="G305" i="3"/>
  <c r="H305" i="3"/>
  <c r="I305" i="3"/>
  <c r="B305" i="3"/>
  <c r="B306" i="3" s="1"/>
  <c r="C302" i="3"/>
  <c r="F302" i="3"/>
  <c r="F289" i="3"/>
  <c r="C288" i="3"/>
  <c r="C289" i="3" s="1"/>
  <c r="D288" i="3"/>
  <c r="E288" i="3"/>
  <c r="E289" i="3" s="1"/>
  <c r="F288" i="3"/>
  <c r="G288" i="3"/>
  <c r="G289" i="3" s="1"/>
  <c r="H288" i="3"/>
  <c r="H289" i="3" s="1"/>
  <c r="I288" i="3"/>
  <c r="B288" i="3"/>
  <c r="B289" i="3" s="1"/>
  <c r="C286" i="3"/>
  <c r="D286" i="3"/>
  <c r="C285" i="3"/>
  <c r="D285" i="3"/>
  <c r="E285" i="3"/>
  <c r="H285" i="3"/>
  <c r="I285" i="3"/>
  <c r="B285" i="3"/>
  <c r="C283" i="3"/>
  <c r="G283" i="3"/>
  <c r="E282" i="3"/>
  <c r="G282" i="3"/>
  <c r="C280" i="3"/>
  <c r="D280" i="3"/>
  <c r="F280" i="3"/>
  <c r="C279" i="3"/>
  <c r="I279" i="3"/>
  <c r="B279" i="3"/>
  <c r="D262" i="3"/>
  <c r="F262" i="3"/>
  <c r="H275" i="3"/>
  <c r="H277" i="3" s="1"/>
  <c r="I275" i="3"/>
  <c r="I276" i="3" s="1"/>
  <c r="C284" i="3"/>
  <c r="D284" i="3"/>
  <c r="E284" i="3"/>
  <c r="E286" i="3" s="1"/>
  <c r="F284" i="3"/>
  <c r="G284" i="3"/>
  <c r="G286" i="3" s="1"/>
  <c r="H284" i="3"/>
  <c r="H286" i="3" s="1"/>
  <c r="I284" i="3"/>
  <c r="I286" i="3" s="1"/>
  <c r="B284" i="3"/>
  <c r="C281" i="3"/>
  <c r="D281" i="3"/>
  <c r="D283" i="3" s="1"/>
  <c r="E281" i="3"/>
  <c r="F281" i="3"/>
  <c r="F282" i="3" s="1"/>
  <c r="G281" i="3"/>
  <c r="H281" i="3"/>
  <c r="H282" i="3" s="1"/>
  <c r="I281" i="3"/>
  <c r="I282" i="3" s="1"/>
  <c r="B281" i="3"/>
  <c r="C278" i="3"/>
  <c r="C275" i="3" s="1"/>
  <c r="D278" i="3"/>
  <c r="D279" i="3" s="1"/>
  <c r="E278" i="3"/>
  <c r="F278" i="3"/>
  <c r="G278" i="3"/>
  <c r="H278" i="3"/>
  <c r="H280" i="3" s="1"/>
  <c r="I278" i="3"/>
  <c r="I280" i="3" s="1"/>
  <c r="B278" i="3"/>
  <c r="C261" i="3"/>
  <c r="D261" i="3"/>
  <c r="E261" i="3"/>
  <c r="F261" i="3"/>
  <c r="G262" i="3" s="1"/>
  <c r="G261" i="3"/>
  <c r="H261" i="3"/>
  <c r="H262" i="3" s="1"/>
  <c r="I261" i="3"/>
  <c r="I262" i="3" s="1"/>
  <c r="B261" i="3"/>
  <c r="E259" i="3"/>
  <c r="G259" i="3"/>
  <c r="D258" i="3"/>
  <c r="E258" i="3"/>
  <c r="F258" i="3"/>
  <c r="H258" i="3"/>
  <c r="I258" i="3"/>
  <c r="B258" i="3"/>
  <c r="C256" i="3"/>
  <c r="G256" i="3"/>
  <c r="D255" i="3"/>
  <c r="E255" i="3"/>
  <c r="I255" i="3"/>
  <c r="B255" i="3"/>
  <c r="C253" i="3"/>
  <c r="D253" i="3"/>
  <c r="E253" i="3"/>
  <c r="G253" i="3"/>
  <c r="I252" i="3"/>
  <c r="B252" i="3"/>
  <c r="C257" i="3"/>
  <c r="C258" i="3" s="1"/>
  <c r="D257" i="3"/>
  <c r="D259" i="3" s="1"/>
  <c r="E257" i="3"/>
  <c r="F257" i="3"/>
  <c r="G257" i="3"/>
  <c r="G258" i="3" s="1"/>
  <c r="H257" i="3"/>
  <c r="I257" i="3"/>
  <c r="I259" i="3" s="1"/>
  <c r="B257" i="3"/>
  <c r="B259" i="3" s="1"/>
  <c r="C254" i="3"/>
  <c r="D254" i="3"/>
  <c r="D256" i="3" s="1"/>
  <c r="E254" i="3"/>
  <c r="F254" i="3"/>
  <c r="G254" i="3"/>
  <c r="G255" i="3" s="1"/>
  <c r="H254" i="3"/>
  <c r="I254" i="3"/>
  <c r="I248" i="3" s="1"/>
  <c r="B254" i="3"/>
  <c r="C251" i="3"/>
  <c r="D251" i="3"/>
  <c r="D252" i="3" s="1"/>
  <c r="E251" i="3"/>
  <c r="F252" i="3" s="1"/>
  <c r="F251" i="3"/>
  <c r="G251" i="3"/>
  <c r="H251" i="3"/>
  <c r="I251" i="3"/>
  <c r="I253" i="3" s="1"/>
  <c r="B251" i="3"/>
  <c r="B253" i="3" s="1"/>
  <c r="F248" i="3"/>
  <c r="F250" i="3" s="1"/>
  <c r="B248" i="3"/>
  <c r="C235" i="3"/>
  <c r="D235" i="3"/>
  <c r="E235" i="3"/>
  <c r="G235" i="3"/>
  <c r="C234" i="3"/>
  <c r="D234" i="3"/>
  <c r="E234" i="3"/>
  <c r="F234" i="3"/>
  <c r="F235" i="3" s="1"/>
  <c r="G234" i="3"/>
  <c r="H234" i="3"/>
  <c r="H235" i="3" s="1"/>
  <c r="I234" i="3"/>
  <c r="B234" i="3"/>
  <c r="B235" i="3" s="1"/>
  <c r="F212" i="3"/>
  <c r="G212" i="3"/>
  <c r="I212" i="3"/>
  <c r="I220" i="3"/>
  <c r="D219" i="3"/>
  <c r="E219" i="3"/>
  <c r="F219" i="3"/>
  <c r="G219" i="3"/>
  <c r="H219" i="3"/>
  <c r="I219" i="3"/>
  <c r="D215" i="3"/>
  <c r="E215" i="3"/>
  <c r="F215" i="3"/>
  <c r="G215" i="3"/>
  <c r="H215" i="3"/>
  <c r="I215" i="3"/>
  <c r="D211" i="3"/>
  <c r="E211" i="3"/>
  <c r="F211" i="3"/>
  <c r="G211" i="3"/>
  <c r="H211" i="3"/>
  <c r="I211" i="3"/>
  <c r="E232" i="3"/>
  <c r="G232" i="3"/>
  <c r="H232" i="3"/>
  <c r="E231" i="3"/>
  <c r="F231" i="3"/>
  <c r="G231" i="3"/>
  <c r="I231" i="3"/>
  <c r="D229" i="3"/>
  <c r="H229" i="3"/>
  <c r="F225" i="3"/>
  <c r="G225" i="3"/>
  <c r="I225" i="3"/>
  <c r="D226" i="3"/>
  <c r="E226" i="3"/>
  <c r="G226" i="3"/>
  <c r="D230" i="3"/>
  <c r="E230" i="3"/>
  <c r="F230" i="3"/>
  <c r="F232" i="3" s="1"/>
  <c r="G230" i="3"/>
  <c r="H230" i="3"/>
  <c r="H231" i="3" s="1"/>
  <c r="I230" i="3"/>
  <c r="I232" i="3" s="1"/>
  <c r="D227" i="3"/>
  <c r="E227" i="3"/>
  <c r="E228" i="3" s="1"/>
  <c r="F227" i="3"/>
  <c r="G227" i="3"/>
  <c r="H227" i="3"/>
  <c r="I227" i="3"/>
  <c r="I229" i="3" s="1"/>
  <c r="D224" i="3"/>
  <c r="E224" i="3"/>
  <c r="F224" i="3"/>
  <c r="G224" i="3"/>
  <c r="H224" i="3"/>
  <c r="H225" i="3" s="1"/>
  <c r="I224" i="3"/>
  <c r="I226" i="3" s="1"/>
  <c r="D221" i="3"/>
  <c r="D223" i="3" s="1"/>
  <c r="F218" i="3"/>
  <c r="F220" i="3" s="1"/>
  <c r="H218" i="3"/>
  <c r="H220" i="3" s="1"/>
  <c r="I218" i="3"/>
  <c r="D217" i="3"/>
  <c r="E217" i="3"/>
  <c r="E218" i="3" s="1"/>
  <c r="E220" i="3" s="1"/>
  <c r="F217" i="3"/>
  <c r="G217" i="3"/>
  <c r="G218" i="3" s="1"/>
  <c r="H217" i="3"/>
  <c r="I217" i="3"/>
  <c r="D213" i="3"/>
  <c r="E213" i="3"/>
  <c r="E214" i="3" s="1"/>
  <c r="E216" i="3" s="1"/>
  <c r="F213" i="3"/>
  <c r="F214" i="3" s="1"/>
  <c r="F216" i="3" s="1"/>
  <c r="G213" i="3"/>
  <c r="G214" i="3" s="1"/>
  <c r="G216" i="3" s="1"/>
  <c r="H213" i="3"/>
  <c r="I213" i="3"/>
  <c r="I214" i="3" s="1"/>
  <c r="I216" i="3" s="1"/>
  <c r="C210" i="3"/>
  <c r="D210" i="3"/>
  <c r="D212" i="3" s="1"/>
  <c r="E210" i="3"/>
  <c r="E212" i="3" s="1"/>
  <c r="G210" i="3"/>
  <c r="D209" i="3"/>
  <c r="E209" i="3"/>
  <c r="F209" i="3"/>
  <c r="F210" i="3" s="1"/>
  <c r="G209" i="3"/>
  <c r="H209" i="3"/>
  <c r="I209" i="3"/>
  <c r="I210" i="3" s="1"/>
  <c r="H208" i="3"/>
  <c r="I208" i="3"/>
  <c r="D207" i="3"/>
  <c r="E208" i="3" s="1"/>
  <c r="E207" i="3"/>
  <c r="F207" i="3"/>
  <c r="G207" i="3"/>
  <c r="H207" i="3"/>
  <c r="I207" i="3"/>
  <c r="F205" i="3"/>
  <c r="G202" i="3"/>
  <c r="F199" i="3"/>
  <c r="H199" i="3"/>
  <c r="I199" i="3"/>
  <c r="C192" i="3"/>
  <c r="C219" i="3" s="1"/>
  <c r="O219" i="3" s="1"/>
  <c r="J219" i="3" s="1"/>
  <c r="K219" i="3" s="1"/>
  <c r="L219" i="3" s="1"/>
  <c r="M219" i="3" s="1"/>
  <c r="N219" i="3" s="1"/>
  <c r="D192" i="3"/>
  <c r="E192" i="3"/>
  <c r="F192" i="3"/>
  <c r="G192" i="3"/>
  <c r="H192" i="3"/>
  <c r="I192" i="3"/>
  <c r="B192" i="3"/>
  <c r="G189" i="3"/>
  <c r="H189" i="3"/>
  <c r="C188" i="3"/>
  <c r="D188" i="3"/>
  <c r="E188" i="3"/>
  <c r="F188" i="3"/>
  <c r="G188" i="3"/>
  <c r="H188" i="3"/>
  <c r="I188" i="3"/>
  <c r="B188" i="3"/>
  <c r="C184" i="3"/>
  <c r="C211" i="3" s="1"/>
  <c r="D184" i="3"/>
  <c r="E184" i="3"/>
  <c r="F184" i="3"/>
  <c r="G184" i="3"/>
  <c r="H184" i="3"/>
  <c r="I184" i="3"/>
  <c r="B184" i="3"/>
  <c r="B211" i="3" s="1"/>
  <c r="D204" i="3"/>
  <c r="E204" i="3"/>
  <c r="F204" i="3"/>
  <c r="H204" i="3"/>
  <c r="B201" i="3"/>
  <c r="C198" i="3"/>
  <c r="D198" i="3"/>
  <c r="E198" i="3"/>
  <c r="F198" i="3"/>
  <c r="H198" i="3"/>
  <c r="E191" i="3"/>
  <c r="E193" i="3" s="1"/>
  <c r="F191" i="3"/>
  <c r="F193" i="3" s="1"/>
  <c r="G191" i="3"/>
  <c r="G193" i="3" s="1"/>
  <c r="I191" i="3"/>
  <c r="I193" i="3" s="1"/>
  <c r="B191" i="3"/>
  <c r="B193" i="3" s="1"/>
  <c r="C187" i="3"/>
  <c r="C189" i="3" s="1"/>
  <c r="E183" i="3"/>
  <c r="F183" i="3"/>
  <c r="F185" i="3" s="1"/>
  <c r="I183" i="3"/>
  <c r="B183" i="3"/>
  <c r="B185" i="3" s="1"/>
  <c r="C181" i="3"/>
  <c r="D181" i="3"/>
  <c r="C203" i="3"/>
  <c r="C205" i="3" s="1"/>
  <c r="D203" i="3"/>
  <c r="E203" i="3"/>
  <c r="F203" i="3"/>
  <c r="G203" i="3"/>
  <c r="H203" i="3"/>
  <c r="I203" i="3"/>
  <c r="I204" i="3" s="1"/>
  <c r="B203" i="3"/>
  <c r="B230" i="3" s="1"/>
  <c r="B231" i="3" s="1"/>
  <c r="C200" i="3"/>
  <c r="C201" i="3" s="1"/>
  <c r="D200" i="3"/>
  <c r="D201" i="3" s="1"/>
  <c r="E200" i="3"/>
  <c r="E201" i="3" s="1"/>
  <c r="F200" i="3"/>
  <c r="F194" i="3" s="1"/>
  <c r="F196" i="3" s="1"/>
  <c r="G200" i="3"/>
  <c r="H200" i="3"/>
  <c r="I200" i="3"/>
  <c r="I202" i="3" s="1"/>
  <c r="B200" i="3"/>
  <c r="B202" i="3" s="1"/>
  <c r="C197" i="3"/>
  <c r="C199" i="3" s="1"/>
  <c r="D197" i="3"/>
  <c r="E197" i="3"/>
  <c r="F197" i="3"/>
  <c r="G197" i="3"/>
  <c r="H197" i="3"/>
  <c r="I197" i="3"/>
  <c r="B197" i="3"/>
  <c r="B199" i="3" s="1"/>
  <c r="C194" i="3"/>
  <c r="D194" i="3"/>
  <c r="E194" i="3"/>
  <c r="C190" i="3"/>
  <c r="C191" i="3" s="1"/>
  <c r="C193" i="3" s="1"/>
  <c r="D190" i="3"/>
  <c r="D191" i="3" s="1"/>
  <c r="D193" i="3" s="1"/>
  <c r="E190" i="3"/>
  <c r="F190" i="3"/>
  <c r="G190" i="3"/>
  <c r="H190" i="3"/>
  <c r="I190" i="3"/>
  <c r="B190" i="3"/>
  <c r="C186" i="3"/>
  <c r="D186" i="3"/>
  <c r="D187" i="3" s="1"/>
  <c r="D189" i="3" s="1"/>
  <c r="E186" i="3"/>
  <c r="F186" i="3"/>
  <c r="G186" i="3"/>
  <c r="G187" i="3" s="1"/>
  <c r="H186" i="3"/>
  <c r="H187" i="3" s="1"/>
  <c r="I186" i="3"/>
  <c r="I187" i="3" s="1"/>
  <c r="I189" i="3" s="1"/>
  <c r="B186" i="3"/>
  <c r="B187" i="3" s="1"/>
  <c r="B189" i="3" s="1"/>
  <c r="C182" i="3"/>
  <c r="C183" i="3" s="1"/>
  <c r="C185" i="3" s="1"/>
  <c r="D182" i="3"/>
  <c r="D183" i="3" s="1"/>
  <c r="D185" i="3" s="1"/>
  <c r="E182" i="3"/>
  <c r="F182" i="3"/>
  <c r="G182" i="3"/>
  <c r="G183" i="3" s="1"/>
  <c r="G185" i="3" s="1"/>
  <c r="H182" i="3"/>
  <c r="I182" i="3"/>
  <c r="B182" i="3"/>
  <c r="C180" i="3"/>
  <c r="C202" i="3" s="1"/>
  <c r="D180" i="3"/>
  <c r="D205" i="3" s="1"/>
  <c r="E180" i="3"/>
  <c r="E205" i="3" s="1"/>
  <c r="F180" i="3"/>
  <c r="G180" i="3"/>
  <c r="G181" i="3" s="1"/>
  <c r="H180" i="3"/>
  <c r="I180" i="3"/>
  <c r="I181" i="3" s="1"/>
  <c r="B180" i="3"/>
  <c r="B181" i="3" s="1"/>
  <c r="C165" i="3"/>
  <c r="D165" i="3"/>
  <c r="E165" i="3"/>
  <c r="F165" i="3"/>
  <c r="G165" i="3"/>
  <c r="H165" i="3"/>
  <c r="I165" i="3"/>
  <c r="B165" i="3"/>
  <c r="B162" i="3"/>
  <c r="C161" i="3"/>
  <c r="D161" i="3"/>
  <c r="E161" i="3"/>
  <c r="F161" i="3"/>
  <c r="G161" i="3"/>
  <c r="H161" i="3"/>
  <c r="I161" i="3"/>
  <c r="B161" i="3"/>
  <c r="C157" i="3"/>
  <c r="D157" i="3"/>
  <c r="E157" i="3"/>
  <c r="F157" i="3"/>
  <c r="G157" i="3"/>
  <c r="H157" i="3"/>
  <c r="I157" i="3"/>
  <c r="B157" i="3"/>
  <c r="D178" i="3"/>
  <c r="F178" i="3"/>
  <c r="E177" i="3"/>
  <c r="G177" i="3"/>
  <c r="H177" i="3"/>
  <c r="B177" i="3"/>
  <c r="G174" i="3"/>
  <c r="H174" i="3"/>
  <c r="I174" i="3"/>
  <c r="B174" i="3"/>
  <c r="C172" i="3"/>
  <c r="D172" i="3"/>
  <c r="F172" i="3"/>
  <c r="C171" i="3"/>
  <c r="E171" i="3"/>
  <c r="G171" i="3"/>
  <c r="C164" i="3"/>
  <c r="C166" i="3" s="1"/>
  <c r="H164" i="3"/>
  <c r="H166" i="3" s="1"/>
  <c r="I164" i="3"/>
  <c r="I166" i="3" s="1"/>
  <c r="B164" i="3"/>
  <c r="B166" i="3" s="1"/>
  <c r="D160" i="3"/>
  <c r="D162" i="3" s="1"/>
  <c r="E160" i="3"/>
  <c r="E162" i="3" s="1"/>
  <c r="F160" i="3"/>
  <c r="F162" i="3" s="1"/>
  <c r="G160" i="3"/>
  <c r="G162" i="3" s="1"/>
  <c r="C156" i="3"/>
  <c r="C158" i="3" s="1"/>
  <c r="H156" i="3"/>
  <c r="E154" i="3"/>
  <c r="F154" i="3"/>
  <c r="C176" i="3"/>
  <c r="C230" i="3" s="1"/>
  <c r="D176" i="3"/>
  <c r="E176" i="3"/>
  <c r="E178" i="3" s="1"/>
  <c r="F176" i="3"/>
  <c r="F177" i="3" s="1"/>
  <c r="G176" i="3"/>
  <c r="H176" i="3"/>
  <c r="I176" i="3"/>
  <c r="B176" i="3"/>
  <c r="E167" i="3"/>
  <c r="E169" i="3" s="1"/>
  <c r="F167" i="3"/>
  <c r="F169" i="3" s="1"/>
  <c r="G167" i="3"/>
  <c r="G168" i="3" s="1"/>
  <c r="H167" i="3"/>
  <c r="H169" i="3" s="1"/>
  <c r="C173" i="3"/>
  <c r="D173" i="3"/>
  <c r="E173" i="3"/>
  <c r="E175" i="3" s="1"/>
  <c r="F173" i="3"/>
  <c r="F174" i="3" s="1"/>
  <c r="G173" i="3"/>
  <c r="H173" i="3"/>
  <c r="H175" i="3" s="1"/>
  <c r="I173" i="3"/>
  <c r="B173" i="3"/>
  <c r="C174" i="3" s="1"/>
  <c r="C170" i="3"/>
  <c r="C167" i="3" s="1"/>
  <c r="D170" i="3"/>
  <c r="E170" i="3"/>
  <c r="F170" i="3"/>
  <c r="F171" i="3" s="1"/>
  <c r="G170" i="3"/>
  <c r="G172" i="3" s="1"/>
  <c r="H170" i="3"/>
  <c r="I170" i="3"/>
  <c r="B170" i="3"/>
  <c r="C163" i="3"/>
  <c r="D163" i="3"/>
  <c r="D164" i="3" s="1"/>
  <c r="D166" i="3" s="1"/>
  <c r="E163" i="3"/>
  <c r="E164" i="3" s="1"/>
  <c r="E166" i="3" s="1"/>
  <c r="F163" i="3"/>
  <c r="F164" i="3" s="1"/>
  <c r="F166" i="3" s="1"/>
  <c r="G163" i="3"/>
  <c r="G164" i="3" s="1"/>
  <c r="G166" i="3" s="1"/>
  <c r="H163" i="3"/>
  <c r="I163" i="3"/>
  <c r="B163" i="3"/>
  <c r="B217" i="3" s="1"/>
  <c r="B218" i="3" s="1"/>
  <c r="C159" i="3"/>
  <c r="C160" i="3" s="1"/>
  <c r="D159" i="3"/>
  <c r="E159" i="3"/>
  <c r="F159" i="3"/>
  <c r="G159" i="3"/>
  <c r="H159" i="3"/>
  <c r="H160" i="3" s="1"/>
  <c r="H162" i="3" s="1"/>
  <c r="I159" i="3"/>
  <c r="I160" i="3" s="1"/>
  <c r="I162" i="3" s="1"/>
  <c r="B159" i="3"/>
  <c r="B160" i="3" s="1"/>
  <c r="C155" i="3"/>
  <c r="C209" i="3" s="1"/>
  <c r="D155" i="3"/>
  <c r="D156" i="3" s="1"/>
  <c r="D158" i="3" s="1"/>
  <c r="E155" i="3"/>
  <c r="E156" i="3" s="1"/>
  <c r="E158" i="3" s="1"/>
  <c r="F155" i="3"/>
  <c r="F156" i="3" s="1"/>
  <c r="F158" i="3" s="1"/>
  <c r="G155" i="3"/>
  <c r="G156" i="3" s="1"/>
  <c r="G158" i="3" s="1"/>
  <c r="H155" i="3"/>
  <c r="I155" i="3"/>
  <c r="I156" i="3" s="1"/>
  <c r="I158" i="3" s="1"/>
  <c r="B155" i="3"/>
  <c r="B209" i="3" s="1"/>
  <c r="B210" i="3" s="1"/>
  <c r="C153" i="3"/>
  <c r="C175" i="3" s="1"/>
  <c r="D153" i="3"/>
  <c r="E153" i="3"/>
  <c r="F153" i="3"/>
  <c r="F175" i="3" s="1"/>
  <c r="G153" i="3"/>
  <c r="G154" i="3" s="1"/>
  <c r="H153" i="3"/>
  <c r="H154" i="3" s="1"/>
  <c r="I153" i="3"/>
  <c r="I154" i="3" s="1"/>
  <c r="B153" i="3"/>
  <c r="I151" i="3"/>
  <c r="B151" i="3"/>
  <c r="C150" i="3"/>
  <c r="E150" i="3"/>
  <c r="F150" i="3"/>
  <c r="C147" i="3"/>
  <c r="E147" i="3"/>
  <c r="G147" i="3"/>
  <c r="H147" i="3"/>
  <c r="I147" i="3"/>
  <c r="B147" i="3"/>
  <c r="D145" i="3"/>
  <c r="E144" i="3"/>
  <c r="C138" i="3"/>
  <c r="D138" i="3"/>
  <c r="E138" i="3"/>
  <c r="F138" i="3"/>
  <c r="G138" i="3"/>
  <c r="H138" i="3"/>
  <c r="I138" i="3"/>
  <c r="B138" i="3"/>
  <c r="D137" i="3"/>
  <c r="D139" i="3" s="1"/>
  <c r="E137" i="3"/>
  <c r="E139" i="3" s="1"/>
  <c r="I137" i="3"/>
  <c r="I139" i="3" s="1"/>
  <c r="C135" i="3"/>
  <c r="C134" i="3"/>
  <c r="D134" i="3"/>
  <c r="E134" i="3"/>
  <c r="F134" i="3"/>
  <c r="G134" i="3"/>
  <c r="H134" i="3"/>
  <c r="I134" i="3"/>
  <c r="B134" i="3"/>
  <c r="B135" i="3" s="1"/>
  <c r="C133" i="3"/>
  <c r="B133" i="3"/>
  <c r="C130" i="3"/>
  <c r="D130" i="3"/>
  <c r="E130" i="3"/>
  <c r="F130" i="3"/>
  <c r="G130" i="3"/>
  <c r="H130" i="3"/>
  <c r="I130" i="3"/>
  <c r="B130" i="3"/>
  <c r="C149" i="3"/>
  <c r="C151" i="3" s="1"/>
  <c r="D149" i="3"/>
  <c r="D150" i="3" s="1"/>
  <c r="E149" i="3"/>
  <c r="F149" i="3"/>
  <c r="G149" i="3"/>
  <c r="H149" i="3"/>
  <c r="I149" i="3"/>
  <c r="B149" i="3"/>
  <c r="B150" i="3" s="1"/>
  <c r="C146" i="3"/>
  <c r="C148" i="3" s="1"/>
  <c r="D146" i="3"/>
  <c r="D147" i="3" s="1"/>
  <c r="E146" i="3"/>
  <c r="E148" i="3" s="1"/>
  <c r="F146" i="3"/>
  <c r="F148" i="3" s="1"/>
  <c r="G146" i="3"/>
  <c r="H146" i="3"/>
  <c r="H148" i="3" s="1"/>
  <c r="I146" i="3"/>
  <c r="B146" i="3"/>
  <c r="B148" i="3" s="1"/>
  <c r="C143" i="3"/>
  <c r="D143" i="3"/>
  <c r="E143" i="3"/>
  <c r="F143" i="3"/>
  <c r="G143" i="3"/>
  <c r="H143" i="3"/>
  <c r="I143" i="3"/>
  <c r="I145" i="3" s="1"/>
  <c r="B143" i="3"/>
  <c r="E140" i="3"/>
  <c r="E142" i="3" s="1"/>
  <c r="C136" i="3"/>
  <c r="D136" i="3"/>
  <c r="E136" i="3"/>
  <c r="F136" i="3"/>
  <c r="F137" i="3" s="1"/>
  <c r="G136" i="3"/>
  <c r="G137" i="3" s="1"/>
  <c r="G139" i="3" s="1"/>
  <c r="H136" i="3"/>
  <c r="H137" i="3" s="1"/>
  <c r="I136" i="3"/>
  <c r="B136" i="3"/>
  <c r="B137" i="3" s="1"/>
  <c r="C132" i="3"/>
  <c r="D132" i="3"/>
  <c r="D133" i="3" s="1"/>
  <c r="D135" i="3" s="1"/>
  <c r="E132" i="3"/>
  <c r="F132" i="3"/>
  <c r="G132" i="3"/>
  <c r="G133" i="3" s="1"/>
  <c r="G135" i="3" s="1"/>
  <c r="H132" i="3"/>
  <c r="I132" i="3"/>
  <c r="B132" i="3"/>
  <c r="C128" i="3"/>
  <c r="D128" i="3"/>
  <c r="D129" i="3" s="1"/>
  <c r="D131" i="3" s="1"/>
  <c r="E128" i="3"/>
  <c r="F128" i="3"/>
  <c r="F129" i="3" s="1"/>
  <c r="G128" i="3"/>
  <c r="G129" i="3" s="1"/>
  <c r="H128" i="3"/>
  <c r="H129" i="3" s="1"/>
  <c r="H131" i="3" s="1"/>
  <c r="I128" i="3"/>
  <c r="B128" i="3"/>
  <c r="B129" i="3" s="1"/>
  <c r="B131" i="3" s="1"/>
  <c r="E127" i="3"/>
  <c r="G127" i="3"/>
  <c r="H127" i="3"/>
  <c r="C126" i="3"/>
  <c r="D126" i="3"/>
  <c r="E126" i="3"/>
  <c r="F126" i="3"/>
  <c r="F127" i="3" s="1"/>
  <c r="G126" i="3"/>
  <c r="H126" i="3"/>
  <c r="I126" i="3"/>
  <c r="B126" i="3"/>
  <c r="B127" i="3" s="1"/>
  <c r="F124" i="3"/>
  <c r="I124" i="3"/>
  <c r="F123" i="3"/>
  <c r="G123" i="3"/>
  <c r="D121" i="3"/>
  <c r="E121" i="3"/>
  <c r="F121" i="3"/>
  <c r="G121" i="3"/>
  <c r="H121" i="3"/>
  <c r="G120" i="3"/>
  <c r="F118" i="3"/>
  <c r="G118" i="3"/>
  <c r="I118" i="3"/>
  <c r="F117" i="3"/>
  <c r="G117" i="3"/>
  <c r="H117" i="3"/>
  <c r="I117" i="3"/>
  <c r="G114" i="3"/>
  <c r="D111" i="3"/>
  <c r="E111" i="3"/>
  <c r="F111" i="3"/>
  <c r="G111" i="3"/>
  <c r="H111" i="3"/>
  <c r="I111" i="3"/>
  <c r="H110" i="3"/>
  <c r="H112" i="3" s="1"/>
  <c r="E108" i="3"/>
  <c r="D107" i="3"/>
  <c r="E107" i="3"/>
  <c r="F107" i="3"/>
  <c r="G107" i="3"/>
  <c r="H107" i="3"/>
  <c r="I107" i="3"/>
  <c r="E106" i="3"/>
  <c r="G106" i="3"/>
  <c r="G108" i="3" s="1"/>
  <c r="H106" i="3"/>
  <c r="H108" i="3" s="1"/>
  <c r="I106" i="3"/>
  <c r="I108" i="3" s="1"/>
  <c r="D103" i="3"/>
  <c r="E103" i="3"/>
  <c r="F103" i="3"/>
  <c r="G103" i="3"/>
  <c r="H103" i="3"/>
  <c r="I103" i="3"/>
  <c r="E102" i="3"/>
  <c r="E104" i="3" s="1"/>
  <c r="F102" i="3"/>
  <c r="F104" i="3" s="1"/>
  <c r="G102" i="3"/>
  <c r="H102" i="3"/>
  <c r="H104" i="3" s="1"/>
  <c r="F113" i="3"/>
  <c r="F115" i="3" s="1"/>
  <c r="G113" i="3"/>
  <c r="G115" i="3" s="1"/>
  <c r="D122" i="3"/>
  <c r="D124" i="3" s="1"/>
  <c r="E122" i="3"/>
  <c r="F122" i="3"/>
  <c r="G122" i="3"/>
  <c r="G124" i="3" s="1"/>
  <c r="H122" i="3"/>
  <c r="H124" i="3" s="1"/>
  <c r="I122" i="3"/>
  <c r="I123" i="3" s="1"/>
  <c r="D119" i="3"/>
  <c r="E119" i="3"/>
  <c r="E120" i="3" s="1"/>
  <c r="F119" i="3"/>
  <c r="G119" i="3"/>
  <c r="H119" i="3"/>
  <c r="H120" i="3" s="1"/>
  <c r="I119" i="3"/>
  <c r="I120" i="3" s="1"/>
  <c r="D116" i="3"/>
  <c r="E116" i="3"/>
  <c r="E118" i="3" s="1"/>
  <c r="F116" i="3"/>
  <c r="G116" i="3"/>
  <c r="H116" i="3"/>
  <c r="D109" i="3"/>
  <c r="E109" i="3"/>
  <c r="E110" i="3" s="1"/>
  <c r="E112" i="3" s="1"/>
  <c r="F109" i="3"/>
  <c r="G109" i="3"/>
  <c r="G110" i="3" s="1"/>
  <c r="G112" i="3" s="1"/>
  <c r="H109" i="3"/>
  <c r="I109" i="3"/>
  <c r="I110" i="3" s="1"/>
  <c r="I112" i="3" s="1"/>
  <c r="D105" i="3"/>
  <c r="E105" i="3"/>
  <c r="F105" i="3"/>
  <c r="F106" i="3" s="1"/>
  <c r="F108" i="3" s="1"/>
  <c r="G105" i="3"/>
  <c r="H105" i="3"/>
  <c r="I105" i="3"/>
  <c r="D101" i="3"/>
  <c r="E101" i="3"/>
  <c r="F101" i="3"/>
  <c r="G101" i="3"/>
  <c r="H101" i="3"/>
  <c r="I101" i="3"/>
  <c r="I102" i="3" s="1"/>
  <c r="D99" i="3"/>
  <c r="E99" i="3"/>
  <c r="F99" i="3"/>
  <c r="G99" i="3"/>
  <c r="G100" i="3" s="1"/>
  <c r="H99" i="3"/>
  <c r="H100" i="3" s="1"/>
  <c r="I99" i="3"/>
  <c r="I100" i="3" s="1"/>
  <c r="B96" i="3"/>
  <c r="B91" i="3"/>
  <c r="B81" i="3"/>
  <c r="C70" i="3"/>
  <c r="C67" i="3"/>
  <c r="C58" i="3"/>
  <c r="B93" i="3"/>
  <c r="B90" i="3"/>
  <c r="C84" i="3"/>
  <c r="C111" i="3" s="1"/>
  <c r="B84" i="3"/>
  <c r="C80" i="3"/>
  <c r="B80" i="3"/>
  <c r="B107" i="3" s="1"/>
  <c r="B79" i="3"/>
  <c r="C76" i="3"/>
  <c r="C103" i="3" s="1"/>
  <c r="O103" i="3" s="1"/>
  <c r="J103" i="3" s="1"/>
  <c r="B76" i="3"/>
  <c r="B103" i="3" s="1"/>
  <c r="B75" i="3"/>
  <c r="B77" i="3" s="1"/>
  <c r="B73" i="3"/>
  <c r="C95" i="3"/>
  <c r="D95" i="3"/>
  <c r="E95" i="3"/>
  <c r="F95" i="3"/>
  <c r="G95" i="3"/>
  <c r="H95" i="3"/>
  <c r="I95" i="3"/>
  <c r="B95" i="3"/>
  <c r="B97" i="3" s="1"/>
  <c r="C92" i="3"/>
  <c r="D92" i="3"/>
  <c r="E92" i="3"/>
  <c r="F92" i="3"/>
  <c r="F86" i="3" s="1"/>
  <c r="G92" i="3"/>
  <c r="H92" i="3"/>
  <c r="H86" i="3" s="1"/>
  <c r="I92" i="3"/>
  <c r="I86" i="3" s="1"/>
  <c r="B92" i="3"/>
  <c r="C89" i="3"/>
  <c r="D89" i="3"/>
  <c r="E89" i="3"/>
  <c r="F89" i="3"/>
  <c r="G89" i="3"/>
  <c r="H89" i="3"/>
  <c r="I89" i="3"/>
  <c r="B89" i="3"/>
  <c r="I82" i="3"/>
  <c r="C82" i="3"/>
  <c r="C83" i="3" s="1"/>
  <c r="C85" i="3" s="1"/>
  <c r="D82" i="3"/>
  <c r="E82" i="3"/>
  <c r="F82" i="3"/>
  <c r="G82" i="3"/>
  <c r="H82" i="3"/>
  <c r="B82" i="3"/>
  <c r="B109" i="3" s="1"/>
  <c r="B110" i="3" s="1"/>
  <c r="C78" i="3"/>
  <c r="D78" i="3"/>
  <c r="E78" i="3"/>
  <c r="F78" i="3"/>
  <c r="G78" i="3"/>
  <c r="H78" i="3"/>
  <c r="I78" i="3"/>
  <c r="B78" i="3"/>
  <c r="C74" i="3"/>
  <c r="D74" i="3"/>
  <c r="E74" i="3"/>
  <c r="F74" i="3"/>
  <c r="G74" i="3"/>
  <c r="H74" i="3"/>
  <c r="I74" i="3"/>
  <c r="B74" i="3"/>
  <c r="C72" i="3"/>
  <c r="D72" i="3"/>
  <c r="E72" i="3"/>
  <c r="F72" i="3"/>
  <c r="G72" i="3"/>
  <c r="H72" i="3"/>
  <c r="I72" i="3"/>
  <c r="B72" i="3"/>
  <c r="B69" i="3"/>
  <c r="B63" i="3"/>
  <c r="C49" i="3"/>
  <c r="B48" i="3"/>
  <c r="B50" i="3" s="1"/>
  <c r="C57" i="3"/>
  <c r="B57" i="3"/>
  <c r="B56" i="3"/>
  <c r="B58" i="3" s="1"/>
  <c r="C53" i="3"/>
  <c r="B53" i="3"/>
  <c r="B49" i="3"/>
  <c r="C68" i="3"/>
  <c r="D68" i="3"/>
  <c r="E68" i="3"/>
  <c r="F68" i="3"/>
  <c r="G68" i="3"/>
  <c r="H68" i="3"/>
  <c r="I68" i="3"/>
  <c r="B68" i="3"/>
  <c r="F59" i="3"/>
  <c r="C62" i="3"/>
  <c r="C63" i="3" s="1"/>
  <c r="D62" i="3"/>
  <c r="D59" i="3" s="1"/>
  <c r="E62" i="3"/>
  <c r="E59" i="3" s="1"/>
  <c r="F62" i="3"/>
  <c r="G62" i="3"/>
  <c r="G59" i="3" s="1"/>
  <c r="H62" i="3"/>
  <c r="H59" i="3" s="1"/>
  <c r="I62" i="3"/>
  <c r="B62" i="3"/>
  <c r="C65" i="3"/>
  <c r="D65" i="3"/>
  <c r="E65" i="3"/>
  <c r="F65" i="3"/>
  <c r="G65" i="3"/>
  <c r="H65" i="3"/>
  <c r="I65" i="3"/>
  <c r="I59" i="3" s="1"/>
  <c r="B65" i="3"/>
  <c r="C55" i="3"/>
  <c r="C56" i="3" s="1"/>
  <c r="D55" i="3"/>
  <c r="E55" i="3"/>
  <c r="F55" i="3"/>
  <c r="G55" i="3"/>
  <c r="H55" i="3"/>
  <c r="I55" i="3"/>
  <c r="B55" i="3"/>
  <c r="C51" i="3"/>
  <c r="D51" i="3"/>
  <c r="E51" i="3"/>
  <c r="F51" i="3"/>
  <c r="G51" i="3"/>
  <c r="H51" i="3"/>
  <c r="I51" i="3"/>
  <c r="B51" i="3"/>
  <c r="C52" i="3" s="1"/>
  <c r="C54" i="3" s="1"/>
  <c r="C47" i="3"/>
  <c r="C101" i="3" s="1"/>
  <c r="D47" i="3"/>
  <c r="E47" i="3"/>
  <c r="F47" i="3"/>
  <c r="G47" i="3"/>
  <c r="H47" i="3"/>
  <c r="I47" i="3"/>
  <c r="B47" i="3"/>
  <c r="C45" i="3"/>
  <c r="D45" i="3"/>
  <c r="E45" i="3"/>
  <c r="F45" i="3"/>
  <c r="G45" i="3"/>
  <c r="H45" i="3"/>
  <c r="I45" i="3"/>
  <c r="B45" i="3"/>
  <c r="B46" i="3" s="1"/>
  <c r="G164" i="1"/>
  <c r="F164" i="1"/>
  <c r="E164" i="1"/>
  <c r="D164" i="1"/>
  <c r="C164" i="1"/>
  <c r="B164" i="1"/>
  <c r="G140" i="1"/>
  <c r="F140" i="1"/>
  <c r="E140" i="1"/>
  <c r="D140" i="1"/>
  <c r="C140" i="1"/>
  <c r="B140" i="1"/>
  <c r="E136" i="1"/>
  <c r="D136" i="1"/>
  <c r="C136" i="1"/>
  <c r="B136" i="1"/>
  <c r="E132" i="1"/>
  <c r="D132" i="1"/>
  <c r="C132" i="1"/>
  <c r="B132" i="1"/>
  <c r="G128" i="1"/>
  <c r="F128" i="1"/>
  <c r="E128" i="1"/>
  <c r="D128" i="1"/>
  <c r="C128" i="1"/>
  <c r="B128" i="1"/>
  <c r="G124" i="1"/>
  <c r="F124" i="1"/>
  <c r="E124" i="1"/>
  <c r="D124" i="1"/>
  <c r="C124" i="1"/>
  <c r="B124" i="1"/>
  <c r="E120" i="1"/>
  <c r="D120" i="1"/>
  <c r="C120" i="1"/>
  <c r="B120" i="1"/>
  <c r="E116" i="1"/>
  <c r="D116" i="1"/>
  <c r="C116" i="1"/>
  <c r="B116" i="1"/>
  <c r="G112" i="1"/>
  <c r="F112" i="1"/>
  <c r="E112" i="1"/>
  <c r="D112" i="1"/>
  <c r="C112" i="1"/>
  <c r="B112" i="1"/>
  <c r="B97" i="1"/>
  <c r="C97" i="1"/>
  <c r="D97" i="1"/>
  <c r="E97" i="1"/>
  <c r="F97" i="1"/>
  <c r="G97" i="1"/>
  <c r="B86" i="1"/>
  <c r="C86" i="1"/>
  <c r="D86" i="1"/>
  <c r="E86" i="1"/>
  <c r="F86" i="1"/>
  <c r="G86" i="1"/>
  <c r="B31" i="1"/>
  <c r="C31" i="1"/>
  <c r="D31" i="1"/>
  <c r="E31" i="1"/>
  <c r="F31" i="1"/>
  <c r="G31" i="1"/>
  <c r="G2" i="1"/>
  <c r="F2" i="1"/>
  <c r="E2" i="1"/>
  <c r="D2" i="1"/>
  <c r="C2" i="1"/>
  <c r="B2" i="1"/>
  <c r="I250" i="3" l="1"/>
  <c r="C102" i="3"/>
  <c r="C104" i="3" s="1"/>
  <c r="D102" i="3"/>
  <c r="D104" i="3" s="1"/>
  <c r="C99" i="3"/>
  <c r="C73" i="3"/>
  <c r="C94" i="3"/>
  <c r="B310" i="3"/>
  <c r="B309" i="3"/>
  <c r="B302" i="3"/>
  <c r="H310" i="3"/>
  <c r="H302" i="3"/>
  <c r="I172" i="3"/>
  <c r="I171" i="3"/>
  <c r="I167" i="3"/>
  <c r="F208" i="3"/>
  <c r="G208" i="3"/>
  <c r="F181" i="3"/>
  <c r="D289" i="3"/>
  <c r="O289" i="3" s="1"/>
  <c r="J288" i="3" s="1"/>
  <c r="E181" i="3"/>
  <c r="G285" i="3"/>
  <c r="C79" i="3"/>
  <c r="C81" i="3" s="1"/>
  <c r="C105" i="3"/>
  <c r="I277" i="3"/>
  <c r="H202" i="3"/>
  <c r="H201" i="3"/>
  <c r="I201" i="3"/>
  <c r="B140" i="3"/>
  <c r="B145" i="3"/>
  <c r="B144" i="3"/>
  <c r="H194" i="3"/>
  <c r="H195" i="3" s="1"/>
  <c r="I150" i="3"/>
  <c r="F110" i="3"/>
  <c r="F112" i="3" s="1"/>
  <c r="D151" i="3"/>
  <c r="D127" i="3"/>
  <c r="H140" i="3"/>
  <c r="H145" i="3"/>
  <c r="H144" i="3"/>
  <c r="H151" i="3"/>
  <c r="H150" i="3"/>
  <c r="O150" i="3" s="1"/>
  <c r="J149" i="3" s="1"/>
  <c r="D177" i="3"/>
  <c r="H181" i="3"/>
  <c r="H205" i="3"/>
  <c r="E196" i="3"/>
  <c r="B250" i="3"/>
  <c r="B249" i="3"/>
  <c r="F256" i="3"/>
  <c r="F255" i="3"/>
  <c r="J311" i="3"/>
  <c r="B66" i="3"/>
  <c r="B119" i="3"/>
  <c r="B120" i="3" s="1"/>
  <c r="C97" i="3"/>
  <c r="C96" i="3"/>
  <c r="B262" i="3"/>
  <c r="C262" i="3"/>
  <c r="O262" i="3" s="1"/>
  <c r="D175" i="3"/>
  <c r="D167" i="3"/>
  <c r="D169" i="3" s="1"/>
  <c r="D174" i="3"/>
  <c r="E174" i="3"/>
  <c r="C66" i="3"/>
  <c r="F304" i="3"/>
  <c r="E100" i="3"/>
  <c r="F100" i="3"/>
  <c r="I144" i="3"/>
  <c r="I104" i="3"/>
  <c r="G145" i="3"/>
  <c r="G144" i="3"/>
  <c r="B212" i="3"/>
  <c r="C177" i="3"/>
  <c r="G229" i="3"/>
  <c r="G228" i="3"/>
  <c r="H228" i="3"/>
  <c r="E256" i="3"/>
  <c r="E248" i="3"/>
  <c r="G280" i="3"/>
  <c r="G279" i="3"/>
  <c r="H279" i="3"/>
  <c r="G275" i="3"/>
  <c r="O210" i="3"/>
  <c r="J209" i="3" s="1"/>
  <c r="J138" i="3"/>
  <c r="K138" i="3" s="1"/>
  <c r="L138" i="3" s="1"/>
  <c r="M138" i="3" s="1"/>
  <c r="N138" i="3" s="1"/>
  <c r="H256" i="3"/>
  <c r="H255" i="3"/>
  <c r="C122" i="3"/>
  <c r="C69" i="3"/>
  <c r="H133" i="3"/>
  <c r="H135" i="3" s="1"/>
  <c r="I133" i="3"/>
  <c r="I135" i="3" s="1"/>
  <c r="F202" i="3"/>
  <c r="F201" i="3"/>
  <c r="G201" i="3"/>
  <c r="C48" i="3"/>
  <c r="C50" i="3" s="1"/>
  <c r="G151" i="3"/>
  <c r="G150" i="3"/>
  <c r="E123" i="3"/>
  <c r="E124" i="3"/>
  <c r="E133" i="3"/>
  <c r="E135" i="3" s="1"/>
  <c r="F133" i="3"/>
  <c r="F135" i="3" s="1"/>
  <c r="J134" i="3"/>
  <c r="K134" i="3" s="1"/>
  <c r="L134" i="3" s="1"/>
  <c r="M134" i="3" s="1"/>
  <c r="N134" i="3" s="1"/>
  <c r="F228" i="3"/>
  <c r="F229" i="3"/>
  <c r="H248" i="3"/>
  <c r="F279" i="3"/>
  <c r="F285" i="3"/>
  <c r="O285" i="3" s="1"/>
  <c r="J284" i="3" s="1"/>
  <c r="B99" i="3"/>
  <c r="B275" i="3"/>
  <c r="B283" i="3"/>
  <c r="C282" i="3"/>
  <c r="B282" i="3"/>
  <c r="E187" i="3"/>
  <c r="E189" i="3" s="1"/>
  <c r="F187" i="3"/>
  <c r="F189" i="3" s="1"/>
  <c r="B198" i="3"/>
  <c r="B194" i="3"/>
  <c r="B221" i="3" s="1"/>
  <c r="B222" i="3" s="1"/>
  <c r="B204" i="3"/>
  <c r="B205" i="3"/>
  <c r="C204" i="3"/>
  <c r="C215" i="3"/>
  <c r="O215" i="3" s="1"/>
  <c r="J215" i="3" s="1"/>
  <c r="K215" i="3" s="1"/>
  <c r="L215" i="3" s="1"/>
  <c r="M215" i="3" s="1"/>
  <c r="N215" i="3" s="1"/>
  <c r="E199" i="3"/>
  <c r="E280" i="3"/>
  <c r="E279" i="3"/>
  <c r="O279" i="3" s="1"/>
  <c r="J278" i="3" s="1"/>
  <c r="E275" i="3"/>
  <c r="H309" i="3"/>
  <c r="B104" i="3"/>
  <c r="B52" i="3"/>
  <c r="B54" i="3" s="1"/>
  <c r="B105" i="3"/>
  <c r="B106" i="3" s="1"/>
  <c r="B108" i="3" s="1"/>
  <c r="I310" i="3"/>
  <c r="I309" i="3"/>
  <c r="I302" i="3"/>
  <c r="C231" i="3"/>
  <c r="D228" i="3"/>
  <c r="E229" i="3"/>
  <c r="B59" i="3"/>
  <c r="C86" i="3"/>
  <c r="C90" i="3"/>
  <c r="C91" i="3"/>
  <c r="O130" i="3"/>
  <c r="I256" i="3"/>
  <c r="C178" i="3"/>
  <c r="C64" i="3"/>
  <c r="C59" i="3"/>
  <c r="C116" i="3"/>
  <c r="D117" i="3" s="1"/>
  <c r="B67" i="3"/>
  <c r="H123" i="3"/>
  <c r="B139" i="3"/>
  <c r="E202" i="3"/>
  <c r="C277" i="3"/>
  <c r="C276" i="3"/>
  <c r="C109" i="3"/>
  <c r="C110" i="3" s="1"/>
  <c r="C112" i="3" s="1"/>
  <c r="G302" i="3"/>
  <c r="G310" i="3"/>
  <c r="C75" i="3"/>
  <c r="C77" i="3" s="1"/>
  <c r="H118" i="3"/>
  <c r="E117" i="3"/>
  <c r="F145" i="3"/>
  <c r="F151" i="3"/>
  <c r="D196" i="3"/>
  <c r="I185" i="3"/>
  <c r="D199" i="3"/>
  <c r="O312" i="3"/>
  <c r="B83" i="3"/>
  <c r="B85" i="3" s="1"/>
  <c r="I113" i="3"/>
  <c r="I115" i="3" s="1"/>
  <c r="C127" i="3"/>
  <c r="E145" i="3"/>
  <c r="E151" i="3"/>
  <c r="F147" i="3"/>
  <c r="B154" i="3"/>
  <c r="B207" i="3"/>
  <c r="B232" i="3" s="1"/>
  <c r="B167" i="3"/>
  <c r="B172" i="3"/>
  <c r="C196" i="3"/>
  <c r="H214" i="3"/>
  <c r="H216" i="3" s="1"/>
  <c r="I221" i="3"/>
  <c r="I235" i="3"/>
  <c r="O235" i="3" s="1"/>
  <c r="J234" i="3" s="1"/>
  <c r="D248" i="3"/>
  <c r="C255" i="3"/>
  <c r="O255" i="3" s="1"/>
  <c r="J254" i="3" s="1"/>
  <c r="C259" i="3"/>
  <c r="F286" i="3"/>
  <c r="E310" i="3"/>
  <c r="B313" i="3"/>
  <c r="I198" i="3"/>
  <c r="I194" i="3"/>
  <c r="I196" i="3" s="1"/>
  <c r="E185" i="3"/>
  <c r="D202" i="3"/>
  <c r="O111" i="3"/>
  <c r="J111" i="3" s="1"/>
  <c r="K111" i="3" s="1"/>
  <c r="E113" i="3"/>
  <c r="F114" i="3" s="1"/>
  <c r="H139" i="3"/>
  <c r="D231" i="3"/>
  <c r="H259" i="3"/>
  <c r="F309" i="3"/>
  <c r="G131" i="3"/>
  <c r="I140" i="3"/>
  <c r="J146" i="3"/>
  <c r="I129" i="3"/>
  <c r="I131" i="3" s="1"/>
  <c r="O138" i="3"/>
  <c r="I148" i="3"/>
  <c r="B156" i="3"/>
  <c r="B158" i="3" s="1"/>
  <c r="B171" i="3"/>
  <c r="G198" i="3"/>
  <c r="G194" i="3"/>
  <c r="G196" i="3" s="1"/>
  <c r="G199" i="3"/>
  <c r="G204" i="3"/>
  <c r="G205" i="3"/>
  <c r="G221" i="3"/>
  <c r="G252" i="3"/>
  <c r="G248" i="3"/>
  <c r="I289" i="3"/>
  <c r="E309" i="3"/>
  <c r="O147" i="3"/>
  <c r="H172" i="3"/>
  <c r="I283" i="3"/>
  <c r="C310" i="3"/>
  <c r="G309" i="3"/>
  <c r="D118" i="3"/>
  <c r="G178" i="3"/>
  <c r="G175" i="3"/>
  <c r="D154" i="3"/>
  <c r="H283" i="3"/>
  <c r="D282" i="3"/>
  <c r="F120" i="3"/>
  <c r="I127" i="3"/>
  <c r="F139" i="3"/>
  <c r="E129" i="3"/>
  <c r="E131" i="3" s="1"/>
  <c r="D148" i="3"/>
  <c r="E172" i="3"/>
  <c r="I205" i="3"/>
  <c r="F226" i="3"/>
  <c r="F221" i="3"/>
  <c r="F253" i="3"/>
  <c r="F259" i="3"/>
  <c r="H252" i="3"/>
  <c r="D275" i="3"/>
  <c r="H307" i="3"/>
  <c r="H313" i="3"/>
  <c r="C309" i="3"/>
  <c r="C145" i="3"/>
  <c r="C140" i="3"/>
  <c r="C304" i="3"/>
  <c r="O211" i="3"/>
  <c r="J211" i="3" s="1"/>
  <c r="K211" i="3" s="1"/>
  <c r="L211" i="3" s="1"/>
  <c r="M211" i="3" s="1"/>
  <c r="N211" i="3" s="1"/>
  <c r="H226" i="3"/>
  <c r="H221" i="3"/>
  <c r="I228" i="3"/>
  <c r="D232" i="3"/>
  <c r="H253" i="3"/>
  <c r="B70" i="3"/>
  <c r="C46" i="3"/>
  <c r="E86" i="3"/>
  <c r="F131" i="3"/>
  <c r="B64" i="3"/>
  <c r="D86" i="3"/>
  <c r="I121" i="3"/>
  <c r="F144" i="3"/>
  <c r="B178" i="3"/>
  <c r="H158" i="3"/>
  <c r="H171" i="3"/>
  <c r="H183" i="3"/>
  <c r="H185" i="3" s="1"/>
  <c r="H191" i="3"/>
  <c r="H193" i="3" s="1"/>
  <c r="H210" i="3"/>
  <c r="H212" i="3" s="1"/>
  <c r="E221" i="3"/>
  <c r="E225" i="3"/>
  <c r="E262" i="3"/>
  <c r="E283" i="3"/>
  <c r="F283" i="3"/>
  <c r="G307" i="3"/>
  <c r="G313" i="3"/>
  <c r="I306" i="3"/>
  <c r="O306" i="3" s="1"/>
  <c r="J305" i="3" s="1"/>
  <c r="B213" i="3"/>
  <c r="B214" i="3" s="1"/>
  <c r="B216" i="3" s="1"/>
  <c r="C162" i="3"/>
  <c r="C168" i="3"/>
  <c r="I178" i="3"/>
  <c r="E252" i="3"/>
  <c r="C213" i="3"/>
  <c r="D214" i="3" s="1"/>
  <c r="D216" i="3" s="1"/>
  <c r="C207" i="3"/>
  <c r="C154" i="3"/>
  <c r="B86" i="3"/>
  <c r="B94" i="3"/>
  <c r="C93" i="3"/>
  <c r="G104" i="3"/>
  <c r="C129" i="3"/>
  <c r="C137" i="3"/>
  <c r="J130" i="3"/>
  <c r="K130" i="3" s="1"/>
  <c r="L130" i="3" s="1"/>
  <c r="M130" i="3" s="1"/>
  <c r="N130" i="3" s="1"/>
  <c r="C144" i="3"/>
  <c r="B175" i="3"/>
  <c r="B227" i="3"/>
  <c r="H178" i="3"/>
  <c r="G220" i="3"/>
  <c r="C252" i="3"/>
  <c r="O252" i="3" s="1"/>
  <c r="J251" i="3" s="1"/>
  <c r="C248" i="3"/>
  <c r="O258" i="3"/>
  <c r="J257" i="3" s="1"/>
  <c r="E307" i="3"/>
  <c r="E313" i="3"/>
  <c r="D113" i="3"/>
  <c r="D115" i="3" s="1"/>
  <c r="F140" i="3"/>
  <c r="I175" i="3"/>
  <c r="D171" i="3"/>
  <c r="I177" i="3"/>
  <c r="B256" i="3"/>
  <c r="B280" i="3"/>
  <c r="B286" i="3"/>
  <c r="J261" i="3"/>
  <c r="G86" i="3"/>
  <c r="H113" i="3"/>
  <c r="D140" i="3"/>
  <c r="D144" i="3"/>
  <c r="F275" i="3"/>
  <c r="E302" i="3"/>
  <c r="D302" i="3"/>
  <c r="D309" i="3"/>
  <c r="B116" i="3"/>
  <c r="B117" i="3" s="1"/>
  <c r="B122" i="3"/>
  <c r="G140" i="3"/>
  <c r="G148" i="3"/>
  <c r="B195" i="3"/>
  <c r="G195" i="3"/>
  <c r="C221" i="3"/>
  <c r="C223" i="3" s="1"/>
  <c r="C218" i="3"/>
  <c r="C220" i="3" s="1"/>
  <c r="F195" i="3"/>
  <c r="C226" i="3"/>
  <c r="E195" i="3"/>
  <c r="C225" i="3"/>
  <c r="D208" i="3"/>
  <c r="H196" i="3"/>
  <c r="D195" i="3"/>
  <c r="C195" i="3"/>
  <c r="C229" i="3"/>
  <c r="C214" i="3"/>
  <c r="C216" i="3" s="1"/>
  <c r="C232" i="3"/>
  <c r="J210" i="3"/>
  <c r="J212" i="3" s="1"/>
  <c r="O225" i="3"/>
  <c r="J224" i="3" s="1"/>
  <c r="D225" i="3"/>
  <c r="C169" i="3"/>
  <c r="H168" i="3"/>
  <c r="F168" i="3"/>
  <c r="B220" i="3"/>
  <c r="D168" i="3"/>
  <c r="D218" i="3"/>
  <c r="D220" i="3" s="1"/>
  <c r="B225" i="3"/>
  <c r="G169" i="3"/>
  <c r="D120" i="3"/>
  <c r="C120" i="3"/>
  <c r="C117" i="3"/>
  <c r="O117" i="3" s="1"/>
  <c r="J116" i="3" s="1"/>
  <c r="B121" i="3"/>
  <c r="B87" i="3"/>
  <c r="B100" i="3"/>
  <c r="C121" i="3"/>
  <c r="B88" i="3"/>
  <c r="B112" i="3"/>
  <c r="C118" i="3"/>
  <c r="D100" i="3"/>
  <c r="C100" i="3"/>
  <c r="O102" i="3"/>
  <c r="J101" i="3" s="1"/>
  <c r="L111" i="3"/>
  <c r="K107" i="3"/>
  <c r="K103" i="3"/>
  <c r="C212" i="3"/>
  <c r="B145" i="1"/>
  <c r="C145" i="1"/>
  <c r="D145" i="1"/>
  <c r="E145" i="1"/>
  <c r="F145" i="1"/>
  <c r="G145" i="1"/>
  <c r="J255" i="3" l="1"/>
  <c r="K254" i="3" s="1"/>
  <c r="J256" i="3"/>
  <c r="J235" i="3"/>
  <c r="K234" i="3" s="1"/>
  <c r="J307" i="3"/>
  <c r="J306" i="3"/>
  <c r="K305" i="3" s="1"/>
  <c r="J151" i="3"/>
  <c r="J150" i="3"/>
  <c r="K149" i="3"/>
  <c r="J279" i="3"/>
  <c r="K278" i="3" s="1"/>
  <c r="J280" i="3"/>
  <c r="J289" i="3"/>
  <c r="K288" i="3"/>
  <c r="C142" i="3"/>
  <c r="C141" i="3"/>
  <c r="C113" i="3"/>
  <c r="C87" i="3"/>
  <c r="B60" i="3"/>
  <c r="B61" i="3"/>
  <c r="B304" i="3"/>
  <c r="B303" i="3"/>
  <c r="C303" i="3"/>
  <c r="B196" i="3"/>
  <c r="G142" i="3"/>
  <c r="G141" i="3"/>
  <c r="C131" i="3"/>
  <c r="O129" i="3"/>
  <c r="J128" i="3" s="1"/>
  <c r="D277" i="3"/>
  <c r="D276" i="3"/>
  <c r="O276" i="3" s="1"/>
  <c r="J275" i="3" s="1"/>
  <c r="D250" i="3"/>
  <c r="D249" i="3"/>
  <c r="H142" i="3"/>
  <c r="H141" i="3"/>
  <c r="B208" i="3"/>
  <c r="B123" i="3"/>
  <c r="B124" i="3"/>
  <c r="G222" i="3"/>
  <c r="G223" i="3"/>
  <c r="O231" i="3"/>
  <c r="J230" i="3" s="1"/>
  <c r="D106" i="3"/>
  <c r="D108" i="3" s="1"/>
  <c r="C106" i="3"/>
  <c r="J262" i="3"/>
  <c r="K261" i="3"/>
  <c r="J286" i="3"/>
  <c r="K284" i="3"/>
  <c r="J285" i="3"/>
  <c r="B141" i="3"/>
  <c r="B142" i="3"/>
  <c r="O127" i="3"/>
  <c r="J126" i="3" s="1"/>
  <c r="H250" i="3"/>
  <c r="H249" i="3"/>
  <c r="C60" i="3"/>
  <c r="C61" i="3"/>
  <c r="J313" i="3"/>
  <c r="J312" i="3"/>
  <c r="K311" i="3" s="1"/>
  <c r="G277" i="3"/>
  <c r="G276" i="3"/>
  <c r="H276" i="3"/>
  <c r="C88" i="3"/>
  <c r="E304" i="3"/>
  <c r="E303" i="3"/>
  <c r="B113" i="3"/>
  <c r="E223" i="3"/>
  <c r="E222" i="3"/>
  <c r="O133" i="3"/>
  <c r="J132" i="3" s="1"/>
  <c r="B228" i="3"/>
  <c r="B229" i="3"/>
  <c r="E168" i="3"/>
  <c r="O309" i="3"/>
  <c r="J308" i="3" s="1"/>
  <c r="F142" i="3"/>
  <c r="F141" i="3"/>
  <c r="I223" i="3"/>
  <c r="I222" i="3"/>
  <c r="O208" i="3"/>
  <c r="J207" i="3" s="1"/>
  <c r="J208" i="3" s="1"/>
  <c r="K207" i="3" s="1"/>
  <c r="F222" i="3"/>
  <c r="F223" i="3"/>
  <c r="I114" i="3"/>
  <c r="F276" i="3"/>
  <c r="F277" i="3"/>
  <c r="J259" i="3"/>
  <c r="J258" i="3"/>
  <c r="K257" i="3" s="1"/>
  <c r="F303" i="3"/>
  <c r="I141" i="3"/>
  <c r="I142" i="3"/>
  <c r="H304" i="3"/>
  <c r="H303" i="3"/>
  <c r="G249" i="3"/>
  <c r="G250" i="3"/>
  <c r="I304" i="3"/>
  <c r="I303" i="3"/>
  <c r="E114" i="3"/>
  <c r="E115" i="3"/>
  <c r="D303" i="3"/>
  <c r="D304" i="3"/>
  <c r="I195" i="3"/>
  <c r="C249" i="3"/>
  <c r="C250" i="3"/>
  <c r="C208" i="3"/>
  <c r="H223" i="3"/>
  <c r="H222" i="3"/>
  <c r="B168" i="3"/>
  <c r="B169" i="3"/>
  <c r="O282" i="3"/>
  <c r="J281" i="3" s="1"/>
  <c r="C228" i="3"/>
  <c r="O228" i="3" s="1"/>
  <c r="J227" i="3" s="1"/>
  <c r="J228" i="3" s="1"/>
  <c r="K227" i="3" s="1"/>
  <c r="K228" i="3" s="1"/>
  <c r="D141" i="3"/>
  <c r="D142" i="3"/>
  <c r="E141" i="3"/>
  <c r="E250" i="3"/>
  <c r="F249" i="3"/>
  <c r="E249" i="3"/>
  <c r="I249" i="3"/>
  <c r="O144" i="3"/>
  <c r="J143" i="3" s="1"/>
  <c r="K146" i="3"/>
  <c r="J147" i="3"/>
  <c r="J148" i="3"/>
  <c r="C124" i="3"/>
  <c r="O124" i="3" s="1"/>
  <c r="C123" i="3"/>
  <c r="O120" i="3"/>
  <c r="J119" i="3" s="1"/>
  <c r="C139" i="3"/>
  <c r="O137" i="3"/>
  <c r="J136" i="3" s="1"/>
  <c r="D123" i="3"/>
  <c r="B223" i="3"/>
  <c r="J252" i="3"/>
  <c r="K251" i="3" s="1"/>
  <c r="J253" i="3"/>
  <c r="B226" i="3"/>
  <c r="H115" i="3"/>
  <c r="H114" i="3"/>
  <c r="B277" i="3"/>
  <c r="B276" i="3"/>
  <c r="D110" i="3"/>
  <c r="D112" i="3" s="1"/>
  <c r="B118" i="3"/>
  <c r="G304" i="3"/>
  <c r="G303" i="3"/>
  <c r="E277" i="3"/>
  <c r="E276" i="3"/>
  <c r="I168" i="3"/>
  <c r="I169" i="3"/>
  <c r="C222" i="3"/>
  <c r="D222" i="3"/>
  <c r="J225" i="3"/>
  <c r="K224" i="3" s="1"/>
  <c r="O218" i="3"/>
  <c r="J217" i="3" s="1"/>
  <c r="O214" i="3"/>
  <c r="J213" i="3" s="1"/>
  <c r="K209" i="3"/>
  <c r="D15" i="3"/>
  <c r="D9" i="3"/>
  <c r="J117" i="3"/>
  <c r="K116" i="3" s="1"/>
  <c r="J102" i="3"/>
  <c r="J104" i="3" s="1"/>
  <c r="O100" i="3"/>
  <c r="J99" i="3" s="1"/>
  <c r="J118" i="3" s="1"/>
  <c r="M111" i="3"/>
  <c r="L107" i="3"/>
  <c r="L103" i="3"/>
  <c r="A17" i="3"/>
  <c r="H41" i="3"/>
  <c r="H14" i="3" s="1"/>
  <c r="G41" i="3"/>
  <c r="G14" i="3" s="1"/>
  <c r="F41" i="3"/>
  <c r="F14" i="3" s="1"/>
  <c r="E41" i="3"/>
  <c r="E14" i="3" s="1"/>
  <c r="D41" i="3"/>
  <c r="D14" i="3" s="1"/>
  <c r="C41" i="3"/>
  <c r="C14" i="3" s="1"/>
  <c r="B41" i="3"/>
  <c r="I41" i="3"/>
  <c r="G36" i="3"/>
  <c r="I35" i="3"/>
  <c r="H35" i="3"/>
  <c r="H8" i="3" s="1"/>
  <c r="G35" i="3"/>
  <c r="G8" i="3" s="1"/>
  <c r="F35" i="3"/>
  <c r="F8" i="3" s="1"/>
  <c r="E35" i="3"/>
  <c r="E8" i="3" s="1"/>
  <c r="D35" i="3"/>
  <c r="D8" i="3" s="1"/>
  <c r="C35" i="3"/>
  <c r="C8" i="3" s="1"/>
  <c r="B35" i="3"/>
  <c r="H38" i="3"/>
  <c r="H11" i="3" s="1"/>
  <c r="G38" i="3"/>
  <c r="G11" i="3" s="1"/>
  <c r="F38" i="3"/>
  <c r="E38" i="3"/>
  <c r="D38" i="3"/>
  <c r="D11" i="3" s="1"/>
  <c r="C38" i="3"/>
  <c r="B38" i="3"/>
  <c r="I38" i="3"/>
  <c r="B30" i="3"/>
  <c r="C30" i="3"/>
  <c r="D30" i="3"/>
  <c r="E30" i="3"/>
  <c r="F30" i="3"/>
  <c r="G30" i="3"/>
  <c r="H30" i="3"/>
  <c r="I30" i="3"/>
  <c r="I26" i="3"/>
  <c r="H26" i="3"/>
  <c r="G26" i="3"/>
  <c r="F26" i="3"/>
  <c r="E26" i="3"/>
  <c r="D26" i="3"/>
  <c r="C26" i="3"/>
  <c r="B26" i="3"/>
  <c r="H22" i="3"/>
  <c r="G22" i="3"/>
  <c r="F22" i="3"/>
  <c r="E22" i="3"/>
  <c r="D22" i="3"/>
  <c r="C22" i="3"/>
  <c r="O22" i="3" s="1"/>
  <c r="B22" i="3"/>
  <c r="I22" i="3"/>
  <c r="I28" i="3"/>
  <c r="H28" i="3"/>
  <c r="G28" i="3"/>
  <c r="F28" i="3"/>
  <c r="E28" i="3"/>
  <c r="D28" i="3"/>
  <c r="C28" i="3"/>
  <c r="B28" i="3"/>
  <c r="B29" i="3" s="1"/>
  <c r="I24" i="3"/>
  <c r="H24" i="3"/>
  <c r="G24" i="3"/>
  <c r="F24" i="3"/>
  <c r="E24" i="3"/>
  <c r="D24" i="3"/>
  <c r="C24" i="3"/>
  <c r="B24" i="3"/>
  <c r="B25" i="3" s="1"/>
  <c r="B20" i="3"/>
  <c r="B21" i="3" s="1"/>
  <c r="B23" i="3" s="1"/>
  <c r="C20" i="3"/>
  <c r="C21" i="3" s="1"/>
  <c r="D20" i="3"/>
  <c r="E20" i="3"/>
  <c r="F20" i="3"/>
  <c r="G20" i="3"/>
  <c r="H20" i="3"/>
  <c r="I20" i="3"/>
  <c r="J1" i="3"/>
  <c r="K1" i="3" s="1"/>
  <c r="L1" i="3" s="1"/>
  <c r="M1" i="3" s="1"/>
  <c r="N1" i="3" s="1"/>
  <c r="H1" i="3"/>
  <c r="G1" i="3" s="1"/>
  <c r="F1" i="3" s="1"/>
  <c r="E1" i="3" s="1"/>
  <c r="D1" i="3" s="1"/>
  <c r="C1" i="3" s="1"/>
  <c r="B1" i="3" s="1"/>
  <c r="K252" i="3" l="1"/>
  <c r="K253" i="3"/>
  <c r="L251" i="3"/>
  <c r="K259" i="3"/>
  <c r="K258" i="3"/>
  <c r="L257" i="3" s="1"/>
  <c r="K312" i="3"/>
  <c r="L311" i="3" s="1"/>
  <c r="K313" i="3"/>
  <c r="K235" i="3"/>
  <c r="L234" i="3"/>
  <c r="J277" i="3"/>
  <c r="J276" i="3"/>
  <c r="K275" i="3" s="1"/>
  <c r="K279" i="3"/>
  <c r="K280" i="3"/>
  <c r="L278" i="3"/>
  <c r="K306" i="3"/>
  <c r="K307" i="3"/>
  <c r="L305" i="3"/>
  <c r="K255" i="3"/>
  <c r="L254" i="3"/>
  <c r="K256" i="3"/>
  <c r="I14" i="3"/>
  <c r="F32" i="3"/>
  <c r="F33" i="3" s="1"/>
  <c r="F11" i="3"/>
  <c r="C23" i="3"/>
  <c r="O21" i="3"/>
  <c r="J20" i="3" s="1"/>
  <c r="C108" i="3"/>
  <c r="O106" i="3"/>
  <c r="J105" i="3" s="1"/>
  <c r="J106" i="3" s="1"/>
  <c r="J108" i="3" s="1"/>
  <c r="J22" i="3"/>
  <c r="J30" i="3"/>
  <c r="K30" i="3" s="1"/>
  <c r="L30" i="3" s="1"/>
  <c r="M30" i="3" s="1"/>
  <c r="N30" i="3" s="1"/>
  <c r="B36" i="3"/>
  <c r="B8" i="3"/>
  <c r="E15" i="3"/>
  <c r="K150" i="3"/>
  <c r="L149" i="3"/>
  <c r="C5" i="3"/>
  <c r="F15" i="3"/>
  <c r="L227" i="3"/>
  <c r="L229" i="3" s="1"/>
  <c r="J231" i="3"/>
  <c r="K230" i="3"/>
  <c r="J137" i="3"/>
  <c r="J139" i="3" s="1"/>
  <c r="K285" i="3"/>
  <c r="K286" i="3"/>
  <c r="L284" i="3"/>
  <c r="H12" i="3"/>
  <c r="G15" i="3"/>
  <c r="K147" i="3"/>
  <c r="L146" i="3"/>
  <c r="O303" i="3"/>
  <c r="J302" i="3" s="1"/>
  <c r="E9" i="3"/>
  <c r="G5" i="3"/>
  <c r="G9" i="3"/>
  <c r="J129" i="3"/>
  <c r="J131" i="3" s="1"/>
  <c r="D5" i="3"/>
  <c r="H15" i="3"/>
  <c r="O249" i="3"/>
  <c r="J248" i="3" s="1"/>
  <c r="F5" i="3"/>
  <c r="F9" i="3"/>
  <c r="O30" i="3"/>
  <c r="J232" i="3"/>
  <c r="J133" i="3"/>
  <c r="J135" i="3" s="1"/>
  <c r="K281" i="3"/>
  <c r="J282" i="3"/>
  <c r="J283" i="3"/>
  <c r="B42" i="3"/>
  <c r="B14" i="3"/>
  <c r="J226" i="3"/>
  <c r="K262" i="3"/>
  <c r="L261" i="3"/>
  <c r="L262" i="3" s="1"/>
  <c r="M261" i="3" s="1"/>
  <c r="M262" i="3" s="1"/>
  <c r="N261" i="3" s="1"/>
  <c r="N262" i="3" s="1"/>
  <c r="G12" i="3"/>
  <c r="H9" i="3"/>
  <c r="H5" i="3"/>
  <c r="I8" i="3"/>
  <c r="O110" i="3"/>
  <c r="J109" i="3" s="1"/>
  <c r="J110" i="3" s="1"/>
  <c r="J112" i="3" s="1"/>
  <c r="J127" i="3"/>
  <c r="K126" i="3" s="1"/>
  <c r="D36" i="3"/>
  <c r="J229" i="3"/>
  <c r="C115" i="3"/>
  <c r="C114" i="3"/>
  <c r="D114" i="3"/>
  <c r="O114" i="3" s="1"/>
  <c r="J113" i="3" s="1"/>
  <c r="K289" i="3"/>
  <c r="L288" i="3" s="1"/>
  <c r="J120" i="3"/>
  <c r="K119" i="3" s="1"/>
  <c r="I21" i="3"/>
  <c r="B114" i="3"/>
  <c r="B115" i="3"/>
  <c r="O141" i="3"/>
  <c r="J140" i="3" s="1"/>
  <c r="E32" i="3"/>
  <c r="E11" i="3"/>
  <c r="J26" i="3"/>
  <c r="K26" i="3" s="1"/>
  <c r="L26" i="3" s="1"/>
  <c r="M26" i="3" s="1"/>
  <c r="N26" i="3" s="1"/>
  <c r="J309" i="3"/>
  <c r="K308" i="3" s="1"/>
  <c r="J310" i="3"/>
  <c r="J145" i="3"/>
  <c r="K143" i="3"/>
  <c r="J144" i="3"/>
  <c r="I11" i="3"/>
  <c r="O26" i="3"/>
  <c r="B39" i="3"/>
  <c r="B11" i="3"/>
  <c r="E36" i="3"/>
  <c r="C32" i="3"/>
  <c r="C11" i="3"/>
  <c r="F36" i="3"/>
  <c r="O123" i="3"/>
  <c r="J122" i="3" s="1"/>
  <c r="K229" i="3"/>
  <c r="K208" i="3"/>
  <c r="L207" i="3" s="1"/>
  <c r="L208" i="3" s="1"/>
  <c r="M207" i="3" s="1"/>
  <c r="M208" i="3" s="1"/>
  <c r="N207" i="3" s="1"/>
  <c r="N208" i="3" s="1"/>
  <c r="K232" i="3"/>
  <c r="O222" i="3"/>
  <c r="J221" i="3" s="1"/>
  <c r="K225" i="3"/>
  <c r="K226" i="3"/>
  <c r="L224" i="3"/>
  <c r="J214" i="3"/>
  <c r="J216" i="3" s="1"/>
  <c r="J218" i="3"/>
  <c r="J220" i="3" s="1"/>
  <c r="K210" i="3"/>
  <c r="K212" i="3" s="1"/>
  <c r="K101" i="3"/>
  <c r="K105" i="3"/>
  <c r="K117" i="3"/>
  <c r="L116" i="3"/>
  <c r="J100" i="3"/>
  <c r="K99" i="3" s="1"/>
  <c r="J121" i="3"/>
  <c r="K102" i="3"/>
  <c r="K104" i="3" s="1"/>
  <c r="N111" i="3"/>
  <c r="M107" i="3"/>
  <c r="M103" i="3"/>
  <c r="H32" i="3"/>
  <c r="B31" i="3"/>
  <c r="F29" i="3"/>
  <c r="F31" i="3" s="1"/>
  <c r="E21" i="3"/>
  <c r="E23" i="3" s="1"/>
  <c r="G29" i="3"/>
  <c r="G31" i="3" s="1"/>
  <c r="B27" i="3"/>
  <c r="C36" i="3"/>
  <c r="H29" i="3"/>
  <c r="H31" i="3" s="1"/>
  <c r="I29" i="3"/>
  <c r="I31" i="3" s="1"/>
  <c r="D21" i="3"/>
  <c r="D23" i="3" s="1"/>
  <c r="G39" i="3"/>
  <c r="H39" i="3"/>
  <c r="E25" i="3"/>
  <c r="E27" i="3" s="1"/>
  <c r="F25" i="3"/>
  <c r="F27" i="3" s="1"/>
  <c r="C42" i="3"/>
  <c r="H25" i="3"/>
  <c r="H27" i="3" s="1"/>
  <c r="I25" i="3"/>
  <c r="I27" i="3" s="1"/>
  <c r="I23" i="3"/>
  <c r="C29" i="3"/>
  <c r="H21" i="3"/>
  <c r="H23" i="3" s="1"/>
  <c r="D29" i="3"/>
  <c r="D31" i="3" s="1"/>
  <c r="F21" i="3"/>
  <c r="F23" i="3" s="1"/>
  <c r="E29" i="3"/>
  <c r="E31" i="3" s="1"/>
  <c r="I39" i="3"/>
  <c r="D39" i="3"/>
  <c r="C25" i="3"/>
  <c r="D25" i="3"/>
  <c r="D27" i="3" s="1"/>
  <c r="G25" i="3"/>
  <c r="G27" i="3" s="1"/>
  <c r="I32" i="3"/>
  <c r="D42" i="3"/>
  <c r="E42" i="3"/>
  <c r="F42" i="3"/>
  <c r="B32" i="3"/>
  <c r="G42" i="3"/>
  <c r="H42" i="3"/>
  <c r="G32" i="3"/>
  <c r="H36" i="3"/>
  <c r="I36" i="3"/>
  <c r="I42" i="3"/>
  <c r="C39" i="3"/>
  <c r="D32" i="3"/>
  <c r="E39" i="3"/>
  <c r="F39" i="3"/>
  <c r="G21" i="3"/>
  <c r="G23" i="3" s="1"/>
  <c r="I209" i="1"/>
  <c r="I212" i="1" s="1"/>
  <c r="I213" i="1" s="1"/>
  <c r="H209" i="1"/>
  <c r="H212" i="1" s="1"/>
  <c r="H213" i="1" s="1"/>
  <c r="G209" i="1"/>
  <c r="G212" i="1" s="1"/>
  <c r="G213" i="1" s="1"/>
  <c r="F209" i="1"/>
  <c r="F212" i="1" s="1"/>
  <c r="F213" i="1" s="1"/>
  <c r="E209" i="1"/>
  <c r="E212" i="1" s="1"/>
  <c r="E213" i="1" s="1"/>
  <c r="D209" i="1"/>
  <c r="D212" i="1" s="1"/>
  <c r="D213" i="1" s="1"/>
  <c r="C209" i="1"/>
  <c r="C212" i="1" s="1"/>
  <c r="C213" i="1" s="1"/>
  <c r="B209" i="1"/>
  <c r="B212" i="1" s="1"/>
  <c r="B213" i="1" s="1"/>
  <c r="I194" i="1"/>
  <c r="I196" i="1" s="1"/>
  <c r="H194" i="1"/>
  <c r="H196" i="1" s="1"/>
  <c r="H197" i="1" s="1"/>
  <c r="H198" i="1" s="1"/>
  <c r="G194" i="1"/>
  <c r="G196" i="1" s="1"/>
  <c r="F194" i="1"/>
  <c r="F196" i="1" s="1"/>
  <c r="E194" i="1"/>
  <c r="E196" i="1" s="1"/>
  <c r="D194" i="1"/>
  <c r="D196" i="1" s="1"/>
  <c r="C194" i="1"/>
  <c r="C196" i="1" s="1"/>
  <c r="B194" i="1"/>
  <c r="B196" i="1" s="1"/>
  <c r="H146" i="1"/>
  <c r="I146" i="1"/>
  <c r="I179" i="1"/>
  <c r="I182" i="1" s="1"/>
  <c r="I183" i="1" s="1"/>
  <c r="H179" i="1"/>
  <c r="H182" i="1" s="1"/>
  <c r="H183" i="1" s="1"/>
  <c r="G179" i="1"/>
  <c r="G182" i="1" s="1"/>
  <c r="G183" i="1" s="1"/>
  <c r="F179" i="1"/>
  <c r="F182" i="1" s="1"/>
  <c r="F183" i="1" s="1"/>
  <c r="E179" i="1"/>
  <c r="E182" i="1" s="1"/>
  <c r="E183" i="1" s="1"/>
  <c r="D179" i="1"/>
  <c r="D182" i="1" s="1"/>
  <c r="D183" i="1" s="1"/>
  <c r="C179" i="1"/>
  <c r="C182" i="1" s="1"/>
  <c r="C183" i="1" s="1"/>
  <c r="B179" i="1"/>
  <c r="B182" i="1" s="1"/>
  <c r="B183" i="1" s="1"/>
  <c r="K276" i="3" l="1"/>
  <c r="L275" i="3" s="1"/>
  <c r="K277" i="3"/>
  <c r="K127" i="3"/>
  <c r="L126" i="3" s="1"/>
  <c r="K148" i="3"/>
  <c r="K151" i="3"/>
  <c r="L289" i="3"/>
  <c r="M288" i="3" s="1"/>
  <c r="M289" i="3" s="1"/>
  <c r="N288" i="3" s="1"/>
  <c r="N289" i="3" s="1"/>
  <c r="J21" i="3"/>
  <c r="K20" i="3"/>
  <c r="L313" i="3"/>
  <c r="L312" i="3"/>
  <c r="M311" i="3" s="1"/>
  <c r="C6" i="3"/>
  <c r="M257" i="3"/>
  <c r="L259" i="3"/>
  <c r="L258" i="3"/>
  <c r="J114" i="3"/>
  <c r="K113" i="3" s="1"/>
  <c r="J115" i="3"/>
  <c r="K309" i="3"/>
  <c r="L308" i="3" s="1"/>
  <c r="K310" i="3"/>
  <c r="K120" i="3"/>
  <c r="L119" i="3" s="1"/>
  <c r="L120" i="3" s="1"/>
  <c r="M119" i="3" s="1"/>
  <c r="M120" i="3" s="1"/>
  <c r="N119" i="3" s="1"/>
  <c r="K144" i="3"/>
  <c r="L143" i="3" s="1"/>
  <c r="K145" i="3"/>
  <c r="L228" i="3"/>
  <c r="M227" i="3" s="1"/>
  <c r="M228" i="3" s="1"/>
  <c r="N227" i="3" s="1"/>
  <c r="O42" i="3"/>
  <c r="J41" i="3" s="1"/>
  <c r="I15" i="3"/>
  <c r="D12" i="3"/>
  <c r="C12" i="3"/>
  <c r="E12" i="3"/>
  <c r="B15" i="3"/>
  <c r="C15" i="3"/>
  <c r="F7" i="3"/>
  <c r="F6" i="3"/>
  <c r="L235" i="3"/>
  <c r="M234" i="3" s="1"/>
  <c r="M235" i="3" s="1"/>
  <c r="N234" i="3" s="1"/>
  <c r="N235" i="3" s="1"/>
  <c r="L150" i="3"/>
  <c r="M149" i="3" s="1"/>
  <c r="D7" i="3"/>
  <c r="D6" i="3"/>
  <c r="O39" i="3"/>
  <c r="J38" i="3" s="1"/>
  <c r="J142" i="3"/>
  <c r="J141" i="3"/>
  <c r="K140" i="3" s="1"/>
  <c r="K128" i="3"/>
  <c r="L307" i="3"/>
  <c r="L306" i="3"/>
  <c r="M305" i="3" s="1"/>
  <c r="J304" i="3"/>
  <c r="J303" i="3"/>
  <c r="K302" i="3"/>
  <c r="F13" i="3"/>
  <c r="F12" i="3"/>
  <c r="I9" i="3"/>
  <c r="I5" i="3"/>
  <c r="K282" i="3"/>
  <c r="L281" i="3" s="1"/>
  <c r="K283" i="3"/>
  <c r="L286" i="3"/>
  <c r="L285" i="3"/>
  <c r="M284" i="3" s="1"/>
  <c r="K109" i="3"/>
  <c r="K110" i="3" s="1"/>
  <c r="K112" i="3" s="1"/>
  <c r="G7" i="3"/>
  <c r="G6" i="3"/>
  <c r="C31" i="3"/>
  <c r="O29" i="3"/>
  <c r="J28" i="3" s="1"/>
  <c r="C7" i="3"/>
  <c r="C27" i="3"/>
  <c r="O25" i="3"/>
  <c r="J24" i="3" s="1"/>
  <c r="B12" i="3"/>
  <c r="I12" i="3"/>
  <c r="H6" i="3"/>
  <c r="K132" i="3"/>
  <c r="K136" i="3"/>
  <c r="J23" i="3"/>
  <c r="K22" i="3"/>
  <c r="L22" i="3" s="1"/>
  <c r="M22" i="3" s="1"/>
  <c r="N22" i="3" s="1"/>
  <c r="L280" i="3"/>
  <c r="L279" i="3"/>
  <c r="M278" i="3" s="1"/>
  <c r="L252" i="3"/>
  <c r="M251" i="3" s="1"/>
  <c r="L253" i="3"/>
  <c r="B34" i="3"/>
  <c r="J250" i="3"/>
  <c r="J249" i="3"/>
  <c r="K248" i="3" s="1"/>
  <c r="J123" i="3"/>
  <c r="K122" i="3" s="1"/>
  <c r="L255" i="3"/>
  <c r="M254" i="3" s="1"/>
  <c r="L256" i="3"/>
  <c r="H33" i="3"/>
  <c r="J124" i="3"/>
  <c r="K231" i="3"/>
  <c r="L230" i="3"/>
  <c r="L147" i="3"/>
  <c r="M146" i="3" s="1"/>
  <c r="B9" i="3"/>
  <c r="C9" i="3"/>
  <c r="O9" i="3" s="1"/>
  <c r="J8" i="3" s="1"/>
  <c r="B5" i="3"/>
  <c r="O36" i="3"/>
  <c r="J35" i="3" s="1"/>
  <c r="E5" i="3"/>
  <c r="K217" i="3"/>
  <c r="K218" i="3" s="1"/>
  <c r="K220" i="3" s="1"/>
  <c r="J223" i="3"/>
  <c r="J222" i="3"/>
  <c r="K221" i="3" s="1"/>
  <c r="L225" i="3"/>
  <c r="M224" i="3" s="1"/>
  <c r="L226" i="3"/>
  <c r="L209" i="3"/>
  <c r="L210" i="3" s="1"/>
  <c r="K213" i="3"/>
  <c r="K106" i="3"/>
  <c r="K108" i="3" s="1"/>
  <c r="K100" i="3"/>
  <c r="L99" i="3" s="1"/>
  <c r="K121" i="3"/>
  <c r="L101" i="3"/>
  <c r="L102" i="3" s="1"/>
  <c r="L117" i="3"/>
  <c r="M116" i="3" s="1"/>
  <c r="K118" i="3"/>
  <c r="N107" i="3"/>
  <c r="N103" i="3"/>
  <c r="I197" i="1"/>
  <c r="I198" i="1" s="1"/>
  <c r="B33" i="3"/>
  <c r="C33" i="3"/>
  <c r="D33" i="3"/>
  <c r="B197" i="1"/>
  <c r="B198" i="1" s="1"/>
  <c r="G33" i="3"/>
  <c r="I33" i="3"/>
  <c r="E33" i="3"/>
  <c r="C197" i="1"/>
  <c r="C198" i="1" s="1"/>
  <c r="D197" i="1"/>
  <c r="D198" i="1" s="1"/>
  <c r="G197" i="1"/>
  <c r="G198" i="1" s="1"/>
  <c r="E197" i="1"/>
  <c r="E198" i="1" s="1"/>
  <c r="F197" i="1"/>
  <c r="F198" i="1" s="1"/>
  <c r="I140" i="1"/>
  <c r="H140" i="1"/>
  <c r="I128" i="1"/>
  <c r="H128" i="1"/>
  <c r="I124" i="1"/>
  <c r="H124" i="1"/>
  <c r="H112" i="1"/>
  <c r="H18" i="3" s="1"/>
  <c r="H3" i="3" s="1"/>
  <c r="G18" i="3"/>
  <c r="G3" i="3" s="1"/>
  <c r="F18" i="3"/>
  <c r="F3" i="3" s="1"/>
  <c r="E18" i="3"/>
  <c r="E3" i="3" s="1"/>
  <c r="E13" i="3" s="1"/>
  <c r="D18" i="3"/>
  <c r="D3" i="3" s="1"/>
  <c r="C18" i="3"/>
  <c r="C3" i="3" s="1"/>
  <c r="B18" i="3"/>
  <c r="I112" i="1"/>
  <c r="I18" i="3" s="1"/>
  <c r="I164" i="1"/>
  <c r="I167" i="1" s="1"/>
  <c r="H164" i="1"/>
  <c r="H167" i="1" s="1"/>
  <c r="G167" i="1"/>
  <c r="F167" i="1"/>
  <c r="E167" i="1"/>
  <c r="D167" i="1"/>
  <c r="C167" i="1"/>
  <c r="B167" i="1"/>
  <c r="K114" i="3" l="1"/>
  <c r="L113" i="3" s="1"/>
  <c r="L114" i="3" s="1"/>
  <c r="M113" i="3" s="1"/>
  <c r="K115" i="3"/>
  <c r="K249" i="3"/>
  <c r="K250" i="3"/>
  <c r="L248" i="3"/>
  <c r="M256" i="3"/>
  <c r="M255" i="3"/>
  <c r="N254" i="3" s="1"/>
  <c r="L115" i="3"/>
  <c r="L118" i="3"/>
  <c r="M253" i="3"/>
  <c r="M252" i="3"/>
  <c r="N251" i="3" s="1"/>
  <c r="L144" i="3"/>
  <c r="M143" i="3" s="1"/>
  <c r="L145" i="3"/>
  <c r="L127" i="3"/>
  <c r="M126" i="3" s="1"/>
  <c r="M127" i="3" s="1"/>
  <c r="N126" i="3" s="1"/>
  <c r="N127" i="3" s="1"/>
  <c r="L151" i="3"/>
  <c r="L148" i="3"/>
  <c r="K123" i="3"/>
  <c r="L122" i="3" s="1"/>
  <c r="K124" i="3"/>
  <c r="M307" i="3"/>
  <c r="M306" i="3"/>
  <c r="N305" i="3" s="1"/>
  <c r="K142" i="3"/>
  <c r="K141" i="3"/>
  <c r="L140" i="3" s="1"/>
  <c r="M280" i="3"/>
  <c r="M279" i="3"/>
  <c r="N278" i="3" s="1"/>
  <c r="L283" i="3"/>
  <c r="L282" i="3"/>
  <c r="M281" i="3" s="1"/>
  <c r="M150" i="3"/>
  <c r="N149" i="3" s="1"/>
  <c r="L310" i="3"/>
  <c r="L309" i="3"/>
  <c r="M308" i="3" s="1"/>
  <c r="L277" i="3"/>
  <c r="L276" i="3"/>
  <c r="M275" i="3" s="1"/>
  <c r="M259" i="3"/>
  <c r="M258" i="3"/>
  <c r="N257" i="3" s="1"/>
  <c r="M313" i="3"/>
  <c r="M312" i="3"/>
  <c r="N311" i="3" s="1"/>
  <c r="J29" i="3"/>
  <c r="J31" i="3" s="1"/>
  <c r="K21" i="3"/>
  <c r="K23" i="3" s="1"/>
  <c r="M229" i="3"/>
  <c r="I7" i="3"/>
  <c r="I6" i="3"/>
  <c r="J42" i="3"/>
  <c r="K41" i="3" s="1"/>
  <c r="L232" i="3"/>
  <c r="L231" i="3"/>
  <c r="M230" i="3" s="1"/>
  <c r="O33" i="3"/>
  <c r="J32" i="3" s="1"/>
  <c r="K303" i="3"/>
  <c r="K304" i="3"/>
  <c r="L302" i="3"/>
  <c r="K129" i="3"/>
  <c r="K131" i="3" s="1"/>
  <c r="C10" i="3"/>
  <c r="C4" i="3"/>
  <c r="C16" i="3"/>
  <c r="K133" i="3"/>
  <c r="K135" i="3" s="1"/>
  <c r="L132" i="3"/>
  <c r="L133" i="3" s="1"/>
  <c r="J9" i="3"/>
  <c r="K8" i="3"/>
  <c r="J25" i="3"/>
  <c r="J27" i="3" s="1"/>
  <c r="K24" i="3"/>
  <c r="B19" i="3"/>
  <c r="B3" i="3"/>
  <c r="B43" i="3"/>
  <c r="B37" i="3"/>
  <c r="B40" i="3"/>
  <c r="D4" i="3"/>
  <c r="D16" i="3"/>
  <c r="D13" i="3"/>
  <c r="D10" i="3"/>
  <c r="H4" i="3"/>
  <c r="H10" i="3"/>
  <c r="H13" i="3"/>
  <c r="H16" i="3"/>
  <c r="M147" i="3"/>
  <c r="N146" i="3" s="1"/>
  <c r="I34" i="3"/>
  <c r="I3" i="3"/>
  <c r="K137" i="3"/>
  <c r="K139" i="3" s="1"/>
  <c r="L136" i="3"/>
  <c r="L137" i="3" s="1"/>
  <c r="E4" i="3"/>
  <c r="E16" i="3"/>
  <c r="E10" i="3"/>
  <c r="E7" i="3"/>
  <c r="E6" i="3"/>
  <c r="O6" i="3" s="1"/>
  <c r="H7" i="3"/>
  <c r="O12" i="3"/>
  <c r="J11" i="3" s="1"/>
  <c r="F4" i="3"/>
  <c r="F16" i="3"/>
  <c r="F10" i="3"/>
  <c r="L109" i="3"/>
  <c r="J36" i="3"/>
  <c r="K35" i="3"/>
  <c r="K38" i="3"/>
  <c r="J39" i="3"/>
  <c r="C13" i="3"/>
  <c r="O15" i="3"/>
  <c r="J14" i="3" s="1"/>
  <c r="M286" i="3"/>
  <c r="M285" i="3"/>
  <c r="N284" i="3"/>
  <c r="G4" i="3"/>
  <c r="G13" i="3"/>
  <c r="G10" i="3"/>
  <c r="G16" i="3"/>
  <c r="B6" i="3"/>
  <c r="K222" i="3"/>
  <c r="L221" i="3" s="1"/>
  <c r="K223" i="3"/>
  <c r="M226" i="3"/>
  <c r="M225" i="3"/>
  <c r="N224" i="3" s="1"/>
  <c r="N228" i="3"/>
  <c r="N229" i="3"/>
  <c r="M209" i="3"/>
  <c r="M210" i="3" s="1"/>
  <c r="L212" i="3"/>
  <c r="K214" i="3"/>
  <c r="K216" i="3" s="1"/>
  <c r="L217" i="3"/>
  <c r="L218" i="3" s="1"/>
  <c r="L105" i="3"/>
  <c r="L106" i="3" s="1"/>
  <c r="N120" i="3"/>
  <c r="M117" i="3"/>
  <c r="N116" i="3" s="1"/>
  <c r="L100" i="3"/>
  <c r="M99" i="3" s="1"/>
  <c r="M118" i="3" s="1"/>
  <c r="L121" i="3"/>
  <c r="L110" i="3"/>
  <c r="L112" i="3" s="1"/>
  <c r="M101" i="3"/>
  <c r="M102" i="3" s="1"/>
  <c r="L104" i="3"/>
  <c r="M114" i="3"/>
  <c r="N113" i="3" s="1"/>
  <c r="D19" i="3"/>
  <c r="D40" i="3"/>
  <c r="D43" i="3"/>
  <c r="D37" i="3"/>
  <c r="D34" i="3"/>
  <c r="G19" i="3"/>
  <c r="G40" i="3"/>
  <c r="G37" i="3"/>
  <c r="G43" i="3"/>
  <c r="F19" i="3"/>
  <c r="F40" i="3"/>
  <c r="F34" i="3"/>
  <c r="F37" i="3"/>
  <c r="F43" i="3"/>
  <c r="C19" i="3"/>
  <c r="O19" i="3" s="1"/>
  <c r="J18" i="3" s="1"/>
  <c r="C40" i="3"/>
  <c r="C37" i="3"/>
  <c r="C43" i="3"/>
  <c r="C34" i="3"/>
  <c r="E40" i="3"/>
  <c r="E19" i="3"/>
  <c r="E37" i="3"/>
  <c r="E43" i="3"/>
  <c r="E34" i="3"/>
  <c r="H19" i="3"/>
  <c r="H40" i="3"/>
  <c r="H43" i="3"/>
  <c r="H34" i="3"/>
  <c r="H37" i="3"/>
  <c r="G34" i="3"/>
  <c r="I19" i="3"/>
  <c r="I40" i="3"/>
  <c r="I43" i="3"/>
  <c r="I37" i="3"/>
  <c r="H145" i="1"/>
  <c r="H152" i="1" s="1"/>
  <c r="H153" i="1" s="1"/>
  <c r="I145" i="1"/>
  <c r="B152" i="1"/>
  <c r="M145" i="3" l="1"/>
  <c r="M144" i="3"/>
  <c r="N143" i="3" s="1"/>
  <c r="M283" i="3"/>
  <c r="M282" i="3"/>
  <c r="N281" i="3" s="1"/>
  <c r="K42" i="3"/>
  <c r="L41" i="3"/>
  <c r="J5" i="3"/>
  <c r="M6" i="3"/>
  <c r="L6" i="3"/>
  <c r="N6" i="3"/>
  <c r="N147" i="3"/>
  <c r="N148" i="3"/>
  <c r="N306" i="3"/>
  <c r="N307" i="3"/>
  <c r="J19" i="3"/>
  <c r="K18" i="3" s="1"/>
  <c r="J43" i="3"/>
  <c r="J37" i="3"/>
  <c r="J40" i="3"/>
  <c r="L142" i="3"/>
  <c r="L141" i="3"/>
  <c r="M140" i="3" s="1"/>
  <c r="O4" i="3"/>
  <c r="J3" i="3" s="1"/>
  <c r="J16" i="3" s="1"/>
  <c r="L20" i="3"/>
  <c r="N279" i="3"/>
  <c r="N280" i="3"/>
  <c r="N252" i="3"/>
  <c r="N253" i="3"/>
  <c r="L128" i="3"/>
  <c r="L129" i="3" s="1"/>
  <c r="K28" i="3"/>
  <c r="N150" i="3"/>
  <c r="N151" i="3"/>
  <c r="J33" i="3"/>
  <c r="J34" i="3"/>
  <c r="K32" i="3"/>
  <c r="L250" i="3"/>
  <c r="L249" i="3"/>
  <c r="M248" i="3" s="1"/>
  <c r="N285" i="3"/>
  <c r="N286" i="3"/>
  <c r="K25" i="3"/>
  <c r="K27" i="3" s="1"/>
  <c r="L24" i="3"/>
  <c r="M232" i="3"/>
  <c r="M231" i="3"/>
  <c r="N230" i="3" s="1"/>
  <c r="M277" i="3"/>
  <c r="M276" i="3"/>
  <c r="N275" i="3" s="1"/>
  <c r="M132" i="3"/>
  <c r="M133" i="3" s="1"/>
  <c r="L135" i="3"/>
  <c r="K39" i="3"/>
  <c r="L38" i="3" s="1"/>
  <c r="N255" i="3"/>
  <c r="N256" i="3"/>
  <c r="I4" i="3"/>
  <c r="I10" i="3"/>
  <c r="I13" i="3"/>
  <c r="I16" i="3"/>
  <c r="N258" i="3"/>
  <c r="N259" i="3"/>
  <c r="M151" i="3"/>
  <c r="N312" i="3"/>
  <c r="N313" i="3"/>
  <c r="M148" i="3"/>
  <c r="M310" i="3"/>
  <c r="M309" i="3"/>
  <c r="N308" i="3" s="1"/>
  <c r="L123" i="3"/>
  <c r="M122" i="3" s="1"/>
  <c r="M123" i="3" s="1"/>
  <c r="N122" i="3" s="1"/>
  <c r="L124" i="3"/>
  <c r="J12" i="3"/>
  <c r="K11" i="3" s="1"/>
  <c r="J15" i="3"/>
  <c r="K14" i="3"/>
  <c r="M136" i="3"/>
  <c r="M137" i="3" s="1"/>
  <c r="L139" i="3"/>
  <c r="L304" i="3"/>
  <c r="L303" i="3"/>
  <c r="M302" i="3" s="1"/>
  <c r="K36" i="3"/>
  <c r="L35" i="3"/>
  <c r="B4" i="3"/>
  <c r="B16" i="3"/>
  <c r="B13" i="3"/>
  <c r="B10" i="3"/>
  <c r="B7" i="3"/>
  <c r="K9" i="3"/>
  <c r="L8" i="3"/>
  <c r="L222" i="3"/>
  <c r="M221" i="3" s="1"/>
  <c r="L223" i="3"/>
  <c r="M217" i="3"/>
  <c r="L220" i="3"/>
  <c r="L213" i="3"/>
  <c r="L214" i="3" s="1"/>
  <c r="N225" i="3"/>
  <c r="N226" i="3"/>
  <c r="N209" i="3"/>
  <c r="N210" i="3" s="1"/>
  <c r="N212" i="3" s="1"/>
  <c r="M212" i="3"/>
  <c r="M115" i="3"/>
  <c r="M105" i="3"/>
  <c r="M106" i="3" s="1"/>
  <c r="L108" i="3"/>
  <c r="N123" i="3"/>
  <c r="N101" i="3"/>
  <c r="N102" i="3" s="1"/>
  <c r="N104" i="3" s="1"/>
  <c r="M104" i="3"/>
  <c r="M109" i="3"/>
  <c r="M124" i="3"/>
  <c r="N117" i="3"/>
  <c r="M100" i="3"/>
  <c r="N99" i="3" s="1"/>
  <c r="M121" i="3"/>
  <c r="N114" i="3"/>
  <c r="N115" i="3"/>
  <c r="E152" i="1"/>
  <c r="E153" i="1" s="1"/>
  <c r="G152" i="1"/>
  <c r="G153" i="1" s="1"/>
  <c r="D152" i="1"/>
  <c r="D153" i="1" s="1"/>
  <c r="F152" i="1"/>
  <c r="F153" i="1" s="1"/>
  <c r="I152" i="1"/>
  <c r="B153" i="1" s="1"/>
  <c r="C152" i="1"/>
  <c r="C153" i="1" s="1"/>
  <c r="G102" i="1"/>
  <c r="F102" i="1"/>
  <c r="E102" i="1"/>
  <c r="D102" i="1"/>
  <c r="C102" i="1"/>
  <c r="B102" i="1"/>
  <c r="H97" i="1"/>
  <c r="I97" i="1"/>
  <c r="H86" i="1"/>
  <c r="I86" i="1"/>
  <c r="G77" i="1"/>
  <c r="F77" i="1"/>
  <c r="E77" i="1"/>
  <c r="C77" i="1"/>
  <c r="B77" i="1"/>
  <c r="D77" i="1"/>
  <c r="H59" i="1"/>
  <c r="G59" i="1"/>
  <c r="F59" i="1"/>
  <c r="E59" i="1"/>
  <c r="D59" i="1"/>
  <c r="C59" i="1"/>
  <c r="B59" i="1"/>
  <c r="I59" i="1"/>
  <c r="H46" i="1"/>
  <c r="G46" i="1"/>
  <c r="F46" i="1"/>
  <c r="E46" i="1"/>
  <c r="D46" i="1"/>
  <c r="C46" i="1"/>
  <c r="B46" i="1"/>
  <c r="I46" i="1"/>
  <c r="H31" i="1"/>
  <c r="H37" i="1" s="1"/>
  <c r="G37" i="1"/>
  <c r="F37" i="1"/>
  <c r="E37" i="1"/>
  <c r="D37" i="1"/>
  <c r="C37" i="1"/>
  <c r="B37" i="1"/>
  <c r="I31" i="1"/>
  <c r="I37" i="1" s="1"/>
  <c r="H7" i="1"/>
  <c r="G7" i="1"/>
  <c r="F7" i="1"/>
  <c r="E7" i="1"/>
  <c r="D7" i="1"/>
  <c r="C7" i="1"/>
  <c r="B7" i="1"/>
  <c r="I7" i="1"/>
  <c r="H4" i="1"/>
  <c r="G4" i="1"/>
  <c r="F4" i="1"/>
  <c r="E4" i="1"/>
  <c r="D4" i="1"/>
  <c r="C4" i="1"/>
  <c r="B4" i="1"/>
  <c r="I4" i="1"/>
  <c r="K19" i="3" l="1"/>
  <c r="L18" i="3" s="1"/>
  <c r="K40" i="3"/>
  <c r="K43" i="3"/>
  <c r="K37" i="3"/>
  <c r="K12" i="3"/>
  <c r="K13" i="3"/>
  <c r="L11" i="3"/>
  <c r="M304" i="3"/>
  <c r="M303" i="3"/>
  <c r="N302" i="3" s="1"/>
  <c r="L39" i="3"/>
  <c r="M38" i="3" s="1"/>
  <c r="N132" i="3"/>
  <c r="N133" i="3" s="1"/>
  <c r="N135" i="3" s="1"/>
  <c r="M135" i="3"/>
  <c r="N231" i="3"/>
  <c r="N232" i="3"/>
  <c r="N309" i="3"/>
  <c r="N310" i="3"/>
  <c r="L25" i="3"/>
  <c r="L27" i="3" s="1"/>
  <c r="M24" i="3"/>
  <c r="M25" i="3" s="1"/>
  <c r="L9" i="3"/>
  <c r="M8" i="3"/>
  <c r="J7" i="3"/>
  <c r="J6" i="3"/>
  <c r="K5" i="3" s="1"/>
  <c r="L42" i="3"/>
  <c r="M41" i="3" s="1"/>
  <c r="M142" i="3"/>
  <c r="M141" i="3"/>
  <c r="N140" i="3" s="1"/>
  <c r="K29" i="3"/>
  <c r="K31" i="3" s="1"/>
  <c r="L28" i="3"/>
  <c r="L29" i="3" s="1"/>
  <c r="K15" i="3"/>
  <c r="L14" i="3" s="1"/>
  <c r="M250" i="3"/>
  <c r="M249" i="3"/>
  <c r="N248" i="3" s="1"/>
  <c r="L36" i="3"/>
  <c r="M35" i="3" s="1"/>
  <c r="N276" i="3"/>
  <c r="N277" i="3"/>
  <c r="J13" i="3"/>
  <c r="N282" i="3"/>
  <c r="N283" i="3"/>
  <c r="N136" i="3"/>
  <c r="N137" i="3" s="1"/>
  <c r="N139" i="3" s="1"/>
  <c r="M139" i="3"/>
  <c r="L21" i="3"/>
  <c r="L23" i="3" s="1"/>
  <c r="K33" i="3"/>
  <c r="L32" i="3" s="1"/>
  <c r="K34" i="3"/>
  <c r="J4" i="3"/>
  <c r="K3" i="3" s="1"/>
  <c r="K16" i="3" s="1"/>
  <c r="J10" i="3"/>
  <c r="N144" i="3"/>
  <c r="N145" i="3"/>
  <c r="M128" i="3"/>
  <c r="L131" i="3"/>
  <c r="M223" i="3"/>
  <c r="M222" i="3"/>
  <c r="N221" i="3" s="1"/>
  <c r="M213" i="3"/>
  <c r="M214" i="3" s="1"/>
  <c r="L216" i="3"/>
  <c r="M218" i="3"/>
  <c r="M220" i="3" s="1"/>
  <c r="N105" i="3"/>
  <c r="N106" i="3" s="1"/>
  <c r="N108" i="3" s="1"/>
  <c r="M108" i="3"/>
  <c r="N100" i="3"/>
  <c r="N121" i="3"/>
  <c r="N118" i="3"/>
  <c r="M110" i="3"/>
  <c r="M112" i="3" s="1"/>
  <c r="N124" i="3"/>
  <c r="D60" i="1"/>
  <c r="D61" i="1" s="1"/>
  <c r="F60" i="1"/>
  <c r="F61" i="1" s="1"/>
  <c r="I10" i="1"/>
  <c r="I168" i="1" s="1"/>
  <c r="E60" i="1"/>
  <c r="E61" i="1" s="1"/>
  <c r="G60" i="1"/>
  <c r="H60" i="1"/>
  <c r="H61" i="1" s="1"/>
  <c r="B10" i="1"/>
  <c r="B12" i="1" s="1"/>
  <c r="B20" i="1" s="1"/>
  <c r="C10" i="1"/>
  <c r="C168" i="1" s="1"/>
  <c r="H10" i="1"/>
  <c r="H12" i="1" s="1"/>
  <c r="H20" i="1" s="1"/>
  <c r="E10" i="1"/>
  <c r="E12" i="1" s="1"/>
  <c r="E20" i="1" s="1"/>
  <c r="F10" i="1"/>
  <c r="F168" i="1" s="1"/>
  <c r="B60" i="1"/>
  <c r="B61" i="1" s="1"/>
  <c r="D10" i="1"/>
  <c r="D12" i="1" s="1"/>
  <c r="D20" i="1" s="1"/>
  <c r="C60" i="1"/>
  <c r="C61" i="1" s="1"/>
  <c r="E168" i="1"/>
  <c r="E99" i="1"/>
  <c r="D99" i="1"/>
  <c r="C99" i="1"/>
  <c r="B99" i="1"/>
  <c r="F99" i="1"/>
  <c r="G99" i="1"/>
  <c r="G10" i="1"/>
  <c r="I60" i="1"/>
  <c r="I61" i="1" s="1"/>
  <c r="G61" i="1"/>
  <c r="L15" i="3" l="1"/>
  <c r="M14" i="3" s="1"/>
  <c r="M15" i="3" s="1"/>
  <c r="N14" i="3" s="1"/>
  <c r="N15" i="3" s="1"/>
  <c r="L33" i="3"/>
  <c r="M32" i="3" s="1"/>
  <c r="L34" i="3"/>
  <c r="L19" i="3"/>
  <c r="M18" i="3" s="1"/>
  <c r="M19" i="3" s="1"/>
  <c r="N18" i="3" s="1"/>
  <c r="N19" i="3" s="1"/>
  <c r="L40" i="3"/>
  <c r="L37" i="3"/>
  <c r="L43" i="3"/>
  <c r="M20" i="3"/>
  <c r="M21" i="3" s="1"/>
  <c r="M129" i="3"/>
  <c r="M131" i="3" s="1"/>
  <c r="N8" i="3"/>
  <c r="N9" i="3" s="1"/>
  <c r="M9" i="3"/>
  <c r="M40" i="3"/>
  <c r="M39" i="3"/>
  <c r="N38" i="3" s="1"/>
  <c r="L12" i="3"/>
  <c r="M11" i="3" s="1"/>
  <c r="M12" i="3" s="1"/>
  <c r="N11" i="3" s="1"/>
  <c r="N12" i="3" s="1"/>
  <c r="N249" i="3"/>
  <c r="N250" i="3"/>
  <c r="N24" i="3"/>
  <c r="N25" i="3" s="1"/>
  <c r="N27" i="3" s="1"/>
  <c r="M27" i="3"/>
  <c r="M37" i="3"/>
  <c r="M36" i="3"/>
  <c r="N35" i="3" s="1"/>
  <c r="M28" i="3"/>
  <c r="L31" i="3"/>
  <c r="N141" i="3"/>
  <c r="N142" i="3"/>
  <c r="M43" i="3"/>
  <c r="M42" i="3"/>
  <c r="N41" i="3" s="1"/>
  <c r="K7" i="3"/>
  <c r="K6" i="3"/>
  <c r="L5" i="3" s="1"/>
  <c r="N303" i="3"/>
  <c r="N304" i="3"/>
  <c r="K4" i="3"/>
  <c r="L3" i="3" s="1"/>
  <c r="L10" i="3" s="1"/>
  <c r="K10" i="3"/>
  <c r="N222" i="3"/>
  <c r="N223" i="3"/>
  <c r="N217" i="3"/>
  <c r="N218" i="3" s="1"/>
  <c r="N220" i="3" s="1"/>
  <c r="N213" i="3"/>
  <c r="N214" i="3" s="1"/>
  <c r="N216" i="3" s="1"/>
  <c r="M216" i="3"/>
  <c r="N109" i="3"/>
  <c r="N110" i="3" s="1"/>
  <c r="N112" i="3" s="1"/>
  <c r="I12" i="1"/>
  <c r="I20" i="1" s="1"/>
  <c r="C12" i="1"/>
  <c r="C20" i="1" s="1"/>
  <c r="B168" i="1"/>
  <c r="F12" i="1"/>
  <c r="F20" i="1" s="1"/>
  <c r="H168" i="1"/>
  <c r="H65" i="1"/>
  <c r="H77" i="1" s="1"/>
  <c r="H99" i="1" s="1"/>
  <c r="H101" i="1" s="1"/>
  <c r="I100" i="1" s="1"/>
  <c r="D168" i="1"/>
  <c r="G12" i="1"/>
  <c r="G20" i="1" s="1"/>
  <c r="G168" i="1"/>
  <c r="M33" i="3" l="1"/>
  <c r="M34" i="3"/>
  <c r="N32" i="3"/>
  <c r="N36" i="3"/>
  <c r="N37" i="3"/>
  <c r="N20" i="3"/>
  <c r="N21" i="3" s="1"/>
  <c r="N23" i="3" s="1"/>
  <c r="M23" i="3"/>
  <c r="N42" i="3"/>
  <c r="N43" i="3"/>
  <c r="M29" i="3"/>
  <c r="M31" i="3" s="1"/>
  <c r="N39" i="3"/>
  <c r="N40" i="3"/>
  <c r="N128" i="3"/>
  <c r="N129" i="3" s="1"/>
  <c r="N131" i="3" s="1"/>
  <c r="L13" i="3"/>
  <c r="L16" i="3"/>
  <c r="M5" i="3"/>
  <c r="N5" i="3" s="1"/>
  <c r="L7" i="3"/>
  <c r="I65" i="1"/>
  <c r="I77" i="1" s="1"/>
  <c r="I99" i="1" s="1"/>
  <c r="H102" i="1"/>
  <c r="I101" i="1"/>
  <c r="I102" i="1" s="1"/>
  <c r="H1" i="1"/>
  <c r="G1" i="1" s="1"/>
  <c r="F1" i="1" s="1"/>
  <c r="E1" i="1" s="1"/>
  <c r="D1" i="1" s="1"/>
  <c r="C1" i="1" s="1"/>
  <c r="B1" i="1" s="1"/>
  <c r="L4" i="3"/>
  <c r="N33" i="3" l="1"/>
  <c r="N34" i="3"/>
  <c r="N28" i="3"/>
  <c r="N29" i="3" s="1"/>
  <c r="N31" i="3" s="1"/>
  <c r="M3" i="3"/>
  <c r="M4" i="3" l="1"/>
  <c r="N3" i="3" s="1"/>
  <c r="M7" i="3"/>
  <c r="M10" i="3"/>
  <c r="M13" i="3"/>
  <c r="M16" i="3"/>
  <c r="N7" i="3" l="1"/>
  <c r="N10" i="3"/>
  <c r="N13" i="3"/>
  <c r="N16" i="3"/>
  <c r="N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<sst xmlns="http://schemas.openxmlformats.org/spreadsheetml/2006/main" count="571" uniqueCount="158">
  <si>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</si>
  <si>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</si>
  <si>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</si>
  <si>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</si>
  <si>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</si>
  <si>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</si>
  <si>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</si>
  <si>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</si>
  <si>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</si>
  <si>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</si>
  <si>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</si>
  <si>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</si>
  <si>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</si>
  <si>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</si>
  <si>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</si>
  <si>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</si>
  <si>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</si>
  <si>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</si>
  <si>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</si>
  <si>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</si>
  <si>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</si>
  <si>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</si>
  <si>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</si>
  <si>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</si>
  <si>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</si>
  <si>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</si>
  <si>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</si>
  <si>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</si>
  <si>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</si>
  <si>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</si>
  <si>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</si>
  <si>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</si>
  <si>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</si>
  <si>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</si>
  <si>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</si>
  <si>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</si>
  <si>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</si>
  <si>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</si>
  <si>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</si>
  <si>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</si>
  <si>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</si>
  <si>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</si>
  <si>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</si>
  <si>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</si>
  <si>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</si>
  <si>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</si>
  <si>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</si>
  <si>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</si>
  <si>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</si>
  <si>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</si>
  <si>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</si>
  <si>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</si>
  <si>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</si>
  <si>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</si>
  <si>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</si>
  <si>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</si>
  <si>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</si>
  <si>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</si>
  <si>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</si>
  <si>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</si>
  <si>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</si>
  <si>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</si>
  <si>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</si>
  <si>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</si>
  <si>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</si>
  <si>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</si>
  <si>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</si>
  <si>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</si>
  <si>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</si>
  <si>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</si>
  <si>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</si>
  <si>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</si>
  <si>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</si>
  <si>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</si>
  <si>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</si>
  <si>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</si>
  <si>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</si>
  <si>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</si>
  <si>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</si>
  <si>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</si>
  <si>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</si>
  <si>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</si>
  <si>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</si>
  <si>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</si>
  <si>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</si>
  <si>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</si>
  <si>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</si>
  <si>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</si>
  <si>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</si>
  <si>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</si>
  <si>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</si>
  <si>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</si>
  <si>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</si>
  <si>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</si>
  <si>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</si>
  <si>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</si>
  <si>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</si>
  <si>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</si>
  <si>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</si>
  <si>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</si>
  <si>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</si>
  <si>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</si>
  <si>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</si>
  <si>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</si>
  <si>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</si>
  <si>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</si>
  <si>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</si>
  <si>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</si>
  <si>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</si>
  <si>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</si>
  <si>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</si>
  <si>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</si>
  <si>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</si>
  <si>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</si>
  <si>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</si>
  <si>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</si>
  <si>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</si>
  <si>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</si>
  <si>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</si>
  <si>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</si>
  <si>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</si>
  <si>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</si>
  <si>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</si>
  <si>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TOTAL ADDITIONS TO PROPERTY, PLANT AND EQUIPMENT</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</si>
  <si>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</si>
  <si>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</si>
  <si>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</si>
  <si>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</si>
  <si>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</si>
  <si>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</si>
  <si>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</si>
  <si>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</si>
  <si>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</si>
  <si>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</si>
  <si>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</si>
  <si>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</si>
  <si>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</si>
  <si>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</si>
  <si>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</si>
  <si>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</si>
  <si>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</si>
  <si>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</si>
  <si>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Deffered income taxes</t>
  </si>
  <si>
    <t>Disposals of property, plant and equipment</t>
  </si>
  <si>
    <t>Investments in reverse repurchase agreements</t>
  </si>
  <si>
    <t>Excess tax benefits from share-based paymnet arrangements</t>
  </si>
  <si>
    <t xml:space="preserve">Long-term debt payments, including current portion </t>
  </si>
  <si>
    <t>Japan</t>
  </si>
  <si>
    <t>Emerging markets</t>
  </si>
  <si>
    <t>Western Europe</t>
  </si>
  <si>
    <t>Central and Eastern Europe</t>
  </si>
  <si>
    <t>Central &amp; Eastern Europe</t>
  </si>
  <si>
    <t>Emerging Markets</t>
  </si>
  <si>
    <t>Central and eastern Europe</t>
  </si>
  <si>
    <t>ADDITIONS TO PROPERTY, PLANT AND EQUIPMENT/ CAPEX</t>
  </si>
  <si>
    <t>DEPRECIATION/Amortization</t>
  </si>
  <si>
    <t>Global Brand Division</t>
  </si>
  <si>
    <t>Average Growth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</si>
</sst>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 #,##0_-;\-* #,##0_-;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i/>
      <sz val="11"/>
      <color theme="1"/>
      <name val="Calibri"/>
      <family val="2"/>
      <scheme val="minor"/>
    </font>
    <font>
      <i/>
      <sz val="11"/>
      <color theme="1"/>
      <name val="Calibri"/>
      <family val="2"/>
      <scheme val="minor"/>
    </font>
    <font>
      <sz val="10"/>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6">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3" fontId="0" fillId="0" borderId="3" xfId="0" applyNumberFormat="1" applyBorder="1"/>
    <xf numFmtId="1" fontId="0" fillId="0" borderId="0" xfId="0" applyNumberFormat="1"/>
    <xf numFmtId="165" fontId="0" fillId="0" borderId="4" xfId="1" applyNumberFormat="1" applyFont="1" applyBorder="1"/>
    <xf numFmtId="3" fontId="2" fillId="0" borderId="5" xfId="0" applyNumberFormat="1" applyFont="1" applyBorder="1"/>
    <xf numFmtId="165" fontId="2" fillId="0" borderId="0" xfId="1" applyNumberFormat="1" applyFont="1" applyAlignment="1"/>
    <xf numFmtId="0" fontId="2" fillId="0" borderId="0" xfId="0" applyFont="1" applyAlignment="1">
      <alignment horizontal="left" vertical="top" indent="1"/>
    </xf>
    <xf numFmtId="3" fontId="2" fillId="0" borderId="0" xfId="0" applyNumberFormat="1" applyFont="1"/>
    <xf numFmtId="9" fontId="14" fillId="0" borderId="0" xfId="0" applyNumberFormat="1" applyFont="1"/>
    <xf numFmtId="9" fontId="15" fillId="0" borderId="0" xfId="0" applyNumberFormat="1" applyFont="1"/>
    <xf numFmtId="165" fontId="2" fillId="0" borderId="0" xfId="1" applyNumberFormat="1" applyFont="1" applyAlignment="1">
      <alignment horizontal="left" indent="1"/>
    </xf>
    <xf numFmtId="9" fontId="0" fillId="0" borderId="0" xfId="2" applyFont="1"/>
    <xf numFmtId="10" fontId="0" fillId="0" borderId="0" xfId="2" applyNumberFormat="1" applyFont="1"/>
    <xf numFmtId="43" fontId="0" fillId="0" borderId="0" xfId="0" applyNumberFormat="1"/>
    <xf numFmtId="43" fontId="2" fillId="0" borderId="0" xfId="0" applyNumberFormat="1" applyFont="1"/>
    <xf numFmtId="10" fontId="0" fillId="0" borderId="0" xfId="0" applyNumberFormat="1"/>
    <xf numFmtId="10" fontId="2" fillId="0" borderId="0" xfId="0" applyNumberFormat="1" applyFont="1"/>
    <xf numFmtId="166" fontId="0" fillId="0" borderId="0" xfId="0" applyNumberFormat="1"/>
    <xf numFmtId="166" fontId="11" fillId="0" borderId="0" xfId="0" applyNumberFormat="1" applyFont="1" applyAlignment="1">
      <alignment horizontal="right"/>
    </xf>
    <xf numFmtId="166" fontId="16" fillId="0" borderId="0" xfId="0" applyNumberFormat="1" applyFont="1" applyAlignment="1">
      <alignment horizontal="right"/>
    </xf>
    <xf numFmtId="166" fontId="11" fillId="0" borderId="0" xfId="0" applyNumberFormat="1" applyFont="1"/>
    <xf numFmtId="166" fontId="2" fillId="0" borderId="0" xfId="0" applyNumberFormat="1" applyFont="1"/>
    <xf numFmtId="167" fontId="2" fillId="0" borderId="0" xfId="0" applyNumberFormat="1" applyFont="1"/>
    <xf numFmtId="1" fontId="2" fillId="0" borderId="0" xfId="0" applyNumberFormat="1" applyFont="1"/>
    <xf numFmtId="165" fontId="2" fillId="5" borderId="0" xfId="1" applyNumberFormat="1" applyFont="1" applyFill="1"/>
    <xf numFmtId="165" fontId="2" fillId="6" borderId="0" xfId="1" applyNumberFormat="1" applyFont="1" applyFill="1"/>
    <xf numFmtId="10" fontId="0" fillId="0" borderId="0" xfId="2" applyNumberFormat="1" applyFont="1" applyAlignme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348c18b44a40d55c/Documents/Quil%20capital/71708081378315_Task%206%20-%20Financial%20Modelling%20-%20Historical%20Data%20Inputs.xlsx" TargetMode="External"/><Relationship Id="rId1" Type="http://schemas.openxmlformats.org/officeDocument/2006/relationships/externalLinkPath" Target="71708081378315_Task%206%20-%20Financial%20Modelling%20-%20Historical%20Data%20Inpu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s>
    <sheetDataSet>
      <sheetData sheetId="0"/>
      <sheetData sheetId="1">
        <row r="148">
          <cell r="B148">
            <v>30601</v>
          </cell>
          <cell r="C148">
            <v>32376</v>
          </cell>
          <cell r="D148">
            <v>34350</v>
          </cell>
          <cell r="E148">
            <v>36397</v>
          </cell>
          <cell r="F148">
            <v>39117</v>
          </cell>
          <cell r="G148">
            <v>37403</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7" sqref="A7"/>
    </sheetView>
  </sheetViews>
  <sheetFormatPr defaultRowHeight="15" x14ac:dyDescent="0.25"/>
  <cols>
    <col min="1" max="1" width="176.140625" style="19" customWidth="1"/>
  </cols>
  <sheetData>
    <row r="1" spans="1:1" ht="23.25" x14ac:dyDescent="0.35">
      <c r="A1" s="18" t="s">
        <v>21</v>
      </c>
    </row>
    <row r="2" spans="1:1" x14ac:dyDescent="0.25">
      <c r="A2" s="38" t="s">
        <v>139</v>
      </c>
    </row>
    <row r="3" spans="1:1" x14ac:dyDescent="0.25">
      <c r="A3" s="20" t="s">
        <v>140</v>
      </c>
    </row>
    <row r="4" spans="1:1" x14ac:dyDescent="0.25">
      <c r="A4" s="38" t="s">
        <v>20</v>
      </c>
    </row>
    <row r="5" spans="1:1" x14ac:dyDescent="0.25">
      <c r="A5" s="19" t="s">
        <v>141</v>
      </c>
    </row>
    <row r="6" spans="1:1" x14ac:dyDescent="0.25">
      <c r="A6" s="38"/>
    </row>
    <row r="7" spans="1:1" x14ac:dyDescent="0.25">
      <c r="A7" s="38"/>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7"/>
  <sheetViews>
    <sheetView zoomScale="118" zoomScaleNormal="118" workbookViewId="0">
      <pane ySplit="1" topLeftCell="A145" activePane="bottomLeft" state="frozen"/>
      <selection pane="bottomLeft" activeCell="C249" sqref="C249"/>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f>[1]Historicals!$B$148</f>
        <v>30601</v>
      </c>
      <c r="C2" s="3">
        <f>[1]Historicals!$C$148</f>
        <v>32376</v>
      </c>
      <c r="D2" s="3">
        <f>[1]Historicals!$D$148</f>
        <v>34350</v>
      </c>
      <c r="E2" s="3">
        <f>[1]Historicals!$E$148</f>
        <v>36397</v>
      </c>
      <c r="F2" s="3">
        <f>[1]Historicals!$F$148</f>
        <v>39117</v>
      </c>
      <c r="G2" s="3">
        <f>[1]Historicals!$G$148</f>
        <v>37403</v>
      </c>
      <c r="H2" s="3">
        <v>44538</v>
      </c>
      <c r="I2" s="3">
        <v>46710</v>
      </c>
    </row>
    <row r="3" spans="1:9" x14ac:dyDescent="0.25">
      <c r="A3" s="23" t="s">
        <v>29</v>
      </c>
      <c r="B3" s="48">
        <v>16534</v>
      </c>
      <c r="C3" s="48">
        <v>17405</v>
      </c>
      <c r="D3" s="48">
        <v>19038</v>
      </c>
      <c r="E3" s="48">
        <v>20441</v>
      </c>
      <c r="F3" s="24">
        <v>21643</v>
      </c>
      <c r="G3" s="24">
        <v>21162</v>
      </c>
      <c r="H3" s="24">
        <v>24576</v>
      </c>
      <c r="I3" s="24">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22</v>
      </c>
      <c r="B5" s="8">
        <v>3213</v>
      </c>
      <c r="C5" s="8">
        <v>3278</v>
      </c>
      <c r="D5" s="8">
        <v>3341</v>
      </c>
      <c r="E5" s="8">
        <v>3577</v>
      </c>
      <c r="F5" s="3">
        <v>3753</v>
      </c>
      <c r="G5" s="3">
        <v>3592</v>
      </c>
      <c r="H5" s="3">
        <v>3114</v>
      </c>
      <c r="I5" s="3">
        <v>3850</v>
      </c>
    </row>
    <row r="6" spans="1:9" x14ac:dyDescent="0.25">
      <c r="A6" s="11" t="s">
        <v>23</v>
      </c>
      <c r="B6" s="8">
        <v>6679</v>
      </c>
      <c r="C6" s="8">
        <v>7191</v>
      </c>
      <c r="D6" s="8">
        <v>7222</v>
      </c>
      <c r="E6" s="8">
        <v>7934</v>
      </c>
      <c r="F6" s="3">
        <v>8949</v>
      </c>
      <c r="G6" s="3">
        <v>9534</v>
      </c>
      <c r="H6" s="3">
        <v>9911</v>
      </c>
      <c r="I6" s="3">
        <v>10954</v>
      </c>
    </row>
    <row r="7" spans="1:9" x14ac:dyDescent="0.25">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25</v>
      </c>
      <c r="B8">
        <v>28</v>
      </c>
      <c r="C8">
        <v>19</v>
      </c>
      <c r="D8">
        <v>59</v>
      </c>
      <c r="E8">
        <v>54</v>
      </c>
      <c r="F8" s="3">
        <v>49</v>
      </c>
      <c r="G8" s="3">
        <v>89</v>
      </c>
      <c r="H8" s="3">
        <v>262</v>
      </c>
      <c r="I8" s="3">
        <v>205</v>
      </c>
    </row>
    <row r="9" spans="1:9" x14ac:dyDescent="0.25">
      <c r="A9" s="2" t="s">
        <v>5</v>
      </c>
      <c r="B9">
        <v>-58</v>
      </c>
      <c r="C9">
        <v>-140</v>
      </c>
      <c r="D9">
        <v>-196</v>
      </c>
      <c r="E9">
        <v>66</v>
      </c>
      <c r="F9" s="3">
        <v>-78</v>
      </c>
      <c r="G9" s="3">
        <v>139</v>
      </c>
      <c r="H9" s="3">
        <v>14</v>
      </c>
      <c r="I9" s="3">
        <v>-181</v>
      </c>
    </row>
    <row r="10" spans="1:9" x14ac:dyDescent="0.2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27</v>
      </c>
      <c r="B11">
        <v>932</v>
      </c>
      <c r="C11">
        <v>863</v>
      </c>
      <c r="D11">
        <v>646</v>
      </c>
      <c r="E11" s="8">
        <v>2392</v>
      </c>
      <c r="F11" s="3">
        <v>772</v>
      </c>
      <c r="G11" s="3">
        <v>348</v>
      </c>
      <c r="H11" s="3">
        <v>934</v>
      </c>
      <c r="I11" s="3">
        <v>605</v>
      </c>
    </row>
    <row r="12" spans="1:9" ht="15.75" thickBot="1" x14ac:dyDescent="0.3">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3.8</v>
      </c>
      <c r="C14">
        <v>2.21</v>
      </c>
      <c r="D14">
        <v>2.56</v>
      </c>
      <c r="E14">
        <v>1.19</v>
      </c>
      <c r="F14">
        <v>2.5499999999999998</v>
      </c>
      <c r="G14">
        <v>1.63</v>
      </c>
      <c r="H14">
        <v>3.64</v>
      </c>
      <c r="I14">
        <v>3.83</v>
      </c>
    </row>
    <row r="15" spans="1:9" x14ac:dyDescent="0.25">
      <c r="A15" s="2" t="s">
        <v>7</v>
      </c>
      <c r="B15">
        <v>3.7</v>
      </c>
      <c r="C15">
        <v>2.16</v>
      </c>
      <c r="D15">
        <v>2.5099999999999998</v>
      </c>
      <c r="E15">
        <v>1.17</v>
      </c>
      <c r="F15">
        <v>2.4900000000000002</v>
      </c>
      <c r="G15">
        <v>1.6</v>
      </c>
      <c r="H15">
        <v>3.56</v>
      </c>
      <c r="I15">
        <v>3.75</v>
      </c>
    </row>
    <row r="16" spans="1:9" x14ac:dyDescent="0.25">
      <c r="A16" s="1" t="s">
        <v>9</v>
      </c>
    </row>
    <row r="17" spans="1:9" x14ac:dyDescent="0.25">
      <c r="A17" s="2" t="s">
        <v>6</v>
      </c>
      <c r="B17" s="49">
        <v>861.7</v>
      </c>
      <c r="C17" s="49">
        <v>1697.9</v>
      </c>
      <c r="D17" s="49">
        <v>1657.8</v>
      </c>
      <c r="E17" s="49">
        <v>1623.8</v>
      </c>
      <c r="F17" s="49">
        <v>1579.7</v>
      </c>
      <c r="G17" s="8">
        <v>1558.8</v>
      </c>
      <c r="H17" s="8">
        <v>1573</v>
      </c>
      <c r="I17" s="8">
        <v>1578.8</v>
      </c>
    </row>
    <row r="18" spans="1:9" x14ac:dyDescent="0.25">
      <c r="A18" s="2" t="s">
        <v>7</v>
      </c>
      <c r="B18" s="49">
        <v>884.4</v>
      </c>
      <c r="C18" s="49">
        <v>1742.5</v>
      </c>
      <c r="D18" s="49">
        <v>1692</v>
      </c>
      <c r="E18" s="49">
        <v>1659.1</v>
      </c>
      <c r="F18" s="49">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8">
        <v>3852</v>
      </c>
      <c r="C25" s="3">
        <v>3138</v>
      </c>
      <c r="D25" s="8">
        <v>3808</v>
      </c>
      <c r="E25" s="8">
        <v>4249</v>
      </c>
      <c r="F25" s="3">
        <v>4466</v>
      </c>
      <c r="G25" s="3">
        <v>8348</v>
      </c>
      <c r="H25" s="3">
        <v>9889</v>
      </c>
      <c r="I25" s="3">
        <v>8574</v>
      </c>
    </row>
    <row r="26" spans="1:9" x14ac:dyDescent="0.25">
      <c r="A26" s="11" t="s">
        <v>34</v>
      </c>
      <c r="B26" s="8">
        <v>2072</v>
      </c>
      <c r="C26" s="3">
        <v>2319</v>
      </c>
      <c r="D26" s="8">
        <v>2371</v>
      </c>
      <c r="E26">
        <v>996</v>
      </c>
      <c r="F26" s="3">
        <v>197</v>
      </c>
      <c r="G26" s="3">
        <v>439</v>
      </c>
      <c r="H26" s="3">
        <v>3587</v>
      </c>
      <c r="I26" s="3">
        <v>4423</v>
      </c>
    </row>
    <row r="27" spans="1:9" x14ac:dyDescent="0.25">
      <c r="A27" s="11" t="s">
        <v>35</v>
      </c>
      <c r="B27" s="8">
        <v>3358</v>
      </c>
      <c r="C27" s="3">
        <v>3241</v>
      </c>
      <c r="D27" s="8">
        <v>3677</v>
      </c>
      <c r="E27" s="8">
        <v>3498</v>
      </c>
      <c r="F27" s="3">
        <v>4272</v>
      </c>
      <c r="G27" s="3">
        <v>2749</v>
      </c>
      <c r="H27" s="3">
        <v>4463</v>
      </c>
      <c r="I27" s="3">
        <v>4667</v>
      </c>
    </row>
    <row r="28" spans="1:9" x14ac:dyDescent="0.25">
      <c r="A28" s="11" t="s">
        <v>36</v>
      </c>
      <c r="B28" s="8">
        <v>4337</v>
      </c>
      <c r="C28" s="3">
        <v>4838</v>
      </c>
      <c r="D28" s="8">
        <v>5055</v>
      </c>
      <c r="E28" s="8">
        <v>5261</v>
      </c>
      <c r="F28" s="3">
        <v>5622</v>
      </c>
      <c r="G28" s="3">
        <v>7367</v>
      </c>
      <c r="H28" s="3">
        <v>6854</v>
      </c>
      <c r="I28" s="3">
        <v>8420</v>
      </c>
    </row>
    <row r="29" spans="1:9" x14ac:dyDescent="0.25">
      <c r="A29" s="11" t="s">
        <v>142</v>
      </c>
      <c r="B29">
        <v>389</v>
      </c>
      <c r="C29" s="3"/>
      <c r="D29" s="3"/>
      <c r="E29" s="3"/>
      <c r="F29" s="3"/>
      <c r="G29" s="3"/>
      <c r="H29" s="3"/>
      <c r="I29" s="3"/>
    </row>
    <row r="30" spans="1:9" x14ac:dyDescent="0.25">
      <c r="A30" s="11" t="s">
        <v>37</v>
      </c>
      <c r="B30" s="8">
        <v>1968</v>
      </c>
      <c r="C30" s="3">
        <v>1489</v>
      </c>
      <c r="D30" s="8">
        <v>1150</v>
      </c>
      <c r="E30" s="8">
        <v>1130</v>
      </c>
      <c r="F30" s="3">
        <v>1968</v>
      </c>
      <c r="G30" s="3">
        <v>1653</v>
      </c>
      <c r="H30" s="3">
        <v>1498</v>
      </c>
      <c r="I30" s="3">
        <v>2129</v>
      </c>
    </row>
    <row r="31" spans="1:9" x14ac:dyDescent="0.25">
      <c r="A31" s="4" t="s">
        <v>10</v>
      </c>
      <c r="B31" s="5">
        <f t="shared" ref="B31:H31" si="6">+SUM(B25:B30)</f>
        <v>15976</v>
      </c>
      <c r="C31" s="5">
        <f t="shared" si="6"/>
        <v>15025</v>
      </c>
      <c r="D31" s="5">
        <f t="shared" si="6"/>
        <v>16061</v>
      </c>
      <c r="E31" s="5">
        <f t="shared" si="6"/>
        <v>15134</v>
      </c>
      <c r="F31" s="5">
        <f t="shared" si="6"/>
        <v>16525</v>
      </c>
      <c r="G31" s="5">
        <f t="shared" si="6"/>
        <v>20556</v>
      </c>
      <c r="H31" s="5">
        <f t="shared" si="6"/>
        <v>26291</v>
      </c>
      <c r="I31" s="5">
        <f>+SUM(I25:I30)</f>
        <v>28213</v>
      </c>
    </row>
    <row r="32" spans="1:9" x14ac:dyDescent="0.25">
      <c r="A32" s="2" t="s">
        <v>38</v>
      </c>
      <c r="B32" s="8">
        <v>3011</v>
      </c>
      <c r="C32" s="3">
        <v>3520</v>
      </c>
      <c r="D32" s="8">
        <v>3989</v>
      </c>
      <c r="E32" s="8">
        <v>4454</v>
      </c>
      <c r="F32" s="3">
        <v>4744</v>
      </c>
      <c r="G32" s="3">
        <v>4866</v>
      </c>
      <c r="H32" s="3">
        <v>4904</v>
      </c>
      <c r="I32" s="3">
        <v>4791</v>
      </c>
    </row>
    <row r="33" spans="1:9" x14ac:dyDescent="0.25">
      <c r="A33" s="2" t="s">
        <v>39</v>
      </c>
      <c r="B33" s="3"/>
      <c r="C33" s="3"/>
      <c r="D33" s="3"/>
      <c r="F33" s="3"/>
      <c r="G33" s="3">
        <v>3097</v>
      </c>
      <c r="H33" s="3">
        <v>3113</v>
      </c>
      <c r="I33" s="3">
        <v>2926</v>
      </c>
    </row>
    <row r="34" spans="1:9" x14ac:dyDescent="0.25">
      <c r="A34" s="2" t="s">
        <v>40</v>
      </c>
      <c r="B34">
        <v>281</v>
      </c>
      <c r="C34" s="3">
        <v>281</v>
      </c>
      <c r="D34">
        <v>283</v>
      </c>
      <c r="E34">
        <v>285</v>
      </c>
      <c r="F34" s="3">
        <v>283</v>
      </c>
      <c r="G34" s="3">
        <v>274</v>
      </c>
      <c r="H34" s="3">
        <v>269</v>
      </c>
      <c r="I34" s="3">
        <v>286</v>
      </c>
    </row>
    <row r="35" spans="1:9" x14ac:dyDescent="0.25">
      <c r="A35" s="2" t="s">
        <v>41</v>
      </c>
      <c r="B35">
        <v>131</v>
      </c>
      <c r="C35" s="3">
        <v>131</v>
      </c>
      <c r="D35">
        <v>139</v>
      </c>
      <c r="E35">
        <v>154</v>
      </c>
      <c r="F35" s="3">
        <v>154</v>
      </c>
      <c r="G35" s="3">
        <v>223</v>
      </c>
      <c r="H35" s="3">
        <v>242</v>
      </c>
      <c r="I35" s="3">
        <v>284</v>
      </c>
    </row>
    <row r="36" spans="1:9" x14ac:dyDescent="0.25">
      <c r="A36" s="2" t="s">
        <v>42</v>
      </c>
      <c r="B36" s="8">
        <v>2201</v>
      </c>
      <c r="C36" s="3">
        <v>2439</v>
      </c>
      <c r="D36" s="8">
        <v>2787</v>
      </c>
      <c r="E36" s="8">
        <v>2509</v>
      </c>
      <c r="F36" s="3">
        <v>2011</v>
      </c>
      <c r="G36" s="3">
        <v>2326</v>
      </c>
      <c r="H36" s="3">
        <v>2921</v>
      </c>
      <c r="I36" s="3">
        <v>3821</v>
      </c>
    </row>
    <row r="37" spans="1:9" ht="15.75" thickBot="1" x14ac:dyDescent="0.3">
      <c r="A37" s="6" t="s">
        <v>43</v>
      </c>
      <c r="B37" s="7">
        <f t="shared" ref="B37:H37" si="7">+SUM(B31:B36)</f>
        <v>21600</v>
      </c>
      <c r="C37" s="7">
        <f t="shared" si="7"/>
        <v>21396</v>
      </c>
      <c r="D37" s="7">
        <f t="shared" si="7"/>
        <v>23259</v>
      </c>
      <c r="E37" s="7">
        <f t="shared" si="7"/>
        <v>22536</v>
      </c>
      <c r="F37" s="7">
        <f t="shared" si="7"/>
        <v>23717</v>
      </c>
      <c r="G37" s="7">
        <f t="shared" si="7"/>
        <v>31342</v>
      </c>
      <c r="H37" s="7">
        <f t="shared" si="7"/>
        <v>37740</v>
      </c>
      <c r="I37" s="7">
        <f>+SUM(I31:I36)</f>
        <v>40321</v>
      </c>
    </row>
    <row r="38" spans="1:9" ht="15.75" thickTop="1" x14ac:dyDescent="0.25">
      <c r="A38" s="1" t="s">
        <v>44</v>
      </c>
      <c r="B38" s="3"/>
      <c r="C38" s="3"/>
      <c r="D38" s="3"/>
      <c r="E38" s="3"/>
      <c r="F38" s="3"/>
      <c r="G38" s="3"/>
      <c r="H38" s="3"/>
      <c r="I38" s="3"/>
    </row>
    <row r="39" spans="1:9" x14ac:dyDescent="0.25">
      <c r="A39" s="2" t="s">
        <v>45</v>
      </c>
      <c r="B39" s="3"/>
      <c r="C39" s="3"/>
      <c r="D39" s="3"/>
      <c r="E39" s="3"/>
      <c r="F39" s="3"/>
      <c r="G39" s="3"/>
      <c r="H39" s="3"/>
      <c r="I39" s="3"/>
    </row>
    <row r="40" spans="1:9" x14ac:dyDescent="0.25">
      <c r="A40" s="11" t="s">
        <v>46</v>
      </c>
      <c r="B40">
        <v>107</v>
      </c>
      <c r="C40" s="3">
        <v>44</v>
      </c>
      <c r="D40" s="3">
        <v>6</v>
      </c>
      <c r="E40" s="3">
        <v>6</v>
      </c>
      <c r="F40" s="3">
        <v>6</v>
      </c>
      <c r="G40" s="3">
        <v>3</v>
      </c>
      <c r="H40" s="3">
        <v>0</v>
      </c>
      <c r="I40" s="3">
        <v>500</v>
      </c>
    </row>
    <row r="41" spans="1:9" x14ac:dyDescent="0.25">
      <c r="A41" s="11" t="s">
        <v>47</v>
      </c>
      <c r="B41">
        <v>74</v>
      </c>
      <c r="C41" s="3">
        <v>1</v>
      </c>
      <c r="D41" s="3">
        <v>325</v>
      </c>
      <c r="E41" s="3">
        <v>336</v>
      </c>
      <c r="F41" s="3">
        <v>9</v>
      </c>
      <c r="G41" s="3">
        <v>248</v>
      </c>
      <c r="H41" s="3">
        <v>2</v>
      </c>
      <c r="I41" s="3">
        <v>10</v>
      </c>
    </row>
    <row r="42" spans="1:9" x14ac:dyDescent="0.25">
      <c r="A42" s="11" t="s">
        <v>11</v>
      </c>
      <c r="B42" s="8">
        <v>2131</v>
      </c>
      <c r="C42" s="3">
        <v>2191</v>
      </c>
      <c r="D42" s="3">
        <v>2048</v>
      </c>
      <c r="E42" s="3">
        <v>2279</v>
      </c>
      <c r="F42" s="3">
        <v>2612</v>
      </c>
      <c r="G42" s="3">
        <v>2248</v>
      </c>
      <c r="H42" s="3">
        <v>2836</v>
      </c>
      <c r="I42" s="3">
        <v>3358</v>
      </c>
    </row>
    <row r="43" spans="1:9" x14ac:dyDescent="0.25">
      <c r="A43" s="11" t="s">
        <v>48</v>
      </c>
      <c r="B43" s="3"/>
      <c r="C43" s="3"/>
      <c r="D43" s="3"/>
      <c r="E43" s="3"/>
      <c r="F43" s="3">
        <v>0</v>
      </c>
      <c r="G43" s="3">
        <v>445</v>
      </c>
      <c r="H43" s="3">
        <v>467</v>
      </c>
      <c r="I43" s="3">
        <v>420</v>
      </c>
    </row>
    <row r="44" spans="1:9" x14ac:dyDescent="0.25">
      <c r="A44" s="11" t="s">
        <v>12</v>
      </c>
      <c r="B44" s="8">
        <v>3951</v>
      </c>
      <c r="C44" s="3">
        <v>3037</v>
      </c>
      <c r="D44" s="3">
        <v>3011</v>
      </c>
      <c r="E44" s="3">
        <v>3269</v>
      </c>
      <c r="F44" s="3">
        <v>5010</v>
      </c>
      <c r="G44" s="3">
        <v>5184</v>
      </c>
      <c r="H44" s="3">
        <v>6063</v>
      </c>
      <c r="I44" s="3">
        <v>6220</v>
      </c>
    </row>
    <row r="45" spans="1:9" x14ac:dyDescent="0.25">
      <c r="A45" s="11" t="s">
        <v>49</v>
      </c>
      <c r="B45">
        <v>71</v>
      </c>
      <c r="C45" s="3">
        <v>85</v>
      </c>
      <c r="D45" s="3">
        <v>84</v>
      </c>
      <c r="E45" s="3">
        <v>150</v>
      </c>
      <c r="F45" s="3">
        <v>229</v>
      </c>
      <c r="G45" s="3">
        <v>156</v>
      </c>
      <c r="H45" s="3">
        <v>306</v>
      </c>
      <c r="I45" s="3">
        <v>222</v>
      </c>
    </row>
    <row r="46" spans="1:9" x14ac:dyDescent="0.25">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9" x14ac:dyDescent="0.25">
      <c r="A47" s="2" t="s">
        <v>50</v>
      </c>
      <c r="B47" s="8">
        <v>1079</v>
      </c>
      <c r="C47" s="3">
        <v>2010</v>
      </c>
      <c r="D47" s="3">
        <v>3471</v>
      </c>
      <c r="E47" s="3">
        <v>3468</v>
      </c>
      <c r="F47" s="3">
        <v>3464</v>
      </c>
      <c r="G47" s="3">
        <v>9406</v>
      </c>
      <c r="H47" s="3">
        <v>9413</v>
      </c>
      <c r="I47" s="3">
        <v>8920</v>
      </c>
    </row>
    <row r="48" spans="1:9" x14ac:dyDescent="0.25">
      <c r="A48" s="2" t="s">
        <v>51</v>
      </c>
      <c r="B48" s="3"/>
      <c r="C48" s="3"/>
      <c r="D48" s="3"/>
      <c r="E48" s="3"/>
      <c r="F48" s="3">
        <v>0</v>
      </c>
      <c r="G48" s="3">
        <v>2913</v>
      </c>
      <c r="H48" s="3">
        <v>2931</v>
      </c>
      <c r="I48" s="3">
        <v>2777</v>
      </c>
    </row>
    <row r="49" spans="1:9" x14ac:dyDescent="0.25">
      <c r="A49" s="2" t="s">
        <v>52</v>
      </c>
      <c r="B49" s="8">
        <v>1480</v>
      </c>
      <c r="C49" s="3">
        <v>1770</v>
      </c>
      <c r="D49" s="3">
        <v>1907</v>
      </c>
      <c r="E49" s="3">
        <v>3216</v>
      </c>
      <c r="F49" s="3">
        <v>3347</v>
      </c>
      <c r="G49" s="3">
        <v>2684</v>
      </c>
      <c r="H49" s="3">
        <v>2955</v>
      </c>
      <c r="I49" s="3">
        <v>2613</v>
      </c>
    </row>
    <row r="50" spans="1:9" x14ac:dyDescent="0.25">
      <c r="A50" s="2" t="s">
        <v>53</v>
      </c>
      <c r="B50" s="3"/>
      <c r="C50" s="3"/>
      <c r="D50" s="3"/>
      <c r="E50" s="3"/>
      <c r="F50" s="3"/>
      <c r="G50" s="3"/>
      <c r="H50" s="3"/>
      <c r="I50" s="3"/>
    </row>
    <row r="51" spans="1:9" x14ac:dyDescent="0.25">
      <c r="A51" s="11" t="s">
        <v>54</v>
      </c>
      <c r="B51" s="3">
        <v>0</v>
      </c>
      <c r="C51" s="3">
        <v>0</v>
      </c>
      <c r="D51" s="3">
        <v>0</v>
      </c>
      <c r="E51" s="3">
        <v>0</v>
      </c>
      <c r="F51" s="3">
        <v>0</v>
      </c>
      <c r="G51" s="3">
        <v>0</v>
      </c>
      <c r="H51" s="3">
        <v>0</v>
      </c>
      <c r="I51" s="3">
        <v>0</v>
      </c>
    </row>
    <row r="52" spans="1:9" x14ac:dyDescent="0.25">
      <c r="A52" s="2" t="s">
        <v>55</v>
      </c>
      <c r="B52" s="3"/>
      <c r="C52" s="3"/>
      <c r="D52" s="3"/>
      <c r="E52" s="3"/>
      <c r="F52" s="3"/>
      <c r="G52" s="3"/>
      <c r="H52" s="3"/>
      <c r="I52" s="3"/>
    </row>
    <row r="53" spans="1:9" x14ac:dyDescent="0.25">
      <c r="A53" s="11" t="s">
        <v>56</v>
      </c>
      <c r="B53" s="3"/>
      <c r="C53" s="3"/>
      <c r="D53" s="3"/>
      <c r="E53" s="3"/>
      <c r="F53" s="3"/>
      <c r="G53" s="3"/>
      <c r="H53" s="3"/>
      <c r="I53" s="3"/>
    </row>
    <row r="54" spans="1:9" x14ac:dyDescent="0.25">
      <c r="A54" s="17" t="s">
        <v>57</v>
      </c>
      <c r="B54" s="3">
        <v>0</v>
      </c>
      <c r="C54" s="3">
        <v>0</v>
      </c>
      <c r="D54" s="3">
        <v>0</v>
      </c>
      <c r="E54" s="3">
        <v>0</v>
      </c>
      <c r="F54" s="3">
        <v>0</v>
      </c>
      <c r="G54" s="3">
        <v>0</v>
      </c>
      <c r="H54" s="3"/>
      <c r="I54" s="3"/>
    </row>
    <row r="55" spans="1:9" x14ac:dyDescent="0.25">
      <c r="A55" s="17" t="s">
        <v>58</v>
      </c>
      <c r="B55" s="3">
        <v>3</v>
      </c>
      <c r="C55" s="3">
        <v>3</v>
      </c>
      <c r="D55" s="3">
        <v>3</v>
      </c>
      <c r="E55" s="3">
        <v>3</v>
      </c>
      <c r="F55" s="3">
        <v>3</v>
      </c>
      <c r="G55" s="3">
        <v>3</v>
      </c>
      <c r="H55" s="3">
        <v>3</v>
      </c>
      <c r="I55" s="3">
        <v>3</v>
      </c>
    </row>
    <row r="56" spans="1:9" x14ac:dyDescent="0.25">
      <c r="A56" s="17" t="s">
        <v>59</v>
      </c>
      <c r="B56" s="8">
        <v>6773</v>
      </c>
      <c r="C56" s="3">
        <v>7786</v>
      </c>
      <c r="D56" s="3">
        <v>5710</v>
      </c>
      <c r="E56" s="3">
        <v>6384</v>
      </c>
      <c r="F56" s="3">
        <v>7163</v>
      </c>
      <c r="G56" s="3">
        <v>8299</v>
      </c>
      <c r="H56" s="3">
        <v>9965</v>
      </c>
      <c r="I56" s="3">
        <v>11484</v>
      </c>
    </row>
    <row r="57" spans="1:9" x14ac:dyDescent="0.25">
      <c r="A57" s="17" t="s">
        <v>60</v>
      </c>
      <c r="B57" s="8">
        <v>1246</v>
      </c>
      <c r="C57" s="3">
        <v>318</v>
      </c>
      <c r="D57" s="3">
        <v>-213</v>
      </c>
      <c r="E57" s="3">
        <v>-92</v>
      </c>
      <c r="F57" s="3">
        <v>231</v>
      </c>
      <c r="G57" s="3">
        <v>-56</v>
      </c>
      <c r="H57" s="3">
        <v>-380</v>
      </c>
      <c r="I57" s="3">
        <v>318</v>
      </c>
    </row>
    <row r="58" spans="1:9" x14ac:dyDescent="0.25">
      <c r="A58" s="17" t="s">
        <v>61</v>
      </c>
      <c r="B58" s="8">
        <v>4685</v>
      </c>
      <c r="C58" s="3">
        <v>4151</v>
      </c>
      <c r="D58" s="3">
        <v>6907</v>
      </c>
      <c r="E58" s="3">
        <v>3517</v>
      </c>
      <c r="F58" s="3">
        <v>1643</v>
      </c>
      <c r="G58" s="3">
        <v>-191</v>
      </c>
      <c r="H58" s="3">
        <v>3179</v>
      </c>
      <c r="I58" s="3">
        <v>3476</v>
      </c>
    </row>
    <row r="59" spans="1:9" x14ac:dyDescent="0.25">
      <c r="A59" s="4" t="s">
        <v>62</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5.75" thickBot="1" x14ac:dyDescent="0.3">
      <c r="A60" s="6" t="s">
        <v>63</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2" customFormat="1" ht="15.75" thickTop="1" x14ac:dyDescent="0.25">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25">
      <c r="A62" s="14" t="s">
        <v>1</v>
      </c>
      <c r="B62" s="14"/>
      <c r="C62" s="14"/>
      <c r="D62" s="14"/>
      <c r="E62" s="14"/>
      <c r="F62" s="14"/>
      <c r="G62" s="14"/>
      <c r="H62" s="14"/>
      <c r="I62" s="14"/>
    </row>
    <row r="63" spans="1:9" x14ac:dyDescent="0.25">
      <c r="A63" t="s">
        <v>15</v>
      </c>
    </row>
    <row r="64" spans="1:9" x14ac:dyDescent="0.25">
      <c r="A64" s="1" t="s">
        <v>64</v>
      </c>
    </row>
    <row r="65" spans="1:9" s="1" customFormat="1" x14ac:dyDescent="0.25">
      <c r="A65" s="10" t="s">
        <v>65</v>
      </c>
      <c r="B65" s="8">
        <v>3273</v>
      </c>
      <c r="C65" s="8">
        <v>3760</v>
      </c>
      <c r="D65" s="8">
        <v>4240</v>
      </c>
      <c r="E65" s="8">
        <v>1933</v>
      </c>
      <c r="F65" s="9">
        <v>4029</v>
      </c>
      <c r="G65" s="9">
        <v>2539</v>
      </c>
      <c r="H65" s="9">
        <f>+H12</f>
        <v>5727</v>
      </c>
      <c r="I65" s="9">
        <f>+I12</f>
        <v>6046</v>
      </c>
    </row>
    <row r="66" spans="1:9" s="1" customFormat="1" x14ac:dyDescent="0.25">
      <c r="A66" s="2" t="s">
        <v>66</v>
      </c>
      <c r="B66" s="3"/>
      <c r="C66" s="3"/>
      <c r="D66" s="3"/>
      <c r="E66" s="3"/>
      <c r="F66" s="3"/>
      <c r="G66" s="3"/>
      <c r="H66" s="3"/>
      <c r="I66" s="3"/>
    </row>
    <row r="67" spans="1:9" x14ac:dyDescent="0.25">
      <c r="A67" s="11" t="s">
        <v>67</v>
      </c>
      <c r="B67">
        <v>606</v>
      </c>
      <c r="C67">
        <v>649</v>
      </c>
      <c r="D67">
        <v>706</v>
      </c>
      <c r="E67">
        <v>747</v>
      </c>
      <c r="F67" s="3">
        <v>705</v>
      </c>
      <c r="G67" s="3">
        <v>721</v>
      </c>
      <c r="H67" s="3">
        <v>744</v>
      </c>
      <c r="I67" s="3">
        <v>717</v>
      </c>
    </row>
    <row r="68" spans="1:9" x14ac:dyDescent="0.25">
      <c r="A68" s="11" t="s">
        <v>68</v>
      </c>
      <c r="B68">
        <v>-113</v>
      </c>
      <c r="C68" s="3">
        <v>-80</v>
      </c>
      <c r="D68" s="3">
        <v>-273</v>
      </c>
      <c r="E68" s="3">
        <v>647</v>
      </c>
      <c r="F68" s="3">
        <v>34</v>
      </c>
      <c r="G68" s="3">
        <v>-380</v>
      </c>
      <c r="H68" s="3">
        <v>-385</v>
      </c>
      <c r="I68" s="3">
        <v>-650</v>
      </c>
    </row>
    <row r="69" spans="1:9" x14ac:dyDescent="0.25">
      <c r="A69" s="11" t="s">
        <v>69</v>
      </c>
      <c r="B69">
        <v>191</v>
      </c>
      <c r="C69">
        <v>236</v>
      </c>
      <c r="D69" s="3">
        <v>215</v>
      </c>
      <c r="E69" s="3">
        <v>218</v>
      </c>
      <c r="F69" s="3">
        <v>325</v>
      </c>
      <c r="G69" s="3">
        <v>429</v>
      </c>
      <c r="H69" s="3">
        <v>611</v>
      </c>
      <c r="I69" s="3">
        <v>638</v>
      </c>
    </row>
    <row r="70" spans="1:9" x14ac:dyDescent="0.25">
      <c r="A70" s="11" t="s">
        <v>70</v>
      </c>
      <c r="B70">
        <v>43</v>
      </c>
      <c r="C70">
        <v>13</v>
      </c>
      <c r="D70">
        <v>10</v>
      </c>
      <c r="E70">
        <v>27</v>
      </c>
      <c r="F70" s="3">
        <v>15</v>
      </c>
      <c r="G70" s="3">
        <v>398</v>
      </c>
      <c r="H70" s="3">
        <v>53</v>
      </c>
      <c r="I70" s="3">
        <v>123</v>
      </c>
    </row>
    <row r="71" spans="1:9" x14ac:dyDescent="0.25">
      <c r="A71" s="11" t="s">
        <v>71</v>
      </c>
      <c r="B71">
        <v>424</v>
      </c>
      <c r="C71">
        <v>98</v>
      </c>
      <c r="D71" s="3">
        <v>-117</v>
      </c>
      <c r="E71" s="3">
        <v>-99</v>
      </c>
      <c r="F71" s="3">
        <v>233</v>
      </c>
      <c r="G71" s="3">
        <v>23</v>
      </c>
      <c r="H71" s="3">
        <v>-138</v>
      </c>
      <c r="I71" s="3">
        <v>-26</v>
      </c>
    </row>
    <row r="72" spans="1:9" x14ac:dyDescent="0.25">
      <c r="A72" s="2" t="s">
        <v>72</v>
      </c>
      <c r="B72" s="3"/>
      <c r="C72" s="3"/>
      <c r="D72" s="3"/>
      <c r="E72" s="3"/>
      <c r="F72" s="3"/>
      <c r="G72" s="3"/>
      <c r="H72" s="3"/>
      <c r="I72" s="3"/>
    </row>
    <row r="73" spans="1:9" x14ac:dyDescent="0.25">
      <c r="A73" s="11" t="s">
        <v>73</v>
      </c>
      <c r="B73">
        <v>-216</v>
      </c>
      <c r="C73">
        <v>60</v>
      </c>
      <c r="D73" s="3">
        <v>-426</v>
      </c>
      <c r="E73" s="3">
        <v>187</v>
      </c>
      <c r="F73" s="3">
        <v>-270</v>
      </c>
      <c r="G73" s="3">
        <v>1239</v>
      </c>
      <c r="H73" s="3">
        <v>-1606</v>
      </c>
      <c r="I73" s="3">
        <v>-504</v>
      </c>
    </row>
    <row r="74" spans="1:9" x14ac:dyDescent="0.25">
      <c r="A74" s="11" t="s">
        <v>74</v>
      </c>
      <c r="B74">
        <v>-621</v>
      </c>
      <c r="C74" s="3">
        <v>-590</v>
      </c>
      <c r="D74" s="3">
        <v>-231</v>
      </c>
      <c r="E74" s="3">
        <v>-255</v>
      </c>
      <c r="F74" s="3">
        <v>-490</v>
      </c>
      <c r="G74" s="3">
        <v>-1854</v>
      </c>
      <c r="H74" s="3">
        <v>507</v>
      </c>
      <c r="I74" s="3">
        <v>-1676</v>
      </c>
    </row>
    <row r="75" spans="1:9" x14ac:dyDescent="0.25">
      <c r="A75" s="11" t="s">
        <v>99</v>
      </c>
      <c r="B75">
        <v>-144</v>
      </c>
      <c r="C75" s="3">
        <v>-161</v>
      </c>
      <c r="D75" s="3">
        <v>-120</v>
      </c>
      <c r="E75" s="3">
        <v>35</v>
      </c>
      <c r="F75" s="3">
        <v>-203</v>
      </c>
      <c r="G75" s="3">
        <v>-654</v>
      </c>
      <c r="H75" s="3">
        <v>-182</v>
      </c>
      <c r="I75" s="3">
        <v>-845</v>
      </c>
    </row>
    <row r="76" spans="1:9" x14ac:dyDescent="0.25">
      <c r="A76" s="11" t="s">
        <v>98</v>
      </c>
      <c r="B76" s="8">
        <v>1237</v>
      </c>
      <c r="C76" s="3">
        <v>-586</v>
      </c>
      <c r="D76" s="3">
        <v>-158</v>
      </c>
      <c r="E76" s="3">
        <v>1515</v>
      </c>
      <c r="F76" s="3">
        <v>1525</v>
      </c>
      <c r="G76" s="3">
        <v>24</v>
      </c>
      <c r="H76" s="3">
        <v>1326</v>
      </c>
      <c r="I76" s="3">
        <v>1365</v>
      </c>
    </row>
    <row r="77" spans="1:9" x14ac:dyDescent="0.25">
      <c r="A77" s="25" t="s">
        <v>75</v>
      </c>
      <c r="B77" s="26">
        <f t="shared" ref="B77:H77" si="12">+SUM(B65:B76)</f>
        <v>4680</v>
      </c>
      <c r="C77" s="26">
        <f t="shared" si="12"/>
        <v>3399</v>
      </c>
      <c r="D77" s="26">
        <f t="shared" si="12"/>
        <v>3846</v>
      </c>
      <c r="E77" s="26">
        <f t="shared" si="12"/>
        <v>4955</v>
      </c>
      <c r="F77" s="26">
        <f t="shared" si="12"/>
        <v>5903</v>
      </c>
      <c r="G77" s="26">
        <f t="shared" si="12"/>
        <v>2485</v>
      </c>
      <c r="H77" s="26">
        <f t="shared" si="12"/>
        <v>6657</v>
      </c>
      <c r="I77" s="26">
        <f>+SUM(I65:I76)</f>
        <v>5188</v>
      </c>
    </row>
    <row r="78" spans="1:9" x14ac:dyDescent="0.25">
      <c r="A78" s="1" t="s">
        <v>76</v>
      </c>
      <c r="B78" s="3"/>
      <c r="C78" s="3"/>
      <c r="D78" s="3"/>
      <c r="E78" s="3"/>
      <c r="F78" s="3"/>
      <c r="G78" s="3"/>
      <c r="H78" s="3"/>
      <c r="I78" s="3"/>
    </row>
    <row r="79" spans="1:9" x14ac:dyDescent="0.25">
      <c r="A79" s="2" t="s">
        <v>77</v>
      </c>
      <c r="B79" s="8">
        <v>-4936</v>
      </c>
      <c r="C79" s="3">
        <v>-5367</v>
      </c>
      <c r="D79" s="3">
        <v>-5928</v>
      </c>
      <c r="E79" s="3">
        <v>-4783</v>
      </c>
      <c r="F79" s="3">
        <v>-2937</v>
      </c>
      <c r="G79" s="3">
        <v>-2426</v>
      </c>
      <c r="H79" s="3">
        <v>-9961</v>
      </c>
      <c r="I79" s="3">
        <v>-12913</v>
      </c>
    </row>
    <row r="80" spans="1:9" x14ac:dyDescent="0.25">
      <c r="A80" s="2" t="s">
        <v>78</v>
      </c>
      <c r="B80" s="8">
        <v>3655</v>
      </c>
      <c r="C80" s="3">
        <v>2924</v>
      </c>
      <c r="D80" s="3">
        <v>3623</v>
      </c>
      <c r="E80" s="3">
        <v>3613</v>
      </c>
      <c r="F80" s="3">
        <v>1715</v>
      </c>
      <c r="G80" s="3">
        <v>74</v>
      </c>
      <c r="H80" s="3">
        <v>4236</v>
      </c>
      <c r="I80" s="3">
        <v>8199</v>
      </c>
    </row>
    <row r="81" spans="1:9" x14ac:dyDescent="0.25">
      <c r="A81" s="2" t="s">
        <v>79</v>
      </c>
      <c r="B81" s="8">
        <v>2216</v>
      </c>
      <c r="C81" s="3">
        <v>2386</v>
      </c>
      <c r="D81" s="3">
        <v>2423</v>
      </c>
      <c r="E81" s="3">
        <v>2496</v>
      </c>
      <c r="F81" s="3">
        <v>2072</v>
      </c>
      <c r="G81" s="3">
        <v>2379</v>
      </c>
      <c r="H81" s="3">
        <v>2449</v>
      </c>
      <c r="I81" s="3">
        <v>3967</v>
      </c>
    </row>
    <row r="82" spans="1:9" x14ac:dyDescent="0.25">
      <c r="A82" s="2" t="s">
        <v>144</v>
      </c>
      <c r="B82">
        <v>-150</v>
      </c>
      <c r="C82" s="3">
        <v>150</v>
      </c>
      <c r="D82" s="3">
        <v>0</v>
      </c>
      <c r="E82" s="3">
        <v>0</v>
      </c>
      <c r="F82" s="3">
        <v>0</v>
      </c>
      <c r="G82" s="3">
        <v>0</v>
      </c>
      <c r="H82" s="3"/>
      <c r="I82" s="3"/>
    </row>
    <row r="83" spans="1:9" x14ac:dyDescent="0.25">
      <c r="A83" s="2" t="s">
        <v>14</v>
      </c>
      <c r="B83" s="3">
        <v>-963</v>
      </c>
      <c r="C83" s="3">
        <v>-1143</v>
      </c>
      <c r="D83" s="3">
        <v>-1105</v>
      </c>
      <c r="E83" s="3">
        <v>-1028</v>
      </c>
      <c r="F83" s="3">
        <v>-1119</v>
      </c>
      <c r="G83" s="3">
        <v>-1086</v>
      </c>
      <c r="H83" s="3">
        <v>-695</v>
      </c>
      <c r="I83" s="3">
        <v>-758</v>
      </c>
    </row>
    <row r="84" spans="1:9" x14ac:dyDescent="0.25">
      <c r="A84" s="2" t="s">
        <v>143</v>
      </c>
      <c r="B84" s="3">
        <v>3</v>
      </c>
      <c r="C84" s="3">
        <v>10</v>
      </c>
      <c r="D84" s="3">
        <v>13</v>
      </c>
      <c r="E84" s="3">
        <v>3</v>
      </c>
      <c r="F84" s="3">
        <v>0</v>
      </c>
      <c r="G84" s="3">
        <v>0</v>
      </c>
      <c r="H84" s="3"/>
      <c r="I84" s="3"/>
    </row>
    <row r="85" spans="1:9" x14ac:dyDescent="0.25">
      <c r="A85" s="2" t="s">
        <v>80</v>
      </c>
      <c r="B85" s="3"/>
      <c r="C85" s="3">
        <v>6</v>
      </c>
      <c r="D85" s="3">
        <v>-34</v>
      </c>
      <c r="E85" s="3">
        <v>-25</v>
      </c>
      <c r="F85" s="3">
        <v>5</v>
      </c>
      <c r="G85" s="3">
        <v>31</v>
      </c>
      <c r="H85" s="3">
        <v>171</v>
      </c>
      <c r="I85" s="3">
        <v>-19</v>
      </c>
    </row>
    <row r="86" spans="1:9" x14ac:dyDescent="0.25">
      <c r="A86" s="27" t="s">
        <v>81</v>
      </c>
      <c r="B86" s="26">
        <f t="shared" ref="B86:H86" si="13">+SUM(B79:B85)</f>
        <v>-175</v>
      </c>
      <c r="C86" s="26">
        <f t="shared" si="13"/>
        <v>-1034</v>
      </c>
      <c r="D86" s="26">
        <f t="shared" si="13"/>
        <v>-1008</v>
      </c>
      <c r="E86" s="26">
        <f t="shared" si="13"/>
        <v>276</v>
      </c>
      <c r="F86" s="26">
        <f t="shared" si="13"/>
        <v>-264</v>
      </c>
      <c r="G86" s="26">
        <f t="shared" si="13"/>
        <v>-1028</v>
      </c>
      <c r="H86" s="26">
        <f t="shared" si="13"/>
        <v>-3800</v>
      </c>
      <c r="I86" s="26">
        <f>+SUM(I79:I85)</f>
        <v>-1524</v>
      </c>
    </row>
    <row r="87" spans="1:9" x14ac:dyDescent="0.25">
      <c r="A87" s="1" t="s">
        <v>82</v>
      </c>
      <c r="B87" s="3"/>
      <c r="C87" s="3"/>
      <c r="D87" s="3"/>
      <c r="E87" s="3"/>
      <c r="F87" s="3"/>
      <c r="G87" s="3"/>
      <c r="H87" s="3"/>
      <c r="I87" s="3"/>
    </row>
    <row r="88" spans="1:9" x14ac:dyDescent="0.25">
      <c r="A88" s="2" t="s">
        <v>83</v>
      </c>
      <c r="B88" s="3">
        <v>0</v>
      </c>
      <c r="C88" s="3">
        <v>981</v>
      </c>
      <c r="D88" s="3">
        <v>1482</v>
      </c>
      <c r="E88" s="3">
        <v>0</v>
      </c>
      <c r="F88" s="3">
        <v>0</v>
      </c>
      <c r="G88" s="3">
        <v>6134</v>
      </c>
      <c r="H88" s="3">
        <v>0</v>
      </c>
      <c r="I88" s="3">
        <v>0</v>
      </c>
    </row>
    <row r="89" spans="1:9" x14ac:dyDescent="0.25">
      <c r="A89" s="2" t="s">
        <v>146</v>
      </c>
      <c r="B89" s="3">
        <v>-7</v>
      </c>
      <c r="C89" s="3">
        <v>-106</v>
      </c>
      <c r="D89" s="3">
        <v>-44</v>
      </c>
      <c r="E89" s="3">
        <v>-6</v>
      </c>
      <c r="F89" s="3">
        <v>0</v>
      </c>
      <c r="G89" s="3">
        <v>0</v>
      </c>
      <c r="H89" s="3"/>
      <c r="I89" s="3"/>
    </row>
    <row r="90" spans="1:9" x14ac:dyDescent="0.25">
      <c r="A90" s="2" t="s">
        <v>84</v>
      </c>
      <c r="B90" s="3">
        <v>-63</v>
      </c>
      <c r="C90" s="3">
        <v>-67</v>
      </c>
      <c r="D90" s="3">
        <v>327</v>
      </c>
      <c r="E90" s="3">
        <v>13</v>
      </c>
      <c r="F90" s="3">
        <v>-325</v>
      </c>
      <c r="G90" s="3">
        <v>49</v>
      </c>
      <c r="H90" s="3">
        <v>-52</v>
      </c>
      <c r="I90" s="3">
        <v>15</v>
      </c>
    </row>
    <row r="91" spans="1:9" x14ac:dyDescent="0.25">
      <c r="A91" s="2" t="s">
        <v>85</v>
      </c>
      <c r="B91" s="3">
        <v>-19</v>
      </c>
      <c r="C91" s="3">
        <v>-7</v>
      </c>
      <c r="D91" s="3">
        <v>-17</v>
      </c>
      <c r="E91" s="3">
        <v>-23</v>
      </c>
      <c r="F91" s="3">
        <v>0</v>
      </c>
      <c r="H91" s="3">
        <v>-197</v>
      </c>
      <c r="I91" s="3">
        <v>0</v>
      </c>
    </row>
    <row r="92" spans="1:9" x14ac:dyDescent="0.25">
      <c r="A92" s="2" t="s">
        <v>86</v>
      </c>
      <c r="B92" s="3">
        <v>514</v>
      </c>
      <c r="C92" s="3">
        <v>507</v>
      </c>
      <c r="D92" s="3">
        <v>489</v>
      </c>
      <c r="E92" s="3">
        <v>733</v>
      </c>
      <c r="F92" s="3">
        <v>700</v>
      </c>
      <c r="G92" s="3">
        <v>885</v>
      </c>
      <c r="H92" s="3">
        <v>1172</v>
      </c>
      <c r="I92" s="3">
        <v>1151</v>
      </c>
    </row>
    <row r="93" spans="1:9" x14ac:dyDescent="0.25">
      <c r="A93" s="2" t="s">
        <v>145</v>
      </c>
      <c r="B93" s="3">
        <v>218</v>
      </c>
      <c r="C93" s="3">
        <v>-3238</v>
      </c>
      <c r="D93" s="3">
        <v>-3223</v>
      </c>
      <c r="E93" s="3">
        <v>-4254</v>
      </c>
      <c r="F93" s="3">
        <v>0</v>
      </c>
      <c r="G93" s="3">
        <v>0</v>
      </c>
      <c r="H93" s="3"/>
      <c r="I93" s="3"/>
    </row>
    <row r="94" spans="1:9" x14ac:dyDescent="0.25">
      <c r="A94" s="2" t="s">
        <v>16</v>
      </c>
      <c r="B94" s="3">
        <v>-2534</v>
      </c>
      <c r="C94" s="3">
        <v>-1022</v>
      </c>
      <c r="D94" s="3">
        <v>-1133</v>
      </c>
      <c r="E94" s="3">
        <v>-1243</v>
      </c>
      <c r="F94" s="3">
        <v>-4286</v>
      </c>
      <c r="G94" s="3">
        <v>-3067</v>
      </c>
      <c r="H94" s="3">
        <v>-608</v>
      </c>
      <c r="I94" s="3">
        <v>-4014</v>
      </c>
    </row>
    <row r="95" spans="1:9" x14ac:dyDescent="0.25">
      <c r="A95" s="2" t="s">
        <v>87</v>
      </c>
      <c r="B95" s="3">
        <v>-899</v>
      </c>
      <c r="C95" s="3">
        <v>-22</v>
      </c>
      <c r="D95" s="3">
        <v>-29</v>
      </c>
      <c r="E95" s="3">
        <v>-55</v>
      </c>
      <c r="F95" s="3">
        <v>-1332</v>
      </c>
      <c r="G95" s="3">
        <v>-1452</v>
      </c>
      <c r="H95" s="3">
        <v>-1638</v>
      </c>
      <c r="I95" s="3">
        <v>-1837</v>
      </c>
    </row>
    <row r="96" spans="1:9" x14ac:dyDescent="0.25">
      <c r="A96" s="2" t="s">
        <v>88</v>
      </c>
      <c r="B96" s="3"/>
      <c r="C96" s="3"/>
      <c r="D96" s="3"/>
      <c r="E96" s="3"/>
      <c r="F96" s="3">
        <v>-50</v>
      </c>
      <c r="G96" s="3">
        <v>-58</v>
      </c>
      <c r="H96" s="3">
        <v>-136</v>
      </c>
      <c r="I96" s="3">
        <v>-151</v>
      </c>
    </row>
    <row r="97" spans="1:9" x14ac:dyDescent="0.25">
      <c r="A97" s="27" t="s">
        <v>89</v>
      </c>
      <c r="B97" s="26">
        <f t="shared" ref="B97:I97" si="14">+SUM(B88:B96)</f>
        <v>-2790</v>
      </c>
      <c r="C97" s="26">
        <f t="shared" si="14"/>
        <v>-2974</v>
      </c>
      <c r="D97" s="26">
        <f t="shared" si="14"/>
        <v>-2148</v>
      </c>
      <c r="E97" s="26">
        <f t="shared" si="14"/>
        <v>-4835</v>
      </c>
      <c r="F97" s="26">
        <f t="shared" si="14"/>
        <v>-5293</v>
      </c>
      <c r="G97" s="26">
        <f t="shared" si="14"/>
        <v>2491</v>
      </c>
      <c r="H97" s="26">
        <f t="shared" si="14"/>
        <v>-1459</v>
      </c>
      <c r="I97" s="26">
        <f t="shared" si="14"/>
        <v>-4836</v>
      </c>
    </row>
    <row r="98" spans="1:9" x14ac:dyDescent="0.25">
      <c r="A98" s="2" t="s">
        <v>90</v>
      </c>
      <c r="B98" s="3">
        <v>-83</v>
      </c>
      <c r="C98" s="3">
        <v>-105</v>
      </c>
      <c r="D98" s="3">
        <v>-20</v>
      </c>
      <c r="E98" s="3">
        <v>45</v>
      </c>
      <c r="F98" s="3">
        <v>-129</v>
      </c>
      <c r="G98" s="3">
        <v>-66</v>
      </c>
      <c r="H98" s="3">
        <v>143</v>
      </c>
      <c r="I98" s="3">
        <v>-143</v>
      </c>
    </row>
    <row r="99" spans="1:9" x14ac:dyDescent="0.25">
      <c r="A99" s="27" t="s">
        <v>91</v>
      </c>
      <c r="B99" s="26">
        <f t="shared" ref="B99:I99" si="15">+B77+B86+B97+B98</f>
        <v>1632</v>
      </c>
      <c r="C99" s="26">
        <f t="shared" si="15"/>
        <v>-714</v>
      </c>
      <c r="D99" s="26">
        <f t="shared" si="15"/>
        <v>670</v>
      </c>
      <c r="E99" s="26">
        <f t="shared" si="15"/>
        <v>441</v>
      </c>
      <c r="F99" s="26">
        <f t="shared" si="15"/>
        <v>217</v>
      </c>
      <c r="G99" s="26">
        <f t="shared" si="15"/>
        <v>3882</v>
      </c>
      <c r="H99" s="26">
        <f t="shared" si="15"/>
        <v>1541</v>
      </c>
      <c r="I99" s="26">
        <f t="shared" si="15"/>
        <v>-1315</v>
      </c>
    </row>
    <row r="100" spans="1:9" x14ac:dyDescent="0.25">
      <c r="A100" t="s">
        <v>92</v>
      </c>
      <c r="B100" s="50">
        <v>2220</v>
      </c>
      <c r="C100" s="3">
        <v>3852</v>
      </c>
      <c r="D100" s="3">
        <v>3138</v>
      </c>
      <c r="E100" s="3">
        <v>3808</v>
      </c>
      <c r="F100" s="3">
        <v>4249</v>
      </c>
      <c r="G100" s="3">
        <v>4466</v>
      </c>
      <c r="H100" s="3">
        <v>8348</v>
      </c>
      <c r="I100" s="3">
        <f>+H101</f>
        <v>9889</v>
      </c>
    </row>
    <row r="101" spans="1:9" ht="15.75" thickBot="1" x14ac:dyDescent="0.3">
      <c r="A101" s="6" t="s">
        <v>93</v>
      </c>
      <c r="B101" s="51">
        <v>3852</v>
      </c>
      <c r="C101" s="7">
        <v>3138</v>
      </c>
      <c r="D101" s="7">
        <v>3808</v>
      </c>
      <c r="E101" s="7">
        <v>4249</v>
      </c>
      <c r="F101" s="7">
        <v>4466</v>
      </c>
      <c r="G101" s="7">
        <v>8348</v>
      </c>
      <c r="H101" s="7">
        <f>+H99+H100</f>
        <v>9889</v>
      </c>
      <c r="I101" s="7">
        <f>+I99+I100</f>
        <v>8574</v>
      </c>
    </row>
    <row r="102" spans="1:9" s="12" customFormat="1" ht="15.75" thickTop="1" x14ac:dyDescent="0.25">
      <c r="A102" s="12" t="s">
        <v>19</v>
      </c>
      <c r="B102" s="13">
        <f t="shared" ref="B102:I102" si="16">+B101-B25</f>
        <v>0</v>
      </c>
      <c r="C102" s="13">
        <f t="shared" si="16"/>
        <v>0</v>
      </c>
      <c r="D102" s="13">
        <f t="shared" si="16"/>
        <v>0</v>
      </c>
      <c r="E102" s="13">
        <f t="shared" si="16"/>
        <v>0</v>
      </c>
      <c r="F102" s="13">
        <f t="shared" si="16"/>
        <v>0</v>
      </c>
      <c r="G102" s="13">
        <f t="shared" si="16"/>
        <v>0</v>
      </c>
      <c r="H102" s="13">
        <f t="shared" si="16"/>
        <v>0</v>
      </c>
      <c r="I102" s="13">
        <f t="shared" si="16"/>
        <v>0</v>
      </c>
    </row>
    <row r="103" spans="1:9" x14ac:dyDescent="0.25">
      <c r="A103" t="s">
        <v>94</v>
      </c>
      <c r="B103" s="3"/>
      <c r="C103" s="3"/>
      <c r="D103" s="3"/>
      <c r="E103" s="3"/>
      <c r="F103" s="3"/>
      <c r="G103" s="3"/>
      <c r="H103" s="3"/>
      <c r="I103" s="3"/>
    </row>
    <row r="104" spans="1:9" x14ac:dyDescent="0.25">
      <c r="A104" s="2" t="s">
        <v>17</v>
      </c>
      <c r="B104" s="3"/>
      <c r="C104" s="3"/>
      <c r="D104" s="3"/>
      <c r="E104" s="3"/>
      <c r="F104" s="3"/>
      <c r="G104" s="3"/>
      <c r="H104" s="3"/>
      <c r="I104" s="3"/>
    </row>
    <row r="105" spans="1:9" x14ac:dyDescent="0.25">
      <c r="A105" s="11" t="s">
        <v>95</v>
      </c>
      <c r="B105" s="3">
        <v>53</v>
      </c>
      <c r="C105" s="3">
        <v>70</v>
      </c>
      <c r="D105" s="3">
        <v>98</v>
      </c>
      <c r="E105" s="3">
        <v>125</v>
      </c>
      <c r="F105" s="3">
        <v>153</v>
      </c>
      <c r="G105" s="3">
        <v>140</v>
      </c>
      <c r="H105" s="3">
        <v>293</v>
      </c>
      <c r="I105" s="3">
        <v>290</v>
      </c>
    </row>
    <row r="106" spans="1:9" x14ac:dyDescent="0.25">
      <c r="A106" s="11" t="s">
        <v>18</v>
      </c>
      <c r="B106" s="3">
        <v>1262</v>
      </c>
      <c r="C106" s="3">
        <v>748</v>
      </c>
      <c r="D106" s="3">
        <v>703</v>
      </c>
      <c r="E106" s="3">
        <v>529</v>
      </c>
      <c r="F106" s="3">
        <v>757</v>
      </c>
      <c r="G106" s="3">
        <v>1028</v>
      </c>
      <c r="H106" s="3">
        <v>1177</v>
      </c>
      <c r="I106" s="3">
        <v>1231</v>
      </c>
    </row>
    <row r="107" spans="1:9" x14ac:dyDescent="0.25">
      <c r="A107" s="11" t="s">
        <v>96</v>
      </c>
      <c r="B107" s="3">
        <v>206</v>
      </c>
      <c r="C107" s="3">
        <v>252</v>
      </c>
      <c r="D107" s="3">
        <v>266</v>
      </c>
      <c r="E107" s="3">
        <v>294</v>
      </c>
      <c r="F107" s="3">
        <v>160</v>
      </c>
      <c r="G107" s="3">
        <v>121</v>
      </c>
      <c r="H107" s="3">
        <v>179</v>
      </c>
      <c r="I107" s="3">
        <v>160</v>
      </c>
    </row>
    <row r="108" spans="1:9" x14ac:dyDescent="0.25">
      <c r="A108" s="11" t="s">
        <v>97</v>
      </c>
      <c r="B108" s="3">
        <v>240</v>
      </c>
      <c r="C108" s="3">
        <v>271</v>
      </c>
      <c r="D108" s="3">
        <v>300</v>
      </c>
      <c r="E108" s="3">
        <v>320</v>
      </c>
      <c r="F108" s="3">
        <v>347</v>
      </c>
      <c r="G108" s="3">
        <v>385</v>
      </c>
      <c r="H108" s="3">
        <v>438</v>
      </c>
      <c r="I108" s="3">
        <v>480</v>
      </c>
    </row>
    <row r="110" spans="1:9" x14ac:dyDescent="0.25">
      <c r="A110" s="14" t="s">
        <v>100</v>
      </c>
      <c r="B110" s="14"/>
      <c r="C110" s="14"/>
      <c r="D110" s="14"/>
      <c r="E110" s="14"/>
      <c r="F110" s="14"/>
      <c r="G110" s="14"/>
      <c r="H110" s="14"/>
      <c r="I110" s="14"/>
    </row>
    <row r="111" spans="1:9" x14ac:dyDescent="0.25">
      <c r="A111" s="28" t="s">
        <v>110</v>
      </c>
      <c r="B111" s="3"/>
      <c r="C111" s="3"/>
      <c r="D111" s="3"/>
      <c r="E111" s="3"/>
      <c r="F111" s="3"/>
      <c r="G111" s="3"/>
      <c r="H111" s="3"/>
      <c r="I111" s="3"/>
    </row>
    <row r="112" spans="1:9" s="1" customFormat="1" x14ac:dyDescent="0.25">
      <c r="A112" s="10" t="s">
        <v>101</v>
      </c>
      <c r="B112" s="9">
        <f t="shared" ref="B112:G112" si="17">+SUM(B113:B115)</f>
        <v>13740</v>
      </c>
      <c r="C112" s="9">
        <f t="shared" si="17"/>
        <v>14764</v>
      </c>
      <c r="D112" s="9">
        <f t="shared" si="17"/>
        <v>15216</v>
      </c>
      <c r="E112" s="9">
        <f t="shared" si="17"/>
        <v>14855</v>
      </c>
      <c r="F112" s="9">
        <f t="shared" si="17"/>
        <v>15902</v>
      </c>
      <c r="G112" s="9">
        <f t="shared" si="17"/>
        <v>14484</v>
      </c>
      <c r="H112" s="9">
        <f t="shared" ref="H112" si="18">+SUM(H113:H115)</f>
        <v>17179</v>
      </c>
      <c r="I112" s="9">
        <f>+SUM(I113:I115)</f>
        <v>18353</v>
      </c>
    </row>
    <row r="113" spans="1:9" x14ac:dyDescent="0.25">
      <c r="A113" s="11" t="s">
        <v>114</v>
      </c>
      <c r="B113" s="8">
        <v>8506</v>
      </c>
      <c r="C113">
        <v>9299</v>
      </c>
      <c r="D113">
        <v>9684</v>
      </c>
      <c r="E113">
        <v>9322</v>
      </c>
      <c r="F113">
        <v>10045</v>
      </c>
      <c r="G113">
        <v>9329</v>
      </c>
      <c r="H113" s="8">
        <v>11644</v>
      </c>
      <c r="I113" s="8">
        <v>12228</v>
      </c>
    </row>
    <row r="114" spans="1:9" x14ac:dyDescent="0.25">
      <c r="A114" s="11" t="s">
        <v>115</v>
      </c>
      <c r="B114" s="8">
        <v>4410</v>
      </c>
      <c r="C114">
        <v>4746</v>
      </c>
      <c r="D114">
        <v>4886</v>
      </c>
      <c r="E114">
        <v>4938</v>
      </c>
      <c r="F114">
        <v>5260</v>
      </c>
      <c r="G114">
        <v>4639</v>
      </c>
      <c r="H114" s="8">
        <v>5028</v>
      </c>
      <c r="I114" s="8">
        <v>5492</v>
      </c>
    </row>
    <row r="115" spans="1:9" x14ac:dyDescent="0.25">
      <c r="A115" s="11" t="s">
        <v>116</v>
      </c>
      <c r="B115">
        <v>824</v>
      </c>
      <c r="C115">
        <v>719</v>
      </c>
      <c r="D115">
        <v>646</v>
      </c>
      <c r="E115">
        <v>595</v>
      </c>
      <c r="F115">
        <v>597</v>
      </c>
      <c r="G115">
        <v>516</v>
      </c>
      <c r="H115">
        <v>507</v>
      </c>
      <c r="I115">
        <v>633</v>
      </c>
    </row>
    <row r="116" spans="1:9" s="1" customFormat="1" x14ac:dyDescent="0.25">
      <c r="A116" s="53" t="s">
        <v>149</v>
      </c>
      <c r="B116" s="54">
        <f>SUM(B117:B119)</f>
        <v>5709</v>
      </c>
      <c r="C116" s="54">
        <f t="shared" ref="C116:E116" si="19">SUM(C117:C119)</f>
        <v>5884</v>
      </c>
      <c r="D116" s="54">
        <f t="shared" si="19"/>
        <v>0</v>
      </c>
      <c r="E116" s="54">
        <f t="shared" si="19"/>
        <v>0</v>
      </c>
    </row>
    <row r="117" spans="1:9" x14ac:dyDescent="0.25">
      <c r="A117" s="11" t="s">
        <v>114</v>
      </c>
      <c r="B117" s="8">
        <v>3876</v>
      </c>
      <c r="C117">
        <v>3985</v>
      </c>
    </row>
    <row r="118" spans="1:9" x14ac:dyDescent="0.25">
      <c r="A118" s="11" t="s">
        <v>115</v>
      </c>
      <c r="B118" s="8">
        <v>1555</v>
      </c>
      <c r="C118">
        <v>1628</v>
      </c>
    </row>
    <row r="119" spans="1:9" x14ac:dyDescent="0.25">
      <c r="A119" s="11" t="s">
        <v>116</v>
      </c>
      <c r="B119">
        <v>278</v>
      </c>
      <c r="C119">
        <v>271</v>
      </c>
    </row>
    <row r="120" spans="1:9" s="1" customFormat="1" x14ac:dyDescent="0.25">
      <c r="A120" s="10" t="s">
        <v>150</v>
      </c>
      <c r="B120" s="9">
        <f>SUM(B121:B123)</f>
        <v>1417</v>
      </c>
      <c r="C120" s="9">
        <f t="shared" ref="C120:E120" si="20">SUM(C121:C123)</f>
        <v>1431</v>
      </c>
      <c r="D120" s="9">
        <f t="shared" si="20"/>
        <v>0</v>
      </c>
      <c r="E120" s="9">
        <f t="shared" si="20"/>
        <v>0</v>
      </c>
    </row>
    <row r="121" spans="1:9" x14ac:dyDescent="0.25">
      <c r="A121" s="11" t="s">
        <v>114</v>
      </c>
      <c r="B121">
        <v>827</v>
      </c>
      <c r="C121">
        <v>882</v>
      </c>
    </row>
    <row r="122" spans="1:9" x14ac:dyDescent="0.25">
      <c r="A122" s="11" t="s">
        <v>115</v>
      </c>
      <c r="B122">
        <v>495</v>
      </c>
      <c r="C122">
        <v>463</v>
      </c>
    </row>
    <row r="123" spans="1:9" x14ac:dyDescent="0.25">
      <c r="A123" s="11" t="s">
        <v>116</v>
      </c>
      <c r="B123">
        <v>95</v>
      </c>
      <c r="C123">
        <v>86</v>
      </c>
    </row>
    <row r="124" spans="1:9" s="1" customFormat="1" x14ac:dyDescent="0.25">
      <c r="A124" s="10" t="s">
        <v>102</v>
      </c>
      <c r="B124" s="9">
        <f t="shared" ref="B124:G124" si="21">+SUM(B125:B127)</f>
        <v>0</v>
      </c>
      <c r="C124" s="9">
        <f t="shared" si="21"/>
        <v>0</v>
      </c>
      <c r="D124" s="9">
        <f t="shared" si="21"/>
        <v>7970</v>
      </c>
      <c r="E124" s="9">
        <f t="shared" si="21"/>
        <v>9242</v>
      </c>
      <c r="F124" s="9">
        <f t="shared" si="21"/>
        <v>9812</v>
      </c>
      <c r="G124" s="9">
        <f t="shared" si="21"/>
        <v>9347</v>
      </c>
      <c r="H124" s="9">
        <f t="shared" ref="H124" si="22">+SUM(H125:H127)</f>
        <v>11456</v>
      </c>
      <c r="I124" s="9">
        <f>+SUM(I125:I127)</f>
        <v>12479</v>
      </c>
    </row>
    <row r="125" spans="1:9" x14ac:dyDescent="0.25">
      <c r="A125" s="11" t="s">
        <v>114</v>
      </c>
      <c r="D125">
        <v>5192</v>
      </c>
      <c r="E125">
        <v>5875</v>
      </c>
      <c r="F125">
        <v>6293</v>
      </c>
      <c r="G125">
        <v>5892</v>
      </c>
      <c r="H125" s="8">
        <v>6970</v>
      </c>
      <c r="I125" s="8">
        <v>7388</v>
      </c>
    </row>
    <row r="126" spans="1:9" x14ac:dyDescent="0.25">
      <c r="A126" s="11" t="s">
        <v>115</v>
      </c>
      <c r="D126">
        <v>2395</v>
      </c>
      <c r="E126">
        <v>2940</v>
      </c>
      <c r="F126">
        <v>3087</v>
      </c>
      <c r="G126">
        <v>3053</v>
      </c>
      <c r="H126" s="8">
        <v>3996</v>
      </c>
      <c r="I126" s="8">
        <v>4527</v>
      </c>
    </row>
    <row r="127" spans="1:9" x14ac:dyDescent="0.25">
      <c r="A127" s="11" t="s">
        <v>116</v>
      </c>
      <c r="D127">
        <v>383</v>
      </c>
      <c r="E127">
        <v>427</v>
      </c>
      <c r="F127">
        <v>432</v>
      </c>
      <c r="G127">
        <v>402</v>
      </c>
      <c r="H127">
        <v>490</v>
      </c>
      <c r="I127">
        <v>564</v>
      </c>
    </row>
    <row r="128" spans="1:9" s="1" customFormat="1" x14ac:dyDescent="0.25">
      <c r="A128" s="10" t="s">
        <v>103</v>
      </c>
      <c r="B128" s="9">
        <f t="shared" ref="B128:G128" si="23">+SUM(B129:B131)</f>
        <v>3067</v>
      </c>
      <c r="C128" s="9">
        <f t="shared" si="23"/>
        <v>3785</v>
      </c>
      <c r="D128" s="9">
        <f t="shared" si="23"/>
        <v>4237</v>
      </c>
      <c r="E128" s="9">
        <f t="shared" si="23"/>
        <v>5134</v>
      </c>
      <c r="F128" s="9">
        <f t="shared" si="23"/>
        <v>6208</v>
      </c>
      <c r="G128" s="9">
        <f t="shared" si="23"/>
        <v>6679</v>
      </c>
      <c r="H128" s="9">
        <f t="shared" ref="H128" si="24">+SUM(H129:H131)</f>
        <v>8290</v>
      </c>
      <c r="I128" s="9">
        <f>+SUM(I129:I131)</f>
        <v>7547</v>
      </c>
    </row>
    <row r="129" spans="1:9" x14ac:dyDescent="0.25">
      <c r="A129" s="11" t="s">
        <v>114</v>
      </c>
      <c r="B129" s="8">
        <v>2016</v>
      </c>
      <c r="C129">
        <v>2599</v>
      </c>
      <c r="D129">
        <v>2920</v>
      </c>
      <c r="E129">
        <v>3496</v>
      </c>
      <c r="F129">
        <v>4262</v>
      </c>
      <c r="G129">
        <v>4635</v>
      </c>
      <c r="H129" s="8">
        <v>5748</v>
      </c>
      <c r="I129" s="8">
        <v>5416</v>
      </c>
    </row>
    <row r="130" spans="1:9" x14ac:dyDescent="0.25">
      <c r="A130" s="11" t="s">
        <v>115</v>
      </c>
      <c r="B130">
        <v>925</v>
      </c>
      <c r="C130">
        <v>1055</v>
      </c>
      <c r="D130">
        <v>1188</v>
      </c>
      <c r="E130">
        <v>1508</v>
      </c>
      <c r="F130">
        <v>1808</v>
      </c>
      <c r="G130">
        <v>1896</v>
      </c>
      <c r="H130" s="8">
        <v>2347</v>
      </c>
      <c r="I130" s="8">
        <v>1938</v>
      </c>
    </row>
    <row r="131" spans="1:9" x14ac:dyDescent="0.25">
      <c r="A131" s="11" t="s">
        <v>116</v>
      </c>
      <c r="B131">
        <v>126</v>
      </c>
      <c r="C131">
        <v>131</v>
      </c>
      <c r="D131">
        <v>129</v>
      </c>
      <c r="E131">
        <v>130</v>
      </c>
      <c r="F131">
        <v>138</v>
      </c>
      <c r="G131">
        <v>148</v>
      </c>
      <c r="H131">
        <v>195</v>
      </c>
      <c r="I131">
        <v>193</v>
      </c>
    </row>
    <row r="132" spans="1:9" x14ac:dyDescent="0.25">
      <c r="A132" s="10" t="s">
        <v>147</v>
      </c>
      <c r="B132" s="52">
        <f>SUM(B133:B135)</f>
        <v>755</v>
      </c>
      <c r="C132" s="52">
        <f t="shared" ref="C132:E132" si="25">SUM(C133:C135)</f>
        <v>869</v>
      </c>
      <c r="D132" s="52">
        <f t="shared" si="25"/>
        <v>0</v>
      </c>
      <c r="E132" s="52">
        <f t="shared" si="25"/>
        <v>0</v>
      </c>
      <c r="F132" s="1"/>
      <c r="G132" s="1"/>
    </row>
    <row r="133" spans="1:9" x14ac:dyDescent="0.25">
      <c r="A133" s="11" t="s">
        <v>114</v>
      </c>
      <c r="B133">
        <v>452</v>
      </c>
      <c r="C133">
        <v>570</v>
      </c>
    </row>
    <row r="134" spans="1:9" x14ac:dyDescent="0.25">
      <c r="A134" s="11" t="s">
        <v>115</v>
      </c>
      <c r="B134">
        <v>230</v>
      </c>
      <c r="C134">
        <v>228</v>
      </c>
    </row>
    <row r="135" spans="1:9" x14ac:dyDescent="0.25">
      <c r="A135" s="11" t="s">
        <v>116</v>
      </c>
      <c r="B135">
        <v>73</v>
      </c>
      <c r="C135">
        <v>71</v>
      </c>
    </row>
    <row r="136" spans="1:9" x14ac:dyDescent="0.25">
      <c r="A136" s="10" t="s">
        <v>148</v>
      </c>
      <c r="B136" s="9">
        <f>SUM(B137:B139)</f>
        <v>3898</v>
      </c>
      <c r="C136" s="9">
        <f t="shared" ref="C136:E136" si="26">SUM(C137:C139)</f>
        <v>3701</v>
      </c>
      <c r="D136" s="9">
        <f t="shared" si="26"/>
        <v>0</v>
      </c>
      <c r="E136" s="9">
        <f t="shared" si="26"/>
        <v>0</v>
      </c>
      <c r="F136" s="1"/>
      <c r="G136" s="1"/>
    </row>
    <row r="137" spans="1:9" x14ac:dyDescent="0.25">
      <c r="A137" s="11" t="s">
        <v>114</v>
      </c>
      <c r="B137" s="8">
        <v>2641</v>
      </c>
      <c r="C137">
        <v>2536</v>
      </c>
    </row>
    <row r="138" spans="1:9" x14ac:dyDescent="0.25">
      <c r="A138" s="11" t="s">
        <v>115</v>
      </c>
      <c r="B138" s="8">
        <v>1021</v>
      </c>
      <c r="C138">
        <v>947</v>
      </c>
    </row>
    <row r="139" spans="1:9" x14ac:dyDescent="0.25">
      <c r="A139" s="11" t="s">
        <v>116</v>
      </c>
      <c r="B139">
        <v>236</v>
      </c>
      <c r="C139">
        <v>218</v>
      </c>
    </row>
    <row r="140" spans="1:9" s="1" customFormat="1" x14ac:dyDescent="0.25">
      <c r="A140" s="10" t="s">
        <v>107</v>
      </c>
      <c r="B140" s="9">
        <f t="shared" ref="B140" si="27">+SUM(B141:B143)</f>
        <v>0</v>
      </c>
      <c r="C140" s="9">
        <f>+SUM(C141:C142)</f>
        <v>0</v>
      </c>
      <c r="D140" s="9">
        <f t="shared" ref="D140:G140" si="28">+SUM(D141:D143)</f>
        <v>4737</v>
      </c>
      <c r="E140" s="9">
        <f t="shared" si="28"/>
        <v>5166</v>
      </c>
      <c r="F140" s="9">
        <f t="shared" si="28"/>
        <v>5254</v>
      </c>
      <c r="G140" s="9">
        <f t="shared" si="28"/>
        <v>5028</v>
      </c>
      <c r="H140" s="9">
        <f t="shared" ref="H140" si="29">+SUM(H141:H143)</f>
        <v>5343</v>
      </c>
      <c r="I140" s="9">
        <f>+SUM(I141:I143)</f>
        <v>5955</v>
      </c>
    </row>
    <row r="141" spans="1:9" x14ac:dyDescent="0.25">
      <c r="A141" s="11" t="s">
        <v>114</v>
      </c>
      <c r="D141">
        <v>3285</v>
      </c>
      <c r="E141">
        <v>3575</v>
      </c>
      <c r="F141">
        <v>3622</v>
      </c>
      <c r="G141">
        <v>3449</v>
      </c>
      <c r="H141" s="8">
        <v>3659</v>
      </c>
      <c r="I141" s="8">
        <v>4111</v>
      </c>
    </row>
    <row r="142" spans="1:9" x14ac:dyDescent="0.25">
      <c r="A142" s="11" t="s">
        <v>115</v>
      </c>
      <c r="D142">
        <v>1185</v>
      </c>
      <c r="E142">
        <v>1347</v>
      </c>
      <c r="F142">
        <v>1395</v>
      </c>
      <c r="G142">
        <v>1365</v>
      </c>
      <c r="H142" s="8">
        <v>1494</v>
      </c>
      <c r="I142" s="8">
        <v>1610</v>
      </c>
    </row>
    <row r="143" spans="1:9" x14ac:dyDescent="0.25">
      <c r="A143" s="11" t="s">
        <v>116</v>
      </c>
      <c r="D143">
        <v>267</v>
      </c>
      <c r="E143">
        <v>244</v>
      </c>
      <c r="F143">
        <v>237</v>
      </c>
      <c r="G143">
        <v>214</v>
      </c>
      <c r="H143">
        <v>190</v>
      </c>
      <c r="I143">
        <v>234</v>
      </c>
    </row>
    <row r="144" spans="1:9" x14ac:dyDescent="0.25">
      <c r="A144" s="2" t="s">
        <v>108</v>
      </c>
      <c r="B144">
        <v>115</v>
      </c>
      <c r="C144" s="3">
        <v>73</v>
      </c>
      <c r="D144" s="3">
        <v>73</v>
      </c>
      <c r="E144" s="3">
        <v>88</v>
      </c>
      <c r="F144" s="3">
        <v>42</v>
      </c>
      <c r="G144" s="3">
        <v>30</v>
      </c>
      <c r="H144" s="3">
        <v>25</v>
      </c>
      <c r="I144" s="3">
        <v>102</v>
      </c>
    </row>
    <row r="145" spans="1:9" x14ac:dyDescent="0.25">
      <c r="A145" s="4" t="s">
        <v>104</v>
      </c>
      <c r="B145" s="5">
        <f>+B112+B124+B128+B140+B144+B136+B132+B120+B116</f>
        <v>28701</v>
      </c>
      <c r="C145" s="5">
        <f t="shared" ref="C145:G145" si="30">+C112+C124+C128+C140+C144+C136+C132+C120+C116</f>
        <v>30507</v>
      </c>
      <c r="D145" s="5">
        <f t="shared" si="30"/>
        <v>32233</v>
      </c>
      <c r="E145" s="5">
        <f t="shared" si="30"/>
        <v>34485</v>
      </c>
      <c r="F145" s="5">
        <f t="shared" si="30"/>
        <v>37218</v>
      </c>
      <c r="G145" s="5">
        <f t="shared" si="30"/>
        <v>35568</v>
      </c>
      <c r="H145" s="5">
        <f t="shared" ref="H145:I145" si="31">+H112+H124+H128+H140+H144</f>
        <v>42293</v>
      </c>
      <c r="I145" s="5">
        <f t="shared" si="31"/>
        <v>44436</v>
      </c>
    </row>
    <row r="146" spans="1:9" x14ac:dyDescent="0.25">
      <c r="A146" s="2" t="s">
        <v>105</v>
      </c>
      <c r="B146" s="8">
        <v>1982</v>
      </c>
      <c r="C146" s="3">
        <v>1955</v>
      </c>
      <c r="D146" s="3">
        <v>2042</v>
      </c>
      <c r="E146" s="3">
        <v>1886</v>
      </c>
      <c r="F146" s="3">
        <v>1906</v>
      </c>
      <c r="G146" s="3">
        <v>1846</v>
      </c>
      <c r="H146" s="3">
        <f>+SUM(H147:H150)</f>
        <v>2205</v>
      </c>
      <c r="I146" s="3">
        <f>+SUM(I147:I150)</f>
        <v>2346</v>
      </c>
    </row>
    <row r="147" spans="1:9" x14ac:dyDescent="0.25">
      <c r="A147" s="11" t="s">
        <v>114</v>
      </c>
      <c r="B147" s="3"/>
      <c r="C147" s="3"/>
      <c r="D147" s="3"/>
      <c r="E147" s="3"/>
      <c r="F147" s="3"/>
      <c r="G147" s="3"/>
      <c r="H147" s="3">
        <v>1986</v>
      </c>
      <c r="I147" s="3">
        <v>2094</v>
      </c>
    </row>
    <row r="148" spans="1:9" x14ac:dyDescent="0.25">
      <c r="A148" s="11" t="s">
        <v>115</v>
      </c>
      <c r="B148" s="3"/>
      <c r="C148" s="3"/>
      <c r="D148" s="3"/>
      <c r="E148" s="3"/>
      <c r="F148" s="3"/>
      <c r="G148" s="3"/>
      <c r="H148" s="3">
        <v>104</v>
      </c>
      <c r="I148" s="3">
        <v>103</v>
      </c>
    </row>
    <row r="149" spans="1:9" x14ac:dyDescent="0.25">
      <c r="A149" s="11" t="s">
        <v>116</v>
      </c>
      <c r="B149" s="3"/>
      <c r="C149" s="3"/>
      <c r="D149" s="3"/>
      <c r="E149" s="3"/>
      <c r="F149" s="3"/>
      <c r="G149" s="3"/>
      <c r="H149" s="3">
        <v>29</v>
      </c>
      <c r="I149" s="3">
        <v>26</v>
      </c>
    </row>
    <row r="150" spans="1:9" x14ac:dyDescent="0.25">
      <c r="A150" s="11" t="s">
        <v>122</v>
      </c>
      <c r="B150" s="3"/>
      <c r="C150" s="3"/>
      <c r="D150" s="3"/>
      <c r="E150" s="3"/>
      <c r="F150" s="3"/>
      <c r="G150" s="3"/>
      <c r="H150" s="3">
        <v>86</v>
      </c>
      <c r="I150" s="3">
        <v>123</v>
      </c>
    </row>
    <row r="151" spans="1:9" x14ac:dyDescent="0.25">
      <c r="A151" s="2" t="s">
        <v>109</v>
      </c>
      <c r="B151" s="3">
        <v>-82</v>
      </c>
      <c r="C151" s="3">
        <v>-86</v>
      </c>
      <c r="D151" s="3">
        <v>75</v>
      </c>
      <c r="E151" s="3">
        <v>26</v>
      </c>
      <c r="F151" s="3">
        <v>-7</v>
      </c>
      <c r="G151" s="3">
        <v>-11</v>
      </c>
      <c r="H151" s="3">
        <v>40</v>
      </c>
      <c r="I151" s="3">
        <v>-72</v>
      </c>
    </row>
    <row r="152" spans="1:9" ht="15.75" thickBot="1" x14ac:dyDescent="0.3">
      <c r="A152" s="6" t="s">
        <v>106</v>
      </c>
      <c r="B152" s="7">
        <f t="shared" ref="B152:H152" si="32">+B145+B146+B151</f>
        <v>30601</v>
      </c>
      <c r="C152" s="7">
        <f t="shared" si="32"/>
        <v>32376</v>
      </c>
      <c r="D152" s="7">
        <f t="shared" si="32"/>
        <v>34350</v>
      </c>
      <c r="E152" s="7">
        <f t="shared" si="32"/>
        <v>36397</v>
      </c>
      <c r="F152" s="7">
        <f t="shared" si="32"/>
        <v>39117</v>
      </c>
      <c r="G152" s="7">
        <f t="shared" si="32"/>
        <v>37403</v>
      </c>
      <c r="H152" s="7">
        <f t="shared" si="32"/>
        <v>44538</v>
      </c>
      <c r="I152" s="7">
        <f>+I145+I146+I151</f>
        <v>46710</v>
      </c>
    </row>
    <row r="153" spans="1:9" s="12" customFormat="1" ht="15.75" thickTop="1" x14ac:dyDescent="0.25">
      <c r="A153" s="12" t="s">
        <v>112</v>
      </c>
      <c r="B153" s="13">
        <f>+I152-I2</f>
        <v>0</v>
      </c>
      <c r="C153" s="13">
        <f t="shared" ref="C153:H153" si="33">+C152-C2</f>
        <v>0</v>
      </c>
      <c r="D153" s="13">
        <f t="shared" si="33"/>
        <v>0</v>
      </c>
      <c r="E153" s="13">
        <f t="shared" si="33"/>
        <v>0</v>
      </c>
      <c r="F153" s="13">
        <f t="shared" si="33"/>
        <v>0</v>
      </c>
      <c r="G153" s="13">
        <f t="shared" si="33"/>
        <v>0</v>
      </c>
      <c r="H153" s="13">
        <f t="shared" si="33"/>
        <v>0</v>
      </c>
    </row>
    <row r="154" spans="1:9" x14ac:dyDescent="0.25">
      <c r="A154" s="1" t="s">
        <v>111</v>
      </c>
    </row>
    <row r="155" spans="1:9" x14ac:dyDescent="0.25">
      <c r="A155" s="2" t="s">
        <v>101</v>
      </c>
      <c r="B155" s="8">
        <v>3645</v>
      </c>
      <c r="C155" s="3">
        <v>3763</v>
      </c>
      <c r="D155" s="3">
        <v>3875</v>
      </c>
      <c r="E155" s="3">
        <v>3600</v>
      </c>
      <c r="F155" s="3">
        <v>3925</v>
      </c>
      <c r="G155" s="3">
        <v>2899</v>
      </c>
      <c r="H155" s="3">
        <v>5089</v>
      </c>
      <c r="I155" s="3">
        <v>5114</v>
      </c>
    </row>
    <row r="156" spans="1:9" x14ac:dyDescent="0.25">
      <c r="A156" s="2" t="s">
        <v>149</v>
      </c>
      <c r="B156" s="8">
        <v>1277</v>
      </c>
      <c r="C156" s="3">
        <v>1434</v>
      </c>
      <c r="D156" s="3"/>
      <c r="E156" s="3"/>
      <c r="F156" s="3"/>
      <c r="G156" s="3"/>
      <c r="H156" s="3"/>
      <c r="I156" s="3"/>
    </row>
    <row r="157" spans="1:9" x14ac:dyDescent="0.25">
      <c r="A157" s="2" t="s">
        <v>151</v>
      </c>
      <c r="B157">
        <v>247</v>
      </c>
      <c r="C157" s="3">
        <v>289</v>
      </c>
      <c r="D157" s="3"/>
      <c r="E157" s="3"/>
      <c r="F157" s="3"/>
      <c r="G157" s="3"/>
      <c r="H157" s="3"/>
      <c r="I157" s="3"/>
    </row>
    <row r="158" spans="1:9" x14ac:dyDescent="0.25">
      <c r="A158" s="2" t="s">
        <v>102</v>
      </c>
      <c r="B158" s="3"/>
      <c r="C158" s="3"/>
      <c r="D158" s="3">
        <v>1507</v>
      </c>
      <c r="E158" s="3">
        <v>1587</v>
      </c>
      <c r="F158" s="3">
        <v>1995</v>
      </c>
      <c r="G158" s="3">
        <v>1541</v>
      </c>
      <c r="H158" s="3">
        <v>2435</v>
      </c>
      <c r="I158" s="3">
        <v>3293</v>
      </c>
    </row>
    <row r="159" spans="1:9" x14ac:dyDescent="0.25">
      <c r="A159" s="2" t="s">
        <v>103</v>
      </c>
      <c r="B159">
        <v>993</v>
      </c>
      <c r="C159" s="3">
        <v>1372</v>
      </c>
      <c r="D159" s="3">
        <v>1507</v>
      </c>
      <c r="E159" s="3">
        <v>1807</v>
      </c>
      <c r="F159" s="3">
        <v>2376</v>
      </c>
      <c r="G159" s="3">
        <v>2490</v>
      </c>
      <c r="H159" s="3">
        <v>3243</v>
      </c>
      <c r="I159" s="3">
        <v>2365</v>
      </c>
    </row>
    <row r="160" spans="1:9" x14ac:dyDescent="0.25">
      <c r="A160" s="2" t="s">
        <v>147</v>
      </c>
      <c r="B160">
        <v>100</v>
      </c>
      <c r="C160" s="3">
        <v>174</v>
      </c>
      <c r="D160" s="3"/>
      <c r="E160" s="3"/>
      <c r="F160" s="3"/>
      <c r="G160" s="3"/>
      <c r="H160" s="3"/>
      <c r="I160" s="3"/>
    </row>
    <row r="161" spans="1:9" x14ac:dyDescent="0.25">
      <c r="A161" s="2" t="s">
        <v>107</v>
      </c>
      <c r="B161" s="3"/>
      <c r="C161" s="3"/>
      <c r="D161" s="3">
        <v>980</v>
      </c>
      <c r="E161" s="3">
        <v>1189</v>
      </c>
      <c r="F161" s="3">
        <v>1323</v>
      </c>
      <c r="G161" s="3">
        <v>1184</v>
      </c>
      <c r="H161" s="3">
        <v>1530</v>
      </c>
      <c r="I161" s="3">
        <v>1896</v>
      </c>
    </row>
    <row r="162" spans="1:9" x14ac:dyDescent="0.25">
      <c r="A162" s="2" t="s">
        <v>152</v>
      </c>
      <c r="B162" s="8">
        <v>818</v>
      </c>
      <c r="C162" s="3">
        <v>892</v>
      </c>
      <c r="D162" s="3"/>
      <c r="E162" s="3"/>
      <c r="F162" s="3"/>
      <c r="G162" s="3"/>
      <c r="H162" s="3"/>
      <c r="I162" s="3"/>
    </row>
    <row r="163" spans="1:9" x14ac:dyDescent="0.25">
      <c r="A163" s="2" t="s">
        <v>108</v>
      </c>
      <c r="B163">
        <v>-2263</v>
      </c>
      <c r="C163" s="3">
        <v>-2596</v>
      </c>
      <c r="D163" s="3">
        <v>-2677</v>
      </c>
      <c r="E163" s="3">
        <v>-2658</v>
      </c>
      <c r="F163" s="3">
        <v>-3262</v>
      </c>
      <c r="G163" s="3">
        <v>-3468</v>
      </c>
      <c r="H163" s="3">
        <v>-3656</v>
      </c>
      <c r="I163" s="3">
        <v>-4262</v>
      </c>
    </row>
    <row r="164" spans="1:9" x14ac:dyDescent="0.25">
      <c r="A164" s="4" t="s">
        <v>104</v>
      </c>
      <c r="B164" s="5">
        <f t="shared" ref="B164:G164" si="34">+SUM(B155:B163)</f>
        <v>4817</v>
      </c>
      <c r="C164" s="5">
        <f t="shared" si="34"/>
        <v>5328</v>
      </c>
      <c r="D164" s="5">
        <f t="shared" si="34"/>
        <v>5192</v>
      </c>
      <c r="E164" s="5">
        <f t="shared" si="34"/>
        <v>5525</v>
      </c>
      <c r="F164" s="5">
        <f t="shared" si="34"/>
        <v>6357</v>
      </c>
      <c r="G164" s="5">
        <f t="shared" si="34"/>
        <v>4646</v>
      </c>
      <c r="H164" s="5">
        <f t="shared" ref="H164:I164" si="35">+SUM(H155:H163)</f>
        <v>8641</v>
      </c>
      <c r="I164" s="5">
        <f t="shared" si="35"/>
        <v>8406</v>
      </c>
    </row>
    <row r="165" spans="1:9" x14ac:dyDescent="0.25">
      <c r="A165" s="2" t="s">
        <v>105</v>
      </c>
      <c r="B165" s="3">
        <v>517</v>
      </c>
      <c r="C165" s="3">
        <v>487</v>
      </c>
      <c r="D165" s="3">
        <v>477</v>
      </c>
      <c r="E165" s="3">
        <v>310</v>
      </c>
      <c r="F165" s="3">
        <v>303</v>
      </c>
      <c r="G165" s="3">
        <v>297</v>
      </c>
      <c r="H165" s="3">
        <v>543</v>
      </c>
      <c r="I165" s="3">
        <v>669</v>
      </c>
    </row>
    <row r="166" spans="1:9" x14ac:dyDescent="0.25">
      <c r="A166" s="2" t="s">
        <v>109</v>
      </c>
      <c r="B166" s="3">
        <v>-1101</v>
      </c>
      <c r="C166" s="3">
        <v>-1173</v>
      </c>
      <c r="D166" s="3">
        <v>-724</v>
      </c>
      <c r="E166" s="3">
        <v>-1456</v>
      </c>
      <c r="F166" s="3">
        <v>-1810</v>
      </c>
      <c r="G166" s="3">
        <v>-1967</v>
      </c>
      <c r="H166" s="3">
        <v>-2261</v>
      </c>
      <c r="I166" s="3">
        <v>-2219</v>
      </c>
    </row>
    <row r="167" spans="1:9" ht="15.75" thickBot="1" x14ac:dyDescent="0.3">
      <c r="A167" s="6" t="s">
        <v>113</v>
      </c>
      <c r="B167" s="7">
        <f t="shared" ref="B167" si="36">+SUM(B164:B166)</f>
        <v>4233</v>
      </c>
      <c r="C167" s="7">
        <f t="shared" ref="C167" si="37">+SUM(C164:C166)</f>
        <v>4642</v>
      </c>
      <c r="D167" s="7">
        <f t="shared" ref="D167" si="38">+SUM(D164:D166)</f>
        <v>4945</v>
      </c>
      <c r="E167" s="7">
        <f t="shared" ref="E167" si="39">+SUM(E164:E166)</f>
        <v>4379</v>
      </c>
      <c r="F167" s="7">
        <f t="shared" ref="F167" si="40">+SUM(F164:F166)</f>
        <v>4850</v>
      </c>
      <c r="G167" s="7">
        <f t="shared" ref="G167" si="41">+SUM(G164:G166)</f>
        <v>2976</v>
      </c>
      <c r="H167" s="7">
        <f t="shared" ref="H167" si="42">+SUM(H164:H166)</f>
        <v>6923</v>
      </c>
      <c r="I167" s="7">
        <f>+SUM(I164:I166)</f>
        <v>6856</v>
      </c>
    </row>
    <row r="168" spans="1:9" s="12" customFormat="1" ht="15.75" thickTop="1" x14ac:dyDescent="0.25">
      <c r="A168" s="12" t="s">
        <v>112</v>
      </c>
      <c r="B168" s="13">
        <f t="shared" ref="B168:I168" si="43">+B167-B10-B8</f>
        <v>0</v>
      </c>
      <c r="C168" s="13">
        <f t="shared" si="43"/>
        <v>0</v>
      </c>
      <c r="D168" s="13">
        <f t="shared" si="43"/>
        <v>0</v>
      </c>
      <c r="E168" s="13">
        <f t="shared" si="43"/>
        <v>0</v>
      </c>
      <c r="F168" s="13">
        <f t="shared" si="43"/>
        <v>0</v>
      </c>
      <c r="G168" s="13">
        <f t="shared" si="43"/>
        <v>0</v>
      </c>
      <c r="H168" s="13">
        <f t="shared" si="43"/>
        <v>0</v>
      </c>
      <c r="I168" s="13">
        <f t="shared" si="43"/>
        <v>0</v>
      </c>
    </row>
    <row r="169" spans="1:9" x14ac:dyDescent="0.25">
      <c r="A169" s="1" t="s">
        <v>118</v>
      </c>
    </row>
    <row r="170" spans="1:9" x14ac:dyDescent="0.25">
      <c r="A170" s="2" t="s">
        <v>101</v>
      </c>
      <c r="B170" s="3">
        <v>632</v>
      </c>
      <c r="C170" s="3">
        <v>742</v>
      </c>
      <c r="D170" s="3">
        <v>819</v>
      </c>
      <c r="E170" s="3">
        <v>848</v>
      </c>
      <c r="F170" s="3">
        <v>814</v>
      </c>
      <c r="G170" s="3">
        <v>645</v>
      </c>
      <c r="H170" s="3">
        <v>617</v>
      </c>
      <c r="I170" s="3">
        <v>639</v>
      </c>
    </row>
    <row r="171" spans="1:9" x14ac:dyDescent="0.25">
      <c r="A171" s="2" t="s">
        <v>149</v>
      </c>
      <c r="B171" s="3">
        <v>451</v>
      </c>
      <c r="C171" s="3">
        <v>589</v>
      </c>
      <c r="D171" s="3"/>
      <c r="E171" s="3"/>
      <c r="F171" s="3"/>
      <c r="G171" s="3"/>
      <c r="H171" s="3"/>
      <c r="I171" s="3"/>
    </row>
    <row r="172" spans="1:9" x14ac:dyDescent="0.25">
      <c r="A172" s="2" t="s">
        <v>153</v>
      </c>
      <c r="B172" s="3">
        <v>47</v>
      </c>
      <c r="C172" s="3">
        <v>50</v>
      </c>
      <c r="D172" s="3"/>
      <c r="E172" s="3"/>
      <c r="F172" s="3"/>
      <c r="G172" s="3"/>
      <c r="H172" s="3"/>
      <c r="I172" s="3"/>
    </row>
    <row r="173" spans="1:9" x14ac:dyDescent="0.25">
      <c r="A173" s="2" t="s">
        <v>102</v>
      </c>
      <c r="B173" s="3"/>
      <c r="C173" s="3"/>
      <c r="D173" s="3">
        <v>709</v>
      </c>
      <c r="E173" s="3">
        <v>849</v>
      </c>
      <c r="F173" s="3">
        <v>929</v>
      </c>
      <c r="G173" s="3">
        <v>885</v>
      </c>
      <c r="H173" s="3">
        <v>982</v>
      </c>
      <c r="I173" s="3">
        <v>920</v>
      </c>
    </row>
    <row r="174" spans="1:9" x14ac:dyDescent="0.25">
      <c r="A174" s="2" t="s">
        <v>103</v>
      </c>
      <c r="B174" s="3">
        <v>254</v>
      </c>
      <c r="C174" s="3">
        <v>234</v>
      </c>
      <c r="D174" s="3">
        <v>225</v>
      </c>
      <c r="E174" s="3">
        <v>256</v>
      </c>
      <c r="F174" s="3">
        <v>237</v>
      </c>
      <c r="G174" s="3">
        <v>214</v>
      </c>
      <c r="H174" s="3">
        <v>288</v>
      </c>
      <c r="I174" s="3">
        <v>303</v>
      </c>
    </row>
    <row r="175" spans="1:9" x14ac:dyDescent="0.25">
      <c r="A175" s="2" t="s">
        <v>147</v>
      </c>
      <c r="B175" s="3">
        <v>205</v>
      </c>
      <c r="C175" s="3">
        <v>223</v>
      </c>
      <c r="D175" s="3"/>
      <c r="E175" s="3"/>
      <c r="F175" s="3"/>
      <c r="G175" s="3"/>
      <c r="H175" s="3"/>
      <c r="I175" s="3"/>
    </row>
    <row r="176" spans="1:9" x14ac:dyDescent="0.25">
      <c r="A176" s="2" t="s">
        <v>148</v>
      </c>
      <c r="B176" s="3">
        <v>103</v>
      </c>
      <c r="C176" s="3">
        <v>109</v>
      </c>
      <c r="D176" s="3"/>
      <c r="E176" s="3"/>
      <c r="F176" s="3"/>
      <c r="G176" s="3"/>
      <c r="H176" s="3"/>
      <c r="I176" s="3"/>
    </row>
    <row r="177" spans="1:9" x14ac:dyDescent="0.25">
      <c r="A177" s="2" t="s">
        <v>119</v>
      </c>
      <c r="B177" s="3"/>
      <c r="C177" s="3"/>
      <c r="D177" s="3">
        <v>340</v>
      </c>
      <c r="E177" s="3">
        <v>339</v>
      </c>
      <c r="F177" s="3">
        <v>326</v>
      </c>
      <c r="G177" s="3">
        <v>296</v>
      </c>
      <c r="H177" s="3">
        <v>304</v>
      </c>
      <c r="I177" s="3">
        <v>274</v>
      </c>
    </row>
    <row r="178" spans="1:9" x14ac:dyDescent="0.25">
      <c r="A178" s="2" t="s">
        <v>108</v>
      </c>
      <c r="B178" s="3">
        <v>484</v>
      </c>
      <c r="C178" s="3">
        <v>511</v>
      </c>
      <c r="D178" s="3">
        <v>533</v>
      </c>
      <c r="E178" s="3">
        <v>597</v>
      </c>
      <c r="F178" s="3">
        <v>665</v>
      </c>
      <c r="G178" s="3">
        <v>830</v>
      </c>
      <c r="H178" s="3">
        <v>780</v>
      </c>
      <c r="I178" s="3">
        <v>789</v>
      </c>
    </row>
    <row r="179" spans="1:9" x14ac:dyDescent="0.25">
      <c r="A179" s="4" t="s">
        <v>120</v>
      </c>
      <c r="B179" s="5">
        <f t="shared" ref="B179:I179" si="44">+SUM(B170:B178)</f>
        <v>2176</v>
      </c>
      <c r="C179" s="5">
        <f t="shared" si="44"/>
        <v>2458</v>
      </c>
      <c r="D179" s="5">
        <f t="shared" si="44"/>
        <v>2626</v>
      </c>
      <c r="E179" s="5">
        <f t="shared" si="44"/>
        <v>2889</v>
      </c>
      <c r="F179" s="5">
        <f t="shared" si="44"/>
        <v>2971</v>
      </c>
      <c r="G179" s="5">
        <f t="shared" si="44"/>
        <v>2870</v>
      </c>
      <c r="H179" s="5">
        <f t="shared" si="44"/>
        <v>2971</v>
      </c>
      <c r="I179" s="5">
        <f t="shared" si="44"/>
        <v>2925</v>
      </c>
    </row>
    <row r="180" spans="1:9" x14ac:dyDescent="0.25">
      <c r="A180" s="2" t="s">
        <v>105</v>
      </c>
      <c r="B180" s="3">
        <v>122</v>
      </c>
      <c r="C180" s="3">
        <v>125</v>
      </c>
      <c r="D180" s="3">
        <v>125</v>
      </c>
      <c r="E180" s="3">
        <v>115</v>
      </c>
      <c r="F180" s="3">
        <v>100</v>
      </c>
      <c r="G180" s="3">
        <v>80</v>
      </c>
      <c r="H180" s="3">
        <v>63</v>
      </c>
      <c r="I180" s="3">
        <v>49</v>
      </c>
    </row>
    <row r="181" spans="1:9" x14ac:dyDescent="0.25">
      <c r="A181" s="2" t="s">
        <v>109</v>
      </c>
      <c r="B181" s="3">
        <v>713</v>
      </c>
      <c r="C181" s="3">
        <v>937</v>
      </c>
      <c r="D181" s="3">
        <v>1238</v>
      </c>
      <c r="E181" s="3">
        <v>1450</v>
      </c>
      <c r="F181" s="3">
        <v>1673</v>
      </c>
      <c r="G181" s="3">
        <v>1916</v>
      </c>
      <c r="H181" s="3">
        <v>1870</v>
      </c>
      <c r="I181" s="3">
        <v>1817</v>
      </c>
    </row>
    <row r="182" spans="1:9" ht="15.75" thickBot="1" x14ac:dyDescent="0.3">
      <c r="A182" s="6" t="s">
        <v>121</v>
      </c>
      <c r="B182" s="7">
        <f t="shared" ref="B182:H182" si="45">+SUM(B179:B181)</f>
        <v>3011</v>
      </c>
      <c r="C182" s="7">
        <f t="shared" si="45"/>
        <v>3520</v>
      </c>
      <c r="D182" s="7">
        <f t="shared" si="45"/>
        <v>3989</v>
      </c>
      <c r="E182" s="7">
        <f t="shared" si="45"/>
        <v>4454</v>
      </c>
      <c r="F182" s="7">
        <f t="shared" si="45"/>
        <v>4744</v>
      </c>
      <c r="G182" s="7">
        <f t="shared" si="45"/>
        <v>4866</v>
      </c>
      <c r="H182" s="7">
        <f t="shared" si="45"/>
        <v>4904</v>
      </c>
      <c r="I182" s="7">
        <f>+SUM(I179:I181)</f>
        <v>4791</v>
      </c>
    </row>
    <row r="183" spans="1:9" ht="15.75" thickTop="1" x14ac:dyDescent="0.25">
      <c r="A183" s="12" t="s">
        <v>112</v>
      </c>
      <c r="B183" s="13">
        <f t="shared" ref="B183:I183" si="46">+B182-B32</f>
        <v>0</v>
      </c>
      <c r="C183" s="13">
        <f t="shared" si="46"/>
        <v>0</v>
      </c>
      <c r="D183" s="13">
        <f t="shared" si="46"/>
        <v>0</v>
      </c>
      <c r="E183" s="13">
        <f t="shared" si="46"/>
        <v>0</v>
      </c>
      <c r="F183" s="13">
        <f t="shared" si="46"/>
        <v>0</v>
      </c>
      <c r="G183" s="13">
        <f t="shared" si="46"/>
        <v>0</v>
      </c>
      <c r="H183" s="13">
        <f t="shared" si="46"/>
        <v>0</v>
      </c>
      <c r="I183" s="13">
        <f t="shared" si="46"/>
        <v>0</v>
      </c>
    </row>
    <row r="184" spans="1:9" x14ac:dyDescent="0.25">
      <c r="A184" s="1" t="s">
        <v>154</v>
      </c>
    </row>
    <row r="185" spans="1:9" x14ac:dyDescent="0.25">
      <c r="A185" s="2" t="s">
        <v>101</v>
      </c>
      <c r="B185" s="3">
        <v>208</v>
      </c>
      <c r="C185" s="3">
        <v>242</v>
      </c>
      <c r="D185" s="3">
        <v>223</v>
      </c>
      <c r="E185" s="3">
        <v>196</v>
      </c>
      <c r="F185" s="3">
        <v>117</v>
      </c>
      <c r="G185" s="3">
        <v>110</v>
      </c>
      <c r="H185" s="3">
        <v>98</v>
      </c>
      <c r="I185" s="3">
        <v>146</v>
      </c>
    </row>
    <row r="186" spans="1:9" x14ac:dyDescent="0.25">
      <c r="A186" s="2" t="s">
        <v>149</v>
      </c>
      <c r="B186" s="3">
        <v>216</v>
      </c>
      <c r="C186" s="3">
        <v>215</v>
      </c>
      <c r="D186" s="3"/>
      <c r="E186" s="3"/>
      <c r="F186" s="3"/>
      <c r="G186" s="3"/>
      <c r="H186" s="3"/>
      <c r="I186" s="3"/>
    </row>
    <row r="187" spans="1:9" x14ac:dyDescent="0.25">
      <c r="A187" s="2" t="s">
        <v>102</v>
      </c>
      <c r="B187" s="3"/>
      <c r="C187" s="3"/>
      <c r="D187" s="3">
        <v>173</v>
      </c>
      <c r="E187" s="3">
        <v>240</v>
      </c>
      <c r="F187" s="3">
        <v>233</v>
      </c>
      <c r="G187" s="3">
        <v>139</v>
      </c>
      <c r="H187" s="3">
        <v>153</v>
      </c>
      <c r="I187" s="3">
        <v>197</v>
      </c>
    </row>
    <row r="188" spans="1:9" x14ac:dyDescent="0.25">
      <c r="A188" s="2" t="s">
        <v>153</v>
      </c>
      <c r="B188" s="3">
        <v>20</v>
      </c>
      <c r="C188" s="3">
        <v>17</v>
      </c>
      <c r="D188" s="3"/>
      <c r="E188" s="3"/>
      <c r="F188" s="3"/>
      <c r="G188" s="3"/>
      <c r="H188" s="3"/>
      <c r="I188" s="3"/>
    </row>
    <row r="189" spans="1:9" x14ac:dyDescent="0.25">
      <c r="A189" s="2" t="s">
        <v>103</v>
      </c>
      <c r="B189" s="3">
        <v>69</v>
      </c>
      <c r="C189" s="3">
        <v>44</v>
      </c>
      <c r="D189" s="3">
        <v>51</v>
      </c>
      <c r="E189" s="3">
        <v>76</v>
      </c>
      <c r="F189" s="3">
        <v>49</v>
      </c>
      <c r="G189" s="3">
        <v>28</v>
      </c>
      <c r="H189" s="3">
        <v>94</v>
      </c>
      <c r="I189" s="3">
        <v>78</v>
      </c>
    </row>
    <row r="190" spans="1:9" x14ac:dyDescent="0.25">
      <c r="A190" s="2" t="s">
        <v>147</v>
      </c>
      <c r="B190" s="3">
        <v>15</v>
      </c>
      <c r="C190" s="3">
        <v>13</v>
      </c>
      <c r="D190" s="3"/>
      <c r="E190" s="3"/>
      <c r="F190" s="3"/>
      <c r="G190" s="3"/>
      <c r="H190" s="3"/>
      <c r="I190" s="3"/>
    </row>
    <row r="191" spans="1:9" x14ac:dyDescent="0.25">
      <c r="A191" s="2" t="s">
        <v>148</v>
      </c>
      <c r="B191" s="3">
        <v>37</v>
      </c>
      <c r="C191" s="3">
        <v>51</v>
      </c>
      <c r="D191" s="3"/>
      <c r="E191" s="3"/>
      <c r="F191" s="3"/>
      <c r="G191" s="3"/>
      <c r="H191" s="3"/>
      <c r="I191" s="3"/>
    </row>
    <row r="192" spans="1:9" x14ac:dyDescent="0.25">
      <c r="A192" s="2" t="s">
        <v>119</v>
      </c>
      <c r="B192" s="3"/>
      <c r="C192" s="3"/>
      <c r="D192" s="3">
        <v>59</v>
      </c>
      <c r="E192" s="3">
        <v>49</v>
      </c>
      <c r="F192" s="3">
        <v>47</v>
      </c>
      <c r="G192" s="3">
        <v>41</v>
      </c>
      <c r="H192" s="3">
        <v>54</v>
      </c>
      <c r="I192" s="3">
        <v>56</v>
      </c>
    </row>
    <row r="193" spans="1:9" x14ac:dyDescent="0.25">
      <c r="A193" s="2" t="s">
        <v>108</v>
      </c>
      <c r="B193" s="3">
        <v>225</v>
      </c>
      <c r="C193" s="3">
        <v>258</v>
      </c>
      <c r="D193" s="3">
        <v>278</v>
      </c>
      <c r="E193" s="3">
        <v>286</v>
      </c>
      <c r="F193" s="3">
        <v>278</v>
      </c>
      <c r="G193" s="3">
        <v>438</v>
      </c>
      <c r="H193" s="3">
        <v>278</v>
      </c>
      <c r="I193" s="3">
        <v>222</v>
      </c>
    </row>
    <row r="194" spans="1:9" x14ac:dyDescent="0.25">
      <c r="A194" s="4" t="s">
        <v>120</v>
      </c>
      <c r="B194" s="5">
        <f t="shared" ref="B194:I194" si="47">+SUM(B185:B193)</f>
        <v>790</v>
      </c>
      <c r="C194" s="5">
        <f t="shared" si="47"/>
        <v>840</v>
      </c>
      <c r="D194" s="5">
        <f t="shared" si="47"/>
        <v>784</v>
      </c>
      <c r="E194" s="5">
        <f t="shared" si="47"/>
        <v>847</v>
      </c>
      <c r="F194" s="5">
        <f t="shared" si="47"/>
        <v>724</v>
      </c>
      <c r="G194" s="5">
        <f t="shared" si="47"/>
        <v>756</v>
      </c>
      <c r="H194" s="5">
        <f t="shared" si="47"/>
        <v>677</v>
      </c>
      <c r="I194" s="5">
        <f t="shared" si="47"/>
        <v>699</v>
      </c>
    </row>
    <row r="195" spans="1:9" x14ac:dyDescent="0.25">
      <c r="A195" s="2" t="s">
        <v>105</v>
      </c>
      <c r="B195" s="3">
        <v>69</v>
      </c>
      <c r="C195" s="3">
        <v>39</v>
      </c>
      <c r="D195" s="3">
        <v>30</v>
      </c>
      <c r="E195" s="3">
        <v>22</v>
      </c>
      <c r="F195" s="3">
        <v>18</v>
      </c>
      <c r="G195" s="3">
        <v>12</v>
      </c>
      <c r="H195" s="3">
        <v>7</v>
      </c>
      <c r="I195" s="3">
        <v>9</v>
      </c>
    </row>
    <row r="196" spans="1:9" x14ac:dyDescent="0.25">
      <c r="A196" s="2" t="s">
        <v>109</v>
      </c>
      <c r="B196" s="3">
        <f t="shared" ref="B196:I196" si="48">-(SUM(B194:B195)+B83)</f>
        <v>104</v>
      </c>
      <c r="C196" s="3">
        <f t="shared" si="48"/>
        <v>264</v>
      </c>
      <c r="D196" s="3">
        <f t="shared" si="48"/>
        <v>291</v>
      </c>
      <c r="E196" s="3">
        <f t="shared" si="48"/>
        <v>159</v>
      </c>
      <c r="F196" s="3">
        <f t="shared" si="48"/>
        <v>377</v>
      </c>
      <c r="G196" s="3">
        <f t="shared" si="48"/>
        <v>318</v>
      </c>
      <c r="H196" s="3">
        <f t="shared" si="48"/>
        <v>11</v>
      </c>
      <c r="I196" s="3">
        <f t="shared" si="48"/>
        <v>50</v>
      </c>
    </row>
    <row r="197" spans="1:9" ht="15.75" thickBot="1" x14ac:dyDescent="0.3">
      <c r="A197" s="6" t="s">
        <v>123</v>
      </c>
      <c r="B197" s="7">
        <f t="shared" ref="B197:H197" si="49">+SUM(B194:B196)</f>
        <v>963</v>
      </c>
      <c r="C197" s="7">
        <f t="shared" si="49"/>
        <v>1143</v>
      </c>
      <c r="D197" s="7">
        <f t="shared" si="49"/>
        <v>1105</v>
      </c>
      <c r="E197" s="7">
        <f t="shared" si="49"/>
        <v>1028</v>
      </c>
      <c r="F197" s="7">
        <f t="shared" si="49"/>
        <v>1119</v>
      </c>
      <c r="G197" s="7">
        <f t="shared" si="49"/>
        <v>1086</v>
      </c>
      <c r="H197" s="7">
        <f t="shared" si="49"/>
        <v>695</v>
      </c>
      <c r="I197" s="7">
        <f>+SUM(I194:I196)</f>
        <v>758</v>
      </c>
    </row>
    <row r="198" spans="1:9" ht="15.75" thickTop="1" x14ac:dyDescent="0.25">
      <c r="A198" s="12" t="s">
        <v>112</v>
      </c>
      <c r="B198" s="13">
        <f t="shared" ref="B198:I198" si="50">+B197+B83</f>
        <v>0</v>
      </c>
      <c r="C198" s="13">
        <f t="shared" si="50"/>
        <v>0</v>
      </c>
      <c r="D198" s="13">
        <f t="shared" si="50"/>
        <v>0</v>
      </c>
      <c r="E198" s="13">
        <f t="shared" si="50"/>
        <v>0</v>
      </c>
      <c r="F198" s="13">
        <f t="shared" si="50"/>
        <v>0</v>
      </c>
      <c r="G198" s="13">
        <f t="shared" si="50"/>
        <v>0</v>
      </c>
      <c r="H198" s="13">
        <f t="shared" si="50"/>
        <v>0</v>
      </c>
      <c r="I198" s="13">
        <f t="shared" si="50"/>
        <v>0</v>
      </c>
    </row>
    <row r="199" spans="1:9" x14ac:dyDescent="0.25">
      <c r="A199" s="1" t="s">
        <v>155</v>
      </c>
    </row>
    <row r="200" spans="1:9" x14ac:dyDescent="0.25">
      <c r="A200" s="2" t="s">
        <v>101</v>
      </c>
      <c r="B200" s="3">
        <v>121</v>
      </c>
      <c r="C200" s="3">
        <v>133</v>
      </c>
      <c r="D200" s="3">
        <v>140</v>
      </c>
      <c r="E200" s="3">
        <v>160</v>
      </c>
      <c r="F200" s="3">
        <v>149</v>
      </c>
      <c r="G200" s="3">
        <v>148</v>
      </c>
      <c r="H200" s="3">
        <v>130</v>
      </c>
      <c r="I200" s="3">
        <v>124</v>
      </c>
    </row>
    <row r="201" spans="1:9" x14ac:dyDescent="0.25">
      <c r="A201" s="2" t="s">
        <v>149</v>
      </c>
      <c r="B201" s="3">
        <v>75</v>
      </c>
      <c r="C201" s="3">
        <v>72</v>
      </c>
      <c r="D201" s="3"/>
      <c r="E201" s="3"/>
      <c r="F201" s="3"/>
      <c r="G201" s="3"/>
      <c r="H201" s="3"/>
      <c r="I201" s="3"/>
    </row>
    <row r="202" spans="1:9" x14ac:dyDescent="0.25">
      <c r="A202" s="2" t="s">
        <v>153</v>
      </c>
      <c r="B202" s="3">
        <v>12</v>
      </c>
      <c r="C202" s="3">
        <v>12</v>
      </c>
      <c r="D202" s="3"/>
      <c r="E202" s="3"/>
      <c r="F202" s="3"/>
      <c r="G202" s="3"/>
      <c r="H202" s="3"/>
      <c r="I202" s="3"/>
    </row>
    <row r="203" spans="1:9" x14ac:dyDescent="0.25">
      <c r="A203" s="2" t="s">
        <v>102</v>
      </c>
      <c r="B203" s="3"/>
      <c r="C203" s="3"/>
      <c r="D203" s="3">
        <v>106</v>
      </c>
      <c r="E203" s="3">
        <v>116</v>
      </c>
      <c r="F203" s="3">
        <v>111</v>
      </c>
      <c r="G203" s="3">
        <v>132</v>
      </c>
      <c r="H203" s="3">
        <v>136</v>
      </c>
      <c r="I203" s="3">
        <v>134</v>
      </c>
    </row>
    <row r="204" spans="1:9" x14ac:dyDescent="0.25">
      <c r="A204" s="2" t="s">
        <v>103</v>
      </c>
      <c r="B204" s="3">
        <v>46</v>
      </c>
      <c r="C204" s="3">
        <v>48</v>
      </c>
      <c r="D204" s="3">
        <v>54</v>
      </c>
      <c r="E204" s="3">
        <v>56</v>
      </c>
      <c r="F204" s="3">
        <v>50</v>
      </c>
      <c r="G204" s="3">
        <v>44</v>
      </c>
      <c r="H204" s="3">
        <v>46</v>
      </c>
      <c r="I204" s="3">
        <v>41</v>
      </c>
    </row>
    <row r="205" spans="1:9" x14ac:dyDescent="0.25">
      <c r="A205" s="2" t="s">
        <v>147</v>
      </c>
      <c r="B205" s="3">
        <v>22</v>
      </c>
      <c r="C205" s="3">
        <v>18</v>
      </c>
      <c r="D205" s="3"/>
      <c r="E205" s="3"/>
      <c r="F205" s="3"/>
      <c r="G205" s="3"/>
      <c r="H205" s="3"/>
      <c r="I205" s="3"/>
    </row>
    <row r="206" spans="1:9" x14ac:dyDescent="0.25">
      <c r="A206" s="2" t="s">
        <v>152</v>
      </c>
      <c r="B206" s="3">
        <v>27</v>
      </c>
      <c r="C206" s="3">
        <v>25</v>
      </c>
      <c r="D206" s="3"/>
      <c r="E206" s="3"/>
      <c r="F206" s="3"/>
      <c r="G206" s="3"/>
      <c r="H206" s="3"/>
      <c r="I206" s="3"/>
    </row>
    <row r="207" spans="1:9" x14ac:dyDescent="0.25">
      <c r="A207" s="2" t="s">
        <v>107</v>
      </c>
      <c r="B207" s="3"/>
      <c r="C207" s="3"/>
      <c r="D207" s="3">
        <v>54</v>
      </c>
      <c r="E207" s="3">
        <v>55</v>
      </c>
      <c r="F207" s="3">
        <v>53</v>
      </c>
      <c r="G207" s="3">
        <v>46</v>
      </c>
      <c r="H207" s="3">
        <v>43</v>
      </c>
      <c r="I207" s="3">
        <v>42</v>
      </c>
    </row>
    <row r="208" spans="1:9" x14ac:dyDescent="0.25">
      <c r="A208" s="2" t="s">
        <v>108</v>
      </c>
      <c r="B208" s="3">
        <v>210</v>
      </c>
      <c r="C208" s="3">
        <v>230</v>
      </c>
      <c r="D208" s="3">
        <v>233</v>
      </c>
      <c r="E208" s="3">
        <v>217</v>
      </c>
      <c r="F208" s="3">
        <v>195</v>
      </c>
      <c r="G208" s="3">
        <v>214</v>
      </c>
      <c r="H208" s="3">
        <v>222</v>
      </c>
      <c r="I208" s="3">
        <v>220</v>
      </c>
    </row>
    <row r="209" spans="1:9" x14ac:dyDescent="0.25">
      <c r="A209" s="4" t="s">
        <v>120</v>
      </c>
      <c r="B209" s="5">
        <f t="shared" ref="B209:I209" si="51">+SUM(B200:B208)</f>
        <v>513</v>
      </c>
      <c r="C209" s="5">
        <f t="shared" si="51"/>
        <v>538</v>
      </c>
      <c r="D209" s="5">
        <f t="shared" si="51"/>
        <v>587</v>
      </c>
      <c r="E209" s="5">
        <f t="shared" si="51"/>
        <v>604</v>
      </c>
      <c r="F209" s="5">
        <f t="shared" si="51"/>
        <v>558</v>
      </c>
      <c r="G209" s="5">
        <f t="shared" si="51"/>
        <v>584</v>
      </c>
      <c r="H209" s="5">
        <f t="shared" si="51"/>
        <v>577</v>
      </c>
      <c r="I209" s="5">
        <f t="shared" si="51"/>
        <v>561</v>
      </c>
    </row>
    <row r="210" spans="1:9" x14ac:dyDescent="0.25">
      <c r="A210" s="2" t="s">
        <v>105</v>
      </c>
      <c r="B210" s="3">
        <v>18</v>
      </c>
      <c r="C210" s="3">
        <v>27</v>
      </c>
      <c r="D210" s="3">
        <v>28</v>
      </c>
      <c r="E210" s="3">
        <v>33</v>
      </c>
      <c r="F210" s="3">
        <v>31</v>
      </c>
      <c r="G210" s="3">
        <v>25</v>
      </c>
      <c r="H210" s="3">
        <v>26</v>
      </c>
      <c r="I210" s="3">
        <v>22</v>
      </c>
    </row>
    <row r="211" spans="1:9" x14ac:dyDescent="0.25">
      <c r="A211" s="2" t="s">
        <v>109</v>
      </c>
      <c r="B211" s="3">
        <v>75</v>
      </c>
      <c r="C211" s="3">
        <v>84</v>
      </c>
      <c r="D211" s="3">
        <v>91</v>
      </c>
      <c r="E211" s="3">
        <v>110</v>
      </c>
      <c r="F211" s="3">
        <v>116</v>
      </c>
      <c r="G211" s="3">
        <v>112</v>
      </c>
      <c r="H211" s="3">
        <v>141</v>
      </c>
      <c r="I211" s="3">
        <v>134</v>
      </c>
    </row>
    <row r="212" spans="1:9" ht="15.75" thickBot="1" x14ac:dyDescent="0.3">
      <c r="A212" s="6" t="s">
        <v>124</v>
      </c>
      <c r="B212" s="7">
        <f t="shared" ref="B212:H212" si="52">+SUM(B209:B211)</f>
        <v>606</v>
      </c>
      <c r="C212" s="7">
        <f t="shared" si="52"/>
        <v>649</v>
      </c>
      <c r="D212" s="7">
        <f t="shared" si="52"/>
        <v>706</v>
      </c>
      <c r="E212" s="7">
        <f t="shared" si="52"/>
        <v>747</v>
      </c>
      <c r="F212" s="7">
        <f t="shared" si="52"/>
        <v>705</v>
      </c>
      <c r="G212" s="7">
        <f t="shared" si="52"/>
        <v>721</v>
      </c>
      <c r="H212" s="7">
        <f t="shared" si="52"/>
        <v>744</v>
      </c>
      <c r="I212" s="7">
        <f>+SUM(I209:I211)</f>
        <v>717</v>
      </c>
    </row>
    <row r="213" spans="1:9" ht="15.75" thickTop="1" x14ac:dyDescent="0.25">
      <c r="A213" s="12" t="s">
        <v>112</v>
      </c>
      <c r="B213" s="13">
        <f t="shared" ref="B213:I213" si="53">+B212-B67</f>
        <v>0</v>
      </c>
      <c r="C213" s="13">
        <f t="shared" si="53"/>
        <v>0</v>
      </c>
      <c r="D213" s="13">
        <f t="shared" si="53"/>
        <v>0</v>
      </c>
      <c r="E213" s="13">
        <f t="shared" si="53"/>
        <v>0</v>
      </c>
      <c r="F213" s="13">
        <f t="shared" si="53"/>
        <v>0</v>
      </c>
      <c r="G213" s="13">
        <f t="shared" si="53"/>
        <v>0</v>
      </c>
      <c r="H213" s="13">
        <f t="shared" si="53"/>
        <v>0</v>
      </c>
      <c r="I213" s="13">
        <f t="shared" si="53"/>
        <v>0</v>
      </c>
    </row>
    <row r="214" spans="1:9" x14ac:dyDescent="0.25">
      <c r="A214" s="14" t="s">
        <v>125</v>
      </c>
      <c r="B214" s="14"/>
      <c r="C214" s="14"/>
      <c r="D214" s="14"/>
      <c r="E214" s="14"/>
      <c r="F214" s="14"/>
      <c r="G214" s="14"/>
      <c r="H214" s="14"/>
      <c r="I214" s="14"/>
    </row>
    <row r="215" spans="1:9" x14ac:dyDescent="0.25">
      <c r="A215" s="28" t="s">
        <v>126</v>
      </c>
    </row>
    <row r="216" spans="1:9" x14ac:dyDescent="0.25">
      <c r="A216" s="33" t="s">
        <v>101</v>
      </c>
      <c r="B216" s="55">
        <v>0.12</v>
      </c>
      <c r="C216" s="34">
        <v>0.08</v>
      </c>
      <c r="D216" s="34">
        <v>0.03</v>
      </c>
      <c r="E216" s="34">
        <v>-0.02</v>
      </c>
      <c r="F216" s="34">
        <v>7.0000000000000007E-2</v>
      </c>
      <c r="G216" s="34">
        <v>-0.09</v>
      </c>
      <c r="H216" s="34">
        <v>0.19</v>
      </c>
      <c r="I216" s="34">
        <v>7.0000000000000007E-2</v>
      </c>
    </row>
    <row r="217" spans="1:9" x14ac:dyDescent="0.25">
      <c r="A217" s="31" t="s">
        <v>114</v>
      </c>
      <c r="B217" s="56">
        <v>0.14000000000000001</v>
      </c>
      <c r="C217" s="30">
        <v>0.1</v>
      </c>
      <c r="D217" s="30">
        <v>0.04</v>
      </c>
      <c r="E217" s="30">
        <v>-0.04</v>
      </c>
      <c r="F217" s="30">
        <v>0.08</v>
      </c>
      <c r="G217" s="30">
        <v>-7.0000000000000007E-2</v>
      </c>
      <c r="H217" s="30">
        <v>0.25</v>
      </c>
      <c r="I217" s="30">
        <v>0.05</v>
      </c>
    </row>
    <row r="218" spans="1:9" x14ac:dyDescent="0.25">
      <c r="A218" s="31" t="s">
        <v>115</v>
      </c>
      <c r="B218" s="56">
        <v>0.12</v>
      </c>
      <c r="C218" s="30">
        <v>0.08</v>
      </c>
      <c r="D218" s="30">
        <v>0.03</v>
      </c>
      <c r="E218" s="30">
        <v>0.01</v>
      </c>
      <c r="F218" s="30">
        <v>7.0000000000000007E-2</v>
      </c>
      <c r="G218" s="30">
        <v>-0.12</v>
      </c>
      <c r="H218" s="30">
        <v>0.08</v>
      </c>
      <c r="I218" s="30">
        <v>0.09</v>
      </c>
    </row>
    <row r="219" spans="1:9" x14ac:dyDescent="0.25">
      <c r="A219" s="31" t="s">
        <v>116</v>
      </c>
      <c r="B219" s="56">
        <v>-0.05</v>
      </c>
      <c r="C219" s="30">
        <v>-0.13</v>
      </c>
      <c r="D219" s="30">
        <v>-0.1</v>
      </c>
      <c r="E219" s="30">
        <v>-0.08</v>
      </c>
      <c r="F219" s="30">
        <v>0</v>
      </c>
      <c r="G219" s="30">
        <v>-0.14000000000000001</v>
      </c>
      <c r="H219" s="30">
        <v>-0.02</v>
      </c>
      <c r="I219" s="30">
        <v>0.25</v>
      </c>
    </row>
    <row r="220" spans="1:9" x14ac:dyDescent="0.25">
      <c r="A220" s="33" t="s">
        <v>149</v>
      </c>
      <c r="B220" s="34">
        <v>0.21</v>
      </c>
      <c r="C220" s="34">
        <v>0.14000000000000001</v>
      </c>
      <c r="D220" s="34"/>
      <c r="E220" s="34"/>
      <c r="F220" s="34"/>
      <c r="G220" s="34"/>
      <c r="H220" s="34"/>
      <c r="I220" s="30"/>
    </row>
    <row r="221" spans="1:9" x14ac:dyDescent="0.25">
      <c r="A221" s="31" t="s">
        <v>114</v>
      </c>
      <c r="B221" s="30">
        <v>0.25</v>
      </c>
      <c r="C221" s="30">
        <v>0.14000000000000001</v>
      </c>
      <c r="D221" s="30"/>
      <c r="E221" s="30"/>
      <c r="F221" s="30"/>
      <c r="G221" s="30"/>
      <c r="H221" s="30"/>
      <c r="I221" s="30"/>
    </row>
    <row r="222" spans="1:9" x14ac:dyDescent="0.25">
      <c r="A222" s="31" t="s">
        <v>115</v>
      </c>
      <c r="B222" s="30">
        <v>0.14000000000000001</v>
      </c>
      <c r="C222" s="30">
        <v>0.16</v>
      </c>
      <c r="D222" s="30"/>
      <c r="E222" s="30"/>
      <c r="F222" s="30"/>
      <c r="G222" s="30"/>
      <c r="H222" s="30"/>
      <c r="I222" s="30"/>
    </row>
    <row r="223" spans="1:9" x14ac:dyDescent="0.25">
      <c r="A223" s="31" t="s">
        <v>116</v>
      </c>
      <c r="B223" s="30">
        <v>0.15</v>
      </c>
      <c r="C223" s="30">
        <v>0.08</v>
      </c>
      <c r="D223" s="30"/>
      <c r="E223" s="30"/>
      <c r="F223" s="30"/>
      <c r="G223" s="30"/>
      <c r="H223" s="30"/>
      <c r="I223" s="30"/>
    </row>
    <row r="224" spans="1:9" x14ac:dyDescent="0.25">
      <c r="A224" s="33" t="s">
        <v>153</v>
      </c>
      <c r="B224" s="34">
        <v>0.15</v>
      </c>
      <c r="C224" s="34">
        <v>0.17</v>
      </c>
      <c r="D224" s="34"/>
      <c r="E224" s="34"/>
      <c r="F224" s="34"/>
      <c r="G224" s="34"/>
      <c r="H224" s="34"/>
      <c r="I224" s="30"/>
    </row>
    <row r="225" spans="1:9" x14ac:dyDescent="0.25">
      <c r="A225" s="31" t="s">
        <v>114</v>
      </c>
      <c r="B225" s="30">
        <v>0.22</v>
      </c>
      <c r="C225" s="30">
        <v>0.23</v>
      </c>
      <c r="D225" s="30"/>
      <c r="E225" s="30"/>
      <c r="F225" s="30"/>
      <c r="G225" s="30"/>
      <c r="H225" s="30"/>
      <c r="I225" s="30"/>
    </row>
    <row r="226" spans="1:9" x14ac:dyDescent="0.25">
      <c r="A226" s="31" t="s">
        <v>115</v>
      </c>
      <c r="B226" s="30">
        <v>0.05</v>
      </c>
      <c r="C226" s="30">
        <v>0.09</v>
      </c>
      <c r="D226" s="30"/>
      <c r="E226" s="30"/>
      <c r="F226" s="30"/>
      <c r="G226" s="30"/>
      <c r="H226" s="30"/>
      <c r="I226" s="30"/>
    </row>
    <row r="227" spans="1:9" x14ac:dyDescent="0.25">
      <c r="A227" s="31" t="s">
        <v>116</v>
      </c>
      <c r="B227" s="30">
        <v>0.14000000000000001</v>
      </c>
      <c r="C227" s="30">
        <v>7.0000000000000007E-2</v>
      </c>
      <c r="D227" s="30"/>
      <c r="E227" s="30"/>
      <c r="F227" s="30"/>
      <c r="G227" s="30"/>
      <c r="H227" s="30"/>
      <c r="I227" s="30"/>
    </row>
    <row r="228" spans="1:9" x14ac:dyDescent="0.25">
      <c r="A228" s="33" t="s">
        <v>102</v>
      </c>
      <c r="B228" s="34"/>
      <c r="C228" s="34"/>
      <c r="D228" s="34">
        <v>0.1</v>
      </c>
      <c r="E228" s="34">
        <v>0.09</v>
      </c>
      <c r="F228" s="34">
        <v>0.11</v>
      </c>
      <c r="G228" s="34">
        <v>-0.01</v>
      </c>
      <c r="H228" s="34">
        <v>0.17</v>
      </c>
      <c r="I228" s="34">
        <v>0.12</v>
      </c>
    </row>
    <row r="229" spans="1:9" x14ac:dyDescent="0.25">
      <c r="A229" s="31" t="s">
        <v>114</v>
      </c>
      <c r="B229" s="30"/>
      <c r="C229" s="30"/>
      <c r="D229" s="30">
        <v>0.08</v>
      </c>
      <c r="E229" s="30">
        <v>0.06</v>
      </c>
      <c r="F229" s="30">
        <v>0.12</v>
      </c>
      <c r="G229" s="30">
        <v>-0.03</v>
      </c>
      <c r="H229" s="30">
        <v>0.13</v>
      </c>
      <c r="I229" s="30">
        <v>0.09</v>
      </c>
    </row>
    <row r="230" spans="1:9" x14ac:dyDescent="0.25">
      <c r="A230" s="31" t="s">
        <v>115</v>
      </c>
      <c r="B230" s="30"/>
      <c r="C230" s="30"/>
      <c r="D230" s="30">
        <v>0.17</v>
      </c>
      <c r="E230" s="30">
        <v>0.16</v>
      </c>
      <c r="F230" s="30">
        <v>0.09</v>
      </c>
      <c r="G230" s="30">
        <v>0.02</v>
      </c>
      <c r="H230" s="30">
        <v>0.25</v>
      </c>
      <c r="I230" s="30">
        <v>0.16</v>
      </c>
    </row>
    <row r="231" spans="1:9" x14ac:dyDescent="0.25">
      <c r="A231" s="31" t="s">
        <v>116</v>
      </c>
      <c r="B231" s="30"/>
      <c r="C231" s="30"/>
      <c r="D231" s="30">
        <v>7.0000000000000007E-2</v>
      </c>
      <c r="E231" s="30">
        <v>0.06</v>
      </c>
      <c r="F231" s="30">
        <v>0.05</v>
      </c>
      <c r="G231" s="30">
        <v>-0.03</v>
      </c>
      <c r="H231" s="30">
        <v>0.19</v>
      </c>
      <c r="I231" s="30">
        <v>0.17</v>
      </c>
    </row>
    <row r="232" spans="1:9" x14ac:dyDescent="0.25">
      <c r="A232" s="33" t="s">
        <v>103</v>
      </c>
      <c r="B232" s="34">
        <v>0.19</v>
      </c>
      <c r="C232" s="34">
        <v>0.27</v>
      </c>
      <c r="D232" s="34">
        <v>0.17</v>
      </c>
      <c r="E232" s="34">
        <v>0.18</v>
      </c>
      <c r="F232" s="34">
        <v>0.24</v>
      </c>
      <c r="G232" s="34">
        <v>0.11</v>
      </c>
      <c r="H232" s="34">
        <v>0.19</v>
      </c>
      <c r="I232" s="34">
        <v>-0.13</v>
      </c>
    </row>
    <row r="233" spans="1:9" x14ac:dyDescent="0.25">
      <c r="A233" s="31" t="s">
        <v>114</v>
      </c>
      <c r="B233" s="30">
        <v>0.28000000000000003</v>
      </c>
      <c r="C233" s="30">
        <v>0.33</v>
      </c>
      <c r="D233" s="30">
        <v>0.18</v>
      </c>
      <c r="E233" s="30">
        <v>0.16</v>
      </c>
      <c r="F233" s="30">
        <v>0.25</v>
      </c>
      <c r="G233" s="30">
        <v>0.12</v>
      </c>
      <c r="H233" s="30">
        <v>0.19</v>
      </c>
      <c r="I233" s="30">
        <v>-0.1</v>
      </c>
    </row>
    <row r="234" spans="1:9" x14ac:dyDescent="0.25">
      <c r="A234" s="31" t="s">
        <v>115</v>
      </c>
      <c r="B234" s="30">
        <v>7.0000000000000007E-2</v>
      </c>
      <c r="C234" s="30">
        <v>0.17</v>
      </c>
      <c r="D234" s="30">
        <v>0.18</v>
      </c>
      <c r="E234" s="30">
        <v>0.23</v>
      </c>
      <c r="F234" s="30">
        <v>0.23</v>
      </c>
      <c r="G234" s="30">
        <v>0.08</v>
      </c>
      <c r="H234" s="30">
        <v>0.19</v>
      </c>
      <c r="I234" s="30">
        <v>-0.21</v>
      </c>
    </row>
    <row r="235" spans="1:9" x14ac:dyDescent="0.25">
      <c r="A235" s="31" t="s">
        <v>116</v>
      </c>
      <c r="B235" s="30">
        <v>0.01</v>
      </c>
      <c r="C235" s="30">
        <v>7.0000000000000007E-2</v>
      </c>
      <c r="D235" s="30">
        <v>0.03</v>
      </c>
      <c r="E235" s="30">
        <v>-0.01</v>
      </c>
      <c r="F235" s="30">
        <v>0.08</v>
      </c>
      <c r="G235" s="30">
        <v>0.11</v>
      </c>
      <c r="H235" s="30">
        <v>0.26</v>
      </c>
      <c r="I235" s="30">
        <v>-0.06</v>
      </c>
    </row>
    <row r="236" spans="1:9" x14ac:dyDescent="0.25">
      <c r="A236" s="33" t="s">
        <v>147</v>
      </c>
      <c r="B236" s="34">
        <v>0.09</v>
      </c>
      <c r="C236" s="34">
        <v>0.22</v>
      </c>
      <c r="D236" s="34"/>
      <c r="E236" s="34"/>
      <c r="F236" s="34"/>
      <c r="G236" s="34"/>
      <c r="H236" s="34"/>
      <c r="I236" s="30"/>
    </row>
    <row r="237" spans="1:9" x14ac:dyDescent="0.25">
      <c r="A237" s="31" t="s">
        <v>114</v>
      </c>
      <c r="B237" s="30">
        <v>0.23</v>
      </c>
      <c r="C237" s="30">
        <v>0.34</v>
      </c>
      <c r="D237" s="30"/>
      <c r="E237" s="30"/>
      <c r="F237" s="30"/>
      <c r="G237" s="30"/>
      <c r="H237" s="30"/>
      <c r="I237" s="30"/>
    </row>
    <row r="238" spans="1:9" x14ac:dyDescent="0.25">
      <c r="A238" s="31" t="s">
        <v>115</v>
      </c>
      <c r="B238" s="30">
        <v>-0.08</v>
      </c>
      <c r="C238" s="30">
        <v>0.05</v>
      </c>
      <c r="D238" s="30"/>
      <c r="E238" s="30"/>
      <c r="F238" s="30"/>
      <c r="G238" s="30"/>
      <c r="H238" s="30"/>
      <c r="I238" s="30"/>
    </row>
    <row r="239" spans="1:9" x14ac:dyDescent="0.25">
      <c r="A239" s="31" t="s">
        <v>116</v>
      </c>
      <c r="B239" s="30">
        <v>-0.06</v>
      </c>
      <c r="C239" s="30">
        <v>0.03</v>
      </c>
      <c r="D239" s="30"/>
      <c r="E239" s="30"/>
      <c r="F239" s="30"/>
      <c r="G239" s="30"/>
      <c r="H239" s="30"/>
      <c r="I239" s="30"/>
    </row>
    <row r="240" spans="1:9" x14ac:dyDescent="0.25">
      <c r="A240" s="33" t="s">
        <v>152</v>
      </c>
      <c r="B240" s="34">
        <v>0.08</v>
      </c>
      <c r="C240" s="34">
        <v>0.13</v>
      </c>
      <c r="D240" s="34"/>
      <c r="E240" s="34"/>
      <c r="F240" s="34"/>
      <c r="G240" s="34"/>
      <c r="H240" s="34"/>
      <c r="I240" s="30"/>
    </row>
    <row r="241" spans="1:9" x14ac:dyDescent="0.25">
      <c r="A241" s="31" t="s">
        <v>114</v>
      </c>
      <c r="B241" s="30">
        <v>0.09</v>
      </c>
      <c r="C241" s="30">
        <v>0.14000000000000001</v>
      </c>
      <c r="D241" s="30"/>
      <c r="E241" s="30"/>
      <c r="F241" s="30"/>
      <c r="G241" s="30"/>
      <c r="H241" s="30"/>
      <c r="I241" s="30"/>
    </row>
    <row r="242" spans="1:9" x14ac:dyDescent="0.25">
      <c r="A242" s="31" t="s">
        <v>115</v>
      </c>
      <c r="B242" s="30">
        <v>0.05</v>
      </c>
      <c r="C242" s="30">
        <v>0.11</v>
      </c>
      <c r="D242" s="30"/>
      <c r="E242" s="30"/>
      <c r="F242" s="30"/>
      <c r="G242" s="30"/>
      <c r="H242" s="30"/>
      <c r="I242" s="30"/>
    </row>
    <row r="243" spans="1:9" x14ac:dyDescent="0.25">
      <c r="A243" s="31" t="s">
        <v>116</v>
      </c>
      <c r="B243" s="30">
        <v>0.05</v>
      </c>
      <c r="C243" s="30">
        <v>0.11</v>
      </c>
      <c r="D243" s="30"/>
      <c r="E243" s="30"/>
      <c r="F243" s="30"/>
      <c r="G243" s="30"/>
      <c r="H243" s="30"/>
      <c r="I243" s="30"/>
    </row>
    <row r="244" spans="1:9" x14ac:dyDescent="0.25">
      <c r="A244" s="33" t="s">
        <v>107</v>
      </c>
      <c r="B244" s="34"/>
      <c r="C244" s="34"/>
      <c r="D244" s="34">
        <v>0.13</v>
      </c>
      <c r="E244" s="34">
        <v>0.1</v>
      </c>
      <c r="F244" s="34">
        <v>0.13</v>
      </c>
      <c r="G244" s="34">
        <v>0.01</v>
      </c>
      <c r="H244" s="34">
        <v>0.08</v>
      </c>
      <c r="I244" s="34">
        <v>0.16</v>
      </c>
    </row>
    <row r="245" spans="1:9" x14ac:dyDescent="0.25">
      <c r="A245" s="31" t="s">
        <v>114</v>
      </c>
      <c r="B245" s="30"/>
      <c r="C245" s="30"/>
      <c r="D245" s="30">
        <v>0.16</v>
      </c>
      <c r="E245" s="30">
        <v>0.09</v>
      </c>
      <c r="F245" s="30">
        <v>0.12</v>
      </c>
      <c r="G245" s="30">
        <v>0</v>
      </c>
      <c r="H245" s="30">
        <v>0.08</v>
      </c>
      <c r="I245" s="30">
        <v>0.17</v>
      </c>
    </row>
    <row r="246" spans="1:9" x14ac:dyDescent="0.25">
      <c r="A246" s="31" t="s">
        <v>115</v>
      </c>
      <c r="B246" s="30"/>
      <c r="C246" s="30"/>
      <c r="D246" s="30">
        <v>0.09</v>
      </c>
      <c r="E246" s="30">
        <v>0.15</v>
      </c>
      <c r="F246" s="30">
        <v>0.15</v>
      </c>
      <c r="G246" s="30">
        <v>0.03</v>
      </c>
      <c r="H246" s="30">
        <v>0.1</v>
      </c>
      <c r="I246" s="30">
        <v>0.12</v>
      </c>
    </row>
    <row r="247" spans="1:9" x14ac:dyDescent="0.25">
      <c r="A247" s="31" t="s">
        <v>116</v>
      </c>
      <c r="B247" s="30"/>
      <c r="C247" s="30"/>
      <c r="D247" s="30">
        <v>-0.01</v>
      </c>
      <c r="E247" s="30">
        <v>-0.08</v>
      </c>
      <c r="F247" s="30">
        <v>0.08</v>
      </c>
      <c r="G247" s="30">
        <v>-0.04</v>
      </c>
      <c r="H247" s="30">
        <v>-0.09</v>
      </c>
      <c r="I247" s="30">
        <v>0.28000000000000003</v>
      </c>
    </row>
    <row r="248" spans="1:9" x14ac:dyDescent="0.25">
      <c r="A248" s="33" t="s">
        <v>108</v>
      </c>
      <c r="B248" s="34">
        <v>-0.02</v>
      </c>
      <c r="C248" s="34">
        <v>-0.3</v>
      </c>
      <c r="D248" s="34">
        <v>0.02</v>
      </c>
      <c r="E248" s="34">
        <v>0.12</v>
      </c>
      <c r="F248" s="34">
        <v>-0.53</v>
      </c>
      <c r="G248" s="34">
        <v>-0.26</v>
      </c>
      <c r="H248" s="34">
        <v>-0.17</v>
      </c>
      <c r="I248" s="34">
        <v>3.02</v>
      </c>
    </row>
    <row r="249" spans="1:9" x14ac:dyDescent="0.25">
      <c r="A249" s="35" t="s">
        <v>104</v>
      </c>
      <c r="B249" s="37">
        <v>0.18</v>
      </c>
      <c r="C249" s="37">
        <v>-0.01</v>
      </c>
      <c r="D249" s="37">
        <v>0.04</v>
      </c>
      <c r="E249" s="37">
        <v>-0.08</v>
      </c>
      <c r="F249" s="37">
        <v>0.01</v>
      </c>
      <c r="G249" s="37">
        <v>-0.03</v>
      </c>
      <c r="H249" s="37">
        <v>0.19</v>
      </c>
      <c r="I249" s="37">
        <v>0.06</v>
      </c>
    </row>
    <row r="250" spans="1:9" x14ac:dyDescent="0.25">
      <c r="A250" s="33" t="s">
        <v>105</v>
      </c>
      <c r="B250" s="34">
        <v>0.21</v>
      </c>
      <c r="C250" s="34">
        <v>0.02</v>
      </c>
      <c r="D250" s="34">
        <v>0.06</v>
      </c>
      <c r="E250" s="34">
        <v>-0.11</v>
      </c>
      <c r="F250" s="34">
        <v>0.03</v>
      </c>
      <c r="G250" s="34">
        <v>-0.01</v>
      </c>
      <c r="H250" s="34">
        <v>0.16</v>
      </c>
      <c r="I250" s="34">
        <v>7.0000000000000007E-2</v>
      </c>
    </row>
    <row r="251" spans="1:9" x14ac:dyDescent="0.25">
      <c r="A251" s="31" t="s">
        <v>114</v>
      </c>
      <c r="B251" s="30"/>
      <c r="C251" s="30"/>
      <c r="D251" s="30"/>
      <c r="E251" s="30"/>
      <c r="F251" s="30">
        <v>0.05</v>
      </c>
      <c r="G251" s="30">
        <v>0.01</v>
      </c>
      <c r="H251" s="30">
        <v>0.17</v>
      </c>
      <c r="I251" s="30">
        <v>0.06</v>
      </c>
    </row>
    <row r="252" spans="1:9" x14ac:dyDescent="0.25">
      <c r="A252" s="31" t="s">
        <v>115</v>
      </c>
      <c r="B252" s="30"/>
      <c r="C252" s="30"/>
      <c r="D252" s="30"/>
      <c r="E252" s="30"/>
      <c r="F252" s="30">
        <v>-0.17</v>
      </c>
      <c r="G252" s="30">
        <v>-0.22</v>
      </c>
      <c r="H252" s="30">
        <v>0.13</v>
      </c>
      <c r="I252" s="30">
        <v>-0.03</v>
      </c>
    </row>
    <row r="253" spans="1:9" x14ac:dyDescent="0.25">
      <c r="A253" s="31" t="s">
        <v>116</v>
      </c>
      <c r="B253" s="30"/>
      <c r="C253" s="30"/>
      <c r="D253" s="30"/>
      <c r="E253" s="30"/>
      <c r="F253" s="30">
        <v>-0.13</v>
      </c>
      <c r="G253" s="30">
        <v>0.08</v>
      </c>
      <c r="H253" s="30">
        <v>0.14000000000000001</v>
      </c>
      <c r="I253" s="30">
        <v>-0.16</v>
      </c>
    </row>
    <row r="254" spans="1:9" x14ac:dyDescent="0.25">
      <c r="A254" s="31" t="s">
        <v>122</v>
      </c>
      <c r="B254" s="30"/>
      <c r="C254" s="30"/>
      <c r="D254" s="30"/>
      <c r="E254" s="30"/>
      <c r="F254" s="30">
        <v>0.04</v>
      </c>
      <c r="G254" s="30">
        <v>-0.14000000000000001</v>
      </c>
      <c r="H254" s="30">
        <v>-0.01</v>
      </c>
      <c r="I254" s="30">
        <v>0.42</v>
      </c>
    </row>
    <row r="255" spans="1:9" x14ac:dyDescent="0.25">
      <c r="A255" s="29" t="s">
        <v>109</v>
      </c>
      <c r="B255" s="30">
        <v>0</v>
      </c>
      <c r="C255" s="30">
        <v>0</v>
      </c>
      <c r="D255" s="30">
        <v>0</v>
      </c>
      <c r="E255" s="30">
        <v>0</v>
      </c>
      <c r="F255" s="30">
        <v>0</v>
      </c>
      <c r="G255" s="30">
        <v>0</v>
      </c>
      <c r="H255" s="30">
        <v>0</v>
      </c>
      <c r="I255" s="30">
        <v>0</v>
      </c>
    </row>
    <row r="256" spans="1:9" ht="15.75" thickBot="1" x14ac:dyDescent="0.3">
      <c r="A256" s="32" t="s">
        <v>106</v>
      </c>
      <c r="B256" s="36">
        <v>0.18</v>
      </c>
      <c r="C256" s="36">
        <v>-0.01</v>
      </c>
      <c r="D256" s="36">
        <v>0.04</v>
      </c>
      <c r="E256" s="36">
        <v>-0.08</v>
      </c>
      <c r="F256" s="36">
        <v>0.01</v>
      </c>
      <c r="G256" s="36">
        <v>-0.03</v>
      </c>
      <c r="H256" s="36">
        <v>0.19</v>
      </c>
      <c r="I256" s="36">
        <v>0.06</v>
      </c>
    </row>
    <row r="257"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13"/>
  <sheetViews>
    <sheetView tabSelected="1" zoomScale="120" zoomScaleNormal="120" workbookViewId="0">
      <selection activeCell="G98" sqref="G98"/>
    </sheetView>
  </sheetViews>
  <sheetFormatPr defaultRowHeight="15" x14ac:dyDescent="0.25"/>
  <cols>
    <col min="1" max="1" width="44" customWidth="1"/>
    <col min="2" max="9" width="11.7109375" customWidth="1"/>
    <col min="10" max="10" width="12.85546875" customWidth="1"/>
    <col min="11" max="11" width="11.42578125" customWidth="1"/>
    <col min="12" max="13" width="11.7109375" customWidth="1"/>
    <col min="14" max="14" width="12.5703125" bestFit="1" customWidth="1"/>
    <col min="15" max="15" width="17.7109375" bestFit="1" customWidth="1"/>
    <col min="16" max="16" width="11.28515625" bestFit="1" customWidth="1"/>
  </cols>
  <sheetData>
    <row r="1" spans="1:16"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6" x14ac:dyDescent="0.25">
      <c r="A2" s="40" t="s">
        <v>127</v>
      </c>
      <c r="B2" s="40"/>
      <c r="C2" s="40"/>
      <c r="D2" s="40"/>
      <c r="E2" s="40"/>
      <c r="F2" s="40"/>
      <c r="G2" s="40"/>
      <c r="H2" s="40"/>
      <c r="I2" s="40"/>
      <c r="J2" s="39"/>
      <c r="K2" s="39"/>
      <c r="L2" s="39"/>
      <c r="M2" s="39"/>
      <c r="N2" s="39"/>
      <c r="O2" s="1" t="s">
        <v>157</v>
      </c>
    </row>
    <row r="3" spans="1:16" s="1" customFormat="1" x14ac:dyDescent="0.25">
      <c r="A3" s="41" t="s">
        <v>138</v>
      </c>
      <c r="B3" s="47">
        <f>B18+B99+B126+B207+B234+B261+B288</f>
        <v>30601</v>
      </c>
      <c r="C3" s="47">
        <f>C18+C99+C126+C207+C234+C261+C288</f>
        <v>32376</v>
      </c>
      <c r="D3" s="47">
        <f>D18+D99+D126+D207+D234+D261+D288</f>
        <v>34350</v>
      </c>
      <c r="E3" s="47">
        <f>E18+E99+E126+E207+E234+E261+E288</f>
        <v>36397</v>
      </c>
      <c r="F3" s="47">
        <f>F18+F99+F126+F207+F234+F261+F288</f>
        <v>39117</v>
      </c>
      <c r="G3" s="47">
        <f>G18+G99+G126+G207+G234+G261+G288</f>
        <v>37403</v>
      </c>
      <c r="H3" s="47">
        <f>H18+H99+H126+H207+H234+H261+H288</f>
        <v>44538</v>
      </c>
      <c r="I3" s="47">
        <f>I18+I99+I126+I207+I234+I261+I288</f>
        <v>46710</v>
      </c>
      <c r="J3" s="47">
        <f>I3*(1+O4)</f>
        <v>49706.178070187088</v>
      </c>
      <c r="K3" s="47">
        <f t="shared" ref="K3:M3" si="2">J3*(J4+1)</f>
        <v>52894.543745346775</v>
      </c>
      <c r="L3" s="47">
        <f>K3*(K4+1)</f>
        <v>56287.42475588755</v>
      </c>
      <c r="M3" s="47">
        <f t="shared" si="2"/>
        <v>59897.939585279455</v>
      </c>
      <c r="N3" s="47">
        <f>M3*(M4+1)</f>
        <v>63740.048192318747</v>
      </c>
      <c r="P3" s="47"/>
    </row>
    <row r="4" spans="1:16" x14ac:dyDescent="0.25">
      <c r="A4" s="42" t="s">
        <v>128</v>
      </c>
      <c r="B4" s="59" t="str">
        <f>IFERROR(B3/A3-1,"nm")</f>
        <v>nm</v>
      </c>
      <c r="C4" s="59">
        <f t="shared" ref="C4:H4" si="3">IFERROR(C3/B3-1,"nm")</f>
        <v>5.8004640371229765E-2</v>
      </c>
      <c r="D4" s="59">
        <f t="shared" si="3"/>
        <v>6.0971089696071123E-2</v>
      </c>
      <c r="E4" s="59">
        <f t="shared" si="3"/>
        <v>5.95924308588065E-2</v>
      </c>
      <c r="F4" s="59">
        <f t="shared" si="3"/>
        <v>7.4731433909388079E-2</v>
      </c>
      <c r="G4" s="59">
        <f t="shared" si="3"/>
        <v>-4.3817266150267153E-2</v>
      </c>
      <c r="H4" s="59">
        <f t="shared" si="3"/>
        <v>0.19076009945726269</v>
      </c>
      <c r="I4" s="59">
        <f t="shared" ref="I4" si="4">IFERROR(I3/H3-1,"nm")</f>
        <v>4.8767344739323759E-2</v>
      </c>
      <c r="J4" s="59">
        <f t="shared" ref="J4" si="5">IFERROR(J3/I3-1,"nm")</f>
        <v>6.4144253268830775E-2</v>
      </c>
      <c r="K4" s="59">
        <f t="shared" ref="K4" si="6">IFERROR(K3/J3-1,"nm")</f>
        <v>6.4144253268830775E-2</v>
      </c>
      <c r="L4" s="59">
        <f t="shared" ref="L4" si="7">IFERROR(L3/K3-1,"nm")</f>
        <v>6.4144253268830775E-2</v>
      </c>
      <c r="M4" s="59">
        <f t="shared" ref="M4" si="8">IFERROR(M3/L3-1,"nm")</f>
        <v>6.4144253268830775E-2</v>
      </c>
      <c r="N4" s="59">
        <f t="shared" ref="N4" si="9">IFERROR(N3/M3-1,"nm")</f>
        <v>6.4144253268830775E-2</v>
      </c>
      <c r="O4" s="62">
        <f>AVERAGE(C4:I4)</f>
        <v>6.4144253268830678E-2</v>
      </c>
      <c r="P4" s="60"/>
    </row>
    <row r="5" spans="1:16" s="1" customFormat="1" x14ac:dyDescent="0.25">
      <c r="A5" s="41" t="s">
        <v>129</v>
      </c>
      <c r="B5" s="47">
        <f>B8+B11</f>
        <v>4839</v>
      </c>
      <c r="C5" s="47">
        <f t="shared" ref="C5:I5" si="10">C8+C11</f>
        <v>5291</v>
      </c>
      <c r="D5" s="47">
        <f t="shared" si="10"/>
        <v>5651</v>
      </c>
      <c r="E5" s="47">
        <f t="shared" si="10"/>
        <v>5126</v>
      </c>
      <c r="F5" s="47">
        <f t="shared" si="10"/>
        <v>5555</v>
      </c>
      <c r="G5" s="47">
        <f t="shared" si="10"/>
        <v>3697</v>
      </c>
      <c r="H5" s="47">
        <f t="shared" si="10"/>
        <v>7667</v>
      </c>
      <c r="I5" s="47">
        <f t="shared" si="10"/>
        <v>7573</v>
      </c>
      <c r="J5" s="69">
        <f>I5*(1+O6)</f>
        <v>8524.3253949151131</v>
      </c>
      <c r="K5" s="69">
        <f>J5*(1+J6)</f>
        <v>9595.1569309909792</v>
      </c>
      <c r="L5" s="69">
        <f t="shared" ref="L5:N5" si="11">K5*(1+K6)</f>
        <v>10800.507050712024</v>
      </c>
      <c r="M5" s="69">
        <f t="shared" si="11"/>
        <v>12157.274069766832</v>
      </c>
      <c r="N5" s="69">
        <f t="shared" si="11"/>
        <v>13684.479081718791</v>
      </c>
      <c r="P5" s="61"/>
    </row>
    <row r="6" spans="1:16" x14ac:dyDescent="0.25">
      <c r="A6" s="42" t="s">
        <v>128</v>
      </c>
      <c r="B6" s="59" t="str">
        <f>IFERROR(B5/A5-1,"nm")</f>
        <v>nm</v>
      </c>
      <c r="C6" s="59">
        <f t="shared" ref="C6:I6" si="12">IFERROR(C5/B5-1,"nm")</f>
        <v>9.3407728869601137E-2</v>
      </c>
      <c r="D6" s="59">
        <f t="shared" si="12"/>
        <v>6.8040068040068125E-2</v>
      </c>
      <c r="E6" s="59">
        <f t="shared" si="12"/>
        <v>-9.2903910812245583E-2</v>
      </c>
      <c r="F6" s="59">
        <f t="shared" si="12"/>
        <v>8.3690987124463545E-2</v>
      </c>
      <c r="G6" s="59">
        <f t="shared" si="12"/>
        <v>-0.3344734473447345</v>
      </c>
      <c r="H6" s="59">
        <f t="shared" si="12"/>
        <v>1.0738436570192049</v>
      </c>
      <c r="I6" s="59">
        <f t="shared" si="12"/>
        <v>-1.2260336507108338E-2</v>
      </c>
      <c r="J6" s="59">
        <f t="shared" ref="J6" si="13">IFERROR(J5/I5-1,"nm")</f>
        <v>0.12562067805560706</v>
      </c>
      <c r="K6" s="59">
        <f t="shared" ref="K6" si="14">IFERROR(K5/J5-1,"nm")</f>
        <v>0.12562067805560706</v>
      </c>
      <c r="L6" s="59">
        <f>O6</f>
        <v>0.12562067805560703</v>
      </c>
      <c r="M6" s="59">
        <f>O6</f>
        <v>0.12562067805560703</v>
      </c>
      <c r="N6" s="59">
        <f>O6</f>
        <v>0.12562067805560703</v>
      </c>
      <c r="O6" s="62">
        <f>AVERAGE(C6:I6)</f>
        <v>0.12562067805560703</v>
      </c>
    </row>
    <row r="7" spans="1:16" x14ac:dyDescent="0.25">
      <c r="A7" s="42" t="s">
        <v>130</v>
      </c>
      <c r="B7" s="59">
        <f>IFERROR(B5/B3,"nm")</f>
        <v>0.15813208718669325</v>
      </c>
      <c r="C7" s="59">
        <f t="shared" ref="C7:N7" si="15">IFERROR(C5/C3,"nm")</f>
        <v>0.16342352359772672</v>
      </c>
      <c r="D7" s="59">
        <f t="shared" si="15"/>
        <v>0.16451237263464338</v>
      </c>
      <c r="E7" s="59">
        <f t="shared" si="15"/>
        <v>0.14083578316894249</v>
      </c>
      <c r="F7" s="59">
        <f t="shared" si="15"/>
        <v>0.14200986783240024</v>
      </c>
      <c r="G7" s="59">
        <f t="shared" si="15"/>
        <v>9.8842338849824879E-2</v>
      </c>
      <c r="H7" s="59">
        <f t="shared" si="15"/>
        <v>0.17214513449189456</v>
      </c>
      <c r="I7" s="59">
        <f t="shared" si="15"/>
        <v>0.16212802397773496</v>
      </c>
      <c r="J7" s="59">
        <f t="shared" si="15"/>
        <v>0.1714942835250465</v>
      </c>
      <c r="K7" s="59">
        <f t="shared" si="15"/>
        <v>0.18140163902699477</v>
      </c>
      <c r="L7" s="59">
        <f t="shared" si="15"/>
        <v>0.19188135000939641</v>
      </c>
      <c r="M7" s="59">
        <f t="shared" si="15"/>
        <v>0.20296648188470592</v>
      </c>
      <c r="N7" s="59">
        <f t="shared" si="15"/>
        <v>0.21469201027946344</v>
      </c>
      <c r="O7" s="62"/>
    </row>
    <row r="8" spans="1:16" s="1" customFormat="1" x14ac:dyDescent="0.25">
      <c r="A8" s="41" t="s">
        <v>131</v>
      </c>
      <c r="B8" s="47">
        <f>B35+B116+B143+B224+B251+B278+B305</f>
        <v>606</v>
      </c>
      <c r="C8" s="47">
        <f>C35+C116+C143+C224+C251+C278+C305</f>
        <v>649</v>
      </c>
      <c r="D8" s="47">
        <f>D35+D116+D143+D224+D251+D278+D305</f>
        <v>706</v>
      </c>
      <c r="E8" s="47">
        <f>E35+E116+E143+E224+E251+E278+E305</f>
        <v>747</v>
      </c>
      <c r="F8" s="47">
        <f>F35+F116+F143+F224+F251+F278+F305</f>
        <v>705</v>
      </c>
      <c r="G8" s="47">
        <f>G35+G116+G143+G224+G251+G278+G305</f>
        <v>721</v>
      </c>
      <c r="H8" s="47">
        <f>H35+H116+H143+H224+H251+H278+H305</f>
        <v>744</v>
      </c>
      <c r="I8" s="47">
        <f>I35+I116+I143+I224+I251+I278+I305</f>
        <v>717</v>
      </c>
      <c r="J8" s="69">
        <f>I8*(1+O9)</f>
        <v>735.3283769162216</v>
      </c>
      <c r="K8" s="69">
        <f>J8*(1+O9)</f>
        <v>754.12527461400953</v>
      </c>
      <c r="L8" s="69">
        <f>K8*(1+O9)</f>
        <v>773.40266969793515</v>
      </c>
      <c r="M8" s="69">
        <f>L8*(1+O9)</f>
        <v>793.17284492560009</v>
      </c>
      <c r="N8" s="69">
        <f>M8*(1+O9)</f>
        <v>813.44839703370076</v>
      </c>
      <c r="O8" s="62"/>
    </row>
    <row r="9" spans="1:16" x14ac:dyDescent="0.25">
      <c r="A9" s="42" t="s">
        <v>128</v>
      </c>
      <c r="B9" s="59" t="str">
        <f>IFERROR(B8/A8-1,"nm")</f>
        <v>nm</v>
      </c>
      <c r="C9" s="59">
        <f t="shared" ref="C9:I9" si="16">IFERROR(C8/B8-1,"nm")</f>
        <v>7.0957095709570872E-2</v>
      </c>
      <c r="D9" s="59">
        <f t="shared" si="16"/>
        <v>8.7827426810477727E-2</v>
      </c>
      <c r="E9" s="59">
        <f t="shared" si="16"/>
        <v>5.8073654390934815E-2</v>
      </c>
      <c r="F9" s="59">
        <f t="shared" si="16"/>
        <v>-5.6224899598393607E-2</v>
      </c>
      <c r="G9" s="59">
        <f t="shared" si="16"/>
        <v>2.2695035460992941E-2</v>
      </c>
      <c r="H9" s="59">
        <f t="shared" si="16"/>
        <v>3.1900138696255187E-2</v>
      </c>
      <c r="I9" s="59">
        <f t="shared" si="16"/>
        <v>-3.6290322580645129E-2</v>
      </c>
      <c r="J9" s="59">
        <f t="shared" ref="J9" si="17">IFERROR(J8/I8-1,"nm")</f>
        <v>2.556258984131321E-2</v>
      </c>
      <c r="K9" s="59">
        <f t="shared" ref="K9" si="18">IFERROR(K8/J8-1,"nm")</f>
        <v>2.556258984131321E-2</v>
      </c>
      <c r="L9" s="59">
        <f t="shared" ref="L9" si="19">IFERROR(L8/K8-1,"nm")</f>
        <v>2.556258984131321E-2</v>
      </c>
      <c r="M9" s="59">
        <f t="shared" ref="M9" si="20">IFERROR(M8/L8-1,"nm")</f>
        <v>2.556258984131321E-2</v>
      </c>
      <c r="N9" s="59">
        <f t="shared" ref="N9" si="21">IFERROR(N8/M8-1,"nm")</f>
        <v>2.556258984131321E-2</v>
      </c>
      <c r="O9" s="62">
        <f t="shared" ref="O9:O15" si="22">AVERAGE(C9:I9)</f>
        <v>2.5562589841313259E-2</v>
      </c>
    </row>
    <row r="10" spans="1:16" x14ac:dyDescent="0.25">
      <c r="A10" s="42" t="s">
        <v>132</v>
      </c>
      <c r="B10" s="59">
        <f>IFERROR(B8/B3,"nm")</f>
        <v>1.9803274402797295E-2</v>
      </c>
      <c r="C10" s="59">
        <f t="shared" ref="C10:N10" si="23">IFERROR(C8/C3,"nm")</f>
        <v>2.0045712873733631E-2</v>
      </c>
      <c r="D10" s="59">
        <f t="shared" si="23"/>
        <v>2.0553129548762736E-2</v>
      </c>
      <c r="E10" s="59">
        <f t="shared" si="23"/>
        <v>2.0523669533203285E-2</v>
      </c>
      <c r="F10" s="59">
        <f t="shared" si="23"/>
        <v>1.8022854513382928E-2</v>
      </c>
      <c r="G10" s="59">
        <f t="shared" si="23"/>
        <v>1.9276528620698875E-2</v>
      </c>
      <c r="H10" s="59">
        <f t="shared" si="23"/>
        <v>1.6704836319547355E-2</v>
      </c>
      <c r="I10" s="59">
        <f t="shared" si="23"/>
        <v>1.5350032113037893E-2</v>
      </c>
      <c r="J10" s="59">
        <f t="shared" si="23"/>
        <v>1.4793500636438167E-2</v>
      </c>
      <c r="K10" s="59">
        <f t="shared" si="23"/>
        <v>1.4257146790879565E-2</v>
      </c>
      <c r="L10" s="59">
        <f t="shared" si="23"/>
        <v>1.3740239015234726E-2</v>
      </c>
      <c r="M10" s="59">
        <f t="shared" si="23"/>
        <v>1.3242072271890478E-2</v>
      </c>
      <c r="N10" s="59">
        <f t="shared" si="23"/>
        <v>1.2761967085110059E-2</v>
      </c>
      <c r="O10" s="62"/>
    </row>
    <row r="11" spans="1:16" s="1" customFormat="1" x14ac:dyDescent="0.25">
      <c r="A11" s="41" t="s">
        <v>133</v>
      </c>
      <c r="B11" s="47">
        <f>B38+B119+B146+B227+B254+B281+B308</f>
        <v>4233</v>
      </c>
      <c r="C11" s="47">
        <f>C38+C119+C146+C227+C254+C281+C308</f>
        <v>4642</v>
      </c>
      <c r="D11" s="47">
        <f>D38+D119+D146+D227+D254+D281+D308</f>
        <v>4945</v>
      </c>
      <c r="E11" s="47">
        <f>E38+E119+E146+E227+E254+E281+E308</f>
        <v>4379</v>
      </c>
      <c r="F11" s="47">
        <f>F38+F119+F146+F227+F254+F281+F308</f>
        <v>4850</v>
      </c>
      <c r="G11" s="47">
        <f>G38+G119+G146+G227+G254+G281+G308</f>
        <v>2976</v>
      </c>
      <c r="H11" s="47">
        <f>H38+H119+H146+H227+H254+H281+H308</f>
        <v>6923</v>
      </c>
      <c r="I11" s="47">
        <f>I38+I119+I146+I227+I254+I281+I308</f>
        <v>6856</v>
      </c>
      <c r="J11" s="69">
        <f>I11*(O12+1)</f>
        <v>7918.8782048845269</v>
      </c>
      <c r="K11" s="69">
        <f>J11*(J12+1)</f>
        <v>9146.5332590133003</v>
      </c>
      <c r="L11" s="69">
        <f>K11*(K12+1)</f>
        <v>10564.510337668007</v>
      </c>
      <c r="M11" s="69">
        <f t="shared" ref="M11:N11" si="24">L11*(L12+1)</f>
        <v>12202.314856802283</v>
      </c>
      <c r="N11" s="69">
        <f t="shared" si="24"/>
        <v>14094.026424835218</v>
      </c>
      <c r="O11" s="63"/>
    </row>
    <row r="12" spans="1:16" x14ac:dyDescent="0.25">
      <c r="A12" s="42" t="s">
        <v>128</v>
      </c>
      <c r="B12" s="59" t="str">
        <f>IFERROR(B11/A11-1,"nm")</f>
        <v>nm</v>
      </c>
      <c r="C12" s="59">
        <f t="shared" ref="C12:I12" si="25">IFERROR(C11/B11-1,"nm")</f>
        <v>9.6621781242617555E-2</v>
      </c>
      <c r="D12" s="59">
        <f t="shared" si="25"/>
        <v>6.5273588970271357E-2</v>
      </c>
      <c r="E12" s="59">
        <f t="shared" si="25"/>
        <v>-0.11445904954499497</v>
      </c>
      <c r="F12" s="59">
        <f t="shared" si="25"/>
        <v>0.10755880337976698</v>
      </c>
      <c r="G12" s="59">
        <f t="shared" si="25"/>
        <v>-0.38639175257731961</v>
      </c>
      <c r="H12" s="59">
        <f t="shared" si="25"/>
        <v>1.32627688172043</v>
      </c>
      <c r="I12" s="59">
        <f t="shared" si="25"/>
        <v>-9.67788530983682E-3</v>
      </c>
      <c r="J12" s="59">
        <f t="shared" ref="J12" si="26">IFERROR(J11/I11-1,"nm")</f>
        <v>0.15502890969727634</v>
      </c>
      <c r="K12" s="59">
        <f t="shared" ref="K12" si="27">IFERROR(K11/J11-1,"nm")</f>
        <v>0.15502890969727634</v>
      </c>
      <c r="L12" s="59">
        <f t="shared" ref="L12" si="28">IFERROR(L11/K11-1,"nm")</f>
        <v>0.15502890969727634</v>
      </c>
      <c r="M12" s="59">
        <f t="shared" ref="M12" si="29">IFERROR(M11/L11-1,"nm")</f>
        <v>0.15502890969727634</v>
      </c>
      <c r="N12" s="59">
        <f t="shared" ref="N12" si="30">IFERROR(N11/M11-1,"nm")</f>
        <v>0.15502890969727634</v>
      </c>
      <c r="O12" s="62">
        <f t="shared" si="22"/>
        <v>0.15502890969727634</v>
      </c>
    </row>
    <row r="13" spans="1:16" x14ac:dyDescent="0.25">
      <c r="A13" s="42" t="s">
        <v>130</v>
      </c>
      <c r="B13" s="59">
        <f>IFERROR(B11/B3,"nm")</f>
        <v>0.13832881278389594</v>
      </c>
      <c r="C13" s="59">
        <f t="shared" ref="C13:N13" si="31">IFERROR(C11/C3,"nm")</f>
        <v>0.14337781072399308</v>
      </c>
      <c r="D13" s="59">
        <f t="shared" si="31"/>
        <v>0.14395924308588065</v>
      </c>
      <c r="E13" s="59">
        <f t="shared" si="31"/>
        <v>0.12031211363573921</v>
      </c>
      <c r="F13" s="59">
        <f t="shared" si="31"/>
        <v>0.12398701331901731</v>
      </c>
      <c r="G13" s="59">
        <f t="shared" si="31"/>
        <v>7.9565810229126011E-2</v>
      </c>
      <c r="H13" s="59">
        <f t="shared" si="31"/>
        <v>0.1554402981723472</v>
      </c>
      <c r="I13" s="59">
        <f t="shared" si="31"/>
        <v>0.14677799186469706</v>
      </c>
      <c r="J13" s="59">
        <f t="shared" si="31"/>
        <v>0.15931376163548036</v>
      </c>
      <c r="K13" s="59">
        <f t="shared" si="31"/>
        <v>0.17292016550984876</v>
      </c>
      <c r="L13" s="59">
        <f t="shared" si="31"/>
        <v>0.18768864241853561</v>
      </c>
      <c r="M13" s="59">
        <f t="shared" si="31"/>
        <v>0.20371844075586748</v>
      </c>
      <c r="N13" s="59">
        <f t="shared" si="31"/>
        <v>0.22111728535739758</v>
      </c>
      <c r="O13" s="62"/>
    </row>
    <row r="14" spans="1:16" s="1" customFormat="1" x14ac:dyDescent="0.25">
      <c r="A14" s="41" t="s">
        <v>134</v>
      </c>
      <c r="B14" s="47">
        <f>B41+B122+B149+B230+B257+B284+B311</f>
        <v>963</v>
      </c>
      <c r="C14" s="47">
        <f>C41+C122+C149+C230+C257+C284+C311</f>
        <v>1143</v>
      </c>
      <c r="D14" s="47">
        <f>D41+D122+D149+D230+D257+D284+D311</f>
        <v>1105</v>
      </c>
      <c r="E14" s="47">
        <f>E41+E122+E149+E230+E257+E284+E311</f>
        <v>1028</v>
      </c>
      <c r="F14" s="47">
        <f>F41+F122+F149+F230+F257+F284+F311</f>
        <v>1119</v>
      </c>
      <c r="G14" s="47">
        <f>G41+G122+G149+G230+G257+G284+G311</f>
        <v>1086</v>
      </c>
      <c r="H14" s="47">
        <f>H41+H122+H149+H230+H257+H284+H311</f>
        <v>695</v>
      </c>
      <c r="I14" s="47">
        <f>I41+I122+I149+I230+I257+I284+I311</f>
        <v>758</v>
      </c>
      <c r="J14" s="69">
        <f>I14*(O15+1)</f>
        <v>744.31574147439562</v>
      </c>
      <c r="K14" s="69">
        <f>J14*(J15+1)</f>
        <v>730.87852639390405</v>
      </c>
      <c r="L14" s="69">
        <f t="shared" ref="L14:N14" si="32">K14*(K15+1)</f>
        <v>717.68389485566263</v>
      </c>
      <c r="M14" s="69">
        <f t="shared" si="32"/>
        <v>704.7274674719323</v>
      </c>
      <c r="N14" s="69">
        <f t="shared" si="32"/>
        <v>692.00494391654922</v>
      </c>
      <c r="O14" s="62"/>
    </row>
    <row r="15" spans="1:16" x14ac:dyDescent="0.25">
      <c r="A15" s="42" t="s">
        <v>128</v>
      </c>
      <c r="B15" s="59" t="str">
        <f>IFERROR(B14/A14-1,"nm")</f>
        <v>nm</v>
      </c>
      <c r="C15" s="59">
        <f t="shared" ref="C15:I15" si="33">IFERROR(C14/B14-1,"nm")</f>
        <v>0.18691588785046731</v>
      </c>
      <c r="D15" s="59">
        <f t="shared" si="33"/>
        <v>-3.3245844269466307E-2</v>
      </c>
      <c r="E15" s="59">
        <f t="shared" si="33"/>
        <v>-6.9683257918552011E-2</v>
      </c>
      <c r="F15" s="59">
        <f t="shared" si="33"/>
        <v>8.8521400778210024E-2</v>
      </c>
      <c r="G15" s="59">
        <f t="shared" si="33"/>
        <v>-2.9490616621983934E-2</v>
      </c>
      <c r="H15" s="59">
        <f t="shared" si="33"/>
        <v>-0.36003683241252304</v>
      </c>
      <c r="I15" s="59">
        <f t="shared" si="33"/>
        <v>9.0647482014388547E-2</v>
      </c>
      <c r="J15" s="59">
        <f t="shared" ref="J15" si="34">IFERROR(J14/I14-1,"nm")</f>
        <v>-1.8053111511351472E-2</v>
      </c>
      <c r="K15" s="59">
        <f t="shared" ref="K15" si="35">IFERROR(K14/J14-1,"nm")</f>
        <v>-1.8053111511351583E-2</v>
      </c>
      <c r="L15" s="59">
        <f t="shared" ref="L15" si="36">IFERROR(L14/K14-1,"nm")</f>
        <v>-1.8053111511351472E-2</v>
      </c>
      <c r="M15" s="59">
        <f t="shared" ref="M15" si="37">IFERROR(M14/L14-1,"nm")</f>
        <v>-1.8053111511351472E-2</v>
      </c>
      <c r="N15" s="59">
        <f t="shared" ref="N15" si="38">IFERROR(N14/M14-1,"nm")</f>
        <v>-1.8053111511351472E-2</v>
      </c>
      <c r="O15" s="62">
        <f t="shared" si="22"/>
        <v>-1.8053111511351343E-2</v>
      </c>
    </row>
    <row r="16" spans="1:16" x14ac:dyDescent="0.25">
      <c r="A16" s="42" t="s">
        <v>132</v>
      </c>
      <c r="B16" s="59">
        <f>IFERROR(B14/B3,"nm")</f>
        <v>3.146955981830659E-2</v>
      </c>
      <c r="C16" s="59">
        <f t="shared" ref="C16:N16" si="39">IFERROR(C14/C3,"nm")</f>
        <v>3.5303928836174947E-2</v>
      </c>
      <c r="D16" s="59">
        <f t="shared" si="39"/>
        <v>3.2168850072780204E-2</v>
      </c>
      <c r="E16" s="59">
        <f t="shared" si="39"/>
        <v>2.8244086051048164E-2</v>
      </c>
      <c r="F16" s="59">
        <f t="shared" si="39"/>
        <v>2.8606488227624818E-2</v>
      </c>
      <c r="G16" s="59">
        <f t="shared" si="39"/>
        <v>2.9035104136031869E-2</v>
      </c>
      <c r="H16" s="59">
        <f t="shared" si="39"/>
        <v>1.5604652207104046E-2</v>
      </c>
      <c r="I16" s="59">
        <f t="shared" si="39"/>
        <v>1.6227788482123744E-2</v>
      </c>
      <c r="J16" s="59">
        <f t="shared" si="39"/>
        <v>1.4974310445341268E-2</v>
      </c>
      <c r="K16" s="59">
        <f t="shared" si="39"/>
        <v>1.3817654424104956E-2</v>
      </c>
      <c r="L16" s="59">
        <f t="shared" si="39"/>
        <v>1.2750341625472825E-2</v>
      </c>
      <c r="M16" s="59">
        <f t="shared" si="39"/>
        <v>1.1765470938588452E-2</v>
      </c>
      <c r="N16" s="59">
        <f t="shared" si="39"/>
        <v>1.0856674312962665E-2</v>
      </c>
      <c r="O16" s="62"/>
    </row>
    <row r="17" spans="1:15" x14ac:dyDescent="0.25">
      <c r="A17" s="43" t="str">
        <f>+Historicals!A112</f>
        <v>North America</v>
      </c>
      <c r="B17" s="43"/>
      <c r="C17" s="43"/>
      <c r="D17" s="43"/>
      <c r="E17" s="43"/>
      <c r="F17" s="43"/>
      <c r="G17" s="43"/>
      <c r="H17" s="43"/>
      <c r="I17" s="43"/>
      <c r="J17" s="39"/>
      <c r="K17" s="39"/>
      <c r="L17" s="39"/>
      <c r="M17" s="39"/>
      <c r="N17" s="39"/>
      <c r="O17" s="1" t="str">
        <f>O2</f>
        <v>Average Growth %</v>
      </c>
    </row>
    <row r="18" spans="1:15" s="1" customFormat="1" x14ac:dyDescent="0.25">
      <c r="A18" s="9" t="s">
        <v>135</v>
      </c>
      <c r="B18" s="9">
        <f>+Historicals!B112</f>
        <v>13740</v>
      </c>
      <c r="C18" s="9">
        <f>+Historicals!C112</f>
        <v>14764</v>
      </c>
      <c r="D18" s="9">
        <f>+Historicals!D112</f>
        <v>15216</v>
      </c>
      <c r="E18" s="9">
        <f>+Historicals!E112</f>
        <v>14855</v>
      </c>
      <c r="F18" s="9">
        <f>+Historicals!F112</f>
        <v>15902</v>
      </c>
      <c r="G18" s="9">
        <f>+Historicals!G112</f>
        <v>14484</v>
      </c>
      <c r="H18" s="9">
        <f>+Historicals!H112</f>
        <v>17179</v>
      </c>
      <c r="I18" s="9">
        <f>+Historicals!I112</f>
        <v>18353</v>
      </c>
      <c r="J18" s="69">
        <f>I18*(O19+1)</f>
        <v>19184.479240764224</v>
      </c>
      <c r="K18" s="69">
        <f>J18*(J19+1)</f>
        <v>20053.628493396907</v>
      </c>
      <c r="L18" s="69">
        <f t="shared" ref="L18:N18" si="40">K18*(K19+1)</f>
        <v>20962.15439075742</v>
      </c>
      <c r="M18" s="69">
        <f t="shared" si="40"/>
        <v>21911.840884388403</v>
      </c>
      <c r="N18" s="69">
        <f t="shared" si="40"/>
        <v>22904.552747424295</v>
      </c>
    </row>
    <row r="19" spans="1:15" x14ac:dyDescent="0.25">
      <c r="A19" s="44" t="s">
        <v>128</v>
      </c>
      <c r="B19" s="46" t="str">
        <f>+IFERROR(B18/A18-1,"nm")</f>
        <v>nm</v>
      </c>
      <c r="C19" s="46">
        <f t="shared" ref="C19:H19" si="41">+IFERROR(C18/B18-1,"nm")</f>
        <v>7.4526928675400228E-2</v>
      </c>
      <c r="D19" s="46">
        <f t="shared" si="41"/>
        <v>3.0615009482525046E-2</v>
      </c>
      <c r="E19" s="46">
        <f t="shared" si="41"/>
        <v>-2.372502628811779E-2</v>
      </c>
      <c r="F19" s="46">
        <f t="shared" si="41"/>
        <v>7.0481319421070276E-2</v>
      </c>
      <c r="G19" s="46">
        <f t="shared" si="41"/>
        <v>-8.9171173437303519E-2</v>
      </c>
      <c r="H19" s="46">
        <f t="shared" si="41"/>
        <v>0.18606738470035911</v>
      </c>
      <c r="I19" s="46">
        <f>+IFERROR(I18/H18-1,"nm")</f>
        <v>6.8339251411607238E-2</v>
      </c>
      <c r="J19" s="46">
        <f>+IFERROR(J18/I18-1,"nm")</f>
        <v>4.5304813423648671E-2</v>
      </c>
      <c r="K19" s="46">
        <f t="shared" ref="K19:N19" si="42">+IFERROR(K18/J18-1,"nm")</f>
        <v>4.5304813423648671E-2</v>
      </c>
      <c r="L19" s="46">
        <f t="shared" si="42"/>
        <v>4.5304813423648671E-2</v>
      </c>
      <c r="M19" s="46">
        <f t="shared" si="42"/>
        <v>4.5304813423648671E-2</v>
      </c>
      <c r="N19" s="46">
        <f t="shared" si="42"/>
        <v>4.5304813423648671E-2</v>
      </c>
      <c r="O19" s="64">
        <f>AVERAGE(C19:I19)</f>
        <v>4.5304813423648657E-2</v>
      </c>
    </row>
    <row r="20" spans="1:15" s="1" customFormat="1" x14ac:dyDescent="0.25">
      <c r="A20" s="57" t="s">
        <v>114</v>
      </c>
      <c r="B20" s="9">
        <f>+Historicals!B113</f>
        <v>8506</v>
      </c>
      <c r="C20" s="9">
        <f>+Historicals!C113</f>
        <v>9299</v>
      </c>
      <c r="D20" s="9">
        <f>+Historicals!D113</f>
        <v>9684</v>
      </c>
      <c r="E20" s="9">
        <f>+Historicals!E113</f>
        <v>9322</v>
      </c>
      <c r="F20" s="9">
        <f>+Historicals!F113</f>
        <v>10045</v>
      </c>
      <c r="G20" s="9">
        <f>+Historicals!G113</f>
        <v>9329</v>
      </c>
      <c r="H20" s="9">
        <f>+Historicals!H113</f>
        <v>11644</v>
      </c>
      <c r="I20" s="9">
        <f>+Historicals!I113</f>
        <v>12228</v>
      </c>
      <c r="J20" s="69">
        <f>I20*(O21+1)</f>
        <v>12929.946762668933</v>
      </c>
      <c r="K20" s="69">
        <f>J20*(J21+1)</f>
        <v>13672.188688702388</v>
      </c>
      <c r="L20" s="69">
        <f t="shared" ref="L20:N20" si="43">K20*(K21+1)</f>
        <v>14457.038916755499</v>
      </c>
      <c r="M20" s="69">
        <f t="shared" si="43"/>
        <v>15286.943370909514</v>
      </c>
      <c r="N20" s="69">
        <f t="shared" si="43"/>
        <v>16164.488383202059</v>
      </c>
      <c r="O20" s="64"/>
    </row>
    <row r="21" spans="1:15" x14ac:dyDescent="0.25">
      <c r="A21" s="44" t="s">
        <v>128</v>
      </c>
      <c r="B21" s="46" t="str">
        <f t="shared" ref="B21" si="44">+IFERROR(B20/A20-1,"nm")</f>
        <v>nm</v>
      </c>
      <c r="C21" s="46">
        <f t="shared" ref="C21" si="45">+IFERROR(C20/B20-1,"nm")</f>
        <v>9.3228309428638578E-2</v>
      </c>
      <c r="D21" s="46">
        <f t="shared" ref="D21" si="46">+IFERROR(D20/C20-1,"nm")</f>
        <v>4.1402301322722934E-2</v>
      </c>
      <c r="E21" s="46">
        <f t="shared" ref="E21" si="47">+IFERROR(E20/D20-1,"nm")</f>
        <v>-3.7381247418422192E-2</v>
      </c>
      <c r="F21" s="46">
        <f t="shared" ref="F21" si="48">+IFERROR(F20/E20-1,"nm")</f>
        <v>7.755846384895948E-2</v>
      </c>
      <c r="G21" s="46">
        <f t="shared" ref="G21" si="49">+IFERROR(G20/F20-1,"nm")</f>
        <v>-7.1279243404678949E-2</v>
      </c>
      <c r="H21" s="46">
        <f t="shared" ref="H21" si="50">+IFERROR(H20/G20-1,"nm")</f>
        <v>0.24815092721620746</v>
      </c>
      <c r="I21" s="46">
        <f>+IFERROR(I20/H20-1,"nm")</f>
        <v>5.0154586052902683E-2</v>
      </c>
      <c r="J21" s="46">
        <f>+IFERROR(J20/I20-1,"nm")</f>
        <v>5.7404871006618619E-2</v>
      </c>
      <c r="K21" s="46">
        <f t="shared" ref="K21:N21" si="51">+IFERROR(K20/J20-1,"nm")</f>
        <v>5.7404871006618619E-2</v>
      </c>
      <c r="L21" s="46">
        <f t="shared" si="51"/>
        <v>5.7404871006618619E-2</v>
      </c>
      <c r="M21" s="46">
        <f t="shared" si="51"/>
        <v>5.7404871006618619E-2</v>
      </c>
      <c r="N21" s="46">
        <f t="shared" si="51"/>
        <v>5.7404871006618619E-2</v>
      </c>
      <c r="O21" s="64">
        <f t="shared" ref="O21:O42" si="52">AVERAGE(C21:I21)</f>
        <v>5.740487100661857E-2</v>
      </c>
    </row>
    <row r="22" spans="1:15" x14ac:dyDescent="0.25">
      <c r="A22" s="44" t="s">
        <v>136</v>
      </c>
      <c r="B22" s="46">
        <f>+Historicals!B217</f>
        <v>0.14000000000000001</v>
      </c>
      <c r="C22" s="46">
        <f>+Historicals!C217</f>
        <v>0.1</v>
      </c>
      <c r="D22" s="46">
        <f>+Historicals!D217</f>
        <v>0.04</v>
      </c>
      <c r="E22" s="46">
        <f>+Historicals!E217</f>
        <v>-0.04</v>
      </c>
      <c r="F22" s="46">
        <f>+Historicals!F217</f>
        <v>0.08</v>
      </c>
      <c r="G22" s="46">
        <f>+Historicals!G217</f>
        <v>-7.0000000000000007E-2</v>
      </c>
      <c r="H22" s="46">
        <f>+Historicals!H217</f>
        <v>0.25</v>
      </c>
      <c r="I22" s="46">
        <f>+Historicals!I217</f>
        <v>0.05</v>
      </c>
      <c r="J22" s="46">
        <f>I22*(O22+1)</f>
        <v>5.2928571428571429E-2</v>
      </c>
      <c r="K22" s="46">
        <f>J22*(O22+1)</f>
        <v>5.6028673469387752E-2</v>
      </c>
      <c r="L22" s="46">
        <f>K22*(O22+1)</f>
        <v>5.9310352915451885E-2</v>
      </c>
      <c r="M22" s="46">
        <f>L22*(O22+1)</f>
        <v>6.2784245014785495E-2</v>
      </c>
      <c r="N22" s="46">
        <f>M22*(O22+1)</f>
        <v>6.6461607937080072E-2</v>
      </c>
      <c r="O22" s="64">
        <f t="shared" si="52"/>
        <v>5.8571428571428566E-2</v>
      </c>
    </row>
    <row r="23" spans="1:15" x14ac:dyDescent="0.25">
      <c r="A23" s="44" t="s">
        <v>137</v>
      </c>
      <c r="B23" s="46" t="str">
        <f t="shared" ref="B23:H23" si="53">+IFERROR(B21-B22,"nm")</f>
        <v>nm</v>
      </c>
      <c r="C23" s="46">
        <f t="shared" si="53"/>
        <v>-6.7716905713614273E-3</v>
      </c>
      <c r="D23" s="46">
        <f t="shared" si="53"/>
        <v>1.4023013227229333E-3</v>
      </c>
      <c r="E23" s="46">
        <f t="shared" si="53"/>
        <v>2.6187525815778087E-3</v>
      </c>
      <c r="F23" s="46">
        <f t="shared" si="53"/>
        <v>-2.4415361510405215E-3</v>
      </c>
      <c r="G23" s="46">
        <f t="shared" si="53"/>
        <v>-1.2792434046789425E-3</v>
      </c>
      <c r="H23" s="46">
        <f t="shared" si="53"/>
        <v>-1.849072783792538E-3</v>
      </c>
      <c r="I23" s="46">
        <f>+IFERROR(I21-I22,"nm")</f>
        <v>1.5458605290268046E-4</v>
      </c>
      <c r="J23" s="46">
        <f t="shared" ref="J23:N23" si="54">+IFERROR(J21-J22,"nm")</f>
        <v>4.4762995780471895E-3</v>
      </c>
      <c r="K23" s="46">
        <f t="shared" si="54"/>
        <v>1.3761975372308666E-3</v>
      </c>
      <c r="L23" s="46">
        <f t="shared" si="54"/>
        <v>-1.9054819088332661E-3</v>
      </c>
      <c r="M23" s="46">
        <f t="shared" si="54"/>
        <v>-5.3793740081668762E-3</v>
      </c>
      <c r="N23" s="46">
        <f t="shared" si="54"/>
        <v>-9.0567369304614537E-3</v>
      </c>
      <c r="O23" s="64"/>
    </row>
    <row r="24" spans="1:15" s="1" customFormat="1" x14ac:dyDescent="0.25">
      <c r="A24" s="57" t="s">
        <v>115</v>
      </c>
      <c r="B24" s="9">
        <f>+Historicals!B114</f>
        <v>4410</v>
      </c>
      <c r="C24" s="9">
        <f>+Historicals!C114</f>
        <v>4746</v>
      </c>
      <c r="D24" s="9">
        <f>+Historicals!D114</f>
        <v>4886</v>
      </c>
      <c r="E24" s="9">
        <f>+Historicals!E114</f>
        <v>4938</v>
      </c>
      <c r="F24" s="9">
        <f>+Historicals!F114</f>
        <v>5260</v>
      </c>
      <c r="G24" s="9">
        <f>+Historicals!G114</f>
        <v>4639</v>
      </c>
      <c r="H24" s="9">
        <f>+Historicals!H114</f>
        <v>5028</v>
      </c>
      <c r="I24" s="9">
        <f>+Historicals!I114</f>
        <v>5492</v>
      </c>
      <c r="J24" s="69">
        <f>I24*(O25+1)</f>
        <v>5679.9965709161579</v>
      </c>
      <c r="K24" s="69">
        <f>J24*(J25+1)</f>
        <v>5874.4284496757664</v>
      </c>
      <c r="L24" s="69">
        <f t="shared" ref="L24:N24" si="55">K24*(K25+1)</f>
        <v>6075.5159232066044</v>
      </c>
      <c r="M24" s="69">
        <f t="shared" si="55"/>
        <v>6283.486819075023</v>
      </c>
      <c r="N24" s="69">
        <f t="shared" si="55"/>
        <v>6498.5767636094333</v>
      </c>
      <c r="O24" s="64"/>
    </row>
    <row r="25" spans="1:15" x14ac:dyDescent="0.25">
      <c r="A25" s="44" t="s">
        <v>128</v>
      </c>
      <c r="B25" s="46" t="str">
        <f t="shared" ref="B25" si="56">+IFERROR(B24/A24-1,"nm")</f>
        <v>nm</v>
      </c>
      <c r="C25" s="46">
        <f t="shared" ref="C25" si="57">+IFERROR(C24/B24-1,"nm")</f>
        <v>7.6190476190476142E-2</v>
      </c>
      <c r="D25" s="46">
        <f t="shared" ref="D25" si="58">+IFERROR(D24/C24-1,"nm")</f>
        <v>2.9498525073746285E-2</v>
      </c>
      <c r="E25" s="46">
        <f t="shared" ref="E25" si="59">+IFERROR(E24/D24-1,"nm")</f>
        <v>1.0642652476463343E-2</v>
      </c>
      <c r="F25" s="46">
        <f t="shared" ref="F25" si="60">+IFERROR(F24/E24-1,"nm")</f>
        <v>6.5208586472256025E-2</v>
      </c>
      <c r="G25" s="46">
        <f t="shared" ref="G25" si="61">+IFERROR(G24/F24-1,"nm")</f>
        <v>-0.11806083650190113</v>
      </c>
      <c r="H25" s="46">
        <f t="shared" ref="H25" si="62">+IFERROR(H24/G24-1,"nm")</f>
        <v>8.3854278939426541E-2</v>
      </c>
      <c r="I25" s="46">
        <f>+IFERROR(I24/H24-1,"nm")</f>
        <v>9.2283214001591007E-2</v>
      </c>
      <c r="J25" s="46">
        <f>+IFERROR(J24/I24-1,"nm")</f>
        <v>3.4230985236008316E-2</v>
      </c>
      <c r="K25" s="46">
        <f t="shared" ref="K25:N25" si="63">+IFERROR(K24/J24-1,"nm")</f>
        <v>3.4230985236008316E-2</v>
      </c>
      <c r="L25" s="46">
        <f t="shared" si="63"/>
        <v>3.4230985236008316E-2</v>
      </c>
      <c r="M25" s="46">
        <f t="shared" si="63"/>
        <v>3.4230985236008316E-2</v>
      </c>
      <c r="N25" s="46">
        <f t="shared" si="63"/>
        <v>3.4230985236008316E-2</v>
      </c>
      <c r="O25" s="64">
        <f t="shared" si="52"/>
        <v>3.4230985236008316E-2</v>
      </c>
    </row>
    <row r="26" spans="1:15" x14ac:dyDescent="0.25">
      <c r="A26" s="44" t="s">
        <v>136</v>
      </c>
      <c r="B26" s="46">
        <f>+Historicals!B229</f>
        <v>0</v>
      </c>
      <c r="C26" s="46">
        <f>+Historicals!C229</f>
        <v>0</v>
      </c>
      <c r="D26" s="46">
        <f>+Historicals!D229</f>
        <v>0.08</v>
      </c>
      <c r="E26" s="46">
        <f>+Historicals!E229</f>
        <v>0.06</v>
      </c>
      <c r="F26" s="46">
        <f>+Historicals!F229</f>
        <v>0.12</v>
      </c>
      <c r="G26" s="46">
        <f>+Historicals!G229</f>
        <v>-0.03</v>
      </c>
      <c r="H26" s="46">
        <f>+Historicals!H229</f>
        <v>0.13</v>
      </c>
      <c r="I26" s="46">
        <f>+Historicals!I229</f>
        <v>0.09</v>
      </c>
      <c r="J26" s="65">
        <f>I26*(1+O26)</f>
        <v>9.578571428571428E-2</v>
      </c>
      <c r="K26" s="66">
        <f>J26*(1+O26)</f>
        <v>0.10194336734693876</v>
      </c>
      <c r="L26" s="66">
        <f>K26*(1+O26)</f>
        <v>0.10849686953352768</v>
      </c>
      <c r="M26" s="66">
        <f>L26*(1+O26)</f>
        <v>0.11547166828925445</v>
      </c>
      <c r="N26" s="66">
        <f>M26*(1+O26)</f>
        <v>0.12289484696499224</v>
      </c>
      <c r="O26" s="64">
        <f t="shared" si="52"/>
        <v>6.4285714285714279E-2</v>
      </c>
    </row>
    <row r="27" spans="1:15" x14ac:dyDescent="0.25">
      <c r="A27" s="44" t="s">
        <v>137</v>
      </c>
      <c r="B27" s="46" t="str">
        <f t="shared" ref="B27" si="64">+IFERROR(B25-B26,"nm")</f>
        <v>nm</v>
      </c>
      <c r="C27" s="46">
        <f t="shared" ref="C27" si="65">+IFERROR(C25-C26,"nm")</f>
        <v>7.6190476190476142E-2</v>
      </c>
      <c r="D27" s="46">
        <f t="shared" ref="D27" si="66">+IFERROR(D25-D26,"nm")</f>
        <v>-5.0501474926253717E-2</v>
      </c>
      <c r="E27" s="46">
        <f t="shared" ref="E27" si="67">+IFERROR(E25-E26,"nm")</f>
        <v>-4.9357347523536654E-2</v>
      </c>
      <c r="F27" s="46">
        <f t="shared" ref="F27" si="68">+IFERROR(F25-F26,"nm")</f>
        <v>-5.4791413527743971E-2</v>
      </c>
      <c r="G27" s="46">
        <f t="shared" ref="G27" si="69">+IFERROR(G25-G26,"nm")</f>
        <v>-8.8060836501901135E-2</v>
      </c>
      <c r="H27" s="46">
        <f t="shared" ref="H27" si="70">+IFERROR(H25-H26,"nm")</f>
        <v>-4.6145721060573464E-2</v>
      </c>
      <c r="I27" s="46">
        <f>+IFERROR(I25-I26,"nm")</f>
        <v>2.2832140015910107E-3</v>
      </c>
      <c r="J27" s="46">
        <f t="shared" ref="J27:N27" si="71">+IFERROR(J25-J26,"nm")</f>
        <v>-6.1554729049705964E-2</v>
      </c>
      <c r="K27" s="46">
        <f t="shared" si="71"/>
        <v>-6.7712382110930447E-2</v>
      </c>
      <c r="L27" s="46">
        <f t="shared" si="71"/>
        <v>-7.4265884297519361E-2</v>
      </c>
      <c r="M27" s="46">
        <f t="shared" si="71"/>
        <v>-8.1240683053246138E-2</v>
      </c>
      <c r="N27" s="46">
        <f t="shared" si="71"/>
        <v>-8.8663861728983925E-2</v>
      </c>
      <c r="O27" s="64"/>
    </row>
    <row r="28" spans="1:15" s="1" customFormat="1" x14ac:dyDescent="0.25">
      <c r="A28" s="57" t="s">
        <v>116</v>
      </c>
      <c r="B28" s="9">
        <f>+Historicals!B115</f>
        <v>824</v>
      </c>
      <c r="C28" s="9">
        <f>+Historicals!C115</f>
        <v>719</v>
      </c>
      <c r="D28" s="9">
        <f>+Historicals!D115</f>
        <v>646</v>
      </c>
      <c r="E28" s="9">
        <f>+Historicals!E115</f>
        <v>595</v>
      </c>
      <c r="F28" s="9">
        <f>+Historicals!F115</f>
        <v>597</v>
      </c>
      <c r="G28" s="9">
        <f>+Historicals!G115</f>
        <v>516</v>
      </c>
      <c r="H28" s="9">
        <f>+Historicals!H115</f>
        <v>507</v>
      </c>
      <c r="I28" s="9">
        <f>+Historicals!I115</f>
        <v>633</v>
      </c>
      <c r="J28" s="69">
        <f>I28*(O29+1)</f>
        <v>614.08752863209497</v>
      </c>
      <c r="K28" s="69">
        <f>J28*(J29+1)</f>
        <v>595.74011504182317</v>
      </c>
      <c r="L28" s="69">
        <f t="shared" ref="L28:N28" si="72">K28*(K29+1)</f>
        <v>577.94087670305396</v>
      </c>
      <c r="M28" s="69">
        <f t="shared" si="72"/>
        <v>560.67343549770101</v>
      </c>
      <c r="N28" s="69">
        <f t="shared" si="72"/>
        <v>543.92190264525993</v>
      </c>
      <c r="O28" s="64"/>
    </row>
    <row r="29" spans="1:15" x14ac:dyDescent="0.25">
      <c r="A29" s="44" t="s">
        <v>128</v>
      </c>
      <c r="B29" s="46" t="str">
        <f t="shared" ref="B29" si="73">+IFERROR(B28/A28-1,"nm")</f>
        <v>nm</v>
      </c>
      <c r="C29" s="46">
        <f t="shared" ref="C29" si="74">+IFERROR(C28/B28-1,"nm")</f>
        <v>-0.12742718446601942</v>
      </c>
      <c r="D29" s="46">
        <f t="shared" ref="D29" si="75">+IFERROR(D28/C28-1,"nm")</f>
        <v>-0.10152990264255912</v>
      </c>
      <c r="E29" s="46">
        <f t="shared" ref="E29" si="76">+IFERROR(E28/D28-1,"nm")</f>
        <v>-7.8947368421052655E-2</v>
      </c>
      <c r="F29" s="46">
        <f t="shared" ref="F29" si="77">+IFERROR(F28/E28-1,"nm")</f>
        <v>3.3613445378151141E-3</v>
      </c>
      <c r="G29" s="46">
        <f t="shared" ref="G29" si="78">+IFERROR(G28/F28-1,"nm")</f>
        <v>-0.13567839195979903</v>
      </c>
      <c r="H29" s="46">
        <f t="shared" ref="H29" si="79">+IFERROR(H28/G28-1,"nm")</f>
        <v>-1.744186046511631E-2</v>
      </c>
      <c r="I29" s="46">
        <f>+IFERROR(I28/H28-1,"nm")</f>
        <v>0.24852071005917153</v>
      </c>
      <c r="J29" s="46">
        <f>+IFERROR(J28/I28-1,"nm")</f>
        <v>-2.9877521908222793E-2</v>
      </c>
      <c r="K29" s="46">
        <f t="shared" ref="K29:N29" si="80">+IFERROR(K28/J28-1,"nm")</f>
        <v>-2.9877521908222793E-2</v>
      </c>
      <c r="L29" s="46">
        <f t="shared" si="80"/>
        <v>-2.9877521908222793E-2</v>
      </c>
      <c r="M29" s="46">
        <f t="shared" si="80"/>
        <v>-2.9877521908222793E-2</v>
      </c>
      <c r="N29" s="46">
        <f t="shared" si="80"/>
        <v>-2.9877521908222793E-2</v>
      </c>
      <c r="O29" s="64">
        <f t="shared" si="52"/>
        <v>-2.9877521908222841E-2</v>
      </c>
    </row>
    <row r="30" spans="1:15" x14ac:dyDescent="0.25">
      <c r="A30" s="44" t="s">
        <v>136</v>
      </c>
      <c r="B30" s="46">
        <f>+Historicals!B219</f>
        <v>-0.05</v>
      </c>
      <c r="C30" s="46">
        <f>+Historicals!C219</f>
        <v>-0.13</v>
      </c>
      <c r="D30" s="46">
        <f>+Historicals!D219</f>
        <v>-0.1</v>
      </c>
      <c r="E30" s="46">
        <f>+Historicals!E219</f>
        <v>-0.08</v>
      </c>
      <c r="F30" s="46">
        <f>+Historicals!F219</f>
        <v>0</v>
      </c>
      <c r="G30" s="46">
        <f>+Historicals!G219</f>
        <v>-0.14000000000000001</v>
      </c>
      <c r="H30" s="46">
        <f>+Historicals!H219</f>
        <v>-0.02</v>
      </c>
      <c r="I30" s="46">
        <f>+Historicals!I219</f>
        <v>0.25</v>
      </c>
      <c r="J30" s="67">
        <f>I30*(1+O30)</f>
        <v>0.24214285714285713</v>
      </c>
      <c r="K30" s="67">
        <f>J30*(1+O30)</f>
        <v>0.23453265306122448</v>
      </c>
      <c r="L30" s="67">
        <f>K30*(1+O30)</f>
        <v>0.2271616268221574</v>
      </c>
      <c r="M30" s="67">
        <f>L30*(1+O30)</f>
        <v>0.22002226140774672</v>
      </c>
      <c r="N30" s="67">
        <f>M30*(1+O30)</f>
        <v>0.21310727604921753</v>
      </c>
      <c r="O30" s="64">
        <f t="shared" si="52"/>
        <v>-3.1428571428571431E-2</v>
      </c>
    </row>
    <row r="31" spans="1:15" x14ac:dyDescent="0.25">
      <c r="A31" s="44" t="s">
        <v>137</v>
      </c>
      <c r="B31" s="46" t="str">
        <f t="shared" ref="B31" si="81">+IFERROR(B29-B30,"nm")</f>
        <v>nm</v>
      </c>
      <c r="C31" s="46">
        <f t="shared" ref="C31" si="82">+IFERROR(C29-C30,"nm")</f>
        <v>2.572815533980588E-3</v>
      </c>
      <c r="D31" s="46">
        <f t="shared" ref="D31" si="83">+IFERROR(D29-D30,"nm")</f>
        <v>-1.5299026425591167E-3</v>
      </c>
      <c r="E31" s="46">
        <f t="shared" ref="E31" si="84">+IFERROR(E29-E30,"nm")</f>
        <v>1.0526315789473467E-3</v>
      </c>
      <c r="F31" s="46">
        <f t="shared" ref="F31" si="85">+IFERROR(F29-F30,"nm")</f>
        <v>3.3613445378151141E-3</v>
      </c>
      <c r="G31" s="46">
        <f t="shared" ref="G31" si="86">+IFERROR(G29-G30,"nm")</f>
        <v>4.321608040200986E-3</v>
      </c>
      <c r="H31" s="46">
        <f t="shared" ref="H31" si="87">+IFERROR(H29-H30,"nm")</f>
        <v>2.5581395348836904E-3</v>
      </c>
      <c r="I31" s="46">
        <f>+IFERROR(I29-I30,"nm")</f>
        <v>-1.4792899408284654E-3</v>
      </c>
      <c r="J31" s="46">
        <f t="shared" ref="J31:N31" si="88">+IFERROR(J29-J30,"nm")</f>
        <v>-0.2720203790510799</v>
      </c>
      <c r="K31" s="46">
        <f t="shared" si="88"/>
        <v>-0.2644101749694473</v>
      </c>
      <c r="L31" s="46">
        <f t="shared" si="88"/>
        <v>-0.2570391487303802</v>
      </c>
      <c r="M31" s="46">
        <f t="shared" si="88"/>
        <v>-0.24989978331596951</v>
      </c>
      <c r="N31" s="46">
        <f t="shared" si="88"/>
        <v>-0.24298479795744032</v>
      </c>
      <c r="O31" s="64"/>
    </row>
    <row r="32" spans="1:15" s="1" customFormat="1" x14ac:dyDescent="0.25">
      <c r="A32" s="9" t="s">
        <v>129</v>
      </c>
      <c r="B32" s="47">
        <f t="shared" ref="B32:H32" si="89">+B38+B35</f>
        <v>3766</v>
      </c>
      <c r="C32" s="47">
        <f t="shared" si="89"/>
        <v>3896</v>
      </c>
      <c r="D32" s="47">
        <f t="shared" si="89"/>
        <v>4015</v>
      </c>
      <c r="E32" s="47">
        <f t="shared" si="89"/>
        <v>3760</v>
      </c>
      <c r="F32" s="47">
        <f t="shared" si="89"/>
        <v>4074</v>
      </c>
      <c r="G32" s="47">
        <f t="shared" si="89"/>
        <v>3047</v>
      </c>
      <c r="H32" s="47">
        <f t="shared" si="89"/>
        <v>5219</v>
      </c>
      <c r="I32" s="47">
        <f>+I38+I35</f>
        <v>5238</v>
      </c>
      <c r="J32" s="69">
        <f>I32*(1+O33)</f>
        <v>5649.1446699044627</v>
      </c>
      <c r="K32" s="47">
        <f>J32*(J33+1)</f>
        <v>6092.5611877644142</v>
      </c>
      <c r="L32" s="47">
        <f t="shared" ref="L32:N32" si="90">K32*(K33+1)</f>
        <v>6570.7826574887631</v>
      </c>
      <c r="M32" s="47">
        <f t="shared" si="90"/>
        <v>7086.541013106782</v>
      </c>
      <c r="N32" s="47">
        <f t="shared" si="90"/>
        <v>7642.7826254775764</v>
      </c>
      <c r="O32" s="68"/>
    </row>
    <row r="33" spans="1:15" x14ac:dyDescent="0.25">
      <c r="A33" s="45" t="s">
        <v>128</v>
      </c>
      <c r="B33" s="46" t="str">
        <f t="shared" ref="B33" si="91">+IFERROR(B32/A32-1,"nm")</f>
        <v>nm</v>
      </c>
      <c r="C33" s="46">
        <f t="shared" ref="C33" si="92">+IFERROR(C32/B32-1,"nm")</f>
        <v>3.4519383961763239E-2</v>
      </c>
      <c r="D33" s="46">
        <f t="shared" ref="D33" si="93">+IFERROR(D32/C32-1,"nm")</f>
        <v>3.0544147843942548E-2</v>
      </c>
      <c r="E33" s="46">
        <f t="shared" ref="E33" si="94">+IFERROR(E32/D32-1,"nm")</f>
        <v>-6.3511830635118338E-2</v>
      </c>
      <c r="F33" s="46">
        <f t="shared" ref="F33" si="95">+IFERROR(F32/E32-1,"nm")</f>
        <v>8.3510638297872308E-2</v>
      </c>
      <c r="G33" s="46">
        <f t="shared" ref="G33" si="96">+IFERROR(G32/F32-1,"nm")</f>
        <v>-0.25208640157093765</v>
      </c>
      <c r="H33" s="46">
        <f t="shared" ref="H33" si="97">+IFERROR(H32/G32-1,"nm")</f>
        <v>0.71283229405973092</v>
      </c>
      <c r="I33" s="46">
        <f>+IFERROR(I32/H32-1,"nm")</f>
        <v>3.6405441655489312E-3</v>
      </c>
      <c r="J33" s="46">
        <f t="shared" ref="J33:N33" si="98">+IFERROR(J32/I32-1,"nm")</f>
        <v>7.8492682303257455E-2</v>
      </c>
      <c r="K33" s="46">
        <f t="shared" si="98"/>
        <v>7.8492682303257455E-2</v>
      </c>
      <c r="L33" s="46">
        <f t="shared" si="98"/>
        <v>7.8492682303257455E-2</v>
      </c>
      <c r="M33" s="46">
        <f t="shared" si="98"/>
        <v>7.8492682303257455E-2</v>
      </c>
      <c r="N33" s="46">
        <f t="shared" si="98"/>
        <v>7.8492682303257455E-2</v>
      </c>
      <c r="O33" s="64">
        <f>AVERAGE(C33:I33)</f>
        <v>7.8492682303257427E-2</v>
      </c>
    </row>
    <row r="34" spans="1:15" x14ac:dyDescent="0.25">
      <c r="A34" s="45" t="s">
        <v>130</v>
      </c>
      <c r="B34" s="46">
        <f>+IFERROR(B32/B$18,"nm")</f>
        <v>0.27409024745269289</v>
      </c>
      <c r="C34" s="46">
        <f t="shared" ref="C34:H34" si="99">+IFERROR(C32/C$18,"nm")</f>
        <v>0.26388512598211866</v>
      </c>
      <c r="D34" s="46">
        <f t="shared" si="99"/>
        <v>0.26386698212407994</v>
      </c>
      <c r="E34" s="46">
        <f t="shared" si="99"/>
        <v>0.25311342982160889</v>
      </c>
      <c r="F34" s="46">
        <f t="shared" si="99"/>
        <v>0.25619418941013711</v>
      </c>
      <c r="G34" s="46">
        <f t="shared" si="99"/>
        <v>0.2103700635183651</v>
      </c>
      <c r="H34" s="46">
        <f t="shared" si="99"/>
        <v>0.30380115256999823</v>
      </c>
      <c r="I34" s="46">
        <f>+IFERROR(I32/I$18,"nm")</f>
        <v>0.28540293140086087</v>
      </c>
      <c r="J34" s="46">
        <f t="shared" ref="J34:N34" si="100">+IFERROR(J32/J$18,"nm")</f>
        <v>0.29446432186185451</v>
      </c>
      <c r="K34" s="46">
        <f t="shared" si="100"/>
        <v>0.30381340662466755</v>
      </c>
      <c r="L34" s="46">
        <f t="shared" si="100"/>
        <v>0.31345931982954656</v>
      </c>
      <c r="M34" s="46">
        <f t="shared" si="100"/>
        <v>0.32341148562080657</v>
      </c>
      <c r="N34" s="46">
        <f t="shared" si="100"/>
        <v>0.33367962735430562</v>
      </c>
    </row>
    <row r="35" spans="1:15" s="1" customFormat="1" x14ac:dyDescent="0.25">
      <c r="A35" s="9" t="s">
        <v>131</v>
      </c>
      <c r="B35" s="9">
        <f>+Historicals!B200</f>
        <v>121</v>
      </c>
      <c r="C35" s="9">
        <f>+Historicals!C200</f>
        <v>133</v>
      </c>
      <c r="D35" s="9">
        <f>+Historicals!D200</f>
        <v>140</v>
      </c>
      <c r="E35" s="9">
        <f>+Historicals!E200</f>
        <v>160</v>
      </c>
      <c r="F35" s="9">
        <f>+Historicals!F200</f>
        <v>149</v>
      </c>
      <c r="G35" s="9">
        <f>+Historicals!G200</f>
        <v>148</v>
      </c>
      <c r="H35" s="9">
        <f>+Historicals!H200</f>
        <v>130</v>
      </c>
      <c r="I35" s="9">
        <f>+Historicals!I200</f>
        <v>124</v>
      </c>
      <c r="J35" s="69">
        <f>I35*(1+O36)</f>
        <v>124.91096419937966</v>
      </c>
      <c r="K35" s="69">
        <f>J35*(J36+1)</f>
        <v>125.82862078402184</v>
      </c>
      <c r="L35" s="69">
        <f t="shared" ref="L35:N35" si="101">K35*(K36+1)</f>
        <v>126.75301891943768</v>
      </c>
      <c r="M35" s="69">
        <f t="shared" si="101"/>
        <v>127.68420813233205</v>
      </c>
      <c r="N35" s="69">
        <f t="shared" si="101"/>
        <v>128.62223831325701</v>
      </c>
      <c r="O35" s="68"/>
    </row>
    <row r="36" spans="1:15" x14ac:dyDescent="0.25">
      <c r="A36" s="45" t="s">
        <v>128</v>
      </c>
      <c r="B36" s="46" t="str">
        <f t="shared" ref="B36" si="102">+IFERROR(B35/A35-1,"nm")</f>
        <v>nm</v>
      </c>
      <c r="C36" s="46">
        <f t="shared" ref="C36" si="103">+IFERROR(C35/B35-1,"nm")</f>
        <v>9.9173553719008156E-2</v>
      </c>
      <c r="D36" s="46">
        <f t="shared" ref="D36" si="104">+IFERROR(D35/C35-1,"nm")</f>
        <v>5.2631578947368363E-2</v>
      </c>
      <c r="E36" s="46">
        <f t="shared" ref="E36" si="105">+IFERROR(E35/D35-1,"nm")</f>
        <v>0.14285714285714279</v>
      </c>
      <c r="F36" s="46">
        <f t="shared" ref="F36" si="106">+IFERROR(F35/E35-1,"nm")</f>
        <v>-6.8749999999999978E-2</v>
      </c>
      <c r="G36" s="46">
        <f t="shared" ref="G36" si="107">+IFERROR(G35/F35-1,"nm")</f>
        <v>-6.7114093959731447E-3</v>
      </c>
      <c r="H36" s="46">
        <f t="shared" ref="H36" si="108">+IFERROR(H35/G35-1,"nm")</f>
        <v>-0.1216216216216216</v>
      </c>
      <c r="I36" s="46">
        <f>+IFERROR(I35/H35-1,"nm")</f>
        <v>-4.6153846153846101E-2</v>
      </c>
      <c r="J36" s="46">
        <f t="shared" ref="J36:N36" si="109">+IFERROR(J35/I35-1,"nm")</f>
        <v>7.3464854788682921E-3</v>
      </c>
      <c r="K36" s="46">
        <f t="shared" si="109"/>
        <v>7.3464854788682921E-3</v>
      </c>
      <c r="L36" s="46">
        <f t="shared" si="109"/>
        <v>7.3464854788682921E-3</v>
      </c>
      <c r="M36" s="46">
        <f t="shared" si="109"/>
        <v>7.3464854788682921E-3</v>
      </c>
      <c r="N36" s="46">
        <f t="shared" si="109"/>
        <v>7.3464854788682921E-3</v>
      </c>
      <c r="O36" s="64">
        <f t="shared" si="52"/>
        <v>7.3464854788683554E-3</v>
      </c>
    </row>
    <row r="37" spans="1:15" x14ac:dyDescent="0.25">
      <c r="A37" s="45" t="s">
        <v>132</v>
      </c>
      <c r="B37" s="46">
        <f>+IFERROR(B35/B$18,"nm")</f>
        <v>8.8064046579330417E-3</v>
      </c>
      <c r="C37" s="46">
        <f t="shared" ref="C37:H37" si="110">+IFERROR(C35/C$18,"nm")</f>
        <v>9.0083988079111346E-3</v>
      </c>
      <c r="D37" s="46">
        <f t="shared" si="110"/>
        <v>9.2008412197686646E-3</v>
      </c>
      <c r="E37" s="46">
        <f t="shared" si="110"/>
        <v>1.0770784247728038E-2</v>
      </c>
      <c r="F37" s="46">
        <f t="shared" si="110"/>
        <v>9.3698905798012821E-3</v>
      </c>
      <c r="G37" s="46">
        <f t="shared" si="110"/>
        <v>1.0218171775752554E-2</v>
      </c>
      <c r="H37" s="46">
        <f t="shared" si="110"/>
        <v>7.5673787764130628E-3</v>
      </c>
      <c r="I37" s="46">
        <f>+IFERROR(I35/I$18,"nm")</f>
        <v>6.7563886013185855E-3</v>
      </c>
      <c r="J37" s="46">
        <f t="shared" ref="J37:N37" si="111">+IFERROR(J35/J$18,"nm")</f>
        <v>6.5110427357320212E-3</v>
      </c>
      <c r="K37" s="46">
        <f t="shared" si="111"/>
        <v>6.2746061554622718E-3</v>
      </c>
      <c r="L37" s="46">
        <f t="shared" si="111"/>
        <v>6.0467553361464267E-3</v>
      </c>
      <c r="M37" s="46">
        <f t="shared" si="111"/>
        <v>5.8271785016157001E-3</v>
      </c>
      <c r="N37" s="46">
        <f t="shared" si="111"/>
        <v>5.6155751972812949E-3</v>
      </c>
      <c r="O37" s="64"/>
    </row>
    <row r="38" spans="1:15" s="1" customFormat="1" x14ac:dyDescent="0.25">
      <c r="A38" s="9" t="s">
        <v>133</v>
      </c>
      <c r="B38" s="9">
        <f>+Historicals!B155</f>
        <v>3645</v>
      </c>
      <c r="C38" s="9">
        <f>+Historicals!C155</f>
        <v>3763</v>
      </c>
      <c r="D38" s="9">
        <f>+Historicals!D155</f>
        <v>3875</v>
      </c>
      <c r="E38" s="9">
        <f>+Historicals!E155</f>
        <v>3600</v>
      </c>
      <c r="F38" s="9">
        <f>+Historicals!F155</f>
        <v>3925</v>
      </c>
      <c r="G38" s="9">
        <f>+Historicals!G155</f>
        <v>2899</v>
      </c>
      <c r="H38" s="9">
        <f>+Historicals!H155</f>
        <v>5089</v>
      </c>
      <c r="I38" s="9">
        <f>+Historicals!I155</f>
        <v>5114</v>
      </c>
      <c r="J38" s="69">
        <f>I38*(1+O39)</f>
        <v>5538.0169554541217</v>
      </c>
      <c r="K38" s="69">
        <f>J38*(J39+1)</f>
        <v>5997.1904182435164</v>
      </c>
      <c r="L38" s="69">
        <f t="shared" ref="L38:N38" si="112">K38*(K39+1)</f>
        <v>6494.4353189909252</v>
      </c>
      <c r="M38" s="69">
        <f t="shared" si="112"/>
        <v>7032.9082738896841</v>
      </c>
      <c r="N38" s="69">
        <f t="shared" si="112"/>
        <v>7616.0276235734555</v>
      </c>
      <c r="O38" s="68"/>
    </row>
    <row r="39" spans="1:15" x14ac:dyDescent="0.25">
      <c r="A39" s="45" t="s">
        <v>128</v>
      </c>
      <c r="B39" s="46" t="str">
        <f t="shared" ref="B39" si="113">+IFERROR(B38/A38-1,"nm")</f>
        <v>nm</v>
      </c>
      <c r="C39" s="46">
        <f t="shared" ref="C39" si="114">+IFERROR(C38/B38-1,"nm")</f>
        <v>3.2373113854595292E-2</v>
      </c>
      <c r="D39" s="46">
        <f t="shared" ref="D39" si="115">+IFERROR(D38/C38-1,"nm")</f>
        <v>2.9763486579856391E-2</v>
      </c>
      <c r="E39" s="46">
        <f t="shared" ref="E39" si="116">+IFERROR(E38/D38-1,"nm")</f>
        <v>-7.096774193548383E-2</v>
      </c>
      <c r="F39" s="46">
        <f t="shared" ref="F39" si="117">+IFERROR(F38/E38-1,"nm")</f>
        <v>9.0277777777777679E-2</v>
      </c>
      <c r="G39" s="46">
        <f t="shared" ref="G39" si="118">+IFERROR(G38/F38-1,"nm")</f>
        <v>-0.26140127388535028</v>
      </c>
      <c r="H39" s="46">
        <f t="shared" ref="H39" si="119">+IFERROR(H38/G38-1,"nm")</f>
        <v>0.75543290789927564</v>
      </c>
      <c r="I39" s="46">
        <f>+IFERROR(I38/H38-1,"nm")</f>
        <v>4.9125564943997002E-3</v>
      </c>
      <c r="J39" s="46">
        <f t="shared" ref="J39:N39" si="120">+IFERROR(J38/I38-1,"nm")</f>
        <v>8.291297525501018E-2</v>
      </c>
      <c r="K39" s="46">
        <f t="shared" si="120"/>
        <v>8.291297525501018E-2</v>
      </c>
      <c r="L39" s="46">
        <f t="shared" si="120"/>
        <v>8.291297525501018E-2</v>
      </c>
      <c r="M39" s="46">
        <f t="shared" si="120"/>
        <v>8.291297525501018E-2</v>
      </c>
      <c r="N39" s="46">
        <f t="shared" si="120"/>
        <v>8.291297525501018E-2</v>
      </c>
      <c r="O39" s="64">
        <f t="shared" si="52"/>
        <v>8.2912975255010082E-2</v>
      </c>
    </row>
    <row r="40" spans="1:15" x14ac:dyDescent="0.25">
      <c r="A40" s="45" t="s">
        <v>130</v>
      </c>
      <c r="B40" s="46">
        <f>+IFERROR(B38/B$18,"nm")</f>
        <v>0.26528384279475981</v>
      </c>
      <c r="C40" s="46">
        <f t="shared" ref="C40:H40" si="121">+IFERROR(C38/C$18,"nm")</f>
        <v>0.25487672717420751</v>
      </c>
      <c r="D40" s="46">
        <f t="shared" si="121"/>
        <v>0.25466614090431128</v>
      </c>
      <c r="E40" s="46">
        <f t="shared" si="121"/>
        <v>0.24234264557388085</v>
      </c>
      <c r="F40" s="46">
        <f t="shared" si="121"/>
        <v>0.2468242988303358</v>
      </c>
      <c r="G40" s="46">
        <f t="shared" si="121"/>
        <v>0.20015189174261253</v>
      </c>
      <c r="H40" s="46">
        <f t="shared" si="121"/>
        <v>0.29623377379358518</v>
      </c>
      <c r="I40" s="46">
        <f>+IFERROR(I38/I$18,"nm")</f>
        <v>0.27864654279954232</v>
      </c>
      <c r="J40" s="46">
        <f t="shared" ref="J40:N40" si="122">+IFERROR(J38/J$18,"nm")</f>
        <v>0.28867173749948044</v>
      </c>
      <c r="K40" s="46">
        <f t="shared" si="122"/>
        <v>0.29905762043104678</v>
      </c>
      <c r="L40" s="46">
        <f t="shared" si="122"/>
        <v>0.30981716849936164</v>
      </c>
      <c r="M40" s="46">
        <f t="shared" si="122"/>
        <v>0.32096382549493785</v>
      </c>
      <c r="N40" s="46">
        <f t="shared" si="122"/>
        <v>0.33251151889136571</v>
      </c>
      <c r="O40" s="64"/>
    </row>
    <row r="41" spans="1:15" s="1" customFormat="1" x14ac:dyDescent="0.25">
      <c r="A41" s="9" t="s">
        <v>134</v>
      </c>
      <c r="B41" s="9">
        <f>+Historicals!B185</f>
        <v>208</v>
      </c>
      <c r="C41" s="9">
        <f>+Historicals!C185</f>
        <v>242</v>
      </c>
      <c r="D41" s="9">
        <f>+Historicals!D185</f>
        <v>223</v>
      </c>
      <c r="E41" s="9">
        <f>+Historicals!E185</f>
        <v>196</v>
      </c>
      <c r="F41" s="9">
        <f>+Historicals!F185</f>
        <v>117</v>
      </c>
      <c r="G41" s="9">
        <f>+Historicals!G185</f>
        <v>110</v>
      </c>
      <c r="H41" s="9">
        <f>+Historicals!H185</f>
        <v>98</v>
      </c>
      <c r="I41" s="9">
        <f>+Historicals!I185</f>
        <v>146</v>
      </c>
      <c r="J41" s="69">
        <f>I41*(1+O42)</f>
        <v>143.53234207099902</v>
      </c>
      <c r="K41" s="69">
        <f>J41*(J42+1)</f>
        <v>141.10639192045394</v>
      </c>
      <c r="L41" s="69">
        <f t="shared" ref="L41:N41" si="123">K41*(K42+1)</f>
        <v>138.72144461322637</v>
      </c>
      <c r="M41" s="69">
        <f t="shared" si="123"/>
        <v>136.37680712882707</v>
      </c>
      <c r="N41" s="69">
        <f t="shared" si="123"/>
        <v>134.07179816003745</v>
      </c>
      <c r="O41" s="68"/>
    </row>
    <row r="42" spans="1:15" x14ac:dyDescent="0.25">
      <c r="A42" s="45" t="s">
        <v>128</v>
      </c>
      <c r="B42" s="46" t="str">
        <f t="shared" ref="B42" si="124">+IFERROR(B41/A41-1,"nm")</f>
        <v>nm</v>
      </c>
      <c r="C42" s="46">
        <f t="shared" ref="C42" si="125">+IFERROR(C41/B41-1,"nm")</f>
        <v>0.16346153846153855</v>
      </c>
      <c r="D42" s="46">
        <f t="shared" ref="D42" si="126">+IFERROR(D41/C41-1,"nm")</f>
        <v>-7.8512396694214837E-2</v>
      </c>
      <c r="E42" s="46">
        <f t="shared" ref="E42" si="127">+IFERROR(E41/D41-1,"nm")</f>
        <v>-0.12107623318385652</v>
      </c>
      <c r="F42" s="46">
        <f t="shared" ref="F42" si="128">+IFERROR(F41/E41-1,"nm")</f>
        <v>-0.40306122448979587</v>
      </c>
      <c r="G42" s="46">
        <f t="shared" ref="G42" si="129">+IFERROR(G41/F41-1,"nm")</f>
        <v>-5.9829059829059839E-2</v>
      </c>
      <c r="H42" s="46">
        <f t="shared" ref="H42" si="130">+IFERROR(H41/G41-1,"nm")</f>
        <v>-0.10909090909090913</v>
      </c>
      <c r="I42" s="46">
        <f>+IFERROR(I41/H41-1,"nm")</f>
        <v>0.48979591836734704</v>
      </c>
      <c r="J42" s="46">
        <f t="shared" ref="J42:N42" si="131">+IFERROR(J41/I41-1,"nm")</f>
        <v>-1.6901766636993054E-2</v>
      </c>
      <c r="K42" s="46">
        <f t="shared" si="131"/>
        <v>-1.6901766636992943E-2</v>
      </c>
      <c r="L42" s="46">
        <f t="shared" si="131"/>
        <v>-1.6901766636992943E-2</v>
      </c>
      <c r="M42" s="46">
        <f t="shared" si="131"/>
        <v>-1.6901766636992943E-2</v>
      </c>
      <c r="N42" s="46">
        <f t="shared" si="131"/>
        <v>-1.6901766636992832E-2</v>
      </c>
      <c r="O42" s="64">
        <f t="shared" si="52"/>
        <v>-1.6901766636992943E-2</v>
      </c>
    </row>
    <row r="43" spans="1:15" x14ac:dyDescent="0.25">
      <c r="A43" s="45" t="s">
        <v>132</v>
      </c>
      <c r="B43" s="46">
        <f>+IFERROR(B41/B$18,"nm")</f>
        <v>1.5138282387190683E-2</v>
      </c>
      <c r="C43" s="46">
        <f t="shared" ref="C43:H43" si="132">+IFERROR(C41/C$18,"nm")</f>
        <v>1.6391221891086428E-2</v>
      </c>
      <c r="D43" s="46">
        <f t="shared" si="132"/>
        <v>1.4655625657202945E-2</v>
      </c>
      <c r="E43" s="46">
        <f t="shared" si="132"/>
        <v>1.3194210703466847E-2</v>
      </c>
      <c r="F43" s="46">
        <f t="shared" si="132"/>
        <v>7.3575650861526856E-3</v>
      </c>
      <c r="G43" s="46">
        <f t="shared" si="132"/>
        <v>7.5945871306268989E-3</v>
      </c>
      <c r="H43" s="46">
        <f t="shared" si="132"/>
        <v>5.7046393852960009E-3</v>
      </c>
      <c r="I43" s="46">
        <f>+IFERROR(I41/I$18,"nm")</f>
        <v>7.9551027080041418E-3</v>
      </c>
      <c r="J43" s="46">
        <f t="shared" ref="J43:N43" si="133">+IFERROR(J41/J$18,"nm")</f>
        <v>7.481690812123464E-3</v>
      </c>
      <c r="K43" s="46">
        <f t="shared" si="133"/>
        <v>7.0364518803625138E-3</v>
      </c>
      <c r="L43" s="46">
        <f t="shared" si="133"/>
        <v>6.6177093264035433E-3</v>
      </c>
      <c r="M43" s="46">
        <f t="shared" si="133"/>
        <v>6.2238863383674839E-3</v>
      </c>
      <c r="N43" s="46">
        <f t="shared" si="133"/>
        <v>5.8534999411902653E-3</v>
      </c>
      <c r="O43" s="64"/>
    </row>
    <row r="44" spans="1:15" hidden="1" x14ac:dyDescent="0.25">
      <c r="A44" s="43" t="s">
        <v>149</v>
      </c>
      <c r="B44" s="43"/>
      <c r="C44" s="43"/>
      <c r="D44" s="43"/>
      <c r="E44" s="43"/>
      <c r="F44" s="43"/>
      <c r="G44" s="43"/>
      <c r="H44" s="43"/>
      <c r="I44" s="43"/>
      <c r="J44" s="39"/>
      <c r="K44" s="39"/>
      <c r="L44" s="39"/>
      <c r="M44" s="39"/>
      <c r="N44" s="39"/>
    </row>
    <row r="45" spans="1:15" s="1" customFormat="1" hidden="1" x14ac:dyDescent="0.25">
      <c r="A45" s="9" t="s">
        <v>135</v>
      </c>
      <c r="B45" s="54">
        <f>Historicals!B116</f>
        <v>5709</v>
      </c>
      <c r="C45" s="54">
        <f>Historicals!C116</f>
        <v>5884</v>
      </c>
      <c r="D45" s="54">
        <f>Historicals!D116</f>
        <v>0</v>
      </c>
      <c r="E45" s="54">
        <f>Historicals!E116</f>
        <v>0</v>
      </c>
      <c r="F45" s="54">
        <f>Historicals!F116</f>
        <v>0</v>
      </c>
      <c r="G45" s="54">
        <f>Historicals!G116</f>
        <v>0</v>
      </c>
      <c r="H45" s="54">
        <f>Historicals!H116</f>
        <v>0</v>
      </c>
      <c r="I45" s="54">
        <f>Historicals!I116</f>
        <v>0</v>
      </c>
    </row>
    <row r="46" spans="1:15" hidden="1" x14ac:dyDescent="0.25">
      <c r="A46" s="44" t="s">
        <v>128</v>
      </c>
      <c r="B46" s="59" t="str">
        <f>+IFERROR(B45/A45-1,"nm")</f>
        <v>nm</v>
      </c>
      <c r="C46" s="59">
        <f>+IFERROR(C45/B45-1,"nm")</f>
        <v>3.0653354352776274E-2</v>
      </c>
      <c r="D46" s="58"/>
      <c r="E46" s="58"/>
      <c r="F46" s="58"/>
      <c r="G46" s="58"/>
      <c r="H46" s="58"/>
      <c r="I46" s="58"/>
    </row>
    <row r="47" spans="1:15" s="1" customFormat="1" hidden="1" x14ac:dyDescent="0.25">
      <c r="A47" s="57" t="s">
        <v>114</v>
      </c>
      <c r="B47" s="54">
        <f>Historicals!B117</f>
        <v>3876</v>
      </c>
      <c r="C47" s="54">
        <f>Historicals!C117</f>
        <v>3985</v>
      </c>
      <c r="D47" s="54">
        <f>Historicals!D117</f>
        <v>0</v>
      </c>
      <c r="E47" s="54">
        <f>Historicals!E117</f>
        <v>0</v>
      </c>
      <c r="F47" s="54">
        <f>Historicals!F117</f>
        <v>0</v>
      </c>
      <c r="G47" s="54">
        <f>Historicals!G117</f>
        <v>0</v>
      </c>
      <c r="H47" s="54">
        <f>Historicals!H117</f>
        <v>0</v>
      </c>
      <c r="I47" s="54">
        <f>Historicals!I117</f>
        <v>0</v>
      </c>
    </row>
    <row r="48" spans="1:15" hidden="1" x14ac:dyDescent="0.25">
      <c r="A48" s="44" t="s">
        <v>128</v>
      </c>
      <c r="B48" t="str">
        <f>+IFERROR(B47/A47-1,"nm")</f>
        <v>nm</v>
      </c>
      <c r="C48" s="59">
        <f>IFERROR(C47/B47-1,"nm")</f>
        <v>2.8121775025799822E-2</v>
      </c>
    </row>
    <row r="49" spans="1:9" hidden="1" x14ac:dyDescent="0.25">
      <c r="A49" s="44" t="s">
        <v>136</v>
      </c>
      <c r="B49" s="58">
        <f>Historicals!B221</f>
        <v>0.25</v>
      </c>
      <c r="C49" s="58">
        <f>Historicals!C221</f>
        <v>0.14000000000000001</v>
      </c>
    </row>
    <row r="50" spans="1:9" hidden="1" x14ac:dyDescent="0.25">
      <c r="A50" s="44" t="s">
        <v>137</v>
      </c>
      <c r="B50" s="58" t="str">
        <f>+IFERROR(B48/B49,"nm")</f>
        <v>nm</v>
      </c>
      <c r="C50" s="58">
        <f>+IFERROR(C48/C49,"nm")</f>
        <v>0.20086982161285585</v>
      </c>
    </row>
    <row r="51" spans="1:9" s="1" customFormat="1" hidden="1" x14ac:dyDescent="0.25">
      <c r="A51" s="57" t="s">
        <v>115</v>
      </c>
      <c r="B51" s="54">
        <f>Historicals!B118</f>
        <v>1555</v>
      </c>
      <c r="C51" s="54">
        <f>Historicals!C118</f>
        <v>1628</v>
      </c>
      <c r="D51" s="54">
        <f>Historicals!D118</f>
        <v>0</v>
      </c>
      <c r="E51" s="54">
        <f>Historicals!E118</f>
        <v>0</v>
      </c>
      <c r="F51" s="54">
        <f>Historicals!F118</f>
        <v>0</v>
      </c>
      <c r="G51" s="54">
        <f>Historicals!G118</f>
        <v>0</v>
      </c>
      <c r="H51" s="54">
        <f>Historicals!H118</f>
        <v>0</v>
      </c>
      <c r="I51" s="54">
        <f>Historicals!I118</f>
        <v>0</v>
      </c>
    </row>
    <row r="52" spans="1:9" hidden="1" x14ac:dyDescent="0.25">
      <c r="A52" s="44" t="s">
        <v>128</v>
      </c>
      <c r="B52" s="58" t="str">
        <f>+IFERROR(B51/A51-1,"nm")</f>
        <v>nm</v>
      </c>
      <c r="C52" s="58">
        <f>+IFERROR(C51/B51-1,"nm")</f>
        <v>4.6945337620578842E-2</v>
      </c>
    </row>
    <row r="53" spans="1:9" hidden="1" x14ac:dyDescent="0.25">
      <c r="A53" s="44" t="s">
        <v>136</v>
      </c>
      <c r="B53" s="58">
        <f>Historicals!B222</f>
        <v>0.14000000000000001</v>
      </c>
      <c r="C53" s="58">
        <f>Historicals!C222</f>
        <v>0.16</v>
      </c>
    </row>
    <row r="54" spans="1:9" hidden="1" x14ac:dyDescent="0.25">
      <c r="A54" s="44" t="s">
        <v>137</v>
      </c>
      <c r="B54" s="58" t="str">
        <f>+IFERROR(B52/B53,"nm")</f>
        <v>nm</v>
      </c>
      <c r="C54" s="58">
        <f>+IFERROR(C52/C53,"nm")</f>
        <v>0.29340836012861776</v>
      </c>
    </row>
    <row r="55" spans="1:9" s="1" customFormat="1" hidden="1" x14ac:dyDescent="0.25">
      <c r="A55" s="57" t="s">
        <v>116</v>
      </c>
      <c r="B55" s="1">
        <f>Historicals!B119</f>
        <v>278</v>
      </c>
      <c r="C55" s="1">
        <f>Historicals!C119</f>
        <v>271</v>
      </c>
      <c r="D55" s="1">
        <f>Historicals!D119</f>
        <v>0</v>
      </c>
      <c r="E55" s="1">
        <f>Historicals!E119</f>
        <v>0</v>
      </c>
      <c r="F55" s="1">
        <f>Historicals!F119</f>
        <v>0</v>
      </c>
      <c r="G55" s="1">
        <f>Historicals!G119</f>
        <v>0</v>
      </c>
      <c r="H55" s="1">
        <f>Historicals!H119</f>
        <v>0</v>
      </c>
      <c r="I55" s="1">
        <f>Historicals!I119</f>
        <v>0</v>
      </c>
    </row>
    <row r="56" spans="1:9" hidden="1" x14ac:dyDescent="0.25">
      <c r="A56" s="44" t="s">
        <v>128</v>
      </c>
      <c r="B56" t="str">
        <f>IFERROR(B55/A55-1,"nm")</f>
        <v>nm</v>
      </c>
      <c r="C56" s="58">
        <f>IFERROR(C55/B55-1,"nm")</f>
        <v>-2.5179856115107868E-2</v>
      </c>
    </row>
    <row r="57" spans="1:9" hidden="1" x14ac:dyDescent="0.25">
      <c r="A57" s="44" t="s">
        <v>136</v>
      </c>
      <c r="B57" s="58">
        <f>Historicals!B223</f>
        <v>0.15</v>
      </c>
      <c r="C57" s="58">
        <f>Historicals!C223</f>
        <v>0.08</v>
      </c>
    </row>
    <row r="58" spans="1:9" hidden="1" x14ac:dyDescent="0.25">
      <c r="A58" s="44" t="s">
        <v>137</v>
      </c>
      <c r="B58" s="58" t="str">
        <f>IFERROR(B56/B57,"nm")</f>
        <v>nm</v>
      </c>
      <c r="C58" s="58">
        <f>IFERROR(C56/C57,"nm")</f>
        <v>-0.31474820143884835</v>
      </c>
    </row>
    <row r="59" spans="1:9" s="1" customFormat="1" hidden="1" x14ac:dyDescent="0.25">
      <c r="A59" s="9" t="s">
        <v>129</v>
      </c>
      <c r="B59" s="54">
        <f>B62+B65</f>
        <v>1352</v>
      </c>
      <c r="C59" s="54">
        <f t="shared" ref="C59:I59" si="134">C62+C65</f>
        <v>1506</v>
      </c>
      <c r="D59" s="54">
        <f t="shared" si="134"/>
        <v>0</v>
      </c>
      <c r="E59" s="54">
        <f t="shared" si="134"/>
        <v>0</v>
      </c>
      <c r="F59" s="54">
        <f t="shared" si="134"/>
        <v>0</v>
      </c>
      <c r="G59" s="54">
        <f t="shared" si="134"/>
        <v>0</v>
      </c>
      <c r="H59" s="54">
        <f t="shared" si="134"/>
        <v>0</v>
      </c>
      <c r="I59" s="54">
        <f t="shared" si="134"/>
        <v>0</v>
      </c>
    </row>
    <row r="60" spans="1:9" hidden="1" x14ac:dyDescent="0.25">
      <c r="A60" s="45" t="s">
        <v>128</v>
      </c>
      <c r="B60" s="58" t="str">
        <f>IFERROR(B59/A59-1,"nm")</f>
        <v>nm</v>
      </c>
      <c r="C60" s="58">
        <f>IFERROR(C59/B59-1,"nm")</f>
        <v>0.11390532544378695</v>
      </c>
    </row>
    <row r="61" spans="1:9" hidden="1" x14ac:dyDescent="0.25">
      <c r="A61" s="45" t="s">
        <v>130</v>
      </c>
      <c r="B61" s="59">
        <f>IFERROR(B59/B45,"nm")</f>
        <v>0.23681905762830618</v>
      </c>
      <c r="C61" s="59">
        <f>IFERROR(C59/C45,"nm")</f>
        <v>0.2559483344663494</v>
      </c>
    </row>
    <row r="62" spans="1:9" s="1" customFormat="1" hidden="1" x14ac:dyDescent="0.25">
      <c r="A62" s="9" t="s">
        <v>131</v>
      </c>
      <c r="B62" s="1">
        <f>Historicals!B201</f>
        <v>75</v>
      </c>
      <c r="C62" s="1">
        <f>Historicals!C201</f>
        <v>72</v>
      </c>
      <c r="D62" s="1">
        <f>Historicals!D201</f>
        <v>0</v>
      </c>
      <c r="E62" s="1">
        <f>Historicals!E201</f>
        <v>0</v>
      </c>
      <c r="F62" s="1">
        <f>Historicals!F201</f>
        <v>0</v>
      </c>
      <c r="G62" s="1">
        <f>Historicals!G201</f>
        <v>0</v>
      </c>
      <c r="H62" s="1">
        <f>Historicals!H201</f>
        <v>0</v>
      </c>
      <c r="I62" s="1">
        <f>Historicals!I201</f>
        <v>0</v>
      </c>
    </row>
    <row r="63" spans="1:9" hidden="1" x14ac:dyDescent="0.25">
      <c r="A63" s="45" t="s">
        <v>128</v>
      </c>
      <c r="B63" s="58" t="str">
        <f>IFERROR(B62/A62-1,"nm")</f>
        <v>nm</v>
      </c>
      <c r="C63" s="58">
        <f>IFERROR(C62/B62-1,"nm")</f>
        <v>-4.0000000000000036E-2</v>
      </c>
    </row>
    <row r="64" spans="1:9" hidden="1" x14ac:dyDescent="0.25">
      <c r="A64" s="45" t="s">
        <v>132</v>
      </c>
      <c r="B64" s="58">
        <f>IFERROR(B62/B45,"nm")</f>
        <v>1.3137151865475564E-2</v>
      </c>
      <c r="C64" s="58">
        <f>IFERROR(C62/C45,"nm")</f>
        <v>1.2236573759347382E-2</v>
      </c>
    </row>
    <row r="65" spans="1:14" s="1" customFormat="1" hidden="1" x14ac:dyDescent="0.25">
      <c r="A65" s="9" t="s">
        <v>133</v>
      </c>
      <c r="B65" s="54">
        <f>Historicals!B156</f>
        <v>1277</v>
      </c>
      <c r="C65" s="54">
        <f>Historicals!C156</f>
        <v>1434</v>
      </c>
      <c r="D65" s="54">
        <f>Historicals!D156</f>
        <v>0</v>
      </c>
      <c r="E65" s="54">
        <f>Historicals!E156</f>
        <v>0</v>
      </c>
      <c r="F65" s="54">
        <f>Historicals!F156</f>
        <v>0</v>
      </c>
      <c r="G65" s="54">
        <f>Historicals!G156</f>
        <v>0</v>
      </c>
      <c r="H65" s="54">
        <f>Historicals!H156</f>
        <v>0</v>
      </c>
      <c r="I65" s="54">
        <f>Historicals!I156</f>
        <v>0</v>
      </c>
    </row>
    <row r="66" spans="1:14" hidden="1" x14ac:dyDescent="0.25">
      <c r="A66" s="45" t="s">
        <v>128</v>
      </c>
      <c r="B66" s="58" t="str">
        <f>IFERROR(B65/A65-1,"nm")</f>
        <v>nm</v>
      </c>
      <c r="C66" s="58">
        <f>IFERROR(C65/B65-1,"nm")</f>
        <v>0.12294440093970249</v>
      </c>
    </row>
    <row r="67" spans="1:14" hidden="1" x14ac:dyDescent="0.25">
      <c r="A67" s="45" t="s">
        <v>130</v>
      </c>
      <c r="B67" s="58">
        <f>IFERROR(B65/B45,"nm")</f>
        <v>0.22368190576283062</v>
      </c>
      <c r="C67" s="58">
        <f>IFERROR(C65/C45,"nm")</f>
        <v>0.24371176070700204</v>
      </c>
    </row>
    <row r="68" spans="1:14" s="1" customFormat="1" hidden="1" x14ac:dyDescent="0.25">
      <c r="A68" s="9" t="s">
        <v>134</v>
      </c>
      <c r="B68" s="1">
        <f>Historicals!B186</f>
        <v>216</v>
      </c>
      <c r="C68" s="1">
        <f>Historicals!C186</f>
        <v>215</v>
      </c>
      <c r="D68" s="1">
        <f>Historicals!D186</f>
        <v>0</v>
      </c>
      <c r="E68" s="1">
        <f>Historicals!E186</f>
        <v>0</v>
      </c>
      <c r="F68" s="1">
        <f>Historicals!F186</f>
        <v>0</v>
      </c>
      <c r="G68" s="1">
        <f>Historicals!G186</f>
        <v>0</v>
      </c>
      <c r="H68" s="1">
        <f>Historicals!H186</f>
        <v>0</v>
      </c>
      <c r="I68" s="1">
        <f>Historicals!I186</f>
        <v>0</v>
      </c>
    </row>
    <row r="69" spans="1:14" hidden="1" x14ac:dyDescent="0.25">
      <c r="A69" s="45" t="s">
        <v>128</v>
      </c>
      <c r="B69" s="58" t="str">
        <f>IFERROR(B68/A68-1,"nm")</f>
        <v>nm</v>
      </c>
      <c r="C69" s="58">
        <f>IFERROR(C68/B68-1,"nm")</f>
        <v>-4.6296296296296502E-3</v>
      </c>
    </row>
    <row r="70" spans="1:14" hidden="1" x14ac:dyDescent="0.25">
      <c r="A70" s="45" t="s">
        <v>132</v>
      </c>
      <c r="B70" s="58">
        <f>IFERROR(B68/B45,"nm")</f>
        <v>3.783499737256963E-2</v>
      </c>
      <c r="C70" s="58">
        <f>IFERROR(C68/C45,"nm")</f>
        <v>3.6539768864717881E-2</v>
      </c>
    </row>
    <row r="71" spans="1:14" hidden="1" x14ac:dyDescent="0.25">
      <c r="A71" s="43" t="s">
        <v>153</v>
      </c>
      <c r="B71" s="43"/>
      <c r="C71" s="43"/>
      <c r="D71" s="43"/>
      <c r="E71" s="43"/>
      <c r="F71" s="43"/>
      <c r="G71" s="43"/>
      <c r="H71" s="43"/>
      <c r="I71" s="43"/>
      <c r="J71" s="39"/>
      <c r="K71" s="39"/>
      <c r="L71" s="39"/>
      <c r="M71" s="39"/>
      <c r="N71" s="39"/>
    </row>
    <row r="72" spans="1:14" s="1" customFormat="1" hidden="1" x14ac:dyDescent="0.25">
      <c r="A72" s="9" t="s">
        <v>135</v>
      </c>
      <c r="B72" s="1">
        <f>Historicals!B120</f>
        <v>1417</v>
      </c>
      <c r="C72" s="1">
        <f>Historicals!C120</f>
        <v>1431</v>
      </c>
      <c r="D72" s="1">
        <f>Historicals!D120</f>
        <v>0</v>
      </c>
      <c r="E72" s="1">
        <f>Historicals!E120</f>
        <v>0</v>
      </c>
      <c r="F72" s="1">
        <f>Historicals!F120</f>
        <v>0</v>
      </c>
      <c r="G72" s="1">
        <f>Historicals!G120</f>
        <v>0</v>
      </c>
      <c r="H72" s="1">
        <f>Historicals!H120</f>
        <v>0</v>
      </c>
      <c r="I72" s="1">
        <f>Historicals!I120</f>
        <v>0</v>
      </c>
    </row>
    <row r="73" spans="1:14" hidden="1" x14ac:dyDescent="0.25">
      <c r="A73" s="44" t="s">
        <v>128</v>
      </c>
      <c r="B73" t="str">
        <f>IFERROR(B72/A72-1,"nm")</f>
        <v>nm</v>
      </c>
      <c r="C73" s="58">
        <f t="shared" ref="C73" si="135">IFERROR(C72/B72-1,"nm")</f>
        <v>9.8800282286519714E-3</v>
      </c>
    </row>
    <row r="74" spans="1:14" s="1" customFormat="1" hidden="1" x14ac:dyDescent="0.25">
      <c r="A74" s="57" t="s">
        <v>114</v>
      </c>
      <c r="B74" s="1">
        <f>Historicals!B121</f>
        <v>827</v>
      </c>
      <c r="C74" s="1">
        <f>Historicals!C121</f>
        <v>882</v>
      </c>
      <c r="D74" s="1">
        <f>Historicals!D121</f>
        <v>0</v>
      </c>
      <c r="E74" s="1">
        <f>Historicals!E121</f>
        <v>0</v>
      </c>
      <c r="F74" s="1">
        <f>Historicals!F121</f>
        <v>0</v>
      </c>
      <c r="G74" s="1">
        <f>Historicals!G121</f>
        <v>0</v>
      </c>
      <c r="H74" s="1">
        <f>Historicals!H121</f>
        <v>0</v>
      </c>
      <c r="I74" s="1">
        <f>Historicals!I121</f>
        <v>0</v>
      </c>
    </row>
    <row r="75" spans="1:14" hidden="1" x14ac:dyDescent="0.25">
      <c r="A75" s="44" t="s">
        <v>128</v>
      </c>
      <c r="B75" t="str">
        <f>IFERROR(B74/A74-1,"nm")</f>
        <v>nm</v>
      </c>
      <c r="C75" s="58">
        <f>IFERROR(C74/B74-1,"nm")</f>
        <v>6.6505441354292705E-2</v>
      </c>
    </row>
    <row r="76" spans="1:14" hidden="1" x14ac:dyDescent="0.25">
      <c r="A76" s="44" t="s">
        <v>136</v>
      </c>
      <c r="B76" s="58">
        <f>Historicals!B225</f>
        <v>0.22</v>
      </c>
      <c r="C76" s="58">
        <f>Historicals!C225</f>
        <v>0.23</v>
      </c>
    </row>
    <row r="77" spans="1:14" hidden="1" x14ac:dyDescent="0.25">
      <c r="A77" s="44" t="s">
        <v>137</v>
      </c>
      <c r="B77" s="58" t="str">
        <f>IFERROR(B75/B76,"nm")</f>
        <v>nm</v>
      </c>
      <c r="C77" s="58">
        <f>IFERROR(C75/C76,"nm")</f>
        <v>0.28915409284475085</v>
      </c>
    </row>
    <row r="78" spans="1:14" s="1" customFormat="1" hidden="1" x14ac:dyDescent="0.25">
      <c r="A78" s="57" t="s">
        <v>115</v>
      </c>
      <c r="B78" s="1">
        <f>Historicals!B122</f>
        <v>495</v>
      </c>
      <c r="C78" s="1">
        <f>Historicals!C122</f>
        <v>463</v>
      </c>
      <c r="D78" s="1">
        <f>Historicals!D122</f>
        <v>0</v>
      </c>
      <c r="E78" s="1">
        <f>Historicals!E122</f>
        <v>0</v>
      </c>
      <c r="F78" s="1">
        <f>Historicals!F122</f>
        <v>0</v>
      </c>
      <c r="G78" s="1">
        <f>Historicals!G122</f>
        <v>0</v>
      </c>
      <c r="H78" s="1">
        <f>Historicals!H122</f>
        <v>0</v>
      </c>
      <c r="I78" s="1">
        <f>Historicals!I122</f>
        <v>0</v>
      </c>
    </row>
    <row r="79" spans="1:14" hidden="1" x14ac:dyDescent="0.25">
      <c r="A79" s="44" t="s">
        <v>128</v>
      </c>
      <c r="B79" t="str">
        <f>IFERROR(B78/A78-1,"nm")</f>
        <v>nm</v>
      </c>
      <c r="C79" s="58">
        <f>IFERROR(C78/B78-1,"nm")</f>
        <v>-6.4646464646464619E-2</v>
      </c>
    </row>
    <row r="80" spans="1:14" hidden="1" x14ac:dyDescent="0.25">
      <c r="A80" s="44" t="s">
        <v>136</v>
      </c>
      <c r="B80" s="58">
        <f>Historicals!B226</f>
        <v>0.05</v>
      </c>
      <c r="C80" s="58">
        <f>Historicals!C226</f>
        <v>0.09</v>
      </c>
    </row>
    <row r="81" spans="1:9" hidden="1" x14ac:dyDescent="0.25">
      <c r="A81" s="44" t="s">
        <v>137</v>
      </c>
      <c r="B81" s="58" t="str">
        <f>IFERROR(B79/B80,"nm")</f>
        <v>nm</v>
      </c>
      <c r="C81" s="58">
        <f>IFERROR(C79/C80,"nm")</f>
        <v>-0.71829405162738469</v>
      </c>
    </row>
    <row r="82" spans="1:9" s="1" customFormat="1" hidden="1" x14ac:dyDescent="0.25">
      <c r="A82" s="57" t="s">
        <v>116</v>
      </c>
      <c r="B82" s="1">
        <f>Historicals!B123</f>
        <v>95</v>
      </c>
      <c r="C82" s="1">
        <f>Historicals!C123</f>
        <v>86</v>
      </c>
      <c r="D82" s="1">
        <f>Historicals!D123</f>
        <v>0</v>
      </c>
      <c r="E82" s="1">
        <f>Historicals!E123</f>
        <v>0</v>
      </c>
      <c r="F82" s="1">
        <f>Historicals!F123</f>
        <v>0</v>
      </c>
      <c r="G82" s="1">
        <f>Historicals!G123</f>
        <v>0</v>
      </c>
      <c r="H82" s="1">
        <f>Historicals!H123</f>
        <v>0</v>
      </c>
      <c r="I82" s="1">
        <f>Historicals!I123</f>
        <v>0</v>
      </c>
    </row>
    <row r="83" spans="1:9" hidden="1" x14ac:dyDescent="0.25">
      <c r="A83" s="44" t="s">
        <v>128</v>
      </c>
      <c r="B83" s="58" t="str">
        <f>IFERROR(B82/A82-1,"nm")</f>
        <v>nm</v>
      </c>
      <c r="C83" s="58">
        <f>IFERROR(C82/B82-1,"nm")</f>
        <v>-9.4736842105263119E-2</v>
      </c>
    </row>
    <row r="84" spans="1:9" hidden="1" x14ac:dyDescent="0.25">
      <c r="A84" s="44" t="s">
        <v>136</v>
      </c>
      <c r="B84" s="58">
        <f>Historicals!B227</f>
        <v>0.14000000000000001</v>
      </c>
      <c r="C84" s="58">
        <f>Historicals!C227</f>
        <v>7.0000000000000007E-2</v>
      </c>
    </row>
    <row r="85" spans="1:9" hidden="1" x14ac:dyDescent="0.25">
      <c r="A85" s="44" t="s">
        <v>137</v>
      </c>
      <c r="B85" s="58" t="str">
        <f>IFERROR(B83/B84,"nm")</f>
        <v>nm</v>
      </c>
      <c r="C85" s="58">
        <f>IFERROR(C83/C84,"nm")</f>
        <v>-1.3533834586466158</v>
      </c>
    </row>
    <row r="86" spans="1:9" s="1" customFormat="1" hidden="1" x14ac:dyDescent="0.25">
      <c r="A86" s="9" t="s">
        <v>129</v>
      </c>
      <c r="B86" s="1">
        <f>B89+B92</f>
        <v>259</v>
      </c>
      <c r="C86" s="1">
        <f t="shared" ref="C86:I86" si="136">C89+C92</f>
        <v>301</v>
      </c>
      <c r="D86" s="1">
        <f t="shared" si="136"/>
        <v>0</v>
      </c>
      <c r="E86" s="1">
        <f t="shared" si="136"/>
        <v>0</v>
      </c>
      <c r="F86" s="1">
        <f t="shared" si="136"/>
        <v>0</v>
      </c>
      <c r="G86" s="1">
        <f t="shared" si="136"/>
        <v>0</v>
      </c>
      <c r="H86" s="1">
        <f t="shared" si="136"/>
        <v>0</v>
      </c>
      <c r="I86" s="1">
        <f t="shared" si="136"/>
        <v>0</v>
      </c>
    </row>
    <row r="87" spans="1:9" hidden="1" x14ac:dyDescent="0.25">
      <c r="A87" s="45" t="s">
        <v>128</v>
      </c>
      <c r="B87" s="58" t="str">
        <f>IFERROR(B86/A86-1,"nm")</f>
        <v>nm</v>
      </c>
      <c r="C87" s="58">
        <f>IFERROR(C86/B86-1,"nm")</f>
        <v>0.16216216216216206</v>
      </c>
    </row>
    <row r="88" spans="1:9" hidden="1" x14ac:dyDescent="0.25">
      <c r="A88" s="45" t="s">
        <v>130</v>
      </c>
      <c r="B88" s="58">
        <f>IFERROR(B86/B72,"nm")</f>
        <v>0.18278052223006352</v>
      </c>
      <c r="C88" s="58">
        <f>IFERROR(C86/C72,"nm")</f>
        <v>0.21034241788958771</v>
      </c>
    </row>
    <row r="89" spans="1:9" s="1" customFormat="1" hidden="1" x14ac:dyDescent="0.25">
      <c r="A89" s="9" t="s">
        <v>131</v>
      </c>
      <c r="B89" s="1">
        <f>Historicals!B202</f>
        <v>12</v>
      </c>
      <c r="C89" s="1">
        <f>Historicals!C202</f>
        <v>12</v>
      </c>
      <c r="D89" s="1">
        <f>Historicals!D202</f>
        <v>0</v>
      </c>
      <c r="E89" s="1">
        <f>Historicals!E202</f>
        <v>0</v>
      </c>
      <c r="F89" s="1">
        <f>Historicals!F202</f>
        <v>0</v>
      </c>
      <c r="G89" s="1">
        <f>Historicals!G202</f>
        <v>0</v>
      </c>
      <c r="H89" s="1">
        <f>Historicals!H202</f>
        <v>0</v>
      </c>
      <c r="I89" s="1">
        <f>Historicals!I202</f>
        <v>0</v>
      </c>
    </row>
    <row r="90" spans="1:9" hidden="1" x14ac:dyDescent="0.25">
      <c r="A90" s="45" t="s">
        <v>128</v>
      </c>
      <c r="B90" t="str">
        <f>IFERROR(B89/A89-1,"nm")</f>
        <v>nm</v>
      </c>
      <c r="C90" s="58">
        <f>IFERROR(C89/B89-1,"nm")</f>
        <v>0</v>
      </c>
    </row>
    <row r="91" spans="1:9" hidden="1" x14ac:dyDescent="0.25">
      <c r="A91" s="45" t="s">
        <v>132</v>
      </c>
      <c r="B91" s="58">
        <f>IFERROR(B89/B72,"nm")</f>
        <v>8.4685956245589278E-3</v>
      </c>
      <c r="C91" s="58">
        <f>IFERROR(C89/C72,"nm")</f>
        <v>8.385744234800839E-3</v>
      </c>
    </row>
    <row r="92" spans="1:9" s="1" customFormat="1" hidden="1" x14ac:dyDescent="0.25">
      <c r="A92" s="9" t="s">
        <v>133</v>
      </c>
      <c r="B92" s="1">
        <f>Historicals!B157</f>
        <v>247</v>
      </c>
      <c r="C92" s="1">
        <f>Historicals!C157</f>
        <v>289</v>
      </c>
      <c r="D92" s="1">
        <f>Historicals!D157</f>
        <v>0</v>
      </c>
      <c r="E92" s="1">
        <f>Historicals!E157</f>
        <v>0</v>
      </c>
      <c r="F92" s="1">
        <f>Historicals!F157</f>
        <v>0</v>
      </c>
      <c r="G92" s="1">
        <f>Historicals!G157</f>
        <v>0</v>
      </c>
      <c r="H92" s="1">
        <f>Historicals!H157</f>
        <v>0</v>
      </c>
      <c r="I92" s="1">
        <f>Historicals!I157</f>
        <v>0</v>
      </c>
    </row>
    <row r="93" spans="1:9" hidden="1" x14ac:dyDescent="0.25">
      <c r="A93" s="45" t="s">
        <v>128</v>
      </c>
      <c r="B93" s="58" t="str">
        <f>IFERROR(B92/A92-1,"nm")</f>
        <v>nm</v>
      </c>
      <c r="C93" s="58">
        <f>IFERROR(C92/B92-1,"nm")</f>
        <v>0.17004048582995956</v>
      </c>
    </row>
    <row r="94" spans="1:9" hidden="1" x14ac:dyDescent="0.25">
      <c r="A94" s="45" t="s">
        <v>130</v>
      </c>
      <c r="B94" s="58">
        <f>IFERROR(B92/B72,"nm")</f>
        <v>0.1743119266055046</v>
      </c>
      <c r="C94" s="58">
        <f>IFERROR(C92/C72,"nm")</f>
        <v>0.20195667365478687</v>
      </c>
    </row>
    <row r="95" spans="1:9" s="1" customFormat="1" hidden="1" x14ac:dyDescent="0.25">
      <c r="A95" s="9" t="s">
        <v>134</v>
      </c>
      <c r="B95" s="1">
        <f>Historicals!B188</f>
        <v>20</v>
      </c>
      <c r="C95" s="1">
        <f>Historicals!C188</f>
        <v>17</v>
      </c>
      <c r="D95" s="1">
        <f>Historicals!D188</f>
        <v>0</v>
      </c>
      <c r="E95" s="1">
        <f>Historicals!E188</f>
        <v>0</v>
      </c>
      <c r="F95" s="1">
        <f>Historicals!F188</f>
        <v>0</v>
      </c>
      <c r="G95" s="1">
        <f>Historicals!G188</f>
        <v>0</v>
      </c>
      <c r="H95" s="1">
        <f>Historicals!H188</f>
        <v>0</v>
      </c>
      <c r="I95" s="1">
        <f>Historicals!I188</f>
        <v>0</v>
      </c>
    </row>
    <row r="96" spans="1:9" hidden="1" x14ac:dyDescent="0.25">
      <c r="A96" s="45" t="s">
        <v>128</v>
      </c>
      <c r="B96" s="58" t="str">
        <f>IFERROR(B95/A95-1,"nm")</f>
        <v>nm</v>
      </c>
      <c r="C96" s="58">
        <f>IFERROR(C95/B95-1,"nm")</f>
        <v>-0.15000000000000002</v>
      </c>
    </row>
    <row r="97" spans="1:15" hidden="1" x14ac:dyDescent="0.25">
      <c r="A97" s="45" t="s">
        <v>132</v>
      </c>
      <c r="B97" s="58">
        <f>IFERROR(B95/B72,"nm")</f>
        <v>1.4114326040931546E-2</v>
      </c>
      <c r="C97" s="58">
        <f>IFERROR(C95/C72,"nm")</f>
        <v>1.1879804332634521E-2</v>
      </c>
    </row>
    <row r="98" spans="1:15" x14ac:dyDescent="0.25">
      <c r="A98" s="43" t="s">
        <v>102</v>
      </c>
      <c r="B98" s="43"/>
      <c r="C98" s="43"/>
      <c r="D98" s="71"/>
      <c r="E98" s="71"/>
      <c r="F98" s="71"/>
      <c r="G98" s="71"/>
      <c r="H98" s="71"/>
      <c r="I98" s="71"/>
      <c r="J98" s="72"/>
      <c r="K98" s="72"/>
      <c r="L98" s="72"/>
      <c r="M98" s="72"/>
      <c r="N98" s="72"/>
      <c r="O98" s="1" t="str">
        <f>O17</f>
        <v>Average Growth %</v>
      </c>
    </row>
    <row r="99" spans="1:15" s="1" customFormat="1" x14ac:dyDescent="0.25">
      <c r="A99" s="9" t="s">
        <v>135</v>
      </c>
      <c r="B99" s="54">
        <f>B72+B45</f>
        <v>7126</v>
      </c>
      <c r="C99" s="54">
        <f>C72+C45</f>
        <v>7315</v>
      </c>
      <c r="D99" s="9">
        <f>Historicals!D124</f>
        <v>7970</v>
      </c>
      <c r="E99" s="9">
        <f>Historicals!E124</f>
        <v>9242</v>
      </c>
      <c r="F99" s="9">
        <f>Historicals!F124</f>
        <v>9812</v>
      </c>
      <c r="G99" s="9">
        <f>Historicals!G124</f>
        <v>9347</v>
      </c>
      <c r="H99" s="9">
        <f>Historicals!H124</f>
        <v>11456</v>
      </c>
      <c r="I99" s="9">
        <f>Historicals!I124</f>
        <v>12479</v>
      </c>
      <c r="J99" s="9">
        <f>I99*(1+O100)</f>
        <v>13557.326816717261</v>
      </c>
      <c r="K99" s="9">
        <f>J99*(J100+1)</f>
        <v>14728.833273121321</v>
      </c>
      <c r="L99" s="9">
        <f t="shared" ref="L99:N99" si="137">K99*(K100+1)</f>
        <v>16001.57114453443</v>
      </c>
      <c r="M99" s="9">
        <f t="shared" si="137"/>
        <v>17384.287970783374</v>
      </c>
      <c r="N99" s="9">
        <f t="shared" si="137"/>
        <v>18886.48717812619</v>
      </c>
    </row>
    <row r="100" spans="1:15" x14ac:dyDescent="0.25">
      <c r="A100" s="44" t="s">
        <v>128</v>
      </c>
      <c r="B100" s="59" t="str">
        <f>IFERROR(B99/A99-1,"nm")</f>
        <v>nm</v>
      </c>
      <c r="C100" s="59">
        <f t="shared" ref="C100:I100" si="138">IFERROR(C99/B99-1,"nm")</f>
        <v>2.6522593320235766E-2</v>
      </c>
      <c r="D100" s="59">
        <f t="shared" si="138"/>
        <v>8.9542036910458034E-2</v>
      </c>
      <c r="E100" s="59">
        <f t="shared" si="138"/>
        <v>0.15959849435382689</v>
      </c>
      <c r="F100" s="59">
        <f t="shared" si="138"/>
        <v>6.1674962129409261E-2</v>
      </c>
      <c r="G100" s="59">
        <f t="shared" si="138"/>
        <v>-4.7390949857317621E-2</v>
      </c>
      <c r="H100" s="59">
        <f t="shared" si="138"/>
        <v>0.22563389322777372</v>
      </c>
      <c r="I100" s="59">
        <f t="shared" si="138"/>
        <v>8.9298184357541999E-2</v>
      </c>
      <c r="J100" s="59">
        <f t="shared" ref="J100" si="139">IFERROR(J99/I99-1,"nm")</f>
        <v>8.6411316348846912E-2</v>
      </c>
      <c r="K100" s="59">
        <f t="shared" ref="K100" si="140">IFERROR(K99/J99-1,"nm")</f>
        <v>8.6411316348846912E-2</v>
      </c>
      <c r="L100" s="59">
        <f t="shared" ref="L100" si="141">IFERROR(L99/K99-1,"nm")</f>
        <v>8.6411316348846912E-2</v>
      </c>
      <c r="M100" s="59">
        <f t="shared" ref="M100" si="142">IFERROR(M99/L99-1,"nm")</f>
        <v>8.6411316348846912E-2</v>
      </c>
      <c r="N100" s="59">
        <f t="shared" ref="N100" si="143">IFERROR(N99/M99-1,"nm")</f>
        <v>8.6411316348846912E-2</v>
      </c>
      <c r="O100" s="62">
        <f>AVERAGE(C100:I100)</f>
        <v>8.641131634884687E-2</v>
      </c>
    </row>
    <row r="101" spans="1:15" s="1" customFormat="1" x14ac:dyDescent="0.25">
      <c r="A101" s="57" t="s">
        <v>114</v>
      </c>
      <c r="B101" s="54">
        <f>B47+B74</f>
        <v>4703</v>
      </c>
      <c r="C101" s="9">
        <f>C47+C74</f>
        <v>4867</v>
      </c>
      <c r="D101" s="9">
        <f>Historicals!D125</f>
        <v>5192</v>
      </c>
      <c r="E101" s="9">
        <f>Historicals!E125</f>
        <v>5875</v>
      </c>
      <c r="F101" s="9">
        <f>Historicals!F125</f>
        <v>6293</v>
      </c>
      <c r="G101" s="9">
        <f>Historicals!G125</f>
        <v>5892</v>
      </c>
      <c r="H101" s="9">
        <f>Historicals!H125</f>
        <v>6970</v>
      </c>
      <c r="I101" s="9">
        <f>Historicals!I125</f>
        <v>7388</v>
      </c>
      <c r="J101" s="9">
        <f>I101*(1+O102)</f>
        <v>7898.3574833270377</v>
      </c>
      <c r="K101" s="9">
        <f>J101*(J102+1)</f>
        <v>8443.9700777515172</v>
      </c>
      <c r="L101" s="9">
        <f t="shared" ref="L101:N101" si="144">K101*(K102+1)</f>
        <v>9027.2731798319255</v>
      </c>
      <c r="M101" s="9">
        <f t="shared" si="144"/>
        <v>9650.8704214892987</v>
      </c>
      <c r="N101" s="9">
        <f t="shared" si="144"/>
        <v>10317.545291579527</v>
      </c>
      <c r="O101" s="62"/>
    </row>
    <row r="102" spans="1:15" x14ac:dyDescent="0.25">
      <c r="A102" s="44" t="s">
        <v>128</v>
      </c>
      <c r="B102" s="59" t="str">
        <f>IFERROR(B101/A101-1,"nm")</f>
        <v>nm</v>
      </c>
      <c r="C102" s="59">
        <f t="shared" ref="C102:I102" si="145">IFERROR(C101/B101-1,"nm")</f>
        <v>3.4871358707208255E-2</v>
      </c>
      <c r="D102" s="59">
        <f t="shared" si="145"/>
        <v>6.6776248202177868E-2</v>
      </c>
      <c r="E102" s="59">
        <f t="shared" si="145"/>
        <v>0.1315485362095532</v>
      </c>
      <c r="F102" s="59">
        <f t="shared" si="145"/>
        <v>7.1148936170212673E-2</v>
      </c>
      <c r="G102" s="59">
        <f t="shared" si="145"/>
        <v>-6.3721595423486432E-2</v>
      </c>
      <c r="H102" s="59">
        <f t="shared" si="145"/>
        <v>0.18295994568907004</v>
      </c>
      <c r="I102" s="59">
        <f t="shared" si="145"/>
        <v>5.9971305595408975E-2</v>
      </c>
      <c r="J102" s="59">
        <f t="shared" ref="J102" si="146">IFERROR(J101/I101-1,"nm")</f>
        <v>6.9079247878591987E-2</v>
      </c>
      <c r="K102" s="59">
        <f t="shared" ref="K102" si="147">IFERROR(K101/J101-1,"nm")</f>
        <v>6.9079247878591765E-2</v>
      </c>
      <c r="L102" s="59">
        <f t="shared" ref="L102" si="148">IFERROR(L101/K101-1,"nm")</f>
        <v>6.9079247878591765E-2</v>
      </c>
      <c r="M102" s="59">
        <f t="shared" ref="M102" si="149">IFERROR(M101/L101-1,"nm")</f>
        <v>6.9079247878591765E-2</v>
      </c>
      <c r="N102" s="59">
        <f t="shared" ref="N102" si="150">IFERROR(N101/M101-1,"nm")</f>
        <v>6.9079247878591765E-2</v>
      </c>
      <c r="O102" s="62">
        <f t="shared" ref="O101:O151" si="151">AVERAGE(C102:I102)</f>
        <v>6.9079247878592084E-2</v>
      </c>
    </row>
    <row r="103" spans="1:15" x14ac:dyDescent="0.25">
      <c r="A103" s="44" t="s">
        <v>136</v>
      </c>
      <c r="B103" s="59">
        <f>AVERAGE(B76,B49)</f>
        <v>0.23499999999999999</v>
      </c>
      <c r="C103" s="59">
        <f>AVERAGE(C76,C49)</f>
        <v>0.185</v>
      </c>
      <c r="D103" s="59">
        <f>Historicals!D229</f>
        <v>0.08</v>
      </c>
      <c r="E103" s="59">
        <f>Historicals!E229</f>
        <v>0.06</v>
      </c>
      <c r="F103" s="59">
        <f>Historicals!F229</f>
        <v>0.12</v>
      </c>
      <c r="G103" s="59">
        <f>Historicals!G229</f>
        <v>-0.03</v>
      </c>
      <c r="H103" s="59">
        <f>Historicals!H229</f>
        <v>0.13</v>
      </c>
      <c r="I103" s="59">
        <f>Historicals!I229</f>
        <v>0.09</v>
      </c>
      <c r="J103" s="73">
        <f>I103*(1+O103)</f>
        <v>9.8164285714285718E-2</v>
      </c>
      <c r="K103" s="73">
        <f>J103*(1+O103)</f>
        <v>0.10706918877551021</v>
      </c>
      <c r="L103" s="73">
        <f>K103*(1+O103)</f>
        <v>0.11678189375728863</v>
      </c>
      <c r="M103" s="73">
        <f>L103*(1+O103)</f>
        <v>0.12737567983384268</v>
      </c>
      <c r="N103" s="73">
        <f>M103*(1+O103)</f>
        <v>0.13893047364734126</v>
      </c>
      <c r="O103" s="62">
        <f t="shared" si="151"/>
        <v>9.071428571428572E-2</v>
      </c>
    </row>
    <row r="104" spans="1:15" x14ac:dyDescent="0.25">
      <c r="A104" s="44" t="s">
        <v>137</v>
      </c>
      <c r="B104" s="59" t="str">
        <f>IFERROR(B102/B103,"nm")</f>
        <v>nm</v>
      </c>
      <c r="C104" s="59">
        <f t="shared" ref="C104:N104" si="152">IFERROR(C102/C103,"nm")</f>
        <v>0.18849383084977436</v>
      </c>
      <c r="D104" s="59">
        <f t="shared" si="152"/>
        <v>0.83470310252722335</v>
      </c>
      <c r="E104" s="59">
        <f t="shared" si="152"/>
        <v>2.1924756034925537</v>
      </c>
      <c r="F104" s="59">
        <f t="shared" si="152"/>
        <v>0.59290780141843902</v>
      </c>
      <c r="G104" s="59">
        <f t="shared" si="152"/>
        <v>2.1240531807828811</v>
      </c>
      <c r="H104" s="59">
        <f t="shared" si="152"/>
        <v>1.4073841976082311</v>
      </c>
      <c r="I104" s="59">
        <f t="shared" si="152"/>
        <v>0.66634783994898861</v>
      </c>
      <c r="J104" s="59">
        <f t="shared" si="152"/>
        <v>0.70371059470296715</v>
      </c>
      <c r="K104" s="59">
        <f t="shared" si="152"/>
        <v>0.64518325644017738</v>
      </c>
      <c r="L104" s="59">
        <f t="shared" si="152"/>
        <v>0.59152361428699962</v>
      </c>
      <c r="M104" s="59">
        <f t="shared" si="152"/>
        <v>0.5423268238387684</v>
      </c>
      <c r="N104" s="59">
        <f t="shared" si="152"/>
        <v>0.49722171144353361</v>
      </c>
      <c r="O104" s="62"/>
    </row>
    <row r="105" spans="1:15" s="1" customFormat="1" x14ac:dyDescent="0.25">
      <c r="A105" s="57" t="s">
        <v>115</v>
      </c>
      <c r="B105" s="9">
        <f>B51+B78</f>
        <v>2050</v>
      </c>
      <c r="C105" s="9">
        <f>C51+C78</f>
        <v>2091</v>
      </c>
      <c r="D105" s="9">
        <f>Historicals!D126</f>
        <v>2395</v>
      </c>
      <c r="E105" s="9">
        <f>Historicals!E126</f>
        <v>2940</v>
      </c>
      <c r="F105" s="9">
        <f>Historicals!F126</f>
        <v>3087</v>
      </c>
      <c r="G105" s="9">
        <f>Historicals!G126</f>
        <v>3053</v>
      </c>
      <c r="H105" s="9">
        <f>Historicals!H126</f>
        <v>3996</v>
      </c>
      <c r="I105" s="9">
        <f>Historicals!I126</f>
        <v>4527</v>
      </c>
      <c r="J105" s="9">
        <f>I105*(1+O106)</f>
        <v>5092.0264222185242</v>
      </c>
      <c r="K105" s="9">
        <f>J105*(J106+1)</f>
        <v>5727.5752340560157</v>
      </c>
      <c r="L105" s="9">
        <f t="shared" ref="L105:N105" si="153">K105*(K106+1)</f>
        <v>6442.4485149232778</v>
      </c>
      <c r="M105" s="9">
        <f t="shared" si="153"/>
        <v>7246.5469542239498</v>
      </c>
      <c r="N105" s="9">
        <f t="shared" si="153"/>
        <v>8151.0069716711996</v>
      </c>
      <c r="O105" s="62"/>
    </row>
    <row r="106" spans="1:15" x14ac:dyDescent="0.25">
      <c r="A106" s="44" t="s">
        <v>128</v>
      </c>
      <c r="B106" s="59" t="str">
        <f>IFERROR(B105/A105-1,"nm")</f>
        <v>nm</v>
      </c>
      <c r="C106" s="59">
        <f t="shared" ref="C106:I106" si="154">IFERROR(C105/B105-1,"nm")</f>
        <v>2.0000000000000018E-2</v>
      </c>
      <c r="D106" s="59">
        <f t="shared" si="154"/>
        <v>0.14538498326159721</v>
      </c>
      <c r="E106" s="59">
        <f t="shared" si="154"/>
        <v>0.22755741127348639</v>
      </c>
      <c r="F106" s="59">
        <f t="shared" si="154"/>
        <v>5.0000000000000044E-2</v>
      </c>
      <c r="G106" s="59">
        <f t="shared" si="154"/>
        <v>-1.1013929381276322E-2</v>
      </c>
      <c r="H106" s="59">
        <f t="shared" si="154"/>
        <v>0.30887651490337364</v>
      </c>
      <c r="I106" s="59">
        <f t="shared" si="154"/>
        <v>0.13288288288288297</v>
      </c>
      <c r="J106" s="59">
        <f t="shared" ref="J106" si="155">IFERROR(J105/I105-1,"nm")</f>
        <v>0.12481255184858053</v>
      </c>
      <c r="K106" s="59">
        <f t="shared" ref="K106" si="156">IFERROR(K105/J105-1,"nm")</f>
        <v>0.12481255184858053</v>
      </c>
      <c r="L106" s="59">
        <f t="shared" ref="L106" si="157">IFERROR(L105/K105-1,"nm")</f>
        <v>0.12481255184858053</v>
      </c>
      <c r="M106" s="59">
        <f t="shared" ref="M106" si="158">IFERROR(M105/L105-1,"nm")</f>
        <v>0.12481255184858053</v>
      </c>
      <c r="N106" s="59">
        <f t="shared" ref="N106" si="159">IFERROR(N105/M105-1,"nm")</f>
        <v>0.12481255184858053</v>
      </c>
      <c r="O106" s="62">
        <f t="shared" si="151"/>
        <v>0.12481255184858056</v>
      </c>
    </row>
    <row r="107" spans="1:15" x14ac:dyDescent="0.25">
      <c r="A107" s="44" t="s">
        <v>136</v>
      </c>
      <c r="B107" s="59">
        <f>AVERAGE(B80,B53)</f>
        <v>9.5000000000000001E-2</v>
      </c>
      <c r="C107" s="59">
        <f>AVERAGE(C80,C53)</f>
        <v>0.125</v>
      </c>
      <c r="D107" s="59">
        <f>Historicals!D230</f>
        <v>0.17</v>
      </c>
      <c r="E107" s="59">
        <f>Historicals!E230</f>
        <v>0.16</v>
      </c>
      <c r="F107" s="59">
        <f>Historicals!F230</f>
        <v>0.09</v>
      </c>
      <c r="G107" s="59">
        <f>Historicals!G230</f>
        <v>0.02</v>
      </c>
      <c r="H107" s="59">
        <f>Historicals!H230</f>
        <v>0.25</v>
      </c>
      <c r="I107" s="59">
        <f>Historicals!I230</f>
        <v>0.16</v>
      </c>
      <c r="J107" s="73">
        <f>I107*(1+O107)</f>
        <v>0.18228571428571427</v>
      </c>
      <c r="K107" s="73">
        <f>J107*(1+O107)</f>
        <v>0.20767551020408162</v>
      </c>
      <c r="L107" s="73">
        <f>K107*(1+O107)</f>
        <v>0.23660174198250727</v>
      </c>
      <c r="M107" s="73">
        <f>L107*(1+O107)</f>
        <v>0.26955698461578503</v>
      </c>
      <c r="N107" s="73">
        <f>M107*(1+O107)</f>
        <v>0.30710242175869795</v>
      </c>
      <c r="O107" s="62">
        <f t="shared" si="151"/>
        <v>0.13928571428571429</v>
      </c>
    </row>
    <row r="108" spans="1:15" x14ac:dyDescent="0.25">
      <c r="A108" s="44" t="s">
        <v>137</v>
      </c>
      <c r="B108" s="59" t="str">
        <f>IFERROR(B106/B107,"nm")</f>
        <v>nm</v>
      </c>
      <c r="C108" s="59">
        <f t="shared" ref="C108:N108" si="160">IFERROR(C106/C107,"nm")</f>
        <v>0.16000000000000014</v>
      </c>
      <c r="D108" s="59">
        <f t="shared" si="160"/>
        <v>0.85520578389174828</v>
      </c>
      <c r="E108" s="59">
        <f t="shared" si="160"/>
        <v>1.4222338204592899</v>
      </c>
      <c r="F108" s="59">
        <f t="shared" si="160"/>
        <v>0.55555555555555602</v>
      </c>
      <c r="G108" s="59">
        <f t="shared" si="160"/>
        <v>-0.55069646906381609</v>
      </c>
      <c r="H108" s="59">
        <f t="shared" si="160"/>
        <v>1.2355060596134946</v>
      </c>
      <c r="I108" s="59">
        <f t="shared" si="160"/>
        <v>0.8305180180180185</v>
      </c>
      <c r="J108" s="59">
        <f t="shared" si="160"/>
        <v>0.68470835653610018</v>
      </c>
      <c r="K108" s="59">
        <f t="shared" si="160"/>
        <v>0.60099793050190609</v>
      </c>
      <c r="L108" s="59">
        <f t="shared" si="160"/>
        <v>0.52752169448443165</v>
      </c>
      <c r="M108" s="59">
        <f t="shared" si="160"/>
        <v>0.46302844656940717</v>
      </c>
      <c r="N108" s="59">
        <f t="shared" si="160"/>
        <v>0.406419953101674</v>
      </c>
      <c r="O108" s="62"/>
    </row>
    <row r="109" spans="1:15" s="1" customFormat="1" x14ac:dyDescent="0.25">
      <c r="A109" s="57" t="s">
        <v>116</v>
      </c>
      <c r="B109" s="1">
        <f>B55+B82</f>
        <v>373</v>
      </c>
      <c r="C109" s="1">
        <f>C55+C82</f>
        <v>357</v>
      </c>
      <c r="D109" s="1">
        <f>Historicals!D127</f>
        <v>383</v>
      </c>
      <c r="E109" s="1">
        <f>Historicals!E127</f>
        <v>427</v>
      </c>
      <c r="F109" s="1">
        <f>Historicals!F127</f>
        <v>432</v>
      </c>
      <c r="G109" s="1">
        <f>Historicals!G127</f>
        <v>402</v>
      </c>
      <c r="H109" s="1">
        <f>Historicals!H127</f>
        <v>490</v>
      </c>
      <c r="I109" s="1">
        <f>Historicals!I127</f>
        <v>564</v>
      </c>
      <c r="J109" s="70">
        <f>I109*(1+O110)</f>
        <v>600.8217257148857</v>
      </c>
      <c r="K109" s="70">
        <f>J109*(1+J110)</f>
        <v>640.04742214718681</v>
      </c>
      <c r="L109" s="70">
        <f t="shared" ref="L109:M109" si="161">K109*(1+K110)</f>
        <v>681.83403672666088</v>
      </c>
      <c r="M109" s="70">
        <f t="shared" si="161"/>
        <v>726.34876347031764</v>
      </c>
      <c r="N109" s="70">
        <f>M109*(1+M110)</f>
        <v>773.76971194877581</v>
      </c>
      <c r="O109" s="62"/>
    </row>
    <row r="110" spans="1:15" x14ac:dyDescent="0.25">
      <c r="A110" s="44" t="s">
        <v>128</v>
      </c>
      <c r="B110" s="59" t="str">
        <f>IFERROR(B109/A109-1,"nm")</f>
        <v>nm</v>
      </c>
      <c r="C110" s="59">
        <f t="shared" ref="C110:I110" si="162">IFERROR(C109/B109-1,"nm")</f>
        <v>-4.2895442359249358E-2</v>
      </c>
      <c r="D110" s="59">
        <f t="shared" si="162"/>
        <v>7.2829131652661028E-2</v>
      </c>
      <c r="E110" s="59">
        <f t="shared" si="162"/>
        <v>0.11488250652741505</v>
      </c>
      <c r="F110" s="59">
        <f t="shared" si="162"/>
        <v>1.1709601873536313E-2</v>
      </c>
      <c r="G110" s="59">
        <f t="shared" si="162"/>
        <v>-6.944444444444442E-2</v>
      </c>
      <c r="H110" s="59">
        <f t="shared" si="162"/>
        <v>0.21890547263681581</v>
      </c>
      <c r="I110" s="59">
        <f t="shared" si="162"/>
        <v>0.15102040816326534</v>
      </c>
      <c r="J110" s="59">
        <f t="shared" ref="J110" si="163">IFERROR(J109/I109-1,"nm")</f>
        <v>6.5286747721428506E-2</v>
      </c>
      <c r="K110" s="59">
        <f t="shared" ref="K110" si="164">IFERROR(K109/J109-1,"nm")</f>
        <v>6.5286747721428506E-2</v>
      </c>
      <c r="L110" s="59">
        <f t="shared" ref="L110" si="165">IFERROR(L109/K109-1,"nm")</f>
        <v>6.5286747721428506E-2</v>
      </c>
      <c r="M110" s="59">
        <f t="shared" ref="M110" si="166">IFERROR(M109/L109-1,"nm")</f>
        <v>6.5286747721428506E-2</v>
      </c>
      <c r="N110" s="59">
        <f t="shared" ref="N110" si="167">IFERROR(N109/M109-1,"nm")</f>
        <v>6.5286747721428506E-2</v>
      </c>
      <c r="O110" s="62">
        <f>AVERAGE(C110:I110)</f>
        <v>6.5286747721428534E-2</v>
      </c>
    </row>
    <row r="111" spans="1:15" x14ac:dyDescent="0.25">
      <c r="A111" s="44" t="s">
        <v>136</v>
      </c>
      <c r="B111" s="59">
        <f>AVERAGE(B84,B57)</f>
        <v>0.14500000000000002</v>
      </c>
      <c r="C111" s="59">
        <f>AVERAGE(C84,C57)</f>
        <v>7.5000000000000011E-2</v>
      </c>
      <c r="D111" s="59">
        <f>Historicals!D231</f>
        <v>7.0000000000000007E-2</v>
      </c>
      <c r="E111" s="59">
        <f>Historicals!E231</f>
        <v>0.06</v>
      </c>
      <c r="F111" s="59">
        <f>Historicals!F231</f>
        <v>0.05</v>
      </c>
      <c r="G111" s="59">
        <f>Historicals!G231</f>
        <v>-0.03</v>
      </c>
      <c r="H111" s="59">
        <f>Historicals!H231</f>
        <v>0.19</v>
      </c>
      <c r="I111" s="59">
        <f>Historicals!I231</f>
        <v>0.17</v>
      </c>
      <c r="J111" s="59">
        <f>I111*(1+O111)</f>
        <v>0.18420714285714287</v>
      </c>
      <c r="K111" s="59">
        <f>J111*(1+O111)</f>
        <v>0.19960159693877555</v>
      </c>
      <c r="L111" s="59">
        <f>K111*(1+O111)</f>
        <v>0.21628258754008753</v>
      </c>
      <c r="M111" s="59">
        <f>L111*(1+O111)</f>
        <v>0.23435763235593771</v>
      </c>
      <c r="N111" s="59">
        <f>M111*(1+O111)</f>
        <v>0.25394323448854106</v>
      </c>
      <c r="O111" s="62">
        <f t="shared" si="151"/>
        <v>8.3571428571428588E-2</v>
      </c>
    </row>
    <row r="112" spans="1:15" x14ac:dyDescent="0.25">
      <c r="A112" s="44" t="s">
        <v>137</v>
      </c>
      <c r="B112" s="59" t="str">
        <f>IFERROR(B110/B111,"nm")</f>
        <v>nm</v>
      </c>
      <c r="C112" s="59">
        <f t="shared" ref="C112:N112" si="168">IFERROR(C110/C111,"nm")</f>
        <v>-0.57193923145665804</v>
      </c>
      <c r="D112" s="59">
        <f t="shared" si="168"/>
        <v>1.0404161664665861</v>
      </c>
      <c r="E112" s="59">
        <f t="shared" si="168"/>
        <v>1.9147084421235843</v>
      </c>
      <c r="F112" s="59">
        <f t="shared" si="168"/>
        <v>0.23419203747072626</v>
      </c>
      <c r="G112" s="59">
        <f t="shared" si="168"/>
        <v>2.314814814814814</v>
      </c>
      <c r="H112" s="59">
        <f t="shared" si="168"/>
        <v>1.152134066509557</v>
      </c>
      <c r="I112" s="59">
        <f t="shared" si="168"/>
        <v>0.88835534213685485</v>
      </c>
      <c r="J112" s="59">
        <f t="shared" si="168"/>
        <v>0.35442028310519952</v>
      </c>
      <c r="K112" s="59">
        <f t="shared" si="168"/>
        <v>0.32708529752622234</v>
      </c>
      <c r="L112" s="59">
        <f t="shared" si="168"/>
        <v>0.30185854748629609</v>
      </c>
      <c r="M112" s="59">
        <f t="shared" si="168"/>
        <v>0.27857743340857916</v>
      </c>
      <c r="N112" s="59">
        <f t="shared" si="168"/>
        <v>0.25709189635597285</v>
      </c>
      <c r="O112" s="62"/>
    </row>
    <row r="113" spans="1:15" s="1" customFormat="1" x14ac:dyDescent="0.25">
      <c r="A113" s="9" t="s">
        <v>129</v>
      </c>
      <c r="B113" s="54">
        <f>B59+B86</f>
        <v>1611</v>
      </c>
      <c r="C113" s="54">
        <f>C59+C86</f>
        <v>1807</v>
      </c>
      <c r="D113" s="1">
        <f t="shared" ref="D113:I113" si="169">D119+D116</f>
        <v>1613</v>
      </c>
      <c r="E113" s="1">
        <f t="shared" si="169"/>
        <v>1703</v>
      </c>
      <c r="F113" s="1">
        <f t="shared" si="169"/>
        <v>2106</v>
      </c>
      <c r="G113" s="1">
        <f t="shared" si="169"/>
        <v>1673</v>
      </c>
      <c r="H113" s="1">
        <f t="shared" si="169"/>
        <v>2571</v>
      </c>
      <c r="I113" s="1">
        <f t="shared" si="169"/>
        <v>3427</v>
      </c>
      <c r="J113" s="70">
        <f>I113*(1+O114)</f>
        <v>3902.2969075036731</v>
      </c>
      <c r="K113" s="70">
        <f>J113*(J114+1)</f>
        <v>4443.5136137475138</v>
      </c>
      <c r="L113" s="70">
        <f t="shared" ref="L113:N113" si="170">K113*(K114+1)</f>
        <v>5059.7926563692426</v>
      </c>
      <c r="M113" s="70">
        <f t="shared" si="170"/>
        <v>5761.5445682986547</v>
      </c>
      <c r="N113" s="70">
        <f t="shared" si="170"/>
        <v>6560.6237383473663</v>
      </c>
      <c r="O113" s="62"/>
    </row>
    <row r="114" spans="1:15" x14ac:dyDescent="0.25">
      <c r="A114" s="45" t="s">
        <v>128</v>
      </c>
      <c r="B114" s="59" t="str">
        <f>IFERROR(B113/A113-1,"nm")</f>
        <v>nm</v>
      </c>
      <c r="C114" s="59">
        <f t="shared" ref="C114:I114" si="171">IFERROR(C113/B113-1,"nm")</f>
        <v>0.12166356300434522</v>
      </c>
      <c r="D114" s="59">
        <f t="shared" si="171"/>
        <v>-0.10736026563364698</v>
      </c>
      <c r="E114" s="59">
        <f t="shared" si="171"/>
        <v>5.5796652200867936E-2</v>
      </c>
      <c r="F114" s="59">
        <f t="shared" si="171"/>
        <v>0.23664122137404586</v>
      </c>
      <c r="G114" s="59">
        <f t="shared" si="171"/>
        <v>-0.20560303893637222</v>
      </c>
      <c r="H114" s="59">
        <f t="shared" si="171"/>
        <v>0.53676031081888831</v>
      </c>
      <c r="I114" s="59">
        <f t="shared" si="171"/>
        <v>0.33294437961882539</v>
      </c>
      <c r="J114" s="59">
        <f t="shared" ref="J114" si="172">IFERROR(J113/I113-1,"nm")</f>
        <v>0.13869183177813627</v>
      </c>
      <c r="K114" s="59">
        <f t="shared" ref="K114" si="173">IFERROR(K113/J113-1,"nm")</f>
        <v>0.13869183177813627</v>
      </c>
      <c r="L114" s="59">
        <f t="shared" ref="L114" si="174">IFERROR(L113/K113-1,"nm")</f>
        <v>0.13869183177813627</v>
      </c>
      <c r="M114" s="59">
        <f t="shared" ref="M114" si="175">IFERROR(M113/L113-1,"nm")</f>
        <v>0.13869183177813627</v>
      </c>
      <c r="N114" s="59">
        <f t="shared" ref="N114" si="176">IFERROR(N113/M113-1,"nm")</f>
        <v>0.13869183177813627</v>
      </c>
      <c r="O114" s="62">
        <f t="shared" si="151"/>
        <v>0.13869183177813621</v>
      </c>
    </row>
    <row r="115" spans="1:15" x14ac:dyDescent="0.25">
      <c r="A115" s="45" t="s">
        <v>130</v>
      </c>
      <c r="B115" s="59">
        <f>IFERROR(B113/B99,"nm")</f>
        <v>0.22607353353915241</v>
      </c>
      <c r="C115" s="59">
        <f t="shared" ref="C115:N115" si="177">IFERROR(C113/C99,"nm")</f>
        <v>0.24702665755297334</v>
      </c>
      <c r="D115" s="59">
        <f t="shared" si="177"/>
        <v>0.20238393977415309</v>
      </c>
      <c r="E115" s="59">
        <f t="shared" si="177"/>
        <v>0.18426747457260334</v>
      </c>
      <c r="F115" s="59">
        <f t="shared" si="177"/>
        <v>0.21463514064410924</v>
      </c>
      <c r="G115" s="59">
        <f t="shared" si="177"/>
        <v>0.17898791055953783</v>
      </c>
      <c r="H115" s="59">
        <f t="shared" si="177"/>
        <v>0.22442388268156424</v>
      </c>
      <c r="I115" s="59">
        <f t="shared" si="177"/>
        <v>0.27462136389133746</v>
      </c>
      <c r="J115" s="59">
        <f t="shared" si="177"/>
        <v>0.28783675131972408</v>
      </c>
      <c r="K115" s="59">
        <f t="shared" si="177"/>
        <v>0.30168809242049682</v>
      </c>
      <c r="L115" s="59">
        <f t="shared" si="177"/>
        <v>0.3162059906909509</v>
      </c>
      <c r="M115" s="59">
        <f t="shared" si="177"/>
        <v>0.33142252233635927</v>
      </c>
      <c r="N115" s="59">
        <f t="shared" si="177"/>
        <v>0.34737130713993764</v>
      </c>
      <c r="O115" s="62"/>
    </row>
    <row r="116" spans="1:15" s="1" customFormat="1" x14ac:dyDescent="0.25">
      <c r="A116" s="9" t="s">
        <v>131</v>
      </c>
      <c r="B116" s="1">
        <f>B62+B89</f>
        <v>87</v>
      </c>
      <c r="C116" s="1">
        <f>C62+C89</f>
        <v>84</v>
      </c>
      <c r="D116" s="1">
        <f>Historicals!D203</f>
        <v>106</v>
      </c>
      <c r="E116" s="1">
        <f>Historicals!E203</f>
        <v>116</v>
      </c>
      <c r="F116" s="1">
        <f>Historicals!F203</f>
        <v>111</v>
      </c>
      <c r="G116" s="1">
        <f>Historicals!G203</f>
        <v>132</v>
      </c>
      <c r="H116" s="1">
        <f>Historicals!H203</f>
        <v>136</v>
      </c>
      <c r="I116" s="1">
        <f>Historicals!I203</f>
        <v>134</v>
      </c>
      <c r="J116" s="70">
        <f>I116*(1+O117)</f>
        <v>143.25450928310366</v>
      </c>
      <c r="K116" s="70">
        <f>J116*(1+J117)</f>
        <v>153.14816738763309</v>
      </c>
      <c r="L116" s="70">
        <f t="shared" ref="L116:N116" si="178">K116*(1+K117)</f>
        <v>163.72511616956717</v>
      </c>
      <c r="M116" s="70">
        <f t="shared" si="178"/>
        <v>175.03254607604842</v>
      </c>
      <c r="N116" s="70">
        <f t="shared" si="178"/>
        <v>187.1209066917653</v>
      </c>
      <c r="O116" s="62"/>
    </row>
    <row r="117" spans="1:15" x14ac:dyDescent="0.25">
      <c r="A117" s="45" t="s">
        <v>128</v>
      </c>
      <c r="B117" s="59" t="str">
        <f>IFERROR(B116/A116-1,"nm")</f>
        <v>nm</v>
      </c>
      <c r="C117" s="59">
        <f t="shared" ref="C117:I117" si="179">IFERROR(C116/B116-1,"nm")</f>
        <v>-3.4482758620689613E-2</v>
      </c>
      <c r="D117" s="59">
        <f t="shared" si="179"/>
        <v>0.26190476190476186</v>
      </c>
      <c r="E117" s="59">
        <f t="shared" si="179"/>
        <v>9.4339622641509413E-2</v>
      </c>
      <c r="F117" s="59">
        <f t="shared" si="179"/>
        <v>-4.31034482758621E-2</v>
      </c>
      <c r="G117" s="59">
        <f t="shared" si="179"/>
        <v>0.18918918918918926</v>
      </c>
      <c r="H117" s="59">
        <f t="shared" si="179"/>
        <v>3.0303030303030276E-2</v>
      </c>
      <c r="I117" s="59">
        <f t="shared" si="179"/>
        <v>-1.4705882352941124E-2</v>
      </c>
      <c r="J117" s="59">
        <f t="shared" ref="J117" si="180">IFERROR(J116/I116-1,"nm")</f>
        <v>6.9063502112713948E-2</v>
      </c>
      <c r="K117" s="59">
        <f t="shared" ref="K117" si="181">IFERROR(K116/J116-1,"nm")</f>
        <v>6.9063502112713948E-2</v>
      </c>
      <c r="L117" s="59">
        <f t="shared" ref="L117" si="182">IFERROR(L116/K116-1,"nm")</f>
        <v>6.9063502112713948E-2</v>
      </c>
      <c r="M117" s="59">
        <f t="shared" ref="M117" si="183">IFERROR(M116/L116-1,"nm")</f>
        <v>6.9063502112713948E-2</v>
      </c>
      <c r="N117" s="59">
        <f t="shared" ref="N117" si="184">IFERROR(N116/M116-1,"nm")</f>
        <v>6.9063502112713948E-2</v>
      </c>
      <c r="O117" s="62">
        <f t="shared" si="151"/>
        <v>6.906350211271399E-2</v>
      </c>
    </row>
    <row r="118" spans="1:15" x14ac:dyDescent="0.25">
      <c r="A118" s="45" t="s">
        <v>132</v>
      </c>
      <c r="B118" s="59">
        <f>IFERROR(B116/B99,"nm")</f>
        <v>1.2208812798203761E-2</v>
      </c>
      <c r="C118" s="59">
        <f t="shared" ref="C118:N118" si="185">IFERROR(C116/C99,"nm")</f>
        <v>1.1483253588516746E-2</v>
      </c>
      <c r="D118" s="59">
        <f t="shared" si="185"/>
        <v>1.3299874529485571E-2</v>
      </c>
      <c r="E118" s="59">
        <f t="shared" si="185"/>
        <v>1.2551395801774508E-2</v>
      </c>
      <c r="F118" s="59">
        <f t="shared" si="185"/>
        <v>1.1312678353037097E-2</v>
      </c>
      <c r="G118" s="59">
        <f t="shared" si="185"/>
        <v>1.4122178239007167E-2</v>
      </c>
      <c r="H118" s="59">
        <f t="shared" si="185"/>
        <v>1.1871508379888268E-2</v>
      </c>
      <c r="I118" s="59">
        <f t="shared" si="185"/>
        <v>1.0738039907043834E-2</v>
      </c>
      <c r="J118" s="59">
        <f t="shared" si="185"/>
        <v>1.0566574902248389E-2</v>
      </c>
      <c r="K118" s="59">
        <f t="shared" si="185"/>
        <v>1.0397847850387002E-2</v>
      </c>
      <c r="L118" s="59">
        <f t="shared" si="185"/>
        <v>1.0231815031831414E-2</v>
      </c>
      <c r="M118" s="59">
        <f t="shared" si="185"/>
        <v>1.0068433425068319E-2</v>
      </c>
      <c r="N118" s="59">
        <f t="shared" si="185"/>
        <v>9.9076606955518752E-3</v>
      </c>
      <c r="O118" s="62"/>
    </row>
    <row r="119" spans="1:15" s="1" customFormat="1" x14ac:dyDescent="0.25">
      <c r="A119" s="9" t="s">
        <v>133</v>
      </c>
      <c r="B119" s="54">
        <f>B65+B92</f>
        <v>1524</v>
      </c>
      <c r="C119" s="54">
        <f>C65+C92</f>
        <v>1723</v>
      </c>
      <c r="D119" s="1">
        <f>Historicals!D158</f>
        <v>1507</v>
      </c>
      <c r="E119" s="1">
        <f>Historicals!E158</f>
        <v>1587</v>
      </c>
      <c r="F119" s="1">
        <f>Historicals!F158</f>
        <v>1995</v>
      </c>
      <c r="G119" s="1">
        <f>Historicals!G158</f>
        <v>1541</v>
      </c>
      <c r="H119" s="1">
        <f>Historicals!H158</f>
        <v>2435</v>
      </c>
      <c r="I119" s="1">
        <f>Historicals!I158</f>
        <v>3293</v>
      </c>
      <c r="J119" s="70">
        <f>I119*(1+O120)</f>
        <v>3772.9897377778657</v>
      </c>
      <c r="K119" s="70">
        <f>J119*(1+J120)</f>
        <v>4322.9430796772203</v>
      </c>
      <c r="L119" s="70">
        <f t="shared" ref="L119:N119" si="186">K119*(1+K120)</f>
        <v>4953.0579643546898</v>
      </c>
      <c r="M119" s="70">
        <f t="shared" si="186"/>
        <v>5675.0187883781264</v>
      </c>
      <c r="N119" s="70">
        <f t="shared" si="186"/>
        <v>6502.2130732606283</v>
      </c>
      <c r="O119" s="62"/>
    </row>
    <row r="120" spans="1:15" x14ac:dyDescent="0.25">
      <c r="A120" s="45" t="s">
        <v>128</v>
      </c>
      <c r="B120" s="59" t="str">
        <f>IFERROR(B119/A119-1,"nm")</f>
        <v>nm</v>
      </c>
      <c r="C120" s="59">
        <f t="shared" ref="C120:I120" si="187">IFERROR(C119/B119-1,"nm")</f>
        <v>0.13057742782152237</v>
      </c>
      <c r="D120" s="59">
        <f t="shared" si="187"/>
        <v>-0.12536273940800924</v>
      </c>
      <c r="E120" s="59">
        <f t="shared" si="187"/>
        <v>5.3085600530855981E-2</v>
      </c>
      <c r="F120" s="59">
        <f t="shared" si="187"/>
        <v>0.25708884688090738</v>
      </c>
      <c r="G120" s="59">
        <f t="shared" si="187"/>
        <v>-0.22756892230576442</v>
      </c>
      <c r="H120" s="59">
        <f t="shared" si="187"/>
        <v>0.58014276443867629</v>
      </c>
      <c r="I120" s="59">
        <f t="shared" si="187"/>
        <v>0.3523613963039014</v>
      </c>
      <c r="J120" s="59">
        <f t="shared" ref="J120" si="188">IFERROR(J119/I119-1,"nm")</f>
        <v>0.14576062489458419</v>
      </c>
      <c r="K120" s="59">
        <f t="shared" ref="K120" si="189">IFERROR(K119/J119-1,"nm")</f>
        <v>0.14576062489458419</v>
      </c>
      <c r="L120" s="59">
        <f t="shared" ref="L120" si="190">IFERROR(L119/K119-1,"nm")</f>
        <v>0.14576062489458419</v>
      </c>
      <c r="M120" s="59">
        <f t="shared" ref="M120" si="191">IFERROR(M119/L119-1,"nm")</f>
        <v>0.14576062489458419</v>
      </c>
      <c r="N120" s="59">
        <f t="shared" ref="N120" si="192">IFERROR(N119/M119-1,"nm")</f>
        <v>0.14576062489458419</v>
      </c>
      <c r="O120" s="62">
        <f t="shared" si="151"/>
        <v>0.14576062489458425</v>
      </c>
    </row>
    <row r="121" spans="1:15" x14ac:dyDescent="0.25">
      <c r="A121" s="45" t="s">
        <v>130</v>
      </c>
      <c r="B121" s="59">
        <f>IFERROR(B119/B99,"nm")</f>
        <v>0.21386472074094864</v>
      </c>
      <c r="C121" s="59">
        <f t="shared" ref="C121:N121" si="193">IFERROR(C119/C99,"nm")</f>
        <v>0.23554340396445658</v>
      </c>
      <c r="D121" s="59">
        <f t="shared" si="193"/>
        <v>0.1890840652446675</v>
      </c>
      <c r="E121" s="59">
        <f t="shared" si="193"/>
        <v>0.17171607877082881</v>
      </c>
      <c r="F121" s="59">
        <f t="shared" si="193"/>
        <v>0.20332246229107215</v>
      </c>
      <c r="G121" s="59">
        <f t="shared" si="193"/>
        <v>0.16486573232053064</v>
      </c>
      <c r="H121" s="59">
        <f t="shared" si="193"/>
        <v>0.21255237430167598</v>
      </c>
      <c r="I121" s="59">
        <f t="shared" si="193"/>
        <v>0.26388332398429359</v>
      </c>
      <c r="J121" s="59">
        <f t="shared" si="193"/>
        <v>0.27829894409017786</v>
      </c>
      <c r="K121" s="59">
        <f t="shared" si="193"/>
        <v>0.29350207171984005</v>
      </c>
      <c r="L121" s="59">
        <f t="shared" si="193"/>
        <v>0.30953572743676983</v>
      </c>
      <c r="M121" s="59">
        <f t="shared" si="193"/>
        <v>0.32644528196471179</v>
      </c>
      <c r="N121" s="59">
        <f t="shared" si="193"/>
        <v>0.34427858457401822</v>
      </c>
      <c r="O121" s="62"/>
    </row>
    <row r="122" spans="1:15" s="1" customFormat="1" x14ac:dyDescent="0.25">
      <c r="A122" s="9" t="s">
        <v>134</v>
      </c>
      <c r="B122" s="1">
        <f>B68+B95</f>
        <v>236</v>
      </c>
      <c r="C122" s="1">
        <f>C68+C95</f>
        <v>232</v>
      </c>
      <c r="D122" s="1">
        <f>Historicals!D187</f>
        <v>173</v>
      </c>
      <c r="E122" s="1">
        <f>Historicals!E187</f>
        <v>240</v>
      </c>
      <c r="F122" s="1">
        <f>Historicals!F187</f>
        <v>233</v>
      </c>
      <c r="G122" s="1">
        <f>Historicals!G187</f>
        <v>139</v>
      </c>
      <c r="H122" s="1">
        <f>Historicals!H187</f>
        <v>153</v>
      </c>
      <c r="I122" s="1">
        <f>Historicals!I187</f>
        <v>197</v>
      </c>
      <c r="J122" s="70">
        <f>I122*(1+O123)</f>
        <v>199.01853855897249</v>
      </c>
      <c r="K122" s="70">
        <f>J122*(1+J123)</f>
        <v>201.05775984847321</v>
      </c>
      <c r="L122" s="70">
        <f t="shared" ref="L122:N122" si="194">K122*(1+K123)</f>
        <v>203.11787579179693</v>
      </c>
      <c r="M122" s="70">
        <f t="shared" si="194"/>
        <v>205.19910048368692</v>
      </c>
      <c r="N122" s="70">
        <f t="shared" si="194"/>
        <v>207.30165021258435</v>
      </c>
      <c r="O122" s="62"/>
    </row>
    <row r="123" spans="1:15" x14ac:dyDescent="0.25">
      <c r="A123" s="45" t="s">
        <v>128</v>
      </c>
      <c r="B123" s="59" t="str">
        <f>IFERROR(B122/A122-1,"nm")</f>
        <v>nm</v>
      </c>
      <c r="C123" s="59">
        <f t="shared" ref="C123:I123" si="195">IFERROR(C122/B122-1,"nm")</f>
        <v>-1.6949152542372836E-2</v>
      </c>
      <c r="D123" s="59">
        <f t="shared" si="195"/>
        <v>-0.25431034482758619</v>
      </c>
      <c r="E123" s="59">
        <f t="shared" si="195"/>
        <v>0.38728323699421963</v>
      </c>
      <c r="F123" s="59">
        <f t="shared" si="195"/>
        <v>-2.9166666666666674E-2</v>
      </c>
      <c r="G123" s="59">
        <f t="shared" si="195"/>
        <v>-0.40343347639484983</v>
      </c>
      <c r="H123" s="59">
        <f t="shared" si="195"/>
        <v>0.10071942446043169</v>
      </c>
      <c r="I123" s="59">
        <f t="shared" si="195"/>
        <v>0.28758169934640532</v>
      </c>
      <c r="J123" s="59">
        <f t="shared" ref="J123" si="196">IFERROR(J122/I122-1,"nm")</f>
        <v>1.0246388624225888E-2</v>
      </c>
      <c r="K123" s="59">
        <f t="shared" ref="K123" si="197">IFERROR(K122/J122-1,"nm")</f>
        <v>1.0246388624225888E-2</v>
      </c>
      <c r="L123" s="59">
        <f t="shared" ref="L123" si="198">IFERROR(L122/K122-1,"nm")</f>
        <v>1.0246388624225888E-2</v>
      </c>
      <c r="M123" s="59">
        <f t="shared" ref="M123" si="199">IFERROR(M122/L122-1,"nm")</f>
        <v>1.0246388624225888E-2</v>
      </c>
      <c r="N123" s="59">
        <f t="shared" ref="N123" si="200">IFERROR(N122/M122-1,"nm")</f>
        <v>1.0246388624225888E-2</v>
      </c>
      <c r="O123" s="62">
        <f t="shared" si="151"/>
        <v>1.0246388624225873E-2</v>
      </c>
    </row>
    <row r="124" spans="1:15" x14ac:dyDescent="0.25">
      <c r="A124" s="45" t="s">
        <v>132</v>
      </c>
      <c r="B124" s="59">
        <f>IFERROR(B122/B99,"nm")</f>
        <v>3.3118158854897557E-2</v>
      </c>
      <c r="C124" s="59">
        <f t="shared" ref="C124:N124" si="201">IFERROR(C122/C99,"nm")</f>
        <v>3.171565276828435E-2</v>
      </c>
      <c r="D124" s="59">
        <f t="shared" si="201"/>
        <v>2.1706398996235884E-2</v>
      </c>
      <c r="E124" s="59">
        <f t="shared" si="201"/>
        <v>2.5968405107119671E-2</v>
      </c>
      <c r="F124" s="59">
        <f t="shared" si="201"/>
        <v>2.3746432939258051E-2</v>
      </c>
      <c r="G124" s="59">
        <f t="shared" si="201"/>
        <v>1.4871081630469669E-2</v>
      </c>
      <c r="H124" s="59">
        <f t="shared" si="201"/>
        <v>1.3355446927374302E-2</v>
      </c>
      <c r="I124" s="59">
        <f t="shared" si="201"/>
        <v>1.5786521355877874E-2</v>
      </c>
      <c r="J124" s="59">
        <f t="shared" si="201"/>
        <v>1.4679777307836735E-2</v>
      </c>
      <c r="K124" s="59">
        <f t="shared" si="201"/>
        <v>1.3650623652274206E-2</v>
      </c>
      <c r="L124" s="59">
        <f t="shared" si="201"/>
        <v>1.269362076743163E-2</v>
      </c>
      <c r="M124" s="59">
        <f t="shared" si="201"/>
        <v>1.1803710386560065E-2</v>
      </c>
      <c r="N124" s="59">
        <f t="shared" si="201"/>
        <v>1.0976188862303385E-2</v>
      </c>
      <c r="O124" s="62">
        <f t="shared" si="151"/>
        <v>2.1021419960659975E-2</v>
      </c>
    </row>
    <row r="125" spans="1:15" x14ac:dyDescent="0.25">
      <c r="A125" s="43" t="s">
        <v>103</v>
      </c>
      <c r="B125" s="43"/>
      <c r="C125" s="43"/>
      <c r="D125" s="43"/>
      <c r="E125" s="43"/>
      <c r="F125" s="43"/>
      <c r="G125" s="43"/>
      <c r="H125" s="43"/>
      <c r="I125" s="43"/>
      <c r="J125" s="39"/>
      <c r="K125" s="39"/>
      <c r="L125" s="39"/>
      <c r="M125" s="39"/>
      <c r="N125" s="39"/>
      <c r="O125" s="63" t="str">
        <f>O98</f>
        <v>Average Growth %</v>
      </c>
    </row>
    <row r="126" spans="1:15" s="1" customFormat="1" x14ac:dyDescent="0.25">
      <c r="A126" s="9" t="s">
        <v>135</v>
      </c>
      <c r="B126" s="1">
        <f>Historicals!B128</f>
        <v>3067</v>
      </c>
      <c r="C126" s="1">
        <f>Historicals!C128</f>
        <v>3785</v>
      </c>
      <c r="D126" s="1">
        <f>Historicals!D128</f>
        <v>4237</v>
      </c>
      <c r="E126" s="1">
        <f>Historicals!E128</f>
        <v>5134</v>
      </c>
      <c r="F126" s="1">
        <f>Historicals!F128</f>
        <v>6208</v>
      </c>
      <c r="G126" s="1">
        <f>Historicals!G128</f>
        <v>6679</v>
      </c>
      <c r="H126" s="1">
        <f>Historicals!H128</f>
        <v>8290</v>
      </c>
      <c r="I126" s="1">
        <f>Historicals!I128</f>
        <v>7547</v>
      </c>
      <c r="J126" s="70">
        <f>I126*(1+O127)</f>
        <v>8627.16040419007</v>
      </c>
      <c r="K126" s="70">
        <f>J126*(1+J127)</f>
        <v>9861.918197909763</v>
      </c>
      <c r="L126" s="70">
        <f t="shared" ref="L126:N126" si="202">K126*(1+K127)</f>
        <v>11273.400051194993</v>
      </c>
      <c r="M126" s="70">
        <f t="shared" si="202"/>
        <v>12886.899502088745</v>
      </c>
      <c r="N126" s="70">
        <f t="shared" si="202"/>
        <v>14731.330212958363</v>
      </c>
      <c r="O126" s="62"/>
    </row>
    <row r="127" spans="1:15" x14ac:dyDescent="0.25">
      <c r="A127" s="44" t="s">
        <v>128</v>
      </c>
      <c r="B127" s="59" t="str">
        <f>IFERROR(B126/A126-1,"nm")</f>
        <v>nm</v>
      </c>
      <c r="C127" s="59">
        <f t="shared" ref="C127:I127" si="203">IFERROR(C126/B126-1,"nm")</f>
        <v>0.23410498858819695</v>
      </c>
      <c r="D127" s="59">
        <f t="shared" si="203"/>
        <v>0.11941875825627468</v>
      </c>
      <c r="E127" s="59">
        <f t="shared" si="203"/>
        <v>0.21170639603493036</v>
      </c>
      <c r="F127" s="59">
        <f t="shared" si="203"/>
        <v>0.20919361121932223</v>
      </c>
      <c r="G127" s="59">
        <f t="shared" si="203"/>
        <v>7.5869845360824639E-2</v>
      </c>
      <c r="H127" s="59">
        <f t="shared" si="203"/>
        <v>0.24120377301991325</v>
      </c>
      <c r="I127" s="59">
        <f t="shared" si="203"/>
        <v>-8.9626055488540413E-2</v>
      </c>
      <c r="J127" s="59">
        <f t="shared" ref="J127" si="204">IFERROR(J126/I126-1,"nm")</f>
        <v>0.14312447385584615</v>
      </c>
      <c r="K127" s="59">
        <f t="shared" ref="K127" si="205">IFERROR(K126/J126-1,"nm")</f>
        <v>0.14312447385584615</v>
      </c>
      <c r="L127" s="59">
        <f t="shared" ref="L127" si="206">IFERROR(L126/K126-1,"nm")</f>
        <v>0.14312447385584615</v>
      </c>
      <c r="M127" s="59">
        <f t="shared" ref="M127" si="207">IFERROR(M126/L126-1,"nm")</f>
        <v>0.14312447385584615</v>
      </c>
      <c r="N127" s="59">
        <f t="shared" ref="N127" si="208">IFERROR(N126/M126-1,"nm")</f>
        <v>0.14312447385584615</v>
      </c>
      <c r="O127" s="62">
        <f t="shared" si="151"/>
        <v>0.14312447385584595</v>
      </c>
    </row>
    <row r="128" spans="1:15" s="1" customFormat="1" x14ac:dyDescent="0.25">
      <c r="A128" s="57" t="s">
        <v>114</v>
      </c>
      <c r="B128" s="54">
        <f>Historicals!B129</f>
        <v>2016</v>
      </c>
      <c r="C128" s="54">
        <f>Historicals!C129</f>
        <v>2599</v>
      </c>
      <c r="D128" s="54">
        <f>Historicals!D129</f>
        <v>2920</v>
      </c>
      <c r="E128" s="54">
        <f>Historicals!E129</f>
        <v>3496</v>
      </c>
      <c r="F128" s="54">
        <f>Historicals!F129</f>
        <v>4262</v>
      </c>
      <c r="G128" s="54">
        <f>Historicals!G129</f>
        <v>4635</v>
      </c>
      <c r="H128" s="54">
        <f>Historicals!H129</f>
        <v>5748</v>
      </c>
      <c r="I128" s="54">
        <f>Historicals!I129</f>
        <v>5416</v>
      </c>
      <c r="J128" s="70">
        <f>I128*(1+O129)</f>
        <v>6266.2742442497247</v>
      </c>
      <c r="K128" s="70">
        <f>J128*(1+J129)</f>
        <v>7250.0356174570634</v>
      </c>
      <c r="L128" s="70">
        <f t="shared" ref="L128:N128" si="209">K128*(1+K129)</f>
        <v>8388.2406683095178</v>
      </c>
      <c r="M128" s="70">
        <f t="shared" si="209"/>
        <v>9705.135977547272</v>
      </c>
      <c r="N128" s="70">
        <f t="shared" si="209"/>
        <v>11228.774670060164</v>
      </c>
      <c r="O128" s="62"/>
    </row>
    <row r="129" spans="1:15" x14ac:dyDescent="0.25">
      <c r="A129" s="44" t="s">
        <v>128</v>
      </c>
      <c r="B129" s="59" t="str">
        <f>IFERROR(B128/A128-1,"nm")</f>
        <v>nm</v>
      </c>
      <c r="C129" s="59">
        <f t="shared" ref="C129:I129" si="210">IFERROR(C128/B128-1,"nm")</f>
        <v>0.28918650793650791</v>
      </c>
      <c r="D129" s="59">
        <f t="shared" si="210"/>
        <v>0.12350904193920731</v>
      </c>
      <c r="E129" s="59">
        <f t="shared" si="210"/>
        <v>0.19726027397260282</v>
      </c>
      <c r="F129" s="59">
        <f t="shared" si="210"/>
        <v>0.21910755148741412</v>
      </c>
      <c r="G129" s="59">
        <f t="shared" si="210"/>
        <v>8.7517597372125833E-2</v>
      </c>
      <c r="H129" s="59">
        <f t="shared" si="210"/>
        <v>0.24012944983818763</v>
      </c>
      <c r="I129" s="59">
        <f t="shared" si="210"/>
        <v>-5.7759220598469052E-2</v>
      </c>
      <c r="J129" s="59">
        <f t="shared" ref="J129" si="211">IFERROR(J128/I128-1,"nm")</f>
        <v>0.15699302884965372</v>
      </c>
      <c r="K129" s="59">
        <f t="shared" ref="K129" si="212">IFERROR(K128/J128-1,"nm")</f>
        <v>0.15699302884965372</v>
      </c>
      <c r="L129" s="59">
        <f t="shared" ref="L129" si="213">IFERROR(L128/K128-1,"nm")</f>
        <v>0.15699302884965372</v>
      </c>
      <c r="M129" s="59">
        <f t="shared" ref="M129" si="214">IFERROR(M128/L128-1,"nm")</f>
        <v>0.15699302884965372</v>
      </c>
      <c r="N129" s="59">
        <f t="shared" ref="N129" si="215">IFERROR(N128/M128-1,"nm")</f>
        <v>0.15699302884965372</v>
      </c>
      <c r="O129" s="62">
        <f t="shared" si="151"/>
        <v>0.15699302884965377</v>
      </c>
    </row>
    <row r="130" spans="1:15" x14ac:dyDescent="0.25">
      <c r="A130" s="44" t="s">
        <v>136</v>
      </c>
      <c r="B130" s="59">
        <f>Historicals!B233</f>
        <v>0.28000000000000003</v>
      </c>
      <c r="C130" s="59">
        <f>Historicals!C233</f>
        <v>0.33</v>
      </c>
      <c r="D130" s="59">
        <f>Historicals!D233</f>
        <v>0.18</v>
      </c>
      <c r="E130" s="59">
        <f>Historicals!E233</f>
        <v>0.16</v>
      </c>
      <c r="F130" s="59">
        <f>Historicals!F233</f>
        <v>0.25</v>
      </c>
      <c r="G130" s="59">
        <f>Historicals!G233</f>
        <v>0.12</v>
      </c>
      <c r="H130" s="59">
        <f>Historicals!H233</f>
        <v>0.19</v>
      </c>
      <c r="I130" s="59">
        <f>Historicals!I233</f>
        <v>-0.1</v>
      </c>
      <c r="J130" s="59">
        <f>I130*(1+O130)</f>
        <v>-0.11614285714285716</v>
      </c>
      <c r="K130" s="59">
        <f>J130*(1+O130)</f>
        <v>-0.13489163265306126</v>
      </c>
      <c r="L130" s="59">
        <f>K130*(1+O130)</f>
        <v>-0.15666699620991259</v>
      </c>
      <c r="M130" s="59">
        <f>L130*(1+O130)</f>
        <v>-0.1819575255980842</v>
      </c>
      <c r="N130" s="59">
        <f>M130*(1+O130)</f>
        <v>-0.21133066901606065</v>
      </c>
      <c r="O130" s="62">
        <f t="shared" si="151"/>
        <v>0.16142857142857142</v>
      </c>
    </row>
    <row r="131" spans="1:15" x14ac:dyDescent="0.25">
      <c r="A131" s="44" t="s">
        <v>137</v>
      </c>
      <c r="B131" s="59" t="str">
        <f>IFERROR(B129/B130,"nm")</f>
        <v>nm</v>
      </c>
      <c r="C131" s="59">
        <f t="shared" ref="C131:N131" si="216">IFERROR(C129/C130,"nm")</f>
        <v>0.87632275132275117</v>
      </c>
      <c r="D131" s="59">
        <f t="shared" si="216"/>
        <v>0.68616134410670726</v>
      </c>
      <c r="E131" s="59">
        <f t="shared" si="216"/>
        <v>1.2328767123287676</v>
      </c>
      <c r="F131" s="59">
        <f t="shared" si="216"/>
        <v>0.87643020594965648</v>
      </c>
      <c r="G131" s="59">
        <f t="shared" si="216"/>
        <v>0.72931331143438194</v>
      </c>
      <c r="H131" s="59">
        <f t="shared" si="216"/>
        <v>1.2638392096746718</v>
      </c>
      <c r="I131" s="59">
        <f t="shared" si="216"/>
        <v>0.57759220598469052</v>
      </c>
      <c r="J131" s="59">
        <f t="shared" si="216"/>
        <v>-1.3517234956304747</v>
      </c>
      <c r="K131" s="59">
        <f t="shared" si="216"/>
        <v>-1.1638455681935205</v>
      </c>
      <c r="L131" s="59">
        <f t="shared" si="216"/>
        <v>-1.0020810550251713</v>
      </c>
      <c r="M131" s="59">
        <f t="shared" si="216"/>
        <v>-0.86280041638083627</v>
      </c>
      <c r="N131" s="59">
        <f t="shared" si="216"/>
        <v>-0.74287858728977285</v>
      </c>
      <c r="O131" s="62"/>
    </row>
    <row r="132" spans="1:15" s="1" customFormat="1" x14ac:dyDescent="0.25">
      <c r="A132" s="57" t="s">
        <v>115</v>
      </c>
      <c r="B132" s="1">
        <f>Historicals!B130</f>
        <v>925</v>
      </c>
      <c r="C132" s="1">
        <f>Historicals!C130</f>
        <v>1055</v>
      </c>
      <c r="D132" s="1">
        <f>Historicals!D130</f>
        <v>1188</v>
      </c>
      <c r="E132" s="1">
        <f>Historicals!E130</f>
        <v>1508</v>
      </c>
      <c r="F132" s="1">
        <f>Historicals!F130</f>
        <v>1808</v>
      </c>
      <c r="G132" s="1">
        <f>Historicals!G130</f>
        <v>1896</v>
      </c>
      <c r="H132" s="1">
        <f>Historicals!H130</f>
        <v>2347</v>
      </c>
      <c r="I132" s="1">
        <f>Historicals!I130</f>
        <v>1938</v>
      </c>
      <c r="J132" s="70">
        <f>I132*(1+O133)</f>
        <v>2172.5486366633004</v>
      </c>
      <c r="K132" s="70">
        <f>J132*(1+J133)</f>
        <v>2435.4837867221695</v>
      </c>
      <c r="L132" s="70">
        <f t="shared" ref="L132:N132" si="217">K132*(1+K133)</f>
        <v>2730.2409599890716</v>
      </c>
      <c r="M132" s="70">
        <f t="shared" si="217"/>
        <v>3060.6714527278418</v>
      </c>
      <c r="N132" s="70">
        <f t="shared" si="217"/>
        <v>3431.0926686780986</v>
      </c>
      <c r="O132" s="62"/>
    </row>
    <row r="133" spans="1:15" x14ac:dyDescent="0.25">
      <c r="A133" s="44" t="s">
        <v>128</v>
      </c>
      <c r="B133" s="59" t="str">
        <f>IFERROR(B132/A132-1,"nm")</f>
        <v>nm</v>
      </c>
      <c r="C133" s="59">
        <f t="shared" ref="C133:I133" si="218">IFERROR(C132/B132-1,"nm")</f>
        <v>0.14054054054054044</v>
      </c>
      <c r="D133" s="59">
        <f t="shared" si="218"/>
        <v>0.12606635071090055</v>
      </c>
      <c r="E133" s="59">
        <f t="shared" si="218"/>
        <v>0.26936026936026947</v>
      </c>
      <c r="F133" s="59">
        <f t="shared" si="218"/>
        <v>0.19893899204244025</v>
      </c>
      <c r="G133" s="59">
        <f t="shared" si="218"/>
        <v>4.8672566371681381E-2</v>
      </c>
      <c r="H133" s="59">
        <f t="shared" si="218"/>
        <v>0.2378691983122363</v>
      </c>
      <c r="I133" s="59">
        <f t="shared" si="218"/>
        <v>-0.17426501917341286</v>
      </c>
      <c r="J133" s="59">
        <f t="shared" ref="J133" si="219">IFERROR(J132/I132-1,"nm")</f>
        <v>0.12102612830923642</v>
      </c>
      <c r="K133" s="59">
        <f t="shared" ref="K133" si="220">IFERROR(K132/J132-1,"nm")</f>
        <v>0.12102612830923642</v>
      </c>
      <c r="L133" s="59">
        <f t="shared" ref="L133" si="221">IFERROR(L132/K132-1,"nm")</f>
        <v>0.12102612830923642</v>
      </c>
      <c r="M133" s="59">
        <f t="shared" ref="M133" si="222">IFERROR(M132/L132-1,"nm")</f>
        <v>0.12102612830923642</v>
      </c>
      <c r="N133" s="59">
        <f t="shared" ref="N133" si="223">IFERROR(N132/M132-1,"nm")</f>
        <v>0.12102612830923642</v>
      </c>
      <c r="O133" s="62">
        <f t="shared" si="151"/>
        <v>0.12102612830923651</v>
      </c>
    </row>
    <row r="134" spans="1:15" x14ac:dyDescent="0.25">
      <c r="A134" s="44" t="s">
        <v>136</v>
      </c>
      <c r="B134" s="59">
        <f>Historicals!B234</f>
        <v>7.0000000000000007E-2</v>
      </c>
      <c r="C134" s="59">
        <f>Historicals!C234</f>
        <v>0.17</v>
      </c>
      <c r="D134" s="59">
        <f>Historicals!D234</f>
        <v>0.18</v>
      </c>
      <c r="E134" s="59">
        <f>Historicals!E234</f>
        <v>0.23</v>
      </c>
      <c r="F134" s="59">
        <f>Historicals!F234</f>
        <v>0.23</v>
      </c>
      <c r="G134" s="59">
        <f>Historicals!G234</f>
        <v>0.08</v>
      </c>
      <c r="H134" s="59">
        <f>Historicals!H234</f>
        <v>0.19</v>
      </c>
      <c r="I134" s="59">
        <f>Historicals!I234</f>
        <v>-0.21</v>
      </c>
      <c r="J134" s="59">
        <f>I134*(1+O134)</f>
        <v>-0.2361</v>
      </c>
      <c r="K134" s="59">
        <f>J134*(1+O134)</f>
        <v>-0.26544385714285718</v>
      </c>
      <c r="L134" s="59">
        <f>K134*(1+O134)</f>
        <v>-0.29843473653061231</v>
      </c>
      <c r="M134" s="59">
        <f>L134*(1+O134)</f>
        <v>-0.33552591092798845</v>
      </c>
      <c r="N134" s="59">
        <f>M134*(1+O134)</f>
        <v>-0.37722698842903846</v>
      </c>
      <c r="O134" s="62">
        <f t="shared" si="151"/>
        <v>0.12428571428571426</v>
      </c>
    </row>
    <row r="135" spans="1:15" x14ac:dyDescent="0.25">
      <c r="A135" s="44" t="s">
        <v>137</v>
      </c>
      <c r="B135" s="59" t="str">
        <f>IFERROR(B133/B134,"nm")</f>
        <v>nm</v>
      </c>
      <c r="C135" s="59">
        <f t="shared" ref="C135:N135" si="224">IFERROR(C133/C134,"nm")</f>
        <v>0.82670906200317895</v>
      </c>
      <c r="D135" s="59">
        <f t="shared" si="224"/>
        <v>0.7003686150605587</v>
      </c>
      <c r="E135" s="59">
        <f t="shared" si="224"/>
        <v>1.1711316059142149</v>
      </c>
      <c r="F135" s="59">
        <f t="shared" si="224"/>
        <v>0.86495213931495762</v>
      </c>
      <c r="G135" s="59">
        <f t="shared" si="224"/>
        <v>0.60840707964601726</v>
      </c>
      <c r="H135" s="59">
        <f t="shared" si="224"/>
        <v>1.2519431490117701</v>
      </c>
      <c r="I135" s="59">
        <f t="shared" si="224"/>
        <v>0.82983342463529941</v>
      </c>
      <c r="J135" s="59">
        <f t="shared" si="224"/>
        <v>-0.51260537191544442</v>
      </c>
      <c r="K135" s="59">
        <f t="shared" si="224"/>
        <v>-0.4559387043720598</v>
      </c>
      <c r="L135" s="59">
        <f t="shared" si="224"/>
        <v>-0.40553633171593623</v>
      </c>
      <c r="M135" s="59">
        <f t="shared" si="224"/>
        <v>-0.36070575883247186</v>
      </c>
      <c r="N135" s="59">
        <f t="shared" si="224"/>
        <v>-0.32083104343421887</v>
      </c>
      <c r="O135" s="62"/>
    </row>
    <row r="136" spans="1:15" s="1" customFormat="1" x14ac:dyDescent="0.25">
      <c r="A136" s="57" t="s">
        <v>116</v>
      </c>
      <c r="B136" s="1">
        <f>Historicals!B131</f>
        <v>126</v>
      </c>
      <c r="C136" s="1">
        <f>Historicals!C131</f>
        <v>131</v>
      </c>
      <c r="D136" s="1">
        <f>Historicals!D131</f>
        <v>129</v>
      </c>
      <c r="E136" s="1">
        <f>Historicals!E131</f>
        <v>130</v>
      </c>
      <c r="F136" s="1">
        <f>Historicals!F131</f>
        <v>138</v>
      </c>
      <c r="G136" s="1">
        <f>Historicals!G131</f>
        <v>148</v>
      </c>
      <c r="H136" s="1">
        <f>Historicals!H131</f>
        <v>195</v>
      </c>
      <c r="I136" s="1">
        <f>Historicals!I131</f>
        <v>193</v>
      </c>
      <c r="J136" s="70">
        <f>I136*(1+O137)</f>
        <v>206.0545389983707</v>
      </c>
      <c r="K136" s="70">
        <f>J136*(1+J137)</f>
        <v>219.99208829964286</v>
      </c>
      <c r="L136" s="70">
        <f t="shared" ref="L136:N136" si="225">K136*(1+K137)</f>
        <v>234.87237480762576</v>
      </c>
      <c r="M136" s="70">
        <f t="shared" si="225"/>
        <v>250.75916535978166</v>
      </c>
      <c r="N136" s="70">
        <f t="shared" si="225"/>
        <v>267.72053998873582</v>
      </c>
      <c r="O136" s="62"/>
    </row>
    <row r="137" spans="1:15" x14ac:dyDescent="0.25">
      <c r="A137" s="44" t="s">
        <v>128</v>
      </c>
      <c r="B137" s="59" t="str">
        <f>IFERROR(B136/A136-1,"nm")</f>
        <v>nm</v>
      </c>
      <c r="C137" s="59">
        <f t="shared" ref="C137:I137" si="226">IFERROR(C136/B136-1,"nm")</f>
        <v>3.9682539682539764E-2</v>
      </c>
      <c r="D137" s="59">
        <f t="shared" si="226"/>
        <v>-1.5267175572519109E-2</v>
      </c>
      <c r="E137" s="59">
        <f t="shared" si="226"/>
        <v>7.7519379844961378E-3</v>
      </c>
      <c r="F137" s="59">
        <f t="shared" si="226"/>
        <v>6.1538461538461542E-2</v>
      </c>
      <c r="G137" s="59">
        <f t="shared" si="226"/>
        <v>7.2463768115942129E-2</v>
      </c>
      <c r="H137" s="59">
        <f t="shared" si="226"/>
        <v>0.31756756756756754</v>
      </c>
      <c r="I137" s="59">
        <f t="shared" si="226"/>
        <v>-1.025641025641022E-2</v>
      </c>
      <c r="J137" s="59">
        <f t="shared" ref="J137" si="227">IFERROR(J136/I136-1,"nm")</f>
        <v>6.7640098437153906E-2</v>
      </c>
      <c r="K137" s="59">
        <f t="shared" ref="K137" si="228">IFERROR(K136/J136-1,"nm")</f>
        <v>6.7640098437153906E-2</v>
      </c>
      <c r="L137" s="59">
        <f t="shared" ref="L137" si="229">IFERROR(L136/K136-1,"nm")</f>
        <v>6.7640098437153906E-2</v>
      </c>
      <c r="M137" s="59">
        <f t="shared" ref="M137" si="230">IFERROR(M136/L136-1,"nm")</f>
        <v>6.7640098437153906E-2</v>
      </c>
      <c r="N137" s="59">
        <f t="shared" ref="N137" si="231">IFERROR(N136/M136-1,"nm")</f>
        <v>6.7640098437153906E-2</v>
      </c>
      <c r="O137" s="62">
        <f t="shared" si="151"/>
        <v>6.7640098437153975E-2</v>
      </c>
    </row>
    <row r="138" spans="1:15" x14ac:dyDescent="0.25">
      <c r="A138" s="44" t="s">
        <v>136</v>
      </c>
      <c r="B138" s="59">
        <f>Historicals!B235</f>
        <v>0.01</v>
      </c>
      <c r="C138" s="59">
        <f>Historicals!C235</f>
        <v>7.0000000000000007E-2</v>
      </c>
      <c r="D138" s="59">
        <f>Historicals!D235</f>
        <v>0.03</v>
      </c>
      <c r="E138" s="59">
        <f>Historicals!E235</f>
        <v>-0.01</v>
      </c>
      <c r="F138" s="59">
        <f>Historicals!F235</f>
        <v>0.08</v>
      </c>
      <c r="G138" s="59">
        <f>Historicals!G235</f>
        <v>0.11</v>
      </c>
      <c r="H138" s="59">
        <f>Historicals!H235</f>
        <v>0.26</v>
      </c>
      <c r="I138" s="59">
        <f>Historicals!I235</f>
        <v>-0.06</v>
      </c>
      <c r="J138" s="59">
        <f>I138*(1+O138)</f>
        <v>-6.4114285714285707E-2</v>
      </c>
      <c r="K138" s="59">
        <f>J138*(1+O138)</f>
        <v>-6.8510693877551002E-2</v>
      </c>
      <c r="L138" s="59">
        <f>K138*(1+O138)</f>
        <v>-7.3208570029154499E-2</v>
      </c>
      <c r="M138" s="59">
        <f>L138*(1+O138)</f>
        <v>-7.8228586259725091E-2</v>
      </c>
      <c r="N138" s="59">
        <f>M138*(1+O138)</f>
        <v>-8.3592832174677667E-2</v>
      </c>
      <c r="O138" s="62">
        <f t="shared" si="151"/>
        <v>6.8571428571428575E-2</v>
      </c>
    </row>
    <row r="139" spans="1:15" x14ac:dyDescent="0.25">
      <c r="A139" s="44" t="s">
        <v>137</v>
      </c>
      <c r="B139" s="59" t="str">
        <f>IFERROR(B137/B138,"nm")</f>
        <v>nm</v>
      </c>
      <c r="C139" s="59">
        <f t="shared" ref="C139:N139" si="232">IFERROR(C137/C138,"nm")</f>
        <v>0.56689342403628229</v>
      </c>
      <c r="D139" s="59">
        <f t="shared" si="232"/>
        <v>-0.50890585241730368</v>
      </c>
      <c r="E139" s="59">
        <f t="shared" si="232"/>
        <v>-0.77519379844961378</v>
      </c>
      <c r="F139" s="59">
        <f t="shared" si="232"/>
        <v>0.76923076923076927</v>
      </c>
      <c r="G139" s="59">
        <f t="shared" si="232"/>
        <v>0.65876152832674661</v>
      </c>
      <c r="H139" s="59">
        <f t="shared" si="232"/>
        <v>1.2214137214137213</v>
      </c>
      <c r="I139" s="59">
        <f t="shared" si="232"/>
        <v>0.17094017094017033</v>
      </c>
      <c r="J139" s="59">
        <f t="shared" si="232"/>
        <v>-1.0549926226828819</v>
      </c>
      <c r="K139" s="59">
        <f t="shared" si="232"/>
        <v>-0.98729256133424792</v>
      </c>
      <c r="L139" s="59">
        <f t="shared" si="232"/>
        <v>-0.92393688894916248</v>
      </c>
      <c r="M139" s="59">
        <f t="shared" si="232"/>
        <v>-0.8646468212091093</v>
      </c>
      <c r="N139" s="59">
        <f t="shared" si="232"/>
        <v>-0.80916146369836439</v>
      </c>
      <c r="O139" s="62"/>
    </row>
    <row r="140" spans="1:15" s="1" customFormat="1" x14ac:dyDescent="0.25">
      <c r="A140" s="9" t="s">
        <v>129</v>
      </c>
      <c r="B140" s="1">
        <f>B143+B146</f>
        <v>1039</v>
      </c>
      <c r="C140" s="1">
        <f t="shared" ref="C140:I140" si="233">C143+C146</f>
        <v>1420</v>
      </c>
      <c r="D140" s="1">
        <f t="shared" si="233"/>
        <v>1561</v>
      </c>
      <c r="E140" s="1">
        <f t="shared" si="233"/>
        <v>1863</v>
      </c>
      <c r="F140" s="1">
        <f t="shared" si="233"/>
        <v>2426</v>
      </c>
      <c r="G140" s="1">
        <f t="shared" si="233"/>
        <v>2534</v>
      </c>
      <c r="H140" s="1">
        <f t="shared" si="233"/>
        <v>3289</v>
      </c>
      <c r="I140" s="1">
        <f t="shared" si="233"/>
        <v>2406</v>
      </c>
      <c r="J140" s="70">
        <f>I140*(1+O141)</f>
        <v>2761.9697538092742</v>
      </c>
      <c r="K140" s="70">
        <f>J140*(1+J141)</f>
        <v>3170.6055365574657</v>
      </c>
      <c r="L140" s="70">
        <f t="shared" ref="L140:N140" si="234">K140*(1+K141)</f>
        <v>3639.6993321828531</v>
      </c>
      <c r="M140" s="70">
        <f t="shared" si="234"/>
        <v>4178.1959552987755</v>
      </c>
      <c r="N140" s="70">
        <f t="shared" si="234"/>
        <v>4796.3636134760864</v>
      </c>
      <c r="O140" s="62"/>
    </row>
    <row r="141" spans="1:15" x14ac:dyDescent="0.25">
      <c r="A141" s="45" t="s">
        <v>128</v>
      </c>
      <c r="B141" s="59" t="str">
        <f>IFERROR(B140/A140-1,"nm")</f>
        <v>nm</v>
      </c>
      <c r="C141" s="59">
        <f t="shared" ref="C141:I141" si="235">IFERROR(C140/B140-1,"nm")</f>
        <v>0.36669874879692022</v>
      </c>
      <c r="D141" s="59">
        <f t="shared" si="235"/>
        <v>9.9295774647887303E-2</v>
      </c>
      <c r="E141" s="59">
        <f t="shared" si="235"/>
        <v>0.19346572709801402</v>
      </c>
      <c r="F141" s="59">
        <f t="shared" si="235"/>
        <v>0.3022007514761138</v>
      </c>
      <c r="G141" s="59">
        <f t="shared" si="235"/>
        <v>4.4517724649629109E-2</v>
      </c>
      <c r="H141" s="59">
        <f t="shared" si="235"/>
        <v>0.29794790844514596</v>
      </c>
      <c r="I141" s="59">
        <f t="shared" si="235"/>
        <v>-0.26847065977500761</v>
      </c>
      <c r="J141" s="59">
        <f t="shared" ref="J141" si="236">IFERROR(J140/I140-1,"nm")</f>
        <v>0.14795085361981464</v>
      </c>
      <c r="K141" s="59">
        <f t="shared" ref="K141" si="237">IFERROR(K140/J140-1,"nm")</f>
        <v>0.14795085361981464</v>
      </c>
      <c r="L141" s="59">
        <f t="shared" ref="L141" si="238">IFERROR(L140/K140-1,"nm")</f>
        <v>0.14795085361981464</v>
      </c>
      <c r="M141" s="59">
        <f t="shared" ref="M141" si="239">IFERROR(M140/L140-1,"nm")</f>
        <v>0.14795085361981464</v>
      </c>
      <c r="N141" s="59">
        <f t="shared" ref="N141" si="240">IFERROR(N140/M140-1,"nm")</f>
        <v>0.14795085361981464</v>
      </c>
      <c r="O141" s="62">
        <f t="shared" si="151"/>
        <v>0.14795085361981469</v>
      </c>
    </row>
    <row r="142" spans="1:15" x14ac:dyDescent="0.25">
      <c r="A142" s="45" t="s">
        <v>130</v>
      </c>
      <c r="B142" s="59">
        <f>IFERROR(B140/B126,"nm")</f>
        <v>0.33876752526899251</v>
      </c>
      <c r="C142" s="59">
        <f t="shared" ref="C142:N142" si="241">IFERROR(C140/C126,"nm")</f>
        <v>0.37516512549537651</v>
      </c>
      <c r="D142" s="59">
        <f t="shared" si="241"/>
        <v>0.36842105263157893</v>
      </c>
      <c r="E142" s="59">
        <f t="shared" si="241"/>
        <v>0.36287495130502534</v>
      </c>
      <c r="F142" s="59">
        <f t="shared" si="241"/>
        <v>0.3907860824742268</v>
      </c>
      <c r="G142" s="59">
        <f t="shared" si="241"/>
        <v>0.37939811349004343</v>
      </c>
      <c r="H142" s="59">
        <f t="shared" si="241"/>
        <v>0.39674306393244874</v>
      </c>
      <c r="I142" s="59">
        <f t="shared" si="241"/>
        <v>0.31880217304889358</v>
      </c>
      <c r="J142" s="59">
        <f t="shared" si="241"/>
        <v>0.32014818600890171</v>
      </c>
      <c r="K142" s="59">
        <f t="shared" si="241"/>
        <v>0.32149988196307255</v>
      </c>
      <c r="L142" s="59">
        <f t="shared" si="241"/>
        <v>0.32285728490554549</v>
      </c>
      <c r="M142" s="59">
        <f t="shared" si="241"/>
        <v>0.32422041893176567</v>
      </c>
      <c r="N142" s="59">
        <f t="shared" si="241"/>
        <v>0.32558930823891125</v>
      </c>
      <c r="O142" s="62"/>
    </row>
    <row r="143" spans="1:15" s="1" customFormat="1" x14ac:dyDescent="0.25">
      <c r="A143" s="9" t="s">
        <v>131</v>
      </c>
      <c r="B143" s="1">
        <f>Historicals!B204</f>
        <v>46</v>
      </c>
      <c r="C143" s="1">
        <f>Historicals!C204</f>
        <v>48</v>
      </c>
      <c r="D143" s="1">
        <f>Historicals!D204</f>
        <v>54</v>
      </c>
      <c r="E143" s="1">
        <f>Historicals!E204</f>
        <v>56</v>
      </c>
      <c r="F143" s="1">
        <f>Historicals!F204</f>
        <v>50</v>
      </c>
      <c r="G143" s="1">
        <f>Historicals!G204</f>
        <v>44</v>
      </c>
      <c r="H143" s="1">
        <f>Historicals!H204</f>
        <v>46</v>
      </c>
      <c r="I143" s="1">
        <f>Historicals!I204</f>
        <v>41</v>
      </c>
      <c r="J143" s="70">
        <f>I143*(1+O144)</f>
        <v>40.502912099402785</v>
      </c>
      <c r="K143" s="70">
        <f>J143*(1+J144)</f>
        <v>40.011850939803622</v>
      </c>
      <c r="L143" s="70">
        <f t="shared" ref="L143:N143" si="242">K143*(1+K144)</f>
        <v>39.526743452421286</v>
      </c>
      <c r="M143" s="70">
        <f t="shared" si="242"/>
        <v>39.047517454367409</v>
      </c>
      <c r="N143" s="70">
        <f t="shared" si="242"/>
        <v>38.574101637905827</v>
      </c>
      <c r="O143" s="62"/>
    </row>
    <row r="144" spans="1:15" x14ac:dyDescent="0.25">
      <c r="A144" s="45" t="s">
        <v>128</v>
      </c>
      <c r="B144" s="59" t="str">
        <f>IFERROR(B143/A143-1,"nm")</f>
        <v>nm</v>
      </c>
      <c r="C144" s="59">
        <f t="shared" ref="C144:I144" si="243">IFERROR(C143/B143-1,"nm")</f>
        <v>4.3478260869565188E-2</v>
      </c>
      <c r="D144" s="59">
        <f t="shared" si="243"/>
        <v>0.125</v>
      </c>
      <c r="E144" s="59">
        <f t="shared" si="243"/>
        <v>3.7037037037036979E-2</v>
      </c>
      <c r="F144" s="59">
        <f t="shared" si="243"/>
        <v>-0.1071428571428571</v>
      </c>
      <c r="G144" s="59">
        <f t="shared" si="243"/>
        <v>-0.12</v>
      </c>
      <c r="H144" s="59">
        <f t="shared" si="243"/>
        <v>4.5454545454545414E-2</v>
      </c>
      <c r="I144" s="59">
        <f t="shared" si="243"/>
        <v>-0.10869565217391308</v>
      </c>
      <c r="J144" s="59">
        <f t="shared" ref="J144" si="244">IFERROR(J143/I143-1,"nm")</f>
        <v>-1.2124095136517465E-2</v>
      </c>
      <c r="K144" s="59">
        <f t="shared" ref="K144" si="245">IFERROR(K143/J143-1,"nm")</f>
        <v>-1.2124095136517465E-2</v>
      </c>
      <c r="L144" s="59">
        <f t="shared" ref="L144" si="246">IFERROR(L143/K143-1,"nm")</f>
        <v>-1.2124095136517465E-2</v>
      </c>
      <c r="M144" s="59">
        <f t="shared" ref="M144" si="247">IFERROR(M143/L143-1,"nm")</f>
        <v>-1.2124095136517576E-2</v>
      </c>
      <c r="N144" s="59">
        <f t="shared" ref="N144" si="248">IFERROR(N143/M143-1,"nm")</f>
        <v>-1.2124095136517576E-2</v>
      </c>
      <c r="O144" s="62">
        <f t="shared" si="151"/>
        <v>-1.2124095136517512E-2</v>
      </c>
    </row>
    <row r="145" spans="1:15" x14ac:dyDescent="0.25">
      <c r="A145" s="45" t="s">
        <v>132</v>
      </c>
      <c r="B145" s="59">
        <f>IFERROR(B143/B126,"nm")</f>
        <v>1.4998369742419302E-2</v>
      </c>
      <c r="C145" s="59">
        <f t="shared" ref="C145:N145" si="249">IFERROR(C143/C126,"nm")</f>
        <v>1.2681638044914135E-2</v>
      </c>
      <c r="D145" s="59">
        <f t="shared" si="249"/>
        <v>1.2744866650932263E-2</v>
      </c>
      <c r="E145" s="59">
        <f t="shared" si="249"/>
        <v>1.090767432800935E-2</v>
      </c>
      <c r="F145" s="59">
        <f t="shared" si="249"/>
        <v>8.0541237113402053E-3</v>
      </c>
      <c r="G145" s="59">
        <f t="shared" si="249"/>
        <v>6.5878125467884411E-3</v>
      </c>
      <c r="H145" s="59">
        <f t="shared" si="249"/>
        <v>5.5488540410132689E-3</v>
      </c>
      <c r="I145" s="59">
        <f t="shared" si="249"/>
        <v>5.4326222340002651E-3</v>
      </c>
      <c r="J145" s="59">
        <f t="shared" si="249"/>
        <v>4.6948138439307542E-3</v>
      </c>
      <c r="K145" s="59">
        <f t="shared" si="249"/>
        <v>4.0572077497341387E-3</v>
      </c>
      <c r="L145" s="59">
        <f t="shared" si="249"/>
        <v>3.5061954044850389E-3</v>
      </c>
      <c r="M145" s="59">
        <f t="shared" si="249"/>
        <v>3.030016447946884E-3</v>
      </c>
      <c r="N145" s="59">
        <f t="shared" si="249"/>
        <v>2.6185077029889843E-3</v>
      </c>
      <c r="O145" s="62"/>
    </row>
    <row r="146" spans="1:15" s="1" customFormat="1" x14ac:dyDescent="0.25">
      <c r="A146" s="9" t="s">
        <v>133</v>
      </c>
      <c r="B146" s="1">
        <f>Historicals!B159</f>
        <v>993</v>
      </c>
      <c r="C146" s="1">
        <f>Historicals!C159</f>
        <v>1372</v>
      </c>
      <c r="D146" s="1">
        <f>Historicals!D159</f>
        <v>1507</v>
      </c>
      <c r="E146" s="1">
        <f>Historicals!E159</f>
        <v>1807</v>
      </c>
      <c r="F146" s="1">
        <f>Historicals!F159</f>
        <v>2376</v>
      </c>
      <c r="G146" s="1">
        <f>Historicals!G159</f>
        <v>2490</v>
      </c>
      <c r="H146" s="1">
        <f>Historicals!H159</f>
        <v>3243</v>
      </c>
      <c r="I146" s="1">
        <f>Historicals!I159</f>
        <v>2365</v>
      </c>
      <c r="J146" s="70">
        <f>I146*(1+O147)</f>
        <v>2727.7498565183037</v>
      </c>
      <c r="K146" s="70">
        <f>J146*(1+J147)</f>
        <v>3146.1392303321886</v>
      </c>
      <c r="L146" s="70">
        <f t="shared" ref="L146:N146" si="250">K146*(1+K147)</f>
        <v>3628.7022554440732</v>
      </c>
      <c r="M146" s="70">
        <f t="shared" si="250"/>
        <v>4185.2820535455458</v>
      </c>
      <c r="N146" s="70">
        <f t="shared" si="250"/>
        <v>4827.2315099566567</v>
      </c>
      <c r="O146" s="62"/>
    </row>
    <row r="147" spans="1:15" x14ac:dyDescent="0.25">
      <c r="A147" s="45" t="s">
        <v>128</v>
      </c>
      <c r="B147" s="59" t="str">
        <f>IFERROR(B146/A146-1,"nm")</f>
        <v>nm</v>
      </c>
      <c r="C147" s="59">
        <f t="shared" ref="C147:I147" si="251">IFERROR(C146/B146-1,"nm")</f>
        <v>0.38167170191339372</v>
      </c>
      <c r="D147" s="59">
        <f t="shared" si="251"/>
        <v>9.8396501457725938E-2</v>
      </c>
      <c r="E147" s="59">
        <f t="shared" si="251"/>
        <v>0.19907100199071004</v>
      </c>
      <c r="F147" s="59">
        <f t="shared" si="251"/>
        <v>0.31488655229662421</v>
      </c>
      <c r="G147" s="59">
        <f t="shared" si="251"/>
        <v>4.7979797979798011E-2</v>
      </c>
      <c r="H147" s="59">
        <f t="shared" si="251"/>
        <v>0.30240963855421676</v>
      </c>
      <c r="I147" s="59">
        <f t="shared" si="251"/>
        <v>-0.27073697193956214</v>
      </c>
      <c r="J147" s="59">
        <f t="shared" ref="J147" si="252">IFERROR(J146/I146-1,"nm")</f>
        <v>0.15338260317898667</v>
      </c>
      <c r="K147" s="59">
        <f t="shared" ref="K147" si="253">IFERROR(K146/J146-1,"nm")</f>
        <v>0.15338260317898667</v>
      </c>
      <c r="L147" s="59">
        <f t="shared" ref="L147" si="254">IFERROR(L146/K146-1,"nm")</f>
        <v>0.15338260317898667</v>
      </c>
      <c r="M147" s="59">
        <f t="shared" ref="M147" si="255">IFERROR(M146/L146-1,"nm")</f>
        <v>0.15338260317898667</v>
      </c>
      <c r="N147" s="59">
        <f t="shared" ref="N147" si="256">IFERROR(N146/M146-1,"nm")</f>
        <v>0.15338260317898667</v>
      </c>
      <c r="O147" s="62">
        <f t="shared" si="151"/>
        <v>0.15338260317898664</v>
      </c>
    </row>
    <row r="148" spans="1:15" x14ac:dyDescent="0.25">
      <c r="A148" s="45" t="s">
        <v>130</v>
      </c>
      <c r="B148" s="59">
        <f>IFERROR(B146/B126,"nm")</f>
        <v>0.3237691555265732</v>
      </c>
      <c r="C148" s="59">
        <f t="shared" ref="C148:N148" si="257">IFERROR(C146/C126,"nm")</f>
        <v>0.36248348745046233</v>
      </c>
      <c r="D148" s="59">
        <f t="shared" si="257"/>
        <v>0.35567618598064671</v>
      </c>
      <c r="E148" s="59">
        <f t="shared" si="257"/>
        <v>0.35196727697701596</v>
      </c>
      <c r="F148" s="59">
        <f t="shared" si="257"/>
        <v>0.38273195876288657</v>
      </c>
      <c r="G148" s="59">
        <f t="shared" si="257"/>
        <v>0.37281030094325496</v>
      </c>
      <c r="H148" s="59">
        <f t="shared" si="257"/>
        <v>0.39119420989143544</v>
      </c>
      <c r="I148" s="59">
        <f t="shared" si="257"/>
        <v>0.31336955081489332</v>
      </c>
      <c r="J148" s="59">
        <f t="shared" si="257"/>
        <v>0.31618165522846664</v>
      </c>
      <c r="K148" s="59">
        <f t="shared" si="257"/>
        <v>0.3190189948035681</v>
      </c>
      <c r="L148" s="59">
        <f t="shared" si="257"/>
        <v>0.32188179599458344</v>
      </c>
      <c r="M148" s="59">
        <f t="shared" si="257"/>
        <v>0.32477028728804652</v>
      </c>
      <c r="N148" s="59">
        <f t="shared" si="257"/>
        <v>0.32768469922087551</v>
      </c>
      <c r="O148" s="62"/>
    </row>
    <row r="149" spans="1:15" s="1" customFormat="1" x14ac:dyDescent="0.25">
      <c r="A149" s="9" t="s">
        <v>134</v>
      </c>
      <c r="B149" s="1">
        <f>Historicals!B189</f>
        <v>69</v>
      </c>
      <c r="C149" s="1">
        <f>Historicals!C189</f>
        <v>44</v>
      </c>
      <c r="D149" s="1">
        <f>Historicals!D189</f>
        <v>51</v>
      </c>
      <c r="E149" s="1">
        <f>Historicals!E189</f>
        <v>76</v>
      </c>
      <c r="F149" s="1">
        <f>Historicals!F189</f>
        <v>49</v>
      </c>
      <c r="G149" s="1">
        <f>Historicals!G189</f>
        <v>28</v>
      </c>
      <c r="H149" s="1">
        <f>Historicals!H189</f>
        <v>94</v>
      </c>
      <c r="I149" s="1">
        <f>Historicals!I189</f>
        <v>78</v>
      </c>
      <c r="J149" s="70">
        <f>I149*(1+O150)</f>
        <v>96.832137832803099</v>
      </c>
      <c r="K149" s="70">
        <f>J149*(1+J150)</f>
        <v>120.2110630419356</v>
      </c>
      <c r="L149" s="70">
        <f t="shared" ref="L149:N149" si="258">K149*(1+K150)</f>
        <v>149.23454135262168</v>
      </c>
      <c r="M149" s="70">
        <f t="shared" si="258"/>
        <v>185.26538048297712</v>
      </c>
      <c r="N149" s="70">
        <f t="shared" si="258"/>
        <v>229.99542126377372</v>
      </c>
      <c r="O149" s="62"/>
    </row>
    <row r="150" spans="1:15" x14ac:dyDescent="0.25">
      <c r="A150" s="45" t="s">
        <v>128</v>
      </c>
      <c r="B150" s="59" t="str">
        <f>IFERROR(B149/A149-1,"nm")</f>
        <v>nm</v>
      </c>
      <c r="C150" s="59">
        <f t="shared" ref="C150:I150" si="259">IFERROR(C149/B149-1,"nm")</f>
        <v>-0.3623188405797102</v>
      </c>
      <c r="D150" s="59">
        <f t="shared" si="259"/>
        <v>0.15909090909090917</v>
      </c>
      <c r="E150" s="59">
        <f t="shared" si="259"/>
        <v>0.49019607843137258</v>
      </c>
      <c r="F150" s="59">
        <f t="shared" si="259"/>
        <v>-0.35526315789473684</v>
      </c>
      <c r="G150" s="59">
        <f t="shared" si="259"/>
        <v>-0.4285714285714286</v>
      </c>
      <c r="H150" s="59">
        <f t="shared" si="259"/>
        <v>2.3571428571428572</v>
      </c>
      <c r="I150" s="59">
        <f t="shared" si="259"/>
        <v>-0.17021276595744683</v>
      </c>
      <c r="J150" s="59">
        <f t="shared" ref="J150" si="260">IFERROR(J149/I149-1,"nm")</f>
        <v>0.24143766452311666</v>
      </c>
      <c r="K150" s="59">
        <f t="shared" ref="K150" si="261">IFERROR(K149/J149-1,"nm")</f>
        <v>0.24143766452311666</v>
      </c>
      <c r="L150" s="59">
        <f t="shared" ref="L150" si="262">IFERROR(L149/K149-1,"nm")</f>
        <v>0.24143766452311666</v>
      </c>
      <c r="M150" s="59">
        <f t="shared" ref="M150" si="263">IFERROR(M149/L149-1,"nm")</f>
        <v>0.24143766452311666</v>
      </c>
      <c r="N150" s="59">
        <f t="shared" ref="N150" si="264">IFERROR(N149/M149-1,"nm")</f>
        <v>0.24143766452311666</v>
      </c>
      <c r="O150" s="62">
        <f t="shared" si="151"/>
        <v>0.24143766452311666</v>
      </c>
    </row>
    <row r="151" spans="1:15" x14ac:dyDescent="0.25">
      <c r="A151" s="45" t="s">
        <v>132</v>
      </c>
      <c r="B151" s="59">
        <f>IFERROR(B149/B126,"nm")</f>
        <v>2.2497554613628953E-2</v>
      </c>
      <c r="C151" s="59">
        <f t="shared" ref="C151:N151" si="265">IFERROR(C149/C126,"nm")</f>
        <v>1.1624834874504624E-2</v>
      </c>
      <c r="D151" s="59">
        <f t="shared" si="265"/>
        <v>1.2036818503658248E-2</v>
      </c>
      <c r="E151" s="59">
        <f t="shared" si="265"/>
        <v>1.4803272302298403E-2</v>
      </c>
      <c r="F151" s="59">
        <f t="shared" si="265"/>
        <v>7.8930412371134018E-3</v>
      </c>
      <c r="G151" s="59">
        <f t="shared" si="265"/>
        <v>4.1922443479562805E-3</v>
      </c>
      <c r="H151" s="59">
        <f t="shared" si="265"/>
        <v>1.1338962605548853E-2</v>
      </c>
      <c r="I151" s="59">
        <f t="shared" si="265"/>
        <v>1.0335232542732211E-2</v>
      </c>
      <c r="J151" s="59">
        <f t="shared" si="265"/>
        <v>1.122410309952894E-2</v>
      </c>
      <c r="K151" s="59">
        <f t="shared" si="265"/>
        <v>1.2189420012367815E-2</v>
      </c>
      <c r="L151" s="59">
        <f t="shared" si="265"/>
        <v>1.323775796786371E-2</v>
      </c>
      <c r="M151" s="59">
        <f t="shared" si="265"/>
        <v>1.4376257101481143E-2</v>
      </c>
      <c r="N151" s="59">
        <f t="shared" si="265"/>
        <v>1.5612671628354313E-2</v>
      </c>
      <c r="O151" s="62"/>
    </row>
    <row r="152" spans="1:15" hidden="1" x14ac:dyDescent="0.25">
      <c r="A152" s="43" t="s">
        <v>147</v>
      </c>
      <c r="B152" s="43"/>
      <c r="C152" s="43"/>
      <c r="D152" s="43"/>
      <c r="E152" s="43"/>
      <c r="F152" s="43"/>
      <c r="G152" s="43"/>
      <c r="H152" s="43"/>
      <c r="I152" s="43"/>
      <c r="J152" s="39"/>
      <c r="K152" s="39"/>
      <c r="L152" s="39"/>
      <c r="M152" s="39"/>
      <c r="N152" s="39"/>
    </row>
    <row r="153" spans="1:15" s="1" customFormat="1" hidden="1" x14ac:dyDescent="0.25">
      <c r="A153" s="9" t="s">
        <v>135</v>
      </c>
      <c r="B153" s="1">
        <f>Historicals!B132</f>
        <v>755</v>
      </c>
      <c r="C153" s="1">
        <f>Historicals!C132</f>
        <v>869</v>
      </c>
      <c r="D153" s="1">
        <f>Historicals!D132</f>
        <v>0</v>
      </c>
      <c r="E153" s="1">
        <f>Historicals!E132</f>
        <v>0</v>
      </c>
      <c r="F153" s="1">
        <f>Historicals!F132</f>
        <v>0</v>
      </c>
      <c r="G153" s="1">
        <f>Historicals!G132</f>
        <v>0</v>
      </c>
      <c r="H153" s="1">
        <f>Historicals!H132</f>
        <v>0</v>
      </c>
      <c r="I153" s="1">
        <f>Historicals!I132</f>
        <v>0</v>
      </c>
    </row>
    <row r="154" spans="1:15" hidden="1" x14ac:dyDescent="0.25">
      <c r="A154" s="44" t="s">
        <v>128</v>
      </c>
      <c r="B154" s="59" t="str">
        <f>IFERROR(B153/A153-1,"nm")</f>
        <v>nm</v>
      </c>
      <c r="C154" s="59">
        <f t="shared" ref="C154:I154" si="266">IFERROR(C153/B153-1,"nm")</f>
        <v>0.15099337748344377</v>
      </c>
      <c r="D154" s="59">
        <f t="shared" si="266"/>
        <v>-1</v>
      </c>
      <c r="E154" s="59" t="str">
        <f t="shared" si="266"/>
        <v>nm</v>
      </c>
      <c r="F154" s="59" t="str">
        <f t="shared" si="266"/>
        <v>nm</v>
      </c>
      <c r="G154" s="59" t="str">
        <f t="shared" si="266"/>
        <v>nm</v>
      </c>
      <c r="H154" s="59" t="str">
        <f t="shared" si="266"/>
        <v>nm</v>
      </c>
      <c r="I154" s="59" t="str">
        <f t="shared" si="266"/>
        <v>nm</v>
      </c>
    </row>
    <row r="155" spans="1:15" s="1" customFormat="1" hidden="1" x14ac:dyDescent="0.25">
      <c r="A155" s="57" t="s">
        <v>114</v>
      </c>
      <c r="B155" s="1">
        <f>Historicals!B133</f>
        <v>452</v>
      </c>
      <c r="C155" s="1">
        <f>Historicals!C133</f>
        <v>570</v>
      </c>
      <c r="D155" s="1">
        <f>Historicals!D133</f>
        <v>0</v>
      </c>
      <c r="E155" s="1">
        <f>Historicals!E133</f>
        <v>0</v>
      </c>
      <c r="F155" s="1">
        <f>Historicals!F133</f>
        <v>0</v>
      </c>
      <c r="G155" s="1">
        <f>Historicals!G133</f>
        <v>0</v>
      </c>
      <c r="H155" s="1">
        <f>Historicals!H133</f>
        <v>0</v>
      </c>
      <c r="I155" s="1">
        <f>Historicals!I133</f>
        <v>0</v>
      </c>
    </row>
    <row r="156" spans="1:15" hidden="1" x14ac:dyDescent="0.25">
      <c r="A156" s="44" t="s">
        <v>128</v>
      </c>
      <c r="B156" s="59" t="str">
        <f>IFERROR(B155/A155-1,"nm")</f>
        <v>nm</v>
      </c>
      <c r="C156" s="59">
        <f t="shared" ref="C156:I156" si="267">IFERROR(C155/B155-1,"nm")</f>
        <v>0.26106194690265494</v>
      </c>
      <c r="D156" s="59">
        <f t="shared" si="267"/>
        <v>-1</v>
      </c>
      <c r="E156" s="59" t="str">
        <f t="shared" si="267"/>
        <v>nm</v>
      </c>
      <c r="F156" s="59" t="str">
        <f t="shared" si="267"/>
        <v>nm</v>
      </c>
      <c r="G156" s="59" t="str">
        <f t="shared" si="267"/>
        <v>nm</v>
      </c>
      <c r="H156" s="59" t="str">
        <f t="shared" si="267"/>
        <v>nm</v>
      </c>
      <c r="I156" s="59" t="str">
        <f t="shared" si="267"/>
        <v>nm</v>
      </c>
    </row>
    <row r="157" spans="1:15" hidden="1" x14ac:dyDescent="0.25">
      <c r="A157" s="44" t="s">
        <v>136</v>
      </c>
      <c r="B157" s="59">
        <f>Historicals!B237</f>
        <v>0.23</v>
      </c>
      <c r="C157" s="59">
        <f>Historicals!C237</f>
        <v>0.34</v>
      </c>
      <c r="D157" s="59">
        <f>Historicals!D237</f>
        <v>0</v>
      </c>
      <c r="E157" s="59">
        <f>Historicals!E237</f>
        <v>0</v>
      </c>
      <c r="F157" s="59">
        <f>Historicals!F237</f>
        <v>0</v>
      </c>
      <c r="G157" s="59">
        <f>Historicals!G237</f>
        <v>0</v>
      </c>
      <c r="H157" s="59">
        <f>Historicals!H237</f>
        <v>0</v>
      </c>
      <c r="I157" s="59">
        <f>Historicals!I237</f>
        <v>0</v>
      </c>
    </row>
    <row r="158" spans="1:15" hidden="1" x14ac:dyDescent="0.25">
      <c r="A158" s="44" t="s">
        <v>137</v>
      </c>
      <c r="B158" s="59" t="str">
        <f>IFERROR(B156/B157,"nm")</f>
        <v>nm</v>
      </c>
      <c r="C158" s="59">
        <f t="shared" ref="C158:I158" si="268">IFERROR(C156/C157,"nm")</f>
        <v>0.76782925559604387</v>
      </c>
      <c r="D158" s="59" t="str">
        <f t="shared" si="268"/>
        <v>nm</v>
      </c>
      <c r="E158" s="59" t="str">
        <f t="shared" si="268"/>
        <v>nm</v>
      </c>
      <c r="F158" s="59" t="str">
        <f t="shared" si="268"/>
        <v>nm</v>
      </c>
      <c r="G158" s="59" t="str">
        <f t="shared" si="268"/>
        <v>nm</v>
      </c>
      <c r="H158" s="59" t="str">
        <f t="shared" si="268"/>
        <v>nm</v>
      </c>
      <c r="I158" s="59" t="str">
        <f t="shared" si="268"/>
        <v>nm</v>
      </c>
    </row>
    <row r="159" spans="1:15" s="1" customFormat="1" hidden="1" x14ac:dyDescent="0.25">
      <c r="A159" s="57" t="s">
        <v>115</v>
      </c>
      <c r="B159" s="1">
        <f>Historicals!B134</f>
        <v>230</v>
      </c>
      <c r="C159" s="1">
        <f>Historicals!C134</f>
        <v>228</v>
      </c>
      <c r="D159" s="1">
        <f>Historicals!D134</f>
        <v>0</v>
      </c>
      <c r="E159" s="1">
        <f>Historicals!E134</f>
        <v>0</v>
      </c>
      <c r="F159" s="1">
        <f>Historicals!F134</f>
        <v>0</v>
      </c>
      <c r="G159" s="1">
        <f>Historicals!G134</f>
        <v>0</v>
      </c>
      <c r="H159" s="1">
        <f>Historicals!H134</f>
        <v>0</v>
      </c>
      <c r="I159" s="1">
        <f>Historicals!I134</f>
        <v>0</v>
      </c>
    </row>
    <row r="160" spans="1:15" hidden="1" x14ac:dyDescent="0.25">
      <c r="A160" s="44" t="s">
        <v>128</v>
      </c>
      <c r="B160" s="59" t="str">
        <f>IFERROR(B159/A159-1,"nm")</f>
        <v>nm</v>
      </c>
      <c r="C160" s="59">
        <f t="shared" ref="C160:I160" si="269">IFERROR(C159/B159-1,"nm")</f>
        <v>-8.6956521739129933E-3</v>
      </c>
      <c r="D160" s="59">
        <f t="shared" si="269"/>
        <v>-1</v>
      </c>
      <c r="E160" s="59" t="str">
        <f t="shared" si="269"/>
        <v>nm</v>
      </c>
      <c r="F160" s="59" t="str">
        <f t="shared" si="269"/>
        <v>nm</v>
      </c>
      <c r="G160" s="59" t="str">
        <f t="shared" si="269"/>
        <v>nm</v>
      </c>
      <c r="H160" s="59" t="str">
        <f t="shared" si="269"/>
        <v>nm</v>
      </c>
      <c r="I160" s="59" t="str">
        <f t="shared" si="269"/>
        <v>nm</v>
      </c>
    </row>
    <row r="161" spans="1:9" hidden="1" x14ac:dyDescent="0.25">
      <c r="A161" s="44" t="s">
        <v>136</v>
      </c>
      <c r="B161" s="59">
        <f>Historicals!B238</f>
        <v>-0.08</v>
      </c>
      <c r="C161" s="59">
        <f>Historicals!C238</f>
        <v>0.05</v>
      </c>
      <c r="D161" s="59">
        <f>Historicals!D238</f>
        <v>0</v>
      </c>
      <c r="E161" s="59">
        <f>Historicals!E238</f>
        <v>0</v>
      </c>
      <c r="F161" s="59">
        <f>Historicals!F238</f>
        <v>0</v>
      </c>
      <c r="G161" s="59">
        <f>Historicals!G238</f>
        <v>0</v>
      </c>
      <c r="H161" s="59">
        <f>Historicals!H238</f>
        <v>0</v>
      </c>
      <c r="I161" s="59">
        <f>Historicals!I238</f>
        <v>0</v>
      </c>
    </row>
    <row r="162" spans="1:9" hidden="1" x14ac:dyDescent="0.25">
      <c r="A162" s="44" t="s">
        <v>137</v>
      </c>
      <c r="B162" s="59" t="str">
        <f>IFERROR(B160/B161,"nm")</f>
        <v>nm</v>
      </c>
      <c r="C162" s="59">
        <f t="shared" ref="C162:I162" si="270">IFERROR(C160/C161,"nm")</f>
        <v>-0.17391304347825987</v>
      </c>
      <c r="D162" s="59" t="str">
        <f t="shared" si="270"/>
        <v>nm</v>
      </c>
      <c r="E162" s="59" t="str">
        <f t="shared" si="270"/>
        <v>nm</v>
      </c>
      <c r="F162" s="59" t="str">
        <f t="shared" si="270"/>
        <v>nm</v>
      </c>
      <c r="G162" s="59" t="str">
        <f t="shared" si="270"/>
        <v>nm</v>
      </c>
      <c r="H162" s="59" t="str">
        <f t="shared" si="270"/>
        <v>nm</v>
      </c>
      <c r="I162" s="59" t="str">
        <f t="shared" si="270"/>
        <v>nm</v>
      </c>
    </row>
    <row r="163" spans="1:9" s="1" customFormat="1" hidden="1" x14ac:dyDescent="0.25">
      <c r="A163" s="57" t="s">
        <v>116</v>
      </c>
      <c r="B163" s="1">
        <f>Historicals!B135</f>
        <v>73</v>
      </c>
      <c r="C163" s="1">
        <f>Historicals!C135</f>
        <v>71</v>
      </c>
      <c r="D163" s="1">
        <f>Historicals!D135</f>
        <v>0</v>
      </c>
      <c r="E163" s="1">
        <f>Historicals!E135</f>
        <v>0</v>
      </c>
      <c r="F163" s="1">
        <f>Historicals!F135</f>
        <v>0</v>
      </c>
      <c r="G163" s="1">
        <f>Historicals!G135</f>
        <v>0</v>
      </c>
      <c r="H163" s="1">
        <f>Historicals!H135</f>
        <v>0</v>
      </c>
      <c r="I163" s="1">
        <f>Historicals!I135</f>
        <v>0</v>
      </c>
    </row>
    <row r="164" spans="1:9" hidden="1" x14ac:dyDescent="0.25">
      <c r="A164" s="44" t="s">
        <v>128</v>
      </c>
      <c r="B164" s="59" t="str">
        <f>IFERROR(B163/A163-1,"nm")</f>
        <v>nm</v>
      </c>
      <c r="C164" s="59">
        <f t="shared" ref="C164:I164" si="271">IFERROR(C163/B163-1,"nm")</f>
        <v>-2.7397260273972601E-2</v>
      </c>
      <c r="D164" s="59">
        <f t="shared" si="271"/>
        <v>-1</v>
      </c>
      <c r="E164" s="59" t="str">
        <f t="shared" si="271"/>
        <v>nm</v>
      </c>
      <c r="F164" s="59" t="str">
        <f t="shared" si="271"/>
        <v>nm</v>
      </c>
      <c r="G164" s="59" t="str">
        <f t="shared" si="271"/>
        <v>nm</v>
      </c>
      <c r="H164" s="59" t="str">
        <f t="shared" si="271"/>
        <v>nm</v>
      </c>
      <c r="I164" s="59" t="str">
        <f t="shared" si="271"/>
        <v>nm</v>
      </c>
    </row>
    <row r="165" spans="1:9" hidden="1" x14ac:dyDescent="0.25">
      <c r="A165" s="44" t="s">
        <v>136</v>
      </c>
      <c r="B165" s="59">
        <f>Historicals!B239</f>
        <v>-0.06</v>
      </c>
      <c r="C165" s="59">
        <f>Historicals!C239</f>
        <v>0.03</v>
      </c>
      <c r="D165" s="59">
        <f>Historicals!D239</f>
        <v>0</v>
      </c>
      <c r="E165" s="59">
        <f>Historicals!E239</f>
        <v>0</v>
      </c>
      <c r="F165" s="59">
        <f>Historicals!F239</f>
        <v>0</v>
      </c>
      <c r="G165" s="59">
        <f>Historicals!G239</f>
        <v>0</v>
      </c>
      <c r="H165" s="59">
        <f>Historicals!H239</f>
        <v>0</v>
      </c>
      <c r="I165" s="59">
        <f>Historicals!I239</f>
        <v>0</v>
      </c>
    </row>
    <row r="166" spans="1:9" hidden="1" x14ac:dyDescent="0.25">
      <c r="A166" s="44" t="s">
        <v>137</v>
      </c>
      <c r="B166" s="59" t="str">
        <f>IFERROR(B164/B165,"nm")</f>
        <v>nm</v>
      </c>
      <c r="C166" s="59">
        <f t="shared" ref="C166:I166" si="272">IFERROR(C164/C165,"nm")</f>
        <v>-0.91324200913242004</v>
      </c>
      <c r="D166" s="59" t="str">
        <f t="shared" si="272"/>
        <v>nm</v>
      </c>
      <c r="E166" s="59" t="str">
        <f t="shared" si="272"/>
        <v>nm</v>
      </c>
      <c r="F166" s="59" t="str">
        <f t="shared" si="272"/>
        <v>nm</v>
      </c>
      <c r="G166" s="59" t="str">
        <f t="shared" si="272"/>
        <v>nm</v>
      </c>
      <c r="H166" s="59" t="str">
        <f t="shared" si="272"/>
        <v>nm</v>
      </c>
      <c r="I166" s="59" t="str">
        <f t="shared" si="272"/>
        <v>nm</v>
      </c>
    </row>
    <row r="167" spans="1:9" s="1" customFormat="1" hidden="1" x14ac:dyDescent="0.25">
      <c r="A167" s="9" t="s">
        <v>129</v>
      </c>
      <c r="B167" s="1">
        <f>B170+B173</f>
        <v>122</v>
      </c>
      <c r="C167" s="1">
        <f t="shared" ref="C167:I167" si="273">C170+C173</f>
        <v>192</v>
      </c>
      <c r="D167" s="1">
        <f t="shared" si="273"/>
        <v>0</v>
      </c>
      <c r="E167" s="1">
        <f t="shared" si="273"/>
        <v>0</v>
      </c>
      <c r="F167" s="1">
        <f t="shared" si="273"/>
        <v>0</v>
      </c>
      <c r="G167" s="1">
        <f t="shared" si="273"/>
        <v>0</v>
      </c>
      <c r="H167" s="1">
        <f t="shared" si="273"/>
        <v>0</v>
      </c>
      <c r="I167" s="1">
        <f t="shared" si="273"/>
        <v>0</v>
      </c>
    </row>
    <row r="168" spans="1:9" hidden="1" x14ac:dyDescent="0.25">
      <c r="A168" s="45" t="s">
        <v>128</v>
      </c>
      <c r="B168" s="59" t="str">
        <f>IFERROR(B167/A167-1,"nm")</f>
        <v>nm</v>
      </c>
      <c r="C168" s="59">
        <f t="shared" ref="C168:I168" si="274">IFERROR(C167/B167-1,"nm")</f>
        <v>0.57377049180327866</v>
      </c>
      <c r="D168" s="59">
        <f t="shared" si="274"/>
        <v>-1</v>
      </c>
      <c r="E168" s="59" t="str">
        <f t="shared" si="274"/>
        <v>nm</v>
      </c>
      <c r="F168" s="59" t="str">
        <f t="shared" si="274"/>
        <v>nm</v>
      </c>
      <c r="G168" s="59" t="str">
        <f t="shared" si="274"/>
        <v>nm</v>
      </c>
      <c r="H168" s="59" t="str">
        <f t="shared" si="274"/>
        <v>nm</v>
      </c>
      <c r="I168" s="59" t="str">
        <f t="shared" si="274"/>
        <v>nm</v>
      </c>
    </row>
    <row r="169" spans="1:9" hidden="1" x14ac:dyDescent="0.25">
      <c r="A169" s="45" t="s">
        <v>130</v>
      </c>
      <c r="B169" s="59">
        <f>IFERROR(B167/B153,"nm")</f>
        <v>0.16158940397350993</v>
      </c>
      <c r="C169" s="59">
        <f t="shared" ref="C169:I169" si="275">IFERROR(C167/C153,"nm")</f>
        <v>0.22094361334867663</v>
      </c>
      <c r="D169" s="59" t="str">
        <f t="shared" si="275"/>
        <v>nm</v>
      </c>
      <c r="E169" s="59" t="str">
        <f t="shared" si="275"/>
        <v>nm</v>
      </c>
      <c r="F169" s="59" t="str">
        <f t="shared" si="275"/>
        <v>nm</v>
      </c>
      <c r="G169" s="59" t="str">
        <f t="shared" si="275"/>
        <v>nm</v>
      </c>
      <c r="H169" s="59" t="str">
        <f t="shared" si="275"/>
        <v>nm</v>
      </c>
      <c r="I169" s="59" t="str">
        <f t="shared" si="275"/>
        <v>nm</v>
      </c>
    </row>
    <row r="170" spans="1:9" s="1" customFormat="1" hidden="1" x14ac:dyDescent="0.25">
      <c r="A170" s="9" t="s">
        <v>131</v>
      </c>
      <c r="B170" s="1">
        <f>Historicals!B205</f>
        <v>22</v>
      </c>
      <c r="C170" s="1">
        <f>Historicals!C205</f>
        <v>18</v>
      </c>
      <c r="D170" s="1">
        <f>Historicals!D205</f>
        <v>0</v>
      </c>
      <c r="E170" s="1">
        <f>Historicals!E205</f>
        <v>0</v>
      </c>
      <c r="F170" s="1">
        <f>Historicals!F205</f>
        <v>0</v>
      </c>
      <c r="G170" s="1">
        <f>Historicals!G205</f>
        <v>0</v>
      </c>
      <c r="H170" s="1">
        <f>Historicals!H205</f>
        <v>0</v>
      </c>
      <c r="I170" s="1">
        <f>Historicals!I205</f>
        <v>0</v>
      </c>
    </row>
    <row r="171" spans="1:9" hidden="1" x14ac:dyDescent="0.25">
      <c r="A171" s="45" t="s">
        <v>128</v>
      </c>
      <c r="B171" s="59" t="str">
        <f>IFERROR(B170/A170-1,"nm")</f>
        <v>nm</v>
      </c>
      <c r="C171" s="59">
        <f t="shared" ref="C171:I171" si="276">IFERROR(C170/B170-1,"nm")</f>
        <v>-0.18181818181818177</v>
      </c>
      <c r="D171" s="59">
        <f t="shared" si="276"/>
        <v>-1</v>
      </c>
      <c r="E171" s="59" t="str">
        <f t="shared" si="276"/>
        <v>nm</v>
      </c>
      <c r="F171" s="59" t="str">
        <f t="shared" si="276"/>
        <v>nm</v>
      </c>
      <c r="G171" s="59" t="str">
        <f t="shared" si="276"/>
        <v>nm</v>
      </c>
      <c r="H171" s="59" t="str">
        <f t="shared" si="276"/>
        <v>nm</v>
      </c>
      <c r="I171" s="59" t="str">
        <f t="shared" si="276"/>
        <v>nm</v>
      </c>
    </row>
    <row r="172" spans="1:9" hidden="1" x14ac:dyDescent="0.25">
      <c r="A172" s="45" t="s">
        <v>132</v>
      </c>
      <c r="B172" s="59">
        <f>IFERROR(B170/B153,"nm")</f>
        <v>2.9139072847682121E-2</v>
      </c>
      <c r="C172" s="59">
        <f t="shared" ref="C172:I172" si="277">IFERROR(C170/C153,"nm")</f>
        <v>2.0713463751438434E-2</v>
      </c>
      <c r="D172" s="59" t="str">
        <f t="shared" si="277"/>
        <v>nm</v>
      </c>
      <c r="E172" s="59" t="str">
        <f t="shared" si="277"/>
        <v>nm</v>
      </c>
      <c r="F172" s="59" t="str">
        <f t="shared" si="277"/>
        <v>nm</v>
      </c>
      <c r="G172" s="59" t="str">
        <f t="shared" si="277"/>
        <v>nm</v>
      </c>
      <c r="H172" s="59" t="str">
        <f t="shared" si="277"/>
        <v>nm</v>
      </c>
      <c r="I172" s="59" t="str">
        <f t="shared" si="277"/>
        <v>nm</v>
      </c>
    </row>
    <row r="173" spans="1:9" s="1" customFormat="1" hidden="1" x14ac:dyDescent="0.25">
      <c r="A173" s="9" t="s">
        <v>133</v>
      </c>
      <c r="B173" s="1">
        <f>Historicals!B160</f>
        <v>100</v>
      </c>
      <c r="C173" s="1">
        <f>Historicals!C160</f>
        <v>174</v>
      </c>
      <c r="D173" s="1">
        <f>Historicals!D160</f>
        <v>0</v>
      </c>
      <c r="E173" s="1">
        <f>Historicals!E160</f>
        <v>0</v>
      </c>
      <c r="F173" s="1">
        <f>Historicals!F160</f>
        <v>0</v>
      </c>
      <c r="G173" s="1">
        <f>Historicals!G160</f>
        <v>0</v>
      </c>
      <c r="H173" s="1">
        <f>Historicals!H160</f>
        <v>0</v>
      </c>
      <c r="I173" s="1">
        <f>Historicals!I160</f>
        <v>0</v>
      </c>
    </row>
    <row r="174" spans="1:9" hidden="1" x14ac:dyDescent="0.25">
      <c r="A174" s="45" t="s">
        <v>128</v>
      </c>
      <c r="B174" s="59" t="str">
        <f>IFERROR(B173/A173-1,"nm")</f>
        <v>nm</v>
      </c>
      <c r="C174" s="59">
        <f t="shared" ref="C174:I174" si="278">IFERROR(C173/B173-1,"nm")</f>
        <v>0.74</v>
      </c>
      <c r="D174" s="59">
        <f t="shared" si="278"/>
        <v>-1</v>
      </c>
      <c r="E174" s="59" t="str">
        <f t="shared" si="278"/>
        <v>nm</v>
      </c>
      <c r="F174" s="59" t="str">
        <f t="shared" si="278"/>
        <v>nm</v>
      </c>
      <c r="G174" s="59" t="str">
        <f t="shared" si="278"/>
        <v>nm</v>
      </c>
      <c r="H174" s="59" t="str">
        <f t="shared" si="278"/>
        <v>nm</v>
      </c>
      <c r="I174" s="59" t="str">
        <f t="shared" si="278"/>
        <v>nm</v>
      </c>
    </row>
    <row r="175" spans="1:9" hidden="1" x14ac:dyDescent="0.25">
      <c r="A175" s="45" t="s">
        <v>130</v>
      </c>
      <c r="B175" s="59">
        <f>IFERROR(B173/B153,"nm")</f>
        <v>0.13245033112582782</v>
      </c>
      <c r="C175" s="59">
        <f t="shared" ref="C175:I175" si="279">IFERROR(C173/C153,"nm")</f>
        <v>0.2002301495972382</v>
      </c>
      <c r="D175" s="59" t="str">
        <f t="shared" si="279"/>
        <v>nm</v>
      </c>
      <c r="E175" s="59" t="str">
        <f t="shared" si="279"/>
        <v>nm</v>
      </c>
      <c r="F175" s="59" t="str">
        <f t="shared" si="279"/>
        <v>nm</v>
      </c>
      <c r="G175" s="59" t="str">
        <f t="shared" si="279"/>
        <v>nm</v>
      </c>
      <c r="H175" s="59" t="str">
        <f t="shared" si="279"/>
        <v>nm</v>
      </c>
      <c r="I175" s="59" t="str">
        <f t="shared" si="279"/>
        <v>nm</v>
      </c>
    </row>
    <row r="176" spans="1:9" s="1" customFormat="1" hidden="1" x14ac:dyDescent="0.25">
      <c r="A176" s="9" t="s">
        <v>134</v>
      </c>
      <c r="B176" s="1">
        <f>Historicals!B190</f>
        <v>15</v>
      </c>
      <c r="C176" s="1">
        <f>Historicals!C190</f>
        <v>13</v>
      </c>
      <c r="D176" s="1">
        <f>Historicals!D190</f>
        <v>0</v>
      </c>
      <c r="E176" s="1">
        <f>Historicals!E190</f>
        <v>0</v>
      </c>
      <c r="F176" s="1">
        <f>Historicals!F190</f>
        <v>0</v>
      </c>
      <c r="G176" s="1">
        <f>Historicals!G190</f>
        <v>0</v>
      </c>
      <c r="H176" s="1">
        <f>Historicals!H190</f>
        <v>0</v>
      </c>
      <c r="I176" s="1">
        <f>Historicals!I190</f>
        <v>0</v>
      </c>
    </row>
    <row r="177" spans="1:14" hidden="1" x14ac:dyDescent="0.25">
      <c r="A177" s="45" t="s">
        <v>128</v>
      </c>
      <c r="B177" s="59" t="str">
        <f>IFERROR(B176/A176-1,"nm")</f>
        <v>nm</v>
      </c>
      <c r="C177" s="59">
        <f t="shared" ref="C177:I177" si="280">IFERROR(C176/B176-1,"nm")</f>
        <v>-0.1333333333333333</v>
      </c>
      <c r="D177" s="59">
        <f t="shared" si="280"/>
        <v>-1</v>
      </c>
      <c r="E177" s="59" t="str">
        <f t="shared" si="280"/>
        <v>nm</v>
      </c>
      <c r="F177" s="59" t="str">
        <f t="shared" si="280"/>
        <v>nm</v>
      </c>
      <c r="G177" s="59" t="str">
        <f t="shared" si="280"/>
        <v>nm</v>
      </c>
      <c r="H177" s="59" t="str">
        <f t="shared" si="280"/>
        <v>nm</v>
      </c>
      <c r="I177" s="59" t="str">
        <f t="shared" si="280"/>
        <v>nm</v>
      </c>
    </row>
    <row r="178" spans="1:14" hidden="1" x14ac:dyDescent="0.25">
      <c r="A178" s="45" t="s">
        <v>132</v>
      </c>
      <c r="B178" s="59">
        <f>IFERROR(B176/B153,"nm")</f>
        <v>1.9867549668874173E-2</v>
      </c>
      <c r="C178" s="59">
        <f t="shared" ref="C178:I178" si="281">IFERROR(C176/C153,"nm")</f>
        <v>1.4959723820483314E-2</v>
      </c>
      <c r="D178" s="59" t="str">
        <f t="shared" si="281"/>
        <v>nm</v>
      </c>
      <c r="E178" s="59" t="str">
        <f t="shared" si="281"/>
        <v>nm</v>
      </c>
      <c r="F178" s="59" t="str">
        <f t="shared" si="281"/>
        <v>nm</v>
      </c>
      <c r="G178" s="59" t="str">
        <f t="shared" si="281"/>
        <v>nm</v>
      </c>
      <c r="H178" s="59" t="str">
        <f t="shared" si="281"/>
        <v>nm</v>
      </c>
      <c r="I178" s="59" t="str">
        <f t="shared" si="281"/>
        <v>nm</v>
      </c>
    </row>
    <row r="179" spans="1:14" hidden="1" x14ac:dyDescent="0.25">
      <c r="A179" s="43" t="s">
        <v>152</v>
      </c>
      <c r="B179" s="43"/>
      <c r="C179" s="43"/>
      <c r="D179" s="43"/>
      <c r="E179" s="43"/>
      <c r="F179" s="43"/>
      <c r="G179" s="43"/>
      <c r="H179" s="43"/>
      <c r="I179" s="43"/>
      <c r="J179" s="39"/>
      <c r="K179" s="39"/>
      <c r="L179" s="39"/>
      <c r="M179" s="39"/>
      <c r="N179" s="39"/>
    </row>
    <row r="180" spans="1:14" s="9" customFormat="1" hidden="1" x14ac:dyDescent="0.25">
      <c r="A180" s="9" t="s">
        <v>135</v>
      </c>
      <c r="B180" s="9">
        <f>Historicals!B136</f>
        <v>3898</v>
      </c>
      <c r="C180" s="9">
        <f>Historicals!C136</f>
        <v>3701</v>
      </c>
      <c r="D180" s="9">
        <f>Historicals!D136</f>
        <v>0</v>
      </c>
      <c r="E180" s="9">
        <f>Historicals!E136</f>
        <v>0</v>
      </c>
      <c r="F180" s="9">
        <f>Historicals!F136</f>
        <v>0</v>
      </c>
      <c r="G180" s="9">
        <f>Historicals!G136</f>
        <v>0</v>
      </c>
      <c r="H180" s="9">
        <f>Historicals!H136</f>
        <v>0</v>
      </c>
      <c r="I180" s="9">
        <f>Historicals!I136</f>
        <v>0</v>
      </c>
    </row>
    <row r="181" spans="1:14" hidden="1" x14ac:dyDescent="0.25">
      <c r="A181" s="44" t="s">
        <v>128</v>
      </c>
      <c r="B181" s="59" t="str">
        <f>IFERROR(B180/A180-1,"nm")</f>
        <v>nm</v>
      </c>
      <c r="C181" s="59">
        <f t="shared" ref="C181:I181" si="282">IFERROR(C180/B180-1,"nm")</f>
        <v>-5.0538737814263768E-2</v>
      </c>
      <c r="D181" s="59">
        <f t="shared" si="282"/>
        <v>-1</v>
      </c>
      <c r="E181" s="59" t="str">
        <f t="shared" si="282"/>
        <v>nm</v>
      </c>
      <c r="F181" s="59" t="str">
        <f t="shared" si="282"/>
        <v>nm</v>
      </c>
      <c r="G181" s="59" t="str">
        <f t="shared" si="282"/>
        <v>nm</v>
      </c>
      <c r="H181" s="59" t="str">
        <f t="shared" si="282"/>
        <v>nm</v>
      </c>
      <c r="I181" s="59" t="str">
        <f t="shared" si="282"/>
        <v>nm</v>
      </c>
    </row>
    <row r="182" spans="1:14" s="1" customFormat="1" hidden="1" x14ac:dyDescent="0.25">
      <c r="A182" s="57" t="s">
        <v>114</v>
      </c>
      <c r="B182" s="54">
        <f>Historicals!B137</f>
        <v>2641</v>
      </c>
      <c r="C182" s="54">
        <f>Historicals!C137</f>
        <v>2536</v>
      </c>
      <c r="D182" s="54">
        <f>Historicals!D137</f>
        <v>0</v>
      </c>
      <c r="E182" s="54">
        <f>Historicals!E137</f>
        <v>0</v>
      </c>
      <c r="F182" s="54">
        <f>Historicals!F137</f>
        <v>0</v>
      </c>
      <c r="G182" s="54">
        <f>Historicals!G137</f>
        <v>0</v>
      </c>
      <c r="H182" s="54">
        <f>Historicals!H137</f>
        <v>0</v>
      </c>
      <c r="I182" s="54">
        <f>Historicals!I137</f>
        <v>0</v>
      </c>
    </row>
    <row r="183" spans="1:14" hidden="1" x14ac:dyDescent="0.25">
      <c r="A183" s="44" t="s">
        <v>128</v>
      </c>
      <c r="B183" s="59" t="str">
        <f>IFERROR(B182/A182-1,"nm")</f>
        <v>nm</v>
      </c>
      <c r="C183" s="59">
        <f t="shared" ref="C183:I183" si="283">IFERROR(C182/B182-1,"nm")</f>
        <v>-3.9757667550170406E-2</v>
      </c>
      <c r="D183" s="59">
        <f t="shared" si="283"/>
        <v>-1</v>
      </c>
      <c r="E183" s="59" t="str">
        <f t="shared" si="283"/>
        <v>nm</v>
      </c>
      <c r="F183" s="59" t="str">
        <f t="shared" si="283"/>
        <v>nm</v>
      </c>
      <c r="G183" s="59" t="str">
        <f t="shared" si="283"/>
        <v>nm</v>
      </c>
      <c r="H183" s="59" t="str">
        <f t="shared" si="283"/>
        <v>nm</v>
      </c>
      <c r="I183" s="59" t="str">
        <f t="shared" si="283"/>
        <v>nm</v>
      </c>
    </row>
    <row r="184" spans="1:14" hidden="1" x14ac:dyDescent="0.25">
      <c r="A184" s="44" t="s">
        <v>136</v>
      </c>
      <c r="B184" s="59">
        <f>Historicals!B241</f>
        <v>0.09</v>
      </c>
      <c r="C184" s="59">
        <f>Historicals!C241</f>
        <v>0.14000000000000001</v>
      </c>
      <c r="D184" s="59">
        <f>Historicals!D241</f>
        <v>0</v>
      </c>
      <c r="E184" s="59">
        <f>Historicals!E241</f>
        <v>0</v>
      </c>
      <c r="F184" s="59">
        <f>Historicals!F241</f>
        <v>0</v>
      </c>
      <c r="G184" s="59">
        <f>Historicals!G241</f>
        <v>0</v>
      </c>
      <c r="H184" s="59">
        <f>Historicals!H241</f>
        <v>0</v>
      </c>
      <c r="I184" s="59">
        <f>Historicals!I241</f>
        <v>0</v>
      </c>
    </row>
    <row r="185" spans="1:14" hidden="1" x14ac:dyDescent="0.25">
      <c r="A185" s="44" t="s">
        <v>137</v>
      </c>
      <c r="B185" s="59" t="str">
        <f>IFERROR(B183/B184,"nm")</f>
        <v>nm</v>
      </c>
      <c r="C185" s="59">
        <f t="shared" ref="C185:I185" si="284">IFERROR(C183/C184,"nm")</f>
        <v>-0.2839833396440743</v>
      </c>
      <c r="D185" s="59" t="str">
        <f t="shared" si="284"/>
        <v>nm</v>
      </c>
      <c r="E185" s="59" t="str">
        <f t="shared" si="284"/>
        <v>nm</v>
      </c>
      <c r="F185" s="59" t="str">
        <f t="shared" si="284"/>
        <v>nm</v>
      </c>
      <c r="G185" s="59" t="str">
        <f t="shared" si="284"/>
        <v>nm</v>
      </c>
      <c r="H185" s="59" t="str">
        <f t="shared" si="284"/>
        <v>nm</v>
      </c>
      <c r="I185" s="59" t="str">
        <f t="shared" si="284"/>
        <v>nm</v>
      </c>
    </row>
    <row r="186" spans="1:14" s="1" customFormat="1" hidden="1" x14ac:dyDescent="0.25">
      <c r="A186" s="57" t="s">
        <v>115</v>
      </c>
      <c r="B186" s="54">
        <f>Historicals!B138</f>
        <v>1021</v>
      </c>
      <c r="C186" s="54">
        <f>Historicals!C138</f>
        <v>947</v>
      </c>
      <c r="D186" s="54">
        <f>Historicals!D138</f>
        <v>0</v>
      </c>
      <c r="E186" s="54">
        <f>Historicals!E138</f>
        <v>0</v>
      </c>
      <c r="F186" s="54">
        <f>Historicals!F138</f>
        <v>0</v>
      </c>
      <c r="G186" s="54">
        <f>Historicals!G138</f>
        <v>0</v>
      </c>
      <c r="H186" s="54">
        <f>Historicals!H138</f>
        <v>0</v>
      </c>
      <c r="I186" s="54">
        <f>Historicals!I138</f>
        <v>0</v>
      </c>
    </row>
    <row r="187" spans="1:14" hidden="1" x14ac:dyDescent="0.25">
      <c r="A187" s="44" t="s">
        <v>128</v>
      </c>
      <c r="B187" s="59" t="str">
        <f>IFERROR(B186/A186-1,"nm")</f>
        <v>nm</v>
      </c>
      <c r="C187" s="59">
        <f t="shared" ref="C187:I187" si="285">IFERROR(C186/B186-1,"nm")</f>
        <v>-7.2477962781586691E-2</v>
      </c>
      <c r="D187" s="59">
        <f t="shared" si="285"/>
        <v>-1</v>
      </c>
      <c r="E187" s="59" t="str">
        <f t="shared" si="285"/>
        <v>nm</v>
      </c>
      <c r="F187" s="59" t="str">
        <f t="shared" si="285"/>
        <v>nm</v>
      </c>
      <c r="G187" s="59" t="str">
        <f t="shared" si="285"/>
        <v>nm</v>
      </c>
      <c r="H187" s="59" t="str">
        <f t="shared" si="285"/>
        <v>nm</v>
      </c>
      <c r="I187" s="59" t="str">
        <f t="shared" si="285"/>
        <v>nm</v>
      </c>
    </row>
    <row r="188" spans="1:14" hidden="1" x14ac:dyDescent="0.25">
      <c r="A188" s="44" t="s">
        <v>136</v>
      </c>
      <c r="B188" s="59">
        <f>Historicals!B242</f>
        <v>0.05</v>
      </c>
      <c r="C188" s="59">
        <f>Historicals!C242</f>
        <v>0.11</v>
      </c>
      <c r="D188" s="59">
        <f>Historicals!D242</f>
        <v>0</v>
      </c>
      <c r="E188" s="59">
        <f>Historicals!E242</f>
        <v>0</v>
      </c>
      <c r="F188" s="59">
        <f>Historicals!F242</f>
        <v>0</v>
      </c>
      <c r="G188" s="59">
        <f>Historicals!G242</f>
        <v>0</v>
      </c>
      <c r="H188" s="59">
        <f>Historicals!H242</f>
        <v>0</v>
      </c>
      <c r="I188" s="59">
        <f>Historicals!I242</f>
        <v>0</v>
      </c>
    </row>
    <row r="189" spans="1:14" hidden="1" x14ac:dyDescent="0.25">
      <c r="A189" s="44" t="s">
        <v>137</v>
      </c>
      <c r="B189" s="59" t="str">
        <f>IFERROR(B187/B188,"nm")</f>
        <v>nm</v>
      </c>
      <c r="C189" s="59">
        <f t="shared" ref="C189:I189" si="286">IFERROR(C187/C188,"nm")</f>
        <v>-0.65889057074169721</v>
      </c>
      <c r="D189" s="59" t="str">
        <f t="shared" si="286"/>
        <v>nm</v>
      </c>
      <c r="E189" s="59" t="str">
        <f t="shared" si="286"/>
        <v>nm</v>
      </c>
      <c r="F189" s="59" t="str">
        <f t="shared" si="286"/>
        <v>nm</v>
      </c>
      <c r="G189" s="59" t="str">
        <f t="shared" si="286"/>
        <v>nm</v>
      </c>
      <c r="H189" s="59" t="str">
        <f t="shared" si="286"/>
        <v>nm</v>
      </c>
      <c r="I189" s="59" t="str">
        <f t="shared" si="286"/>
        <v>nm</v>
      </c>
    </row>
    <row r="190" spans="1:14" s="1" customFormat="1" hidden="1" x14ac:dyDescent="0.25">
      <c r="A190" s="57" t="s">
        <v>116</v>
      </c>
      <c r="B190" s="1">
        <f>Historicals!B139</f>
        <v>236</v>
      </c>
      <c r="C190" s="1">
        <f>Historicals!C139</f>
        <v>218</v>
      </c>
      <c r="D190" s="1">
        <f>Historicals!D139</f>
        <v>0</v>
      </c>
      <c r="E190" s="1">
        <f>Historicals!E139</f>
        <v>0</v>
      </c>
      <c r="F190" s="1">
        <f>Historicals!F139</f>
        <v>0</v>
      </c>
      <c r="G190" s="1">
        <f>Historicals!G139</f>
        <v>0</v>
      </c>
      <c r="H190" s="1">
        <f>Historicals!H139</f>
        <v>0</v>
      </c>
      <c r="I190" s="1">
        <f>Historicals!I139</f>
        <v>0</v>
      </c>
    </row>
    <row r="191" spans="1:14" hidden="1" x14ac:dyDescent="0.25">
      <c r="A191" s="44" t="s">
        <v>128</v>
      </c>
      <c r="B191" s="59" t="str">
        <f>IFERROR(B190/A190-1,"nm")</f>
        <v>nm</v>
      </c>
      <c r="C191" s="59">
        <f t="shared" ref="C191:I191" si="287">IFERROR(C190/B190-1,"nm")</f>
        <v>-7.6271186440677985E-2</v>
      </c>
      <c r="D191" s="59">
        <f t="shared" si="287"/>
        <v>-1</v>
      </c>
      <c r="E191" s="59" t="str">
        <f t="shared" si="287"/>
        <v>nm</v>
      </c>
      <c r="F191" s="59" t="str">
        <f t="shared" si="287"/>
        <v>nm</v>
      </c>
      <c r="G191" s="59" t="str">
        <f t="shared" si="287"/>
        <v>nm</v>
      </c>
      <c r="H191" s="59" t="str">
        <f t="shared" si="287"/>
        <v>nm</v>
      </c>
      <c r="I191" s="59" t="str">
        <f t="shared" si="287"/>
        <v>nm</v>
      </c>
    </row>
    <row r="192" spans="1:14" hidden="1" x14ac:dyDescent="0.25">
      <c r="A192" s="44" t="s">
        <v>136</v>
      </c>
      <c r="B192" s="59">
        <f>Historicals!B243</f>
        <v>0.05</v>
      </c>
      <c r="C192" s="59">
        <f>Historicals!C243</f>
        <v>0.11</v>
      </c>
      <c r="D192" s="59">
        <f>Historicals!D243</f>
        <v>0</v>
      </c>
      <c r="E192" s="59">
        <f>Historicals!E243</f>
        <v>0</v>
      </c>
      <c r="F192" s="59">
        <f>Historicals!F243</f>
        <v>0</v>
      </c>
      <c r="G192" s="59">
        <f>Historicals!G243</f>
        <v>0</v>
      </c>
      <c r="H192" s="59">
        <f>Historicals!H243</f>
        <v>0</v>
      </c>
      <c r="I192" s="59">
        <f>Historicals!I243</f>
        <v>0</v>
      </c>
    </row>
    <row r="193" spans="1:15" hidden="1" x14ac:dyDescent="0.25">
      <c r="A193" s="44" t="s">
        <v>137</v>
      </c>
      <c r="B193" s="59" t="str">
        <f>IFERROR(B191/B192,"nm")</f>
        <v>nm</v>
      </c>
      <c r="C193" s="59">
        <f t="shared" ref="C193:I193" si="288">IFERROR(C191/C192,"nm")</f>
        <v>-0.69337442218798173</v>
      </c>
      <c r="D193" s="59" t="str">
        <f t="shared" si="288"/>
        <v>nm</v>
      </c>
      <c r="E193" s="59" t="str">
        <f t="shared" si="288"/>
        <v>nm</v>
      </c>
      <c r="F193" s="59" t="str">
        <f t="shared" si="288"/>
        <v>nm</v>
      </c>
      <c r="G193" s="59" t="str">
        <f t="shared" si="288"/>
        <v>nm</v>
      </c>
      <c r="H193" s="59" t="str">
        <f t="shared" si="288"/>
        <v>nm</v>
      </c>
      <c r="I193" s="59" t="str">
        <f t="shared" si="288"/>
        <v>nm</v>
      </c>
    </row>
    <row r="194" spans="1:15" s="1" customFormat="1" hidden="1" x14ac:dyDescent="0.25">
      <c r="A194" s="9" t="s">
        <v>129</v>
      </c>
      <c r="B194" s="1">
        <f>B197+B200</f>
        <v>845</v>
      </c>
      <c r="C194" s="1">
        <f t="shared" ref="C194:I194" si="289">C197+C200</f>
        <v>917</v>
      </c>
      <c r="D194" s="1">
        <f t="shared" si="289"/>
        <v>0</v>
      </c>
      <c r="E194" s="1">
        <f t="shared" si="289"/>
        <v>0</v>
      </c>
      <c r="F194" s="1">
        <f t="shared" si="289"/>
        <v>0</v>
      </c>
      <c r="G194" s="1">
        <f t="shared" si="289"/>
        <v>0</v>
      </c>
      <c r="H194" s="1">
        <f t="shared" si="289"/>
        <v>0</v>
      </c>
      <c r="I194" s="1">
        <f t="shared" si="289"/>
        <v>0</v>
      </c>
    </row>
    <row r="195" spans="1:15" hidden="1" x14ac:dyDescent="0.25">
      <c r="A195" s="45" t="s">
        <v>128</v>
      </c>
      <c r="B195" s="59" t="str">
        <f>IFERROR(B194/A194-1,"nm")</f>
        <v>nm</v>
      </c>
      <c r="C195" s="59">
        <f t="shared" ref="C195:I195" si="290">IFERROR(C194/B194-1,"nm")</f>
        <v>8.5207100591715879E-2</v>
      </c>
      <c r="D195" s="59">
        <f t="shared" si="290"/>
        <v>-1</v>
      </c>
      <c r="E195" s="59" t="str">
        <f t="shared" si="290"/>
        <v>nm</v>
      </c>
      <c r="F195" s="59" t="str">
        <f t="shared" si="290"/>
        <v>nm</v>
      </c>
      <c r="G195" s="59" t="str">
        <f t="shared" si="290"/>
        <v>nm</v>
      </c>
      <c r="H195" s="59" t="str">
        <f t="shared" si="290"/>
        <v>nm</v>
      </c>
      <c r="I195" s="59" t="str">
        <f t="shared" si="290"/>
        <v>nm</v>
      </c>
    </row>
    <row r="196" spans="1:15" hidden="1" x14ac:dyDescent="0.25">
      <c r="A196" s="45" t="s">
        <v>130</v>
      </c>
      <c r="B196" s="59">
        <f>IFERROR(B194/B180,"nm")</f>
        <v>0.2167778347870703</v>
      </c>
      <c r="C196" s="59">
        <f t="shared" ref="C196:I196" si="291">IFERROR(C194/C180,"nm")</f>
        <v>0.24777087273709808</v>
      </c>
      <c r="D196" s="59" t="str">
        <f t="shared" si="291"/>
        <v>nm</v>
      </c>
      <c r="E196" s="59" t="str">
        <f t="shared" si="291"/>
        <v>nm</v>
      </c>
      <c r="F196" s="59" t="str">
        <f t="shared" si="291"/>
        <v>nm</v>
      </c>
      <c r="G196" s="59" t="str">
        <f t="shared" si="291"/>
        <v>nm</v>
      </c>
      <c r="H196" s="59" t="str">
        <f t="shared" si="291"/>
        <v>nm</v>
      </c>
      <c r="I196" s="59" t="str">
        <f t="shared" si="291"/>
        <v>nm</v>
      </c>
    </row>
    <row r="197" spans="1:15" s="1" customFormat="1" hidden="1" x14ac:dyDescent="0.25">
      <c r="A197" s="9" t="s">
        <v>131</v>
      </c>
      <c r="B197" s="1">
        <f>Historicals!B206</f>
        <v>27</v>
      </c>
      <c r="C197" s="1">
        <f>Historicals!C206</f>
        <v>25</v>
      </c>
      <c r="D197" s="1">
        <f>Historicals!D206</f>
        <v>0</v>
      </c>
      <c r="E197" s="1">
        <f>Historicals!E206</f>
        <v>0</v>
      </c>
      <c r="F197" s="1">
        <f>Historicals!F206</f>
        <v>0</v>
      </c>
      <c r="G197" s="1">
        <f>Historicals!G206</f>
        <v>0</v>
      </c>
      <c r="H197" s="1">
        <f>Historicals!H206</f>
        <v>0</v>
      </c>
      <c r="I197" s="1">
        <f>Historicals!I206</f>
        <v>0</v>
      </c>
    </row>
    <row r="198" spans="1:15" hidden="1" x14ac:dyDescent="0.25">
      <c r="A198" s="45" t="s">
        <v>128</v>
      </c>
      <c r="B198" s="59" t="str">
        <f>IFERROR(B197/A197-1,"nm")</f>
        <v>nm</v>
      </c>
      <c r="C198" s="59">
        <f t="shared" ref="C198:I198" si="292">IFERROR(C197/B197-1,"nm")</f>
        <v>-7.407407407407407E-2</v>
      </c>
      <c r="D198" s="59">
        <f t="shared" si="292"/>
        <v>-1</v>
      </c>
      <c r="E198" s="59" t="str">
        <f t="shared" si="292"/>
        <v>nm</v>
      </c>
      <c r="F198" s="59" t="str">
        <f t="shared" si="292"/>
        <v>nm</v>
      </c>
      <c r="G198" s="59" t="str">
        <f t="shared" si="292"/>
        <v>nm</v>
      </c>
      <c r="H198" s="59" t="str">
        <f t="shared" si="292"/>
        <v>nm</v>
      </c>
      <c r="I198" s="59" t="str">
        <f t="shared" si="292"/>
        <v>nm</v>
      </c>
    </row>
    <row r="199" spans="1:15" hidden="1" x14ac:dyDescent="0.25">
      <c r="A199" s="45" t="s">
        <v>132</v>
      </c>
      <c r="B199" s="59">
        <f>IFERROR(B197/B180,"nm")</f>
        <v>6.926629040533607E-3</v>
      </c>
      <c r="C199" s="59">
        <f t="shared" ref="C199:I199" si="293">IFERROR(C197/C180,"nm")</f>
        <v>6.754931099702783E-3</v>
      </c>
      <c r="D199" s="59" t="str">
        <f t="shared" si="293"/>
        <v>nm</v>
      </c>
      <c r="E199" s="59" t="str">
        <f t="shared" si="293"/>
        <v>nm</v>
      </c>
      <c r="F199" s="59" t="str">
        <f t="shared" si="293"/>
        <v>nm</v>
      </c>
      <c r="G199" s="59" t="str">
        <f t="shared" si="293"/>
        <v>nm</v>
      </c>
      <c r="H199" s="59" t="str">
        <f t="shared" si="293"/>
        <v>nm</v>
      </c>
      <c r="I199" s="59" t="str">
        <f t="shared" si="293"/>
        <v>nm</v>
      </c>
    </row>
    <row r="200" spans="1:15" s="1" customFormat="1" hidden="1" x14ac:dyDescent="0.25">
      <c r="A200" s="9" t="s">
        <v>133</v>
      </c>
      <c r="B200" s="54">
        <f>Historicals!B162</f>
        <v>818</v>
      </c>
      <c r="C200" s="54">
        <f>Historicals!C162</f>
        <v>892</v>
      </c>
      <c r="D200" s="54">
        <f>Historicals!D162</f>
        <v>0</v>
      </c>
      <c r="E200" s="54">
        <f>Historicals!E162</f>
        <v>0</v>
      </c>
      <c r="F200" s="54">
        <f>Historicals!F162</f>
        <v>0</v>
      </c>
      <c r="G200" s="54">
        <f>Historicals!G162</f>
        <v>0</v>
      </c>
      <c r="H200" s="54">
        <f>Historicals!H162</f>
        <v>0</v>
      </c>
      <c r="I200" s="54">
        <f>Historicals!I162</f>
        <v>0</v>
      </c>
    </row>
    <row r="201" spans="1:15" hidden="1" x14ac:dyDescent="0.25">
      <c r="A201" s="45" t="s">
        <v>128</v>
      </c>
      <c r="B201" s="59" t="str">
        <f>IFERROR(B200/A200-1,"nm")</f>
        <v>nm</v>
      </c>
      <c r="C201" s="59">
        <f t="shared" ref="C201:I201" si="294">IFERROR(C200/B200-1,"nm")</f>
        <v>9.0464547677261642E-2</v>
      </c>
      <c r="D201" s="59">
        <f t="shared" si="294"/>
        <v>-1</v>
      </c>
      <c r="E201" s="59" t="str">
        <f t="shared" si="294"/>
        <v>nm</v>
      </c>
      <c r="F201" s="59" t="str">
        <f t="shared" si="294"/>
        <v>nm</v>
      </c>
      <c r="G201" s="59" t="str">
        <f t="shared" si="294"/>
        <v>nm</v>
      </c>
      <c r="H201" s="59" t="str">
        <f t="shared" si="294"/>
        <v>nm</v>
      </c>
      <c r="I201" s="59" t="str">
        <f t="shared" si="294"/>
        <v>nm</v>
      </c>
    </row>
    <row r="202" spans="1:15" hidden="1" x14ac:dyDescent="0.25">
      <c r="A202" s="45" t="s">
        <v>130</v>
      </c>
      <c r="B202" s="59">
        <f>IFERROR(B200/B180,"nm")</f>
        <v>0.20985120574653668</v>
      </c>
      <c r="C202" s="59">
        <f t="shared" ref="C202:I202" si="295">IFERROR(C200/C180,"nm")</f>
        <v>0.24101594163739529</v>
      </c>
      <c r="D202" s="59" t="str">
        <f t="shared" si="295"/>
        <v>nm</v>
      </c>
      <c r="E202" s="59" t="str">
        <f t="shared" si="295"/>
        <v>nm</v>
      </c>
      <c r="F202" s="59" t="str">
        <f t="shared" si="295"/>
        <v>nm</v>
      </c>
      <c r="G202" s="59" t="str">
        <f t="shared" si="295"/>
        <v>nm</v>
      </c>
      <c r="H202" s="59" t="str">
        <f t="shared" si="295"/>
        <v>nm</v>
      </c>
      <c r="I202" s="59" t="str">
        <f t="shared" si="295"/>
        <v>nm</v>
      </c>
    </row>
    <row r="203" spans="1:15" s="1" customFormat="1" hidden="1" x14ac:dyDescent="0.25">
      <c r="A203" s="9" t="s">
        <v>134</v>
      </c>
      <c r="B203" s="1">
        <f>Historicals!B191</f>
        <v>37</v>
      </c>
      <c r="C203" s="1">
        <f>Historicals!C191</f>
        <v>51</v>
      </c>
      <c r="D203" s="1">
        <f>Historicals!D191</f>
        <v>0</v>
      </c>
      <c r="E203" s="1">
        <f>Historicals!E191</f>
        <v>0</v>
      </c>
      <c r="F203" s="1">
        <f>Historicals!F191</f>
        <v>0</v>
      </c>
      <c r="G203" s="1">
        <f>Historicals!G191</f>
        <v>0</v>
      </c>
      <c r="H203" s="1">
        <f>Historicals!H191</f>
        <v>0</v>
      </c>
      <c r="I203" s="1">
        <f>Historicals!I191</f>
        <v>0</v>
      </c>
    </row>
    <row r="204" spans="1:15" hidden="1" x14ac:dyDescent="0.25">
      <c r="A204" s="45" t="s">
        <v>128</v>
      </c>
      <c r="B204" s="59" t="str">
        <f>IFERROR(B203/A203-1,"nm")</f>
        <v>nm</v>
      </c>
      <c r="C204" s="59">
        <f t="shared" ref="C204:I204" si="296">IFERROR(C203/B203-1,"nm")</f>
        <v>0.37837837837837829</v>
      </c>
      <c r="D204" s="59">
        <f t="shared" si="296"/>
        <v>-1</v>
      </c>
      <c r="E204" s="59" t="str">
        <f t="shared" si="296"/>
        <v>nm</v>
      </c>
      <c r="F204" s="59" t="str">
        <f t="shared" si="296"/>
        <v>nm</v>
      </c>
      <c r="G204" s="59" t="str">
        <f t="shared" si="296"/>
        <v>nm</v>
      </c>
      <c r="H204" s="59" t="str">
        <f t="shared" si="296"/>
        <v>nm</v>
      </c>
      <c r="I204" s="59" t="str">
        <f t="shared" si="296"/>
        <v>nm</v>
      </c>
    </row>
    <row r="205" spans="1:15" hidden="1" x14ac:dyDescent="0.25">
      <c r="A205" s="45" t="s">
        <v>132</v>
      </c>
      <c r="B205" s="59">
        <f>IFERROR(B203/B180,"nm")</f>
        <v>9.4920472036942021E-3</v>
      </c>
      <c r="C205" s="59">
        <f t="shared" ref="C205:I205" si="297">IFERROR(C203/C180,"nm")</f>
        <v>1.3780059443393677E-2</v>
      </c>
      <c r="D205" s="59" t="str">
        <f t="shared" si="297"/>
        <v>nm</v>
      </c>
      <c r="E205" s="59" t="str">
        <f t="shared" si="297"/>
        <v>nm</v>
      </c>
      <c r="F205" s="59" t="str">
        <f t="shared" si="297"/>
        <v>nm</v>
      </c>
      <c r="G205" s="59" t="str">
        <f t="shared" si="297"/>
        <v>nm</v>
      </c>
      <c r="H205" s="59" t="str">
        <f t="shared" si="297"/>
        <v>nm</v>
      </c>
      <c r="I205" s="59" t="str">
        <f t="shared" si="297"/>
        <v>nm</v>
      </c>
    </row>
    <row r="206" spans="1:15" x14ac:dyDescent="0.25">
      <c r="A206" s="43" t="s">
        <v>107</v>
      </c>
      <c r="B206" s="43"/>
      <c r="C206" s="43"/>
      <c r="D206" s="43"/>
      <c r="E206" s="43"/>
      <c r="F206" s="43"/>
      <c r="G206" s="43"/>
      <c r="H206" s="43"/>
      <c r="I206" s="43"/>
      <c r="J206" s="39"/>
      <c r="K206" s="39"/>
      <c r="L206" s="39"/>
      <c r="M206" s="39"/>
      <c r="N206" s="39"/>
      <c r="O206" s="63" t="str">
        <f>O125</f>
        <v>Average Growth %</v>
      </c>
    </row>
    <row r="207" spans="1:15" s="9" customFormat="1" x14ac:dyDescent="0.25">
      <c r="A207" s="9" t="s">
        <v>135</v>
      </c>
      <c r="B207" s="9">
        <f>B153+B180</f>
        <v>4653</v>
      </c>
      <c r="C207" s="9">
        <f>C153+C180</f>
        <v>4570</v>
      </c>
      <c r="D207" s="9">
        <f>Historicals!D140</f>
        <v>4737</v>
      </c>
      <c r="E207" s="9">
        <f>Historicals!E140</f>
        <v>5166</v>
      </c>
      <c r="F207" s="9">
        <f>Historicals!F140</f>
        <v>5254</v>
      </c>
      <c r="G207" s="9">
        <f>Historicals!G140</f>
        <v>5028</v>
      </c>
      <c r="H207" s="9">
        <f>Historicals!H140</f>
        <v>5343</v>
      </c>
      <c r="I207" s="9">
        <f>Historicals!I140</f>
        <v>5955</v>
      </c>
      <c r="J207" s="9">
        <f>I207*(1+O208)</f>
        <v>6176.5936575402729</v>
      </c>
      <c r="K207" s="9">
        <f>J207*(1+J208)</f>
        <v>6406.4331167702312</v>
      </c>
      <c r="L207" s="9">
        <f t="shared" ref="L207:N207" si="298">K207*(1+K208)</f>
        <v>6644.825215197141</v>
      </c>
      <c r="M207" s="9">
        <f t="shared" si="298"/>
        <v>6892.0882081696627</v>
      </c>
      <c r="N207" s="9">
        <f t="shared" si="298"/>
        <v>7148.5521937512749</v>
      </c>
    </row>
    <row r="208" spans="1:15" x14ac:dyDescent="0.25">
      <c r="A208" s="44" t="s">
        <v>128</v>
      </c>
      <c r="B208" s="59" t="str">
        <f>IFERROR(B207/A207-1,"nm")</f>
        <v>nm</v>
      </c>
      <c r="C208" s="59">
        <f t="shared" ref="C208:I208" si="299">IFERROR(C207/B207-1,"nm")</f>
        <v>-1.783795400816679E-2</v>
      </c>
      <c r="D208" s="59">
        <f t="shared" si="299"/>
        <v>3.6542669584245013E-2</v>
      </c>
      <c r="E208" s="59">
        <f t="shared" si="299"/>
        <v>9.0563647878403986E-2</v>
      </c>
      <c r="F208" s="59">
        <f t="shared" si="299"/>
        <v>1.7034456058846237E-2</v>
      </c>
      <c r="G208" s="59">
        <f t="shared" si="299"/>
        <v>-4.3014845831747195E-2</v>
      </c>
      <c r="H208" s="59">
        <f t="shared" si="299"/>
        <v>6.2649164677804237E-2</v>
      </c>
      <c r="I208" s="59">
        <f t="shared" si="299"/>
        <v>0.11454239191465465</v>
      </c>
      <c r="J208" s="59">
        <f t="shared" ref="J208" si="300">IFERROR(J207/I207-1,"nm")</f>
        <v>3.7211361467720083E-2</v>
      </c>
      <c r="K208" s="59">
        <f t="shared" ref="K208" si="301">IFERROR(K207/J207-1,"nm")</f>
        <v>3.7211361467720083E-2</v>
      </c>
      <c r="L208" s="59">
        <f t="shared" ref="L208" si="302">IFERROR(L207/K207-1,"nm")</f>
        <v>3.7211361467720083E-2</v>
      </c>
      <c r="M208" s="59">
        <f t="shared" ref="M208" si="303">IFERROR(M207/L207-1,"nm")</f>
        <v>3.7211361467720083E-2</v>
      </c>
      <c r="N208" s="59">
        <f t="shared" ref="N208" si="304">IFERROR(N207/M207-1,"nm")</f>
        <v>3.7211361467720083E-2</v>
      </c>
      <c r="O208" s="62">
        <f>AVERAGE(C208:I208)</f>
        <v>3.7211361467720021E-2</v>
      </c>
    </row>
    <row r="209" spans="1:15" s="1" customFormat="1" x14ac:dyDescent="0.25">
      <c r="A209" s="57" t="s">
        <v>114</v>
      </c>
      <c r="B209" s="9">
        <f>B155+B182</f>
        <v>3093</v>
      </c>
      <c r="C209" s="9">
        <f>C155+C182</f>
        <v>3106</v>
      </c>
      <c r="D209" s="9">
        <f>Historicals!D141</f>
        <v>3285</v>
      </c>
      <c r="E209" s="9">
        <f>Historicals!E141</f>
        <v>3575</v>
      </c>
      <c r="F209" s="9">
        <f>Historicals!F141</f>
        <v>3622</v>
      </c>
      <c r="G209" s="9">
        <f>Historicals!G141</f>
        <v>3449</v>
      </c>
      <c r="H209" s="9">
        <f>Historicals!H141</f>
        <v>3659</v>
      </c>
      <c r="I209" s="9">
        <f>Historicals!I141</f>
        <v>4111</v>
      </c>
      <c r="J209" s="69">
        <f>I209*(1+O210)</f>
        <v>4287.1357436390035</v>
      </c>
      <c r="K209" s="69">
        <f>J209*(1+J210)</f>
        <v>4470.8180210136588</v>
      </c>
      <c r="L209" s="69">
        <f t="shared" ref="L209:N209" si="305">K209*(1+K210)</f>
        <v>4662.3701632675866</v>
      </c>
      <c r="M209" s="69">
        <f t="shared" si="305"/>
        <v>4862.1293546632169</v>
      </c>
      <c r="N209" s="69">
        <f t="shared" si="305"/>
        <v>5070.447226118491</v>
      </c>
      <c r="O209" s="62"/>
    </row>
    <row r="210" spans="1:15" x14ac:dyDescent="0.25">
      <c r="A210" s="44" t="s">
        <v>128</v>
      </c>
      <c r="B210" s="59" t="str">
        <f>IFERROR(B209/A209-1,"nm")</f>
        <v>nm</v>
      </c>
      <c r="C210" s="59">
        <f t="shared" ref="C210:I210" si="306">IFERROR(C209/B209-1,"nm")</f>
        <v>4.2030391205949424E-3</v>
      </c>
      <c r="D210" s="59">
        <f t="shared" si="306"/>
        <v>5.7630392788152074E-2</v>
      </c>
      <c r="E210" s="59">
        <f t="shared" si="306"/>
        <v>8.8280060882800715E-2</v>
      </c>
      <c r="F210" s="59">
        <f t="shared" si="306"/>
        <v>1.3146853146853044E-2</v>
      </c>
      <c r="G210" s="59">
        <f t="shared" si="306"/>
        <v>-4.7763666482606326E-2</v>
      </c>
      <c r="H210" s="59">
        <f t="shared" si="306"/>
        <v>6.0887213685126174E-2</v>
      </c>
      <c r="I210" s="59">
        <f t="shared" si="306"/>
        <v>0.12353101940420874</v>
      </c>
      <c r="J210" s="59">
        <f t="shared" ref="J210" si="307">IFERROR(J209/I209-1,"nm")</f>
        <v>4.2844987506446941E-2</v>
      </c>
      <c r="K210" s="59">
        <f t="shared" ref="K210" si="308">IFERROR(K209/J209-1,"nm")</f>
        <v>4.2844987506446941E-2</v>
      </c>
      <c r="L210" s="59">
        <f t="shared" ref="L210" si="309">IFERROR(L209/K209-1,"nm")</f>
        <v>4.2844987506446941E-2</v>
      </c>
      <c r="M210" s="59">
        <f t="shared" ref="M210" si="310">IFERROR(M209/L209-1,"nm")</f>
        <v>4.2844987506446941E-2</v>
      </c>
      <c r="N210" s="59">
        <f t="shared" ref="N210" si="311">IFERROR(N209/M209-1,"nm")</f>
        <v>4.2844987506446941E-2</v>
      </c>
      <c r="O210" s="62">
        <f t="shared" ref="O209:O232" si="312">AVERAGE(C210:I210)</f>
        <v>4.2844987506447052E-2</v>
      </c>
    </row>
    <row r="211" spans="1:15" x14ac:dyDescent="0.25">
      <c r="A211" s="44" t="s">
        <v>136</v>
      </c>
      <c r="B211" s="59">
        <f>AVERAGE(B184,B157)</f>
        <v>0.16</v>
      </c>
      <c r="C211" s="59">
        <f>AVERAGE(C184,C157)</f>
        <v>0.24000000000000002</v>
      </c>
      <c r="D211" s="59">
        <f>Historicals!D245</f>
        <v>0.16</v>
      </c>
      <c r="E211" s="59">
        <f>Historicals!E245</f>
        <v>0.09</v>
      </c>
      <c r="F211" s="59">
        <f>Historicals!F245</f>
        <v>0.12</v>
      </c>
      <c r="G211" s="59">
        <f>Historicals!G245</f>
        <v>0</v>
      </c>
      <c r="H211" s="59">
        <f>Historicals!H245</f>
        <v>0.08</v>
      </c>
      <c r="I211" s="59">
        <f>Historicals!I245</f>
        <v>0.17</v>
      </c>
      <c r="J211" s="59">
        <f>I211*(1+O211)</f>
        <v>0.1908857142857143</v>
      </c>
      <c r="K211" s="59">
        <f>J211*(1+O211)</f>
        <v>0.21433738775510203</v>
      </c>
      <c r="L211" s="59">
        <f>K211*(1+O211)</f>
        <v>0.24067026682215739</v>
      </c>
      <c r="M211" s="59">
        <f>L211*(1+O211)</f>
        <v>0.27023832817459387</v>
      </c>
      <c r="N211" s="59">
        <f>M211*(1+O211)</f>
        <v>0.30343903706461539</v>
      </c>
      <c r="O211" s="62">
        <f t="shared" si="312"/>
        <v>0.12285714285714286</v>
      </c>
    </row>
    <row r="212" spans="1:15" x14ac:dyDescent="0.25">
      <c r="A212" s="44" t="s">
        <v>137</v>
      </c>
      <c r="B212" s="59" t="str">
        <f>IFERROR(B210/B211,"nm")</f>
        <v>nm</v>
      </c>
      <c r="C212" s="59">
        <f t="shared" ref="C212:N212" si="313">IFERROR(C210/C211,"nm")</f>
        <v>1.7512663002478925E-2</v>
      </c>
      <c r="D212" s="59">
        <f t="shared" si="313"/>
        <v>0.36018995492595046</v>
      </c>
      <c r="E212" s="59">
        <f t="shared" si="313"/>
        <v>0.98088956536445238</v>
      </c>
      <c r="F212" s="59">
        <f t="shared" si="313"/>
        <v>0.10955710955710871</v>
      </c>
      <c r="G212" s="59" t="str">
        <f t="shared" si="313"/>
        <v>nm</v>
      </c>
      <c r="H212" s="59">
        <f t="shared" si="313"/>
        <v>0.76109017106407717</v>
      </c>
      <c r="I212" s="59">
        <f t="shared" si="313"/>
        <v>0.72665305531887492</v>
      </c>
      <c r="J212" s="59">
        <f t="shared" si="313"/>
        <v>0.2244536091491757</v>
      </c>
      <c r="K212" s="59">
        <f t="shared" si="313"/>
        <v>0.19989507176135243</v>
      </c>
      <c r="L212" s="59">
        <f t="shared" si="313"/>
        <v>0.17802360080527571</v>
      </c>
      <c r="M212" s="59">
        <f t="shared" si="313"/>
        <v>0.15854519155686134</v>
      </c>
      <c r="N212" s="59">
        <f t="shared" si="313"/>
        <v>0.14119800774784089</v>
      </c>
      <c r="O212" s="62"/>
    </row>
    <row r="213" spans="1:15" s="1" customFormat="1" x14ac:dyDescent="0.25">
      <c r="A213" s="57" t="s">
        <v>115</v>
      </c>
      <c r="B213" s="9">
        <f>B159+B186</f>
        <v>1251</v>
      </c>
      <c r="C213" s="9">
        <f>C159+C186</f>
        <v>1175</v>
      </c>
      <c r="D213" s="9">
        <f>Historicals!D142</f>
        <v>1185</v>
      </c>
      <c r="E213" s="9">
        <f>Historicals!E142</f>
        <v>1347</v>
      </c>
      <c r="F213" s="9">
        <f>Historicals!F142</f>
        <v>1395</v>
      </c>
      <c r="G213" s="9">
        <f>Historicals!G142</f>
        <v>1365</v>
      </c>
      <c r="H213" s="9">
        <f>Historicals!H142</f>
        <v>1494</v>
      </c>
      <c r="I213" s="9">
        <f>Historicals!I142</f>
        <v>1610</v>
      </c>
      <c r="J213" s="69">
        <f>I213*(1+O214)</f>
        <v>1672.2717803719445</v>
      </c>
      <c r="K213" s="69">
        <f>J213*(1+J214)</f>
        <v>1736.9521164151261</v>
      </c>
      <c r="L213" s="69">
        <f t="shared" ref="L213:N213" si="314">K213*(1+K214)</f>
        <v>1804.1341665455527</v>
      </c>
      <c r="M213" s="69">
        <f t="shared" si="314"/>
        <v>1873.9146923720409</v>
      </c>
      <c r="N213" s="69">
        <f t="shared" si="314"/>
        <v>1946.394198060955</v>
      </c>
      <c r="O213" s="62"/>
    </row>
    <row r="214" spans="1:15" x14ac:dyDescent="0.25">
      <c r="A214" s="44" t="s">
        <v>128</v>
      </c>
      <c r="B214" s="59" t="str">
        <f>IFERROR(B213/A213-1,"nm")</f>
        <v>nm</v>
      </c>
      <c r="C214" s="59">
        <f t="shared" ref="C214:I214" si="315">IFERROR(C213/B213-1,"nm")</f>
        <v>-6.0751398880895313E-2</v>
      </c>
      <c r="D214" s="59">
        <f t="shared" si="315"/>
        <v>8.5106382978723527E-3</v>
      </c>
      <c r="E214" s="59">
        <f t="shared" si="315"/>
        <v>0.13670886075949373</v>
      </c>
      <c r="F214" s="59">
        <f t="shared" si="315"/>
        <v>3.563474387527843E-2</v>
      </c>
      <c r="G214" s="59">
        <f t="shared" si="315"/>
        <v>-2.1505376344086002E-2</v>
      </c>
      <c r="H214" s="59">
        <f t="shared" si="315"/>
        <v>9.4505494505494614E-2</v>
      </c>
      <c r="I214" s="59">
        <f t="shared" si="315"/>
        <v>7.7643908969210251E-2</v>
      </c>
      <c r="J214" s="59">
        <f t="shared" ref="J214" si="316">IFERROR(J213/I213-1,"nm")</f>
        <v>3.867812445462393E-2</v>
      </c>
      <c r="K214" s="59">
        <f t="shared" ref="K214" si="317">IFERROR(K213/J213-1,"nm")</f>
        <v>3.867812445462393E-2</v>
      </c>
      <c r="L214" s="59">
        <f t="shared" ref="L214" si="318">IFERROR(L213/K213-1,"nm")</f>
        <v>3.867812445462393E-2</v>
      </c>
      <c r="M214" s="59">
        <f t="shared" ref="M214" si="319">IFERROR(M213/L213-1,"nm")</f>
        <v>3.867812445462393E-2</v>
      </c>
      <c r="N214" s="59">
        <f t="shared" ref="N214" si="320">IFERROR(N213/M213-1,"nm")</f>
        <v>3.867812445462393E-2</v>
      </c>
      <c r="O214" s="62">
        <f t="shared" si="312"/>
        <v>3.8678124454624006E-2</v>
      </c>
    </row>
    <row r="215" spans="1:15" x14ac:dyDescent="0.25">
      <c r="A215" s="44" t="s">
        <v>136</v>
      </c>
      <c r="B215" s="59">
        <f>AVERAGE(B188,B161)</f>
        <v>-1.4999999999999999E-2</v>
      </c>
      <c r="C215" s="59">
        <f>AVERAGE(C188,C161)</f>
        <v>0.08</v>
      </c>
      <c r="D215" s="59">
        <f>Historicals!D246</f>
        <v>0.09</v>
      </c>
      <c r="E215" s="59">
        <f>Historicals!E246</f>
        <v>0.15</v>
      </c>
      <c r="F215" s="59">
        <f>Historicals!F246</f>
        <v>0.15</v>
      </c>
      <c r="G215" s="59">
        <f>Historicals!G246</f>
        <v>0.03</v>
      </c>
      <c r="H215" s="59">
        <f>Historicals!H246</f>
        <v>0.1</v>
      </c>
      <c r="I215" s="59">
        <f>Historicals!I246</f>
        <v>0.12</v>
      </c>
      <c r="J215" s="59">
        <f>I215*(1+O215)</f>
        <v>0.13234285714285712</v>
      </c>
      <c r="K215" s="59">
        <f>J215*(1+O215)</f>
        <v>0.14595526530612241</v>
      </c>
      <c r="L215" s="59">
        <f>K215*(1+O215)</f>
        <v>0.16096780688046641</v>
      </c>
      <c r="M215" s="59">
        <f>L215*(1+O215)</f>
        <v>0.17752449558817152</v>
      </c>
      <c r="N215" s="59">
        <f>M215*(1+O215)</f>
        <v>0.19578415799152629</v>
      </c>
      <c r="O215" s="62">
        <f t="shared" si="312"/>
        <v>0.10285714285714286</v>
      </c>
    </row>
    <row r="216" spans="1:15" x14ac:dyDescent="0.25">
      <c r="A216" s="44" t="s">
        <v>137</v>
      </c>
      <c r="B216" s="59" t="str">
        <f>IFERROR(B214/B215,"nm")</f>
        <v>nm</v>
      </c>
      <c r="C216" s="59">
        <f t="shared" ref="C216:N216" si="321">IFERROR(C214/C215,"nm")</f>
        <v>-0.75939248601119136</v>
      </c>
      <c r="D216" s="59">
        <f t="shared" si="321"/>
        <v>9.4562647754137252E-2</v>
      </c>
      <c r="E216" s="59">
        <f t="shared" si="321"/>
        <v>0.91139240506329156</v>
      </c>
      <c r="F216" s="59">
        <f t="shared" si="321"/>
        <v>0.23756495916852288</v>
      </c>
      <c r="G216" s="59">
        <f t="shared" si="321"/>
        <v>-0.71684587813620015</v>
      </c>
      <c r="H216" s="59">
        <f t="shared" si="321"/>
        <v>0.94505494505494614</v>
      </c>
      <c r="I216" s="59">
        <f t="shared" si="321"/>
        <v>0.6470325747434188</v>
      </c>
      <c r="J216" s="59">
        <f t="shared" si="321"/>
        <v>0.29225698530048311</v>
      </c>
      <c r="K216" s="59">
        <f t="shared" si="321"/>
        <v>0.26499985713774377</v>
      </c>
      <c r="L216" s="59">
        <f t="shared" si="321"/>
        <v>0.24028484455494906</v>
      </c>
      <c r="M216" s="59">
        <f t="shared" si="321"/>
        <v>0.21787485905241497</v>
      </c>
      <c r="N216" s="59">
        <f t="shared" si="321"/>
        <v>0.1975549240112571</v>
      </c>
      <c r="O216" s="62"/>
    </row>
    <row r="217" spans="1:15" s="1" customFormat="1" x14ac:dyDescent="0.25">
      <c r="A217" s="57" t="s">
        <v>116</v>
      </c>
      <c r="B217" s="1">
        <f>B163+B190</f>
        <v>309</v>
      </c>
      <c r="C217" s="1">
        <f>C163+C190</f>
        <v>289</v>
      </c>
      <c r="D217" s="1">
        <f>Historicals!D143</f>
        <v>267</v>
      </c>
      <c r="E217" s="1">
        <f>Historicals!E143</f>
        <v>244</v>
      </c>
      <c r="F217" s="1">
        <f>Historicals!F143</f>
        <v>237</v>
      </c>
      <c r="G217" s="1">
        <f>Historicals!G143</f>
        <v>214</v>
      </c>
      <c r="H217" s="1">
        <f>Historicals!H143</f>
        <v>190</v>
      </c>
      <c r="I217" s="1">
        <f>Historicals!I143</f>
        <v>234</v>
      </c>
      <c r="J217" s="70">
        <f>I217*(1+O218)</f>
        <v>226.20120346981969</v>
      </c>
      <c r="K217" s="70">
        <f>J217*(1+J218)</f>
        <v>218.66232671450754</v>
      </c>
      <c r="L217" s="70">
        <f t="shared" ref="L217:N217" si="322">K217*(1+K218)</f>
        <v>211.37470707834407</v>
      </c>
      <c r="M217" s="70">
        <f t="shared" si="322"/>
        <v>204.32997061624806</v>
      </c>
      <c r="N217" s="70">
        <f t="shared" si="322"/>
        <v>197.52002247157353</v>
      </c>
      <c r="O217" s="62"/>
    </row>
    <row r="218" spans="1:15" x14ac:dyDescent="0.25">
      <c r="A218" s="44" t="s">
        <v>128</v>
      </c>
      <c r="B218" s="59" t="str">
        <f>IFERROR(B217/A217-1,"nm")</f>
        <v>nm</v>
      </c>
      <c r="C218" s="59">
        <f t="shared" ref="C218:I218" si="323">IFERROR(C217/B217-1,"nm")</f>
        <v>-6.4724919093851141E-2</v>
      </c>
      <c r="D218" s="59">
        <f t="shared" si="323"/>
        <v>-7.6124567474048388E-2</v>
      </c>
      <c r="E218" s="59">
        <f t="shared" si="323"/>
        <v>-8.6142322097378266E-2</v>
      </c>
      <c r="F218" s="59">
        <f t="shared" si="323"/>
        <v>-2.8688524590163911E-2</v>
      </c>
      <c r="G218" s="59">
        <f t="shared" si="323"/>
        <v>-9.7046413502109741E-2</v>
      </c>
      <c r="H218" s="59">
        <f t="shared" si="323"/>
        <v>-0.11214953271028039</v>
      </c>
      <c r="I218" s="59">
        <f t="shared" si="323"/>
        <v>0.23157894736842111</v>
      </c>
      <c r="J218" s="59">
        <f t="shared" ref="J218" si="324">IFERROR(J217/I217-1,"nm")</f>
        <v>-3.332819029991585E-2</v>
      </c>
      <c r="K218" s="59">
        <f t="shared" ref="K218" si="325">IFERROR(K217/J217-1,"nm")</f>
        <v>-3.332819029991585E-2</v>
      </c>
      <c r="L218" s="59">
        <f t="shared" ref="L218" si="326">IFERROR(L217/K217-1,"nm")</f>
        <v>-3.332819029991585E-2</v>
      </c>
      <c r="M218" s="59">
        <f t="shared" ref="M218" si="327">IFERROR(M217/L217-1,"nm")</f>
        <v>-3.332819029991585E-2</v>
      </c>
      <c r="N218" s="59">
        <f t="shared" ref="N218" si="328">IFERROR(N217/M217-1,"nm")</f>
        <v>-3.332819029991585E-2</v>
      </c>
      <c r="O218" s="62">
        <f t="shared" si="312"/>
        <v>-3.3328190299915815E-2</v>
      </c>
    </row>
    <row r="219" spans="1:15" x14ac:dyDescent="0.25">
      <c r="A219" s="44" t="s">
        <v>136</v>
      </c>
      <c r="B219" s="59">
        <f>AVERAGE(B192,B165)</f>
        <v>-4.9999999999999975E-3</v>
      </c>
      <c r="C219" s="59">
        <f>AVERAGE(C192,C165)</f>
        <v>7.0000000000000007E-2</v>
      </c>
      <c r="D219" s="59">
        <f>Historicals!D247</f>
        <v>-0.01</v>
      </c>
      <c r="E219" s="59">
        <f>Historicals!E247</f>
        <v>-0.08</v>
      </c>
      <c r="F219" s="59">
        <f>Historicals!F247</f>
        <v>0.08</v>
      </c>
      <c r="G219" s="59">
        <f>Historicals!G247</f>
        <v>-0.04</v>
      </c>
      <c r="H219" s="59">
        <f>Historicals!H247</f>
        <v>-0.09</v>
      </c>
      <c r="I219" s="59">
        <f>Historicals!I247</f>
        <v>0.28000000000000003</v>
      </c>
      <c r="J219" s="59">
        <f>I219*(1+O219)</f>
        <v>0.28840000000000005</v>
      </c>
      <c r="K219" s="59">
        <f>J219*(1+O219)</f>
        <v>0.29705200000000004</v>
      </c>
      <c r="L219" s="59">
        <f>K219*(1+O219)</f>
        <v>0.30596356000000002</v>
      </c>
      <c r="M219" s="59">
        <f>L219*(1+O219)</f>
        <v>0.31514246680000002</v>
      </c>
      <c r="N219" s="59">
        <f>M219*(1+O219)</f>
        <v>0.32459674080400003</v>
      </c>
      <c r="O219" s="62">
        <f t="shared" si="312"/>
        <v>3.0000000000000002E-2</v>
      </c>
    </row>
    <row r="220" spans="1:15" x14ac:dyDescent="0.25">
      <c r="A220" s="44" t="s">
        <v>137</v>
      </c>
      <c r="B220" s="59" t="str">
        <f>IFERROR(B218/B219,"nm")</f>
        <v>nm</v>
      </c>
      <c r="C220" s="59">
        <f t="shared" ref="C220:N220" si="329">IFERROR(C218/C219,"nm")</f>
        <v>-0.92464170134073054</v>
      </c>
      <c r="D220" s="59">
        <f t="shared" si="329"/>
        <v>7.6124567474048384</v>
      </c>
      <c r="E220" s="59">
        <f t="shared" si="329"/>
        <v>1.0767790262172283</v>
      </c>
      <c r="F220" s="59">
        <f t="shared" si="329"/>
        <v>-0.35860655737704888</v>
      </c>
      <c r="G220" s="59">
        <f t="shared" si="329"/>
        <v>2.4261603375527434</v>
      </c>
      <c r="H220" s="59">
        <f t="shared" si="329"/>
        <v>1.2461059190031154</v>
      </c>
      <c r="I220" s="59">
        <f t="shared" si="329"/>
        <v>0.8270676691729324</v>
      </c>
      <c r="J220" s="59">
        <f t="shared" si="329"/>
        <v>-0.11556237968070682</v>
      </c>
      <c r="K220" s="59">
        <f t="shared" si="329"/>
        <v>-0.11219648512689982</v>
      </c>
      <c r="L220" s="59">
        <f t="shared" si="329"/>
        <v>-0.10892862633679595</v>
      </c>
      <c r="M220" s="59">
        <f t="shared" si="329"/>
        <v>-0.10575594789980189</v>
      </c>
      <c r="N220" s="59">
        <f t="shared" si="329"/>
        <v>-0.10267567757262319</v>
      </c>
      <c r="O220" s="62"/>
    </row>
    <row r="221" spans="1:15" s="1" customFormat="1" x14ac:dyDescent="0.25">
      <c r="A221" s="9" t="s">
        <v>129</v>
      </c>
      <c r="B221" s="1">
        <f>B167+B194</f>
        <v>967</v>
      </c>
      <c r="C221" s="1">
        <f>C167+C194</f>
        <v>1109</v>
      </c>
      <c r="D221" s="1">
        <f t="shared" ref="D221:I221" si="330">D224+D227</f>
        <v>1034</v>
      </c>
      <c r="E221" s="1">
        <f t="shared" si="330"/>
        <v>1244</v>
      </c>
      <c r="F221" s="1">
        <f t="shared" si="330"/>
        <v>1376</v>
      </c>
      <c r="G221" s="1">
        <f t="shared" si="330"/>
        <v>1230</v>
      </c>
      <c r="H221" s="1">
        <f t="shared" si="330"/>
        <v>1573</v>
      </c>
      <c r="I221" s="1">
        <f t="shared" si="330"/>
        <v>1938</v>
      </c>
      <c r="J221" s="70">
        <f>I221*(1+O222)</f>
        <v>2157.6084421872956</v>
      </c>
      <c r="K221" s="70">
        <f>J221*(1+J222)</f>
        <v>2402.1022651175895</v>
      </c>
      <c r="L221" s="70">
        <f t="shared" ref="L221:N221" si="331">K221*(1+K222)</f>
        <v>2674.3014067156537</v>
      </c>
      <c r="M221" s="70">
        <f t="shared" si="331"/>
        <v>2977.3453519520408</v>
      </c>
      <c r="N221" s="70">
        <f t="shared" si="331"/>
        <v>3314.7293429715319</v>
      </c>
      <c r="O221" s="62"/>
    </row>
    <row r="222" spans="1:15" x14ac:dyDescent="0.25">
      <c r="A222" s="45" t="s">
        <v>128</v>
      </c>
      <c r="B222" s="59" t="str">
        <f>IFERROR(B221/A221-1,"nm")</f>
        <v>nm</v>
      </c>
      <c r="C222" s="59">
        <f t="shared" ref="C222:I222" si="332">IFERROR(C221/B221-1,"nm")</f>
        <v>0.14684591520165458</v>
      </c>
      <c r="D222" s="59">
        <f t="shared" si="332"/>
        <v>-6.7628494138863848E-2</v>
      </c>
      <c r="E222" s="59">
        <f t="shared" si="332"/>
        <v>0.20309477756286265</v>
      </c>
      <c r="F222" s="59">
        <f t="shared" si="332"/>
        <v>0.10610932475884249</v>
      </c>
      <c r="G222" s="59">
        <f t="shared" si="332"/>
        <v>-0.10610465116279066</v>
      </c>
      <c r="H222" s="59">
        <f t="shared" si="332"/>
        <v>0.27886178861788613</v>
      </c>
      <c r="I222" s="59">
        <f t="shared" si="332"/>
        <v>0.23204068658614108</v>
      </c>
      <c r="J222" s="59">
        <f t="shared" ref="J222" si="333">IFERROR(J221/I221-1,"nm")</f>
        <v>0.11331704963224754</v>
      </c>
      <c r="K222" s="59">
        <f t="shared" ref="K222" si="334">IFERROR(K221/J221-1,"nm")</f>
        <v>0.11331704963224754</v>
      </c>
      <c r="L222" s="59">
        <f t="shared" ref="L222" si="335">IFERROR(L221/K221-1,"nm")</f>
        <v>0.11331704963224754</v>
      </c>
      <c r="M222" s="59">
        <f t="shared" ref="M222" si="336">IFERROR(M221/L221-1,"nm")</f>
        <v>0.11331704963224754</v>
      </c>
      <c r="N222" s="59">
        <f t="shared" ref="N222" si="337">IFERROR(N221/M221-1,"nm")</f>
        <v>0.11331704963224754</v>
      </c>
      <c r="O222" s="62">
        <f t="shared" si="312"/>
        <v>0.11331704963224749</v>
      </c>
    </row>
    <row r="223" spans="1:15" x14ac:dyDescent="0.25">
      <c r="A223" s="45" t="s">
        <v>130</v>
      </c>
      <c r="B223" s="59">
        <f>IFERROR(B221/B207,"nm")</f>
        <v>0.20782290995056951</v>
      </c>
      <c r="C223" s="59">
        <f t="shared" ref="C223:N223" si="338">IFERROR(C221/C207,"nm")</f>
        <v>0.24266958424507659</v>
      </c>
      <c r="D223" s="59">
        <f t="shared" si="338"/>
        <v>0.21828161283512773</v>
      </c>
      <c r="E223" s="59">
        <f t="shared" si="338"/>
        <v>0.2408052651955091</v>
      </c>
      <c r="F223" s="59">
        <f t="shared" si="338"/>
        <v>0.26189569851541683</v>
      </c>
      <c r="G223" s="59">
        <f t="shared" si="338"/>
        <v>0.24463007159904535</v>
      </c>
      <c r="H223" s="59">
        <f t="shared" si="338"/>
        <v>0.2944038929440389</v>
      </c>
      <c r="I223" s="59">
        <f t="shared" si="338"/>
        <v>0.32544080604534004</v>
      </c>
      <c r="J223" s="59">
        <f t="shared" si="338"/>
        <v>0.34932012073569491</v>
      </c>
      <c r="K223" s="59">
        <f t="shared" si="338"/>
        <v>0.37495158715222743</v>
      </c>
      <c r="L223" s="59">
        <f t="shared" si="338"/>
        <v>0.40246376994226352</v>
      </c>
      <c r="M223" s="59">
        <f t="shared" si="338"/>
        <v>0.43199466722187191</v>
      </c>
      <c r="N223" s="59">
        <f t="shared" si="338"/>
        <v>0.46369240275940327</v>
      </c>
      <c r="O223" s="62"/>
    </row>
    <row r="224" spans="1:15" s="1" customFormat="1" x14ac:dyDescent="0.25">
      <c r="A224" s="9" t="s">
        <v>131</v>
      </c>
      <c r="B224" s="1">
        <f>B170+B197</f>
        <v>49</v>
      </c>
      <c r="C224" s="1">
        <f>C170+C197</f>
        <v>43</v>
      </c>
      <c r="D224" s="1">
        <f>Historicals!D207</f>
        <v>54</v>
      </c>
      <c r="E224" s="1">
        <f>Historicals!E207</f>
        <v>55</v>
      </c>
      <c r="F224" s="1">
        <f>Historicals!F207</f>
        <v>53</v>
      </c>
      <c r="G224" s="1">
        <f>Historicals!G207</f>
        <v>46</v>
      </c>
      <c r="H224" s="1">
        <f>Historicals!H207</f>
        <v>43</v>
      </c>
      <c r="I224" s="1">
        <f>Historicals!I207</f>
        <v>42</v>
      </c>
      <c r="J224" s="70">
        <f>I224*(1+O225)</f>
        <v>41.369827074572811</v>
      </c>
      <c r="K224" s="70">
        <f>J224*(1+J225)</f>
        <v>40.749109337620418</v>
      </c>
      <c r="L224" s="70">
        <f t="shared" ref="L224:N224" si="339">K224*(1+K225)</f>
        <v>40.137704922386114</v>
      </c>
      <c r="M224" s="70">
        <f t="shared" si="339"/>
        <v>39.535474090698649</v>
      </c>
      <c r="N224" s="70">
        <f t="shared" si="339"/>
        <v>38.94227920103468</v>
      </c>
      <c r="O224" s="62"/>
    </row>
    <row r="225" spans="1:15" x14ac:dyDescent="0.25">
      <c r="A225" s="45" t="s">
        <v>128</v>
      </c>
      <c r="B225" s="59" t="str">
        <f>IFERROR(B224/A224-1,"nm")</f>
        <v>nm</v>
      </c>
      <c r="C225" s="59">
        <f t="shared" ref="C225:I225" si="340">IFERROR(C224/B224-1,"nm")</f>
        <v>-0.12244897959183676</v>
      </c>
      <c r="D225" s="59">
        <f t="shared" si="340"/>
        <v>0.2558139534883721</v>
      </c>
      <c r="E225" s="59">
        <f t="shared" si="340"/>
        <v>1.8518518518518601E-2</v>
      </c>
      <c r="F225" s="59">
        <f t="shared" si="340"/>
        <v>-3.6363636363636376E-2</v>
      </c>
      <c r="G225" s="59">
        <f t="shared" si="340"/>
        <v>-0.13207547169811318</v>
      </c>
      <c r="H225" s="59">
        <f t="shared" si="340"/>
        <v>-6.5217391304347783E-2</v>
      </c>
      <c r="I225" s="59">
        <f t="shared" si="340"/>
        <v>-2.3255813953488413E-2</v>
      </c>
      <c r="J225" s="59">
        <f t="shared" ref="J225" si="341">IFERROR(J224/I224-1,"nm")</f>
        <v>-1.5004117272075956E-2</v>
      </c>
      <c r="K225" s="59">
        <f t="shared" ref="K225" si="342">IFERROR(K224/J224-1,"nm")</f>
        <v>-1.5004117272075956E-2</v>
      </c>
      <c r="L225" s="59">
        <f t="shared" ref="L225" si="343">IFERROR(L224/K224-1,"nm")</f>
        <v>-1.5004117272075956E-2</v>
      </c>
      <c r="M225" s="59">
        <f t="shared" ref="M225" si="344">IFERROR(M224/L224-1,"nm")</f>
        <v>-1.5004117272076067E-2</v>
      </c>
      <c r="N225" s="59">
        <f t="shared" ref="N225" si="345">IFERROR(N224/M224-1,"nm")</f>
        <v>-1.5004117272076067E-2</v>
      </c>
      <c r="O225" s="62">
        <f t="shared" si="312"/>
        <v>-1.5004117272075972E-2</v>
      </c>
    </row>
    <row r="226" spans="1:15" x14ac:dyDescent="0.25">
      <c r="A226" s="45" t="s">
        <v>132</v>
      </c>
      <c r="B226" s="59">
        <f>IFERROR(B224/B207,"nm")</f>
        <v>1.053084031807436E-2</v>
      </c>
      <c r="C226" s="59">
        <f t="shared" ref="C226:N226" si="346">IFERROR(C224/C207,"nm")</f>
        <v>9.4091903719912464E-3</v>
      </c>
      <c r="D226" s="59">
        <f t="shared" si="346"/>
        <v>1.1399620012666244E-2</v>
      </c>
      <c r="E226" s="59">
        <f t="shared" si="346"/>
        <v>1.064653503677894E-2</v>
      </c>
      <c r="F226" s="59">
        <f t="shared" si="346"/>
        <v>1.0087552341073468E-2</v>
      </c>
      <c r="G226" s="59">
        <f t="shared" si="346"/>
        <v>9.148766905330152E-3</v>
      </c>
      <c r="H226" s="59">
        <f t="shared" si="346"/>
        <v>8.0479131574022079E-3</v>
      </c>
      <c r="I226" s="59">
        <f t="shared" si="346"/>
        <v>7.0528967254408059E-3</v>
      </c>
      <c r="J226" s="59">
        <f t="shared" si="346"/>
        <v>6.6978385447242885E-3</v>
      </c>
      <c r="K226" s="59">
        <f t="shared" si="346"/>
        <v>6.36065476605863E-3</v>
      </c>
      <c r="L226" s="59">
        <f t="shared" si="346"/>
        <v>6.0404455531183291E-3</v>
      </c>
      <c r="M226" s="59">
        <f t="shared" si="346"/>
        <v>5.7363563692981396E-3</v>
      </c>
      <c r="N226" s="59">
        <f t="shared" si="346"/>
        <v>5.4475756972265071E-3</v>
      </c>
      <c r="O226" s="62"/>
    </row>
    <row r="227" spans="1:15" s="1" customFormat="1" x14ac:dyDescent="0.25">
      <c r="A227" s="9" t="s">
        <v>133</v>
      </c>
      <c r="B227" s="54">
        <f>B173+B200</f>
        <v>918</v>
      </c>
      <c r="C227" s="54">
        <f>C173+C200</f>
        <v>1066</v>
      </c>
      <c r="D227" s="1">
        <f>Historicals!D161</f>
        <v>980</v>
      </c>
      <c r="E227" s="1">
        <f>Historicals!E161</f>
        <v>1189</v>
      </c>
      <c r="F227" s="1">
        <f>Historicals!F161</f>
        <v>1323</v>
      </c>
      <c r="G227" s="1">
        <f>Historicals!G161</f>
        <v>1184</v>
      </c>
      <c r="H227" s="1">
        <f>Historicals!H161</f>
        <v>1530</v>
      </c>
      <c r="I227" s="1">
        <f>Historicals!I161</f>
        <v>1896</v>
      </c>
      <c r="J227" s="70">
        <f>I227*(1+O228)</f>
        <v>2121.5944341353129</v>
      </c>
      <c r="K227" s="70">
        <f>J227*(1+J228)</f>
        <v>2374.031088055875</v>
      </c>
      <c r="L227" s="70">
        <f t="shared" ref="L227:N227" si="347">K227*(1+K228)</f>
        <v>2656.5037673436423</v>
      </c>
      <c r="M227" s="70">
        <f t="shared" si="347"/>
        <v>2972.5862906412249</v>
      </c>
      <c r="N227" s="70">
        <f t="shared" si="347"/>
        <v>3326.2777052802526</v>
      </c>
      <c r="O227" s="62"/>
    </row>
    <row r="228" spans="1:15" x14ac:dyDescent="0.25">
      <c r="A228" s="45" t="s">
        <v>128</v>
      </c>
      <c r="B228" s="59" t="str">
        <f>IFERROR(B227/A227-1,"nm")</f>
        <v>nm</v>
      </c>
      <c r="C228" s="59">
        <f t="shared" ref="C228:I228" si="348">IFERROR(C227/B227-1,"nm")</f>
        <v>0.16122004357298469</v>
      </c>
      <c r="D228" s="59">
        <f t="shared" si="348"/>
        <v>-8.0675422138836828E-2</v>
      </c>
      <c r="E228" s="59">
        <f t="shared" si="348"/>
        <v>0.21326530612244898</v>
      </c>
      <c r="F228" s="59">
        <f t="shared" si="348"/>
        <v>0.11269974768713209</v>
      </c>
      <c r="G228" s="59">
        <f t="shared" si="348"/>
        <v>-0.1050642479213908</v>
      </c>
      <c r="H228" s="59">
        <f t="shared" si="348"/>
        <v>0.29222972972972983</v>
      </c>
      <c r="I228" s="59">
        <f t="shared" si="348"/>
        <v>0.23921568627450984</v>
      </c>
      <c r="J228" s="59">
        <f t="shared" ref="J228" si="349">IFERROR(J227/I227-1,"nm")</f>
        <v>0.11898440618951112</v>
      </c>
      <c r="K228" s="59">
        <f t="shared" ref="K228" si="350">IFERROR(K227/J227-1,"nm")</f>
        <v>0.11898440618951112</v>
      </c>
      <c r="L228" s="59">
        <f t="shared" ref="L228" si="351">IFERROR(L227/K227-1,"nm")</f>
        <v>0.11898440618951112</v>
      </c>
      <c r="M228" s="59">
        <f t="shared" ref="M228" si="352">IFERROR(M227/L227-1,"nm")</f>
        <v>0.11898440618951112</v>
      </c>
      <c r="N228" s="59">
        <f t="shared" ref="N228" si="353">IFERROR(N227/M227-1,"nm")</f>
        <v>0.11898440618951112</v>
      </c>
      <c r="O228" s="62">
        <f t="shared" si="312"/>
        <v>0.11898440618951112</v>
      </c>
    </row>
    <row r="229" spans="1:15" x14ac:dyDescent="0.25">
      <c r="A229" s="45" t="s">
        <v>130</v>
      </c>
      <c r="B229" s="59">
        <f>IFERROR(B227/B207,"nm")</f>
        <v>0.19729206963249515</v>
      </c>
      <c r="C229" s="59">
        <f t="shared" ref="C229:N229" si="354">IFERROR(C227/C207,"nm")</f>
        <v>0.23326039387308534</v>
      </c>
      <c r="D229" s="59">
        <f t="shared" si="354"/>
        <v>0.20688199282246147</v>
      </c>
      <c r="E229" s="59">
        <f t="shared" si="354"/>
        <v>0.23015873015873015</v>
      </c>
      <c r="F229" s="59">
        <f t="shared" si="354"/>
        <v>0.25180814617434338</v>
      </c>
      <c r="G229" s="59">
        <f t="shared" si="354"/>
        <v>0.2354813046937152</v>
      </c>
      <c r="H229" s="59">
        <f t="shared" si="354"/>
        <v>0.28635597978663674</v>
      </c>
      <c r="I229" s="59">
        <f t="shared" si="354"/>
        <v>0.31838790931989924</v>
      </c>
      <c r="J229" s="59">
        <f t="shared" si="354"/>
        <v>0.34348939751691598</v>
      </c>
      <c r="K229" s="59">
        <f t="shared" si="354"/>
        <v>0.37056987012653464</v>
      </c>
      <c r="L229" s="59">
        <f t="shared" si="354"/>
        <v>0.39978534894613149</v>
      </c>
      <c r="M229" s="59">
        <f t="shared" si="354"/>
        <v>0.43130415642643916</v>
      </c>
      <c r="N229" s="59">
        <f t="shared" si="354"/>
        <v>0.46530788544676693</v>
      </c>
      <c r="O229" s="62"/>
    </row>
    <row r="230" spans="1:15" s="1" customFormat="1" x14ac:dyDescent="0.25">
      <c r="A230" s="9" t="s">
        <v>134</v>
      </c>
      <c r="B230" s="1">
        <f>B176+B203</f>
        <v>52</v>
      </c>
      <c r="C230" s="1">
        <f>C176+C203</f>
        <v>64</v>
      </c>
      <c r="D230" s="1">
        <f>Historicals!D192</f>
        <v>59</v>
      </c>
      <c r="E230" s="1">
        <f>Historicals!E192</f>
        <v>49</v>
      </c>
      <c r="F230" s="1">
        <f>Historicals!F192</f>
        <v>47</v>
      </c>
      <c r="G230" s="1">
        <f>Historicals!G192</f>
        <v>41</v>
      </c>
      <c r="H230" s="1">
        <f>Historicals!H192</f>
        <v>54</v>
      </c>
      <c r="I230" s="1">
        <f>Historicals!I192</f>
        <v>56</v>
      </c>
      <c r="J230" s="70">
        <f>I230*(1+O231)</f>
        <v>57.350296096924396</v>
      </c>
      <c r="K230" s="70">
        <f>J230*(1+J231)</f>
        <v>58.733151114373243</v>
      </c>
      <c r="L230" s="70">
        <f t="shared" ref="L230:N230" si="355">K230*(1+K231)</f>
        <v>60.1493501270484</v>
      </c>
      <c r="M230" s="70">
        <f t="shared" si="355"/>
        <v>61.599697139710763</v>
      </c>
      <c r="N230" s="70">
        <f t="shared" si="355"/>
        <v>63.085015543629979</v>
      </c>
      <c r="O230" s="62"/>
    </row>
    <row r="231" spans="1:15" x14ac:dyDescent="0.25">
      <c r="A231" s="45" t="s">
        <v>128</v>
      </c>
      <c r="B231" s="59" t="str">
        <f>IFERROR(B230/A230-1,"nm")</f>
        <v>nm</v>
      </c>
      <c r="C231" s="59">
        <f t="shared" ref="C231:I231" si="356">IFERROR(C230/B230-1,"nm")</f>
        <v>0.23076923076923084</v>
      </c>
      <c r="D231" s="59">
        <f t="shared" si="356"/>
        <v>-7.8125E-2</v>
      </c>
      <c r="E231" s="59">
        <f t="shared" si="356"/>
        <v>-0.16949152542372881</v>
      </c>
      <c r="F231" s="59">
        <f t="shared" si="356"/>
        <v>-4.081632653061229E-2</v>
      </c>
      <c r="G231" s="59">
        <f t="shared" si="356"/>
        <v>-0.12765957446808507</v>
      </c>
      <c r="H231" s="59">
        <f t="shared" si="356"/>
        <v>0.31707317073170738</v>
      </c>
      <c r="I231" s="59">
        <f t="shared" si="356"/>
        <v>3.7037037037036979E-2</v>
      </c>
      <c r="J231" s="59">
        <f t="shared" ref="J231" si="357">IFERROR(J230/I230-1,"nm")</f>
        <v>2.4112430302221322E-2</v>
      </c>
      <c r="K231" s="59">
        <f t="shared" ref="K231" si="358">IFERROR(K230/J230-1,"nm")</f>
        <v>2.4112430302221322E-2</v>
      </c>
      <c r="L231" s="59">
        <f t="shared" ref="L231" si="359">IFERROR(L230/K230-1,"nm")</f>
        <v>2.4112430302221322E-2</v>
      </c>
      <c r="M231" s="59">
        <f t="shared" ref="M231" si="360">IFERROR(M230/L230-1,"nm")</f>
        <v>2.4112430302221322E-2</v>
      </c>
      <c r="N231" s="59">
        <f t="shared" ref="N231" si="361">IFERROR(N230/M230-1,"nm")</f>
        <v>2.4112430302221322E-2</v>
      </c>
      <c r="O231" s="62">
        <f t="shared" si="312"/>
        <v>2.411243030222129E-2</v>
      </c>
    </row>
    <row r="232" spans="1:15" x14ac:dyDescent="0.25">
      <c r="A232" s="45" t="s">
        <v>132</v>
      </c>
      <c r="B232" s="59">
        <f>IFERROR(B230/B207,"nm")</f>
        <v>1.117558564367075E-2</v>
      </c>
      <c r="C232" s="59">
        <f t="shared" ref="C232:N232" si="362">IFERROR(C230/C207,"nm")</f>
        <v>1.400437636761488E-2</v>
      </c>
      <c r="D232" s="59">
        <f t="shared" si="362"/>
        <v>1.2455140384209416E-2</v>
      </c>
      <c r="E232" s="59">
        <f t="shared" si="362"/>
        <v>9.485094850948509E-3</v>
      </c>
      <c r="F232" s="59">
        <f t="shared" si="362"/>
        <v>8.9455652835934533E-3</v>
      </c>
      <c r="G232" s="59">
        <f t="shared" si="362"/>
        <v>8.1543357199681775E-3</v>
      </c>
      <c r="H232" s="59">
        <f t="shared" si="362"/>
        <v>1.0106681639528355E-2</v>
      </c>
      <c r="I232" s="59">
        <f t="shared" si="362"/>
        <v>9.4038623005877411E-3</v>
      </c>
      <c r="J232" s="59">
        <f t="shared" si="362"/>
        <v>9.285101024399136E-3</v>
      </c>
      <c r="K232" s="59">
        <f t="shared" si="362"/>
        <v>9.1678395830944448E-3</v>
      </c>
      <c r="L232" s="59">
        <f t="shared" si="362"/>
        <v>9.0520590352749959E-3</v>
      </c>
      <c r="M232" s="59">
        <f t="shared" si="362"/>
        <v>8.93774067875284E-3</v>
      </c>
      <c r="N232" s="59">
        <f t="shared" si="362"/>
        <v>8.8248660475297551E-3</v>
      </c>
      <c r="O232" s="62"/>
    </row>
    <row r="233" spans="1:15" x14ac:dyDescent="0.25">
      <c r="A233" s="43" t="s">
        <v>156</v>
      </c>
      <c r="B233" s="43"/>
      <c r="C233" s="43"/>
      <c r="D233" s="43"/>
      <c r="E233" s="43"/>
      <c r="F233" s="43"/>
      <c r="G233" s="43"/>
      <c r="H233" s="43"/>
      <c r="I233" s="43"/>
      <c r="J233" s="39"/>
      <c r="K233" s="39"/>
      <c r="L233" s="39"/>
      <c r="M233" s="39"/>
      <c r="N233" s="39"/>
      <c r="O233" s="63" t="str">
        <f>O206</f>
        <v>Average Growth %</v>
      </c>
    </row>
    <row r="234" spans="1:15" x14ac:dyDescent="0.25">
      <c r="A234" s="9" t="s">
        <v>135</v>
      </c>
      <c r="B234" s="9">
        <f>Historicals!B144</f>
        <v>115</v>
      </c>
      <c r="C234" s="9">
        <f>Historicals!C144</f>
        <v>73</v>
      </c>
      <c r="D234" s="9">
        <f>Historicals!D144</f>
        <v>73</v>
      </c>
      <c r="E234" s="9">
        <f>Historicals!E144</f>
        <v>88</v>
      </c>
      <c r="F234" s="9">
        <f>Historicals!F144</f>
        <v>42</v>
      </c>
      <c r="G234" s="9">
        <f>Historicals!G144</f>
        <v>30</v>
      </c>
      <c r="H234" s="9">
        <f>Historicals!H144</f>
        <v>25</v>
      </c>
      <c r="I234" s="9">
        <f>Historicals!I144</f>
        <v>102</v>
      </c>
      <c r="J234" s="9">
        <f>I234*(1+O235)</f>
        <v>130.34367017650095</v>
      </c>
      <c r="K234" s="9">
        <f>J234*(1+J235)</f>
        <v>166.56345446157317</v>
      </c>
      <c r="L234" s="9">
        <f t="shared" ref="L234:N234" si="363">K234*(1+K235)</f>
        <v>212.84796050782285</v>
      </c>
      <c r="M234" s="9">
        <f t="shared" si="363"/>
        <v>271.99396433502511</v>
      </c>
      <c r="N234" s="9">
        <f t="shared" si="363"/>
        <v>347.57540762042623</v>
      </c>
    </row>
    <row r="235" spans="1:15" x14ac:dyDescent="0.25">
      <c r="A235" s="44" t="s">
        <v>128</v>
      </c>
      <c r="B235" s="59" t="str">
        <f>IFERROR(B234/A234-1,"nm")</f>
        <v>nm</v>
      </c>
      <c r="C235" s="59">
        <f t="shared" ref="C235:I235" si="364">IFERROR(C234/B234-1,"nm")</f>
        <v>-0.36521739130434783</v>
      </c>
      <c r="D235" s="59">
        <f t="shared" si="364"/>
        <v>0</v>
      </c>
      <c r="E235" s="59">
        <f t="shared" si="364"/>
        <v>0.20547945205479445</v>
      </c>
      <c r="F235" s="59">
        <f t="shared" si="364"/>
        <v>-0.52272727272727271</v>
      </c>
      <c r="G235" s="59">
        <f t="shared" si="364"/>
        <v>-0.2857142857142857</v>
      </c>
      <c r="H235" s="59">
        <f t="shared" si="364"/>
        <v>-0.16666666666666663</v>
      </c>
      <c r="I235" s="59">
        <f t="shared" si="364"/>
        <v>3.08</v>
      </c>
      <c r="J235" s="59">
        <f t="shared" ref="J235" si="365">IFERROR(J234/I234-1,"nm")</f>
        <v>0.27787911937746035</v>
      </c>
      <c r="K235" s="59">
        <f t="shared" ref="K235" si="366">IFERROR(K234/J234-1,"nm")</f>
        <v>0.27787911937746035</v>
      </c>
      <c r="L235" s="59">
        <f t="shared" ref="L235" si="367">IFERROR(L234/K234-1,"nm")</f>
        <v>0.27787911937746035</v>
      </c>
      <c r="M235" s="59">
        <f t="shared" ref="M235" si="368">IFERROR(M234/L234-1,"nm")</f>
        <v>0.27787911937746035</v>
      </c>
      <c r="N235" s="59">
        <f t="shared" ref="N235" si="369">IFERROR(N234/M234-1,"nm")</f>
        <v>0.27787911937746035</v>
      </c>
      <c r="O235" s="62">
        <f>AVERAGE(C235:I235)</f>
        <v>0.27787911937746024</v>
      </c>
    </row>
    <row r="236" spans="1:15" hidden="1" x14ac:dyDescent="0.25">
      <c r="A236" s="57" t="s">
        <v>114</v>
      </c>
      <c r="B236" s="9"/>
      <c r="C236" s="9"/>
      <c r="D236" s="9"/>
      <c r="E236" s="9"/>
      <c r="F236" s="9"/>
      <c r="G236" s="9"/>
      <c r="H236" s="9"/>
      <c r="I236" s="9"/>
      <c r="J236" s="1"/>
      <c r="K236" s="1"/>
      <c r="L236" s="1"/>
      <c r="M236" s="1"/>
      <c r="N236" s="1"/>
    </row>
    <row r="237" spans="1:15" hidden="1" x14ac:dyDescent="0.25">
      <c r="A237" s="44" t="s">
        <v>128</v>
      </c>
      <c r="B237" s="59"/>
      <c r="C237" s="59"/>
      <c r="D237" s="59"/>
      <c r="E237" s="59"/>
      <c r="F237" s="59"/>
      <c r="G237" s="59"/>
      <c r="H237" s="59"/>
      <c r="I237" s="59"/>
    </row>
    <row r="238" spans="1:15" hidden="1" x14ac:dyDescent="0.25">
      <c r="A238" s="44" t="s">
        <v>136</v>
      </c>
      <c r="B238" s="59"/>
      <c r="C238" s="59"/>
      <c r="D238" s="59"/>
      <c r="E238" s="59"/>
      <c r="F238" s="59"/>
      <c r="G238" s="59"/>
      <c r="H238" s="59"/>
      <c r="I238" s="59"/>
    </row>
    <row r="239" spans="1:15" hidden="1" x14ac:dyDescent="0.25">
      <c r="A239" s="44" t="s">
        <v>137</v>
      </c>
      <c r="B239" s="59"/>
      <c r="C239" s="59"/>
      <c r="D239" s="59"/>
      <c r="E239" s="59"/>
      <c r="F239" s="59"/>
      <c r="G239" s="59"/>
      <c r="H239" s="59"/>
      <c r="I239" s="59"/>
    </row>
    <row r="240" spans="1:15" hidden="1" x14ac:dyDescent="0.25">
      <c r="A240" s="57" t="s">
        <v>115</v>
      </c>
      <c r="B240" s="9"/>
      <c r="C240" s="9"/>
      <c r="D240" s="9"/>
      <c r="E240" s="9"/>
      <c r="F240" s="9"/>
      <c r="G240" s="9"/>
      <c r="H240" s="9"/>
      <c r="I240" s="9"/>
      <c r="J240" s="1"/>
      <c r="K240" s="1"/>
      <c r="L240" s="1"/>
      <c r="M240" s="1"/>
      <c r="N240" s="1"/>
    </row>
    <row r="241" spans="1:15" hidden="1" x14ac:dyDescent="0.25">
      <c r="A241" s="44" t="s">
        <v>128</v>
      </c>
      <c r="B241" s="59"/>
      <c r="C241" s="59"/>
      <c r="D241" s="59"/>
      <c r="E241" s="59"/>
      <c r="F241" s="59"/>
      <c r="G241" s="59"/>
      <c r="H241" s="59"/>
      <c r="I241" s="59"/>
    </row>
    <row r="242" spans="1:15" hidden="1" x14ac:dyDescent="0.25">
      <c r="A242" s="44" t="s">
        <v>136</v>
      </c>
      <c r="B242" s="59"/>
      <c r="C242" s="59"/>
      <c r="D242" s="59"/>
      <c r="E242" s="59"/>
      <c r="F242" s="59"/>
      <c r="G242" s="59"/>
      <c r="H242" s="59"/>
      <c r="I242" s="59"/>
    </row>
    <row r="243" spans="1:15" hidden="1" x14ac:dyDescent="0.25">
      <c r="A243" s="44" t="s">
        <v>137</v>
      </c>
      <c r="B243" s="59"/>
      <c r="C243" s="59"/>
      <c r="D243" s="59"/>
      <c r="E243" s="59"/>
      <c r="F243" s="59"/>
      <c r="G243" s="59"/>
      <c r="H243" s="59"/>
      <c r="I243" s="59"/>
    </row>
    <row r="244" spans="1:15" hidden="1" x14ac:dyDescent="0.25">
      <c r="A244" s="57" t="s">
        <v>116</v>
      </c>
      <c r="B244" s="1"/>
      <c r="C244" s="1"/>
      <c r="D244" s="1"/>
      <c r="E244" s="1"/>
      <c r="F244" s="1"/>
      <c r="G244" s="1"/>
      <c r="H244" s="1"/>
      <c r="I244" s="1"/>
      <c r="J244" s="1"/>
      <c r="K244" s="1"/>
      <c r="L244" s="1"/>
      <c r="M244" s="1"/>
      <c r="N244" s="1"/>
    </row>
    <row r="245" spans="1:15" hidden="1" x14ac:dyDescent="0.25">
      <c r="A245" s="44" t="s">
        <v>128</v>
      </c>
      <c r="B245" s="59"/>
      <c r="C245" s="59"/>
      <c r="D245" s="59"/>
      <c r="E245" s="59"/>
      <c r="F245" s="59"/>
      <c r="G245" s="59"/>
      <c r="H245" s="59"/>
      <c r="I245" s="59"/>
    </row>
    <row r="246" spans="1:15" hidden="1" x14ac:dyDescent="0.25">
      <c r="A246" s="44" t="s">
        <v>136</v>
      </c>
      <c r="B246" s="59"/>
      <c r="C246" s="59"/>
      <c r="D246" s="59"/>
      <c r="E246" s="59"/>
      <c r="F246" s="59"/>
      <c r="G246" s="59"/>
      <c r="H246" s="59"/>
      <c r="I246" s="59"/>
    </row>
    <row r="247" spans="1:15" hidden="1" x14ac:dyDescent="0.25">
      <c r="A247" s="44" t="s">
        <v>137</v>
      </c>
      <c r="B247" s="59"/>
      <c r="C247" s="59"/>
      <c r="D247" s="59"/>
      <c r="E247" s="59"/>
      <c r="F247" s="59"/>
      <c r="G247" s="59"/>
      <c r="H247" s="59"/>
      <c r="I247" s="59"/>
    </row>
    <row r="248" spans="1:15" x14ac:dyDescent="0.25">
      <c r="A248" s="9" t="s">
        <v>129</v>
      </c>
      <c r="B248" s="1">
        <f>B251+B254</f>
        <v>-2053</v>
      </c>
      <c r="C248" s="1">
        <f t="shared" ref="C248:I248" si="370">C251+C254</f>
        <v>-2366</v>
      </c>
      <c r="D248" s="1">
        <f t="shared" si="370"/>
        <v>-2444</v>
      </c>
      <c r="E248" s="1">
        <f t="shared" si="370"/>
        <v>-2441</v>
      </c>
      <c r="F248" s="1">
        <f t="shared" si="370"/>
        <v>-3067</v>
      </c>
      <c r="G248" s="1">
        <f t="shared" si="370"/>
        <v>-3254</v>
      </c>
      <c r="H248" s="1">
        <f t="shared" si="370"/>
        <v>-3434</v>
      </c>
      <c r="I248" s="1">
        <f t="shared" si="370"/>
        <v>-4042</v>
      </c>
      <c r="J248" s="70">
        <f>I248*(1+O249)</f>
        <v>-4465.8284093551638</v>
      </c>
      <c r="K248" s="70">
        <f>J248*(1+J249)</f>
        <v>-4934.0978183581574</v>
      </c>
      <c r="L248" s="70">
        <f t="shared" ref="L248:N248" si="371">K248*(1+K249)</f>
        <v>-5451.4681374965839</v>
      </c>
      <c r="M248" s="70">
        <f t="shared" si="371"/>
        <v>-6023.0878973594072</v>
      </c>
      <c r="N248" s="70">
        <f t="shared" si="371"/>
        <v>-6654.6454834415872</v>
      </c>
    </row>
    <row r="249" spans="1:15" x14ac:dyDescent="0.25">
      <c r="A249" s="45" t="s">
        <v>128</v>
      </c>
      <c r="B249" s="59" t="str">
        <f>IFERROR(B248/A248-1,"nm")</f>
        <v>nm</v>
      </c>
      <c r="C249" s="59">
        <f t="shared" ref="C249:I249" si="372">IFERROR(C248/B248-1,"nm")</f>
        <v>0.15245981490501714</v>
      </c>
      <c r="D249" s="59">
        <f t="shared" si="372"/>
        <v>3.2967032967033072E-2</v>
      </c>
      <c r="E249" s="59">
        <f t="shared" si="372"/>
        <v>-1.2274959083469206E-3</v>
      </c>
      <c r="F249" s="59">
        <f t="shared" si="372"/>
        <v>0.25645227365833678</v>
      </c>
      <c r="G249" s="59">
        <f t="shared" si="372"/>
        <v>6.0971633518095869E-2</v>
      </c>
      <c r="H249" s="59">
        <f t="shared" si="372"/>
        <v>5.5316533497234088E-2</v>
      </c>
      <c r="I249" s="59">
        <f t="shared" si="372"/>
        <v>0.1770529994175889</v>
      </c>
      <c r="J249" s="59">
        <f t="shared" ref="J249" si="373">IFERROR(J248/I248-1,"nm")</f>
        <v>0.10485611315070842</v>
      </c>
      <c r="K249" s="59">
        <f t="shared" ref="K249" si="374">IFERROR(K248/J248-1,"nm")</f>
        <v>0.10485611315070842</v>
      </c>
      <c r="L249" s="59">
        <f t="shared" ref="L249" si="375">IFERROR(L248/K248-1,"nm")</f>
        <v>0.10485611315070842</v>
      </c>
      <c r="M249" s="59">
        <f t="shared" ref="M249" si="376">IFERROR(M248/L248-1,"nm")</f>
        <v>0.10485611315070842</v>
      </c>
      <c r="N249" s="59">
        <f t="shared" ref="N249" si="377">IFERROR(N248/M248-1,"nm")</f>
        <v>0.10485611315070842</v>
      </c>
      <c r="O249" s="62">
        <f>AVERAGE(C249:I249)</f>
        <v>0.10485611315070842</v>
      </c>
    </row>
    <row r="250" spans="1:15" x14ac:dyDescent="0.25">
      <c r="A250" s="45" t="s">
        <v>130</v>
      </c>
      <c r="B250" s="59">
        <f>IFERROR(B248/B234,"nm")</f>
        <v>-17.85217391304348</v>
      </c>
      <c r="C250" s="59">
        <f t="shared" ref="C250:N250" si="378">IFERROR(C248/C234,"nm")</f>
        <v>-32.410958904109592</v>
      </c>
      <c r="D250" s="59">
        <f t="shared" si="378"/>
        <v>-33.479452054794521</v>
      </c>
      <c r="E250" s="59">
        <f t="shared" si="378"/>
        <v>-27.738636363636363</v>
      </c>
      <c r="F250" s="59">
        <f t="shared" si="378"/>
        <v>-73.023809523809518</v>
      </c>
      <c r="G250" s="59">
        <f t="shared" si="378"/>
        <v>-108.46666666666667</v>
      </c>
      <c r="H250" s="59">
        <f t="shared" si="378"/>
        <v>-137.36000000000001</v>
      </c>
      <c r="I250" s="59">
        <f t="shared" si="378"/>
        <v>-39.627450980392155</v>
      </c>
      <c r="J250" s="59">
        <f t="shared" si="378"/>
        <v>-34.261950759157671</v>
      </c>
      <c r="K250" s="59">
        <f t="shared" si="378"/>
        <v>-29.622931598698756</v>
      </c>
      <c r="L250" s="59">
        <f t="shared" si="378"/>
        <v>-25.612029001782354</v>
      </c>
      <c r="M250" s="59">
        <f t="shared" si="378"/>
        <v>-22.144196883503433</v>
      </c>
      <c r="N250" s="59">
        <f t="shared" si="378"/>
        <v>-19.145904277292455</v>
      </c>
      <c r="O250" s="62"/>
    </row>
    <row r="251" spans="1:15" x14ac:dyDescent="0.25">
      <c r="A251" s="9" t="s">
        <v>131</v>
      </c>
      <c r="B251" s="1">
        <f>Historicals!B208</f>
        <v>210</v>
      </c>
      <c r="C251" s="1">
        <f>Historicals!C208</f>
        <v>230</v>
      </c>
      <c r="D251" s="1">
        <f>Historicals!D208</f>
        <v>233</v>
      </c>
      <c r="E251" s="1">
        <f>Historicals!E208</f>
        <v>217</v>
      </c>
      <c r="F251" s="1">
        <f>Historicals!F208</f>
        <v>195</v>
      </c>
      <c r="G251" s="1">
        <f>Historicals!G208</f>
        <v>214</v>
      </c>
      <c r="H251" s="1">
        <f>Historicals!H208</f>
        <v>222</v>
      </c>
      <c r="I251" s="1">
        <f>Historicals!I208</f>
        <v>220</v>
      </c>
      <c r="J251" s="70">
        <f>I251*(1+O252)</f>
        <v>222.01267386947592</v>
      </c>
      <c r="K251" s="70">
        <f>J251*(1+J252)</f>
        <v>224.04376072124668</v>
      </c>
      <c r="L251" s="70">
        <f t="shared" ref="L251:N251" si="379">K251*(1+K252)</f>
        <v>226.09342900680471</v>
      </c>
      <c r="M251" s="70">
        <f t="shared" si="379"/>
        <v>228.1618487187238</v>
      </c>
      <c r="N251" s="70">
        <f t="shared" si="379"/>
        <v>230.24919140475785</v>
      </c>
      <c r="O251" s="62"/>
    </row>
    <row r="252" spans="1:15" x14ac:dyDescent="0.25">
      <c r="A252" s="45" t="s">
        <v>128</v>
      </c>
      <c r="B252" s="59" t="str">
        <f>IFERROR(B251/A251-1,"nm")</f>
        <v>nm</v>
      </c>
      <c r="C252" s="59">
        <f t="shared" ref="C252:I252" si="380">IFERROR(C251/B251-1,"nm")</f>
        <v>9.5238095238095344E-2</v>
      </c>
      <c r="D252" s="59">
        <f t="shared" si="380"/>
        <v>1.304347826086949E-2</v>
      </c>
      <c r="E252" s="59">
        <f t="shared" si="380"/>
        <v>-6.8669527896995763E-2</v>
      </c>
      <c r="F252" s="59">
        <f t="shared" si="380"/>
        <v>-0.10138248847926268</v>
      </c>
      <c r="G252" s="59">
        <f t="shared" si="380"/>
        <v>9.7435897435897534E-2</v>
      </c>
      <c r="H252" s="59">
        <f t="shared" si="380"/>
        <v>3.7383177570093462E-2</v>
      </c>
      <c r="I252" s="59">
        <f t="shared" si="380"/>
        <v>-9.009009009009028E-3</v>
      </c>
      <c r="J252" s="59">
        <f t="shared" ref="J252" si="381">IFERROR(J251/I251-1,"nm")</f>
        <v>9.148517588526861E-3</v>
      </c>
      <c r="K252" s="59">
        <f t="shared" ref="K252" si="382">IFERROR(K251/J251-1,"nm")</f>
        <v>9.148517588526861E-3</v>
      </c>
      <c r="L252" s="59">
        <f t="shared" ref="L252" si="383">IFERROR(L251/K251-1,"nm")</f>
        <v>9.148517588526861E-3</v>
      </c>
      <c r="M252" s="59">
        <f t="shared" ref="M252" si="384">IFERROR(M251/L251-1,"nm")</f>
        <v>9.148517588526861E-3</v>
      </c>
      <c r="N252" s="59">
        <f t="shared" ref="N252" si="385">IFERROR(N251/M251-1,"nm")</f>
        <v>9.148517588526861E-3</v>
      </c>
      <c r="O252" s="62">
        <f t="shared" ref="O252:O258" si="386">AVERAGE(C252:I252)</f>
        <v>9.1485175885269079E-3</v>
      </c>
    </row>
    <row r="253" spans="1:15" x14ac:dyDescent="0.25">
      <c r="A253" s="45" t="s">
        <v>132</v>
      </c>
      <c r="B253" s="59">
        <f>IFERROR(B251/B234,"nm")</f>
        <v>1.826086956521739</v>
      </c>
      <c r="C253" s="59">
        <f t="shared" ref="C253:N253" si="387">IFERROR(C251/C234,"nm")</f>
        <v>3.1506849315068495</v>
      </c>
      <c r="D253" s="59">
        <f t="shared" si="387"/>
        <v>3.1917808219178081</v>
      </c>
      <c r="E253" s="59">
        <f t="shared" si="387"/>
        <v>2.4659090909090908</v>
      </c>
      <c r="F253" s="59">
        <f t="shared" si="387"/>
        <v>4.6428571428571432</v>
      </c>
      <c r="G253" s="59">
        <f t="shared" si="387"/>
        <v>7.1333333333333337</v>
      </c>
      <c r="H253" s="59">
        <f t="shared" si="387"/>
        <v>8.8800000000000008</v>
      </c>
      <c r="I253" s="59">
        <f t="shared" si="387"/>
        <v>2.1568627450980391</v>
      </c>
      <c r="J253" s="59">
        <f t="shared" si="387"/>
        <v>1.7032869610687205</v>
      </c>
      <c r="K253" s="59">
        <f t="shared" si="387"/>
        <v>1.3450955459916596</v>
      </c>
      <c r="L253" s="59">
        <f t="shared" si="387"/>
        <v>1.0622297177167224</v>
      </c>
      <c r="M253" s="59">
        <f t="shared" si="387"/>
        <v>0.83884894018342382</v>
      </c>
      <c r="N253" s="59">
        <f t="shared" si="387"/>
        <v>0.66244385061961619</v>
      </c>
      <c r="O253" s="62"/>
    </row>
    <row r="254" spans="1:15" x14ac:dyDescent="0.25">
      <c r="A254" s="9" t="s">
        <v>133</v>
      </c>
      <c r="B254" s="1">
        <f>Historicals!B163</f>
        <v>-2263</v>
      </c>
      <c r="C254" s="1">
        <f>Historicals!C163</f>
        <v>-2596</v>
      </c>
      <c r="D254" s="1">
        <f>Historicals!D163</f>
        <v>-2677</v>
      </c>
      <c r="E254" s="1">
        <f>Historicals!E163</f>
        <v>-2658</v>
      </c>
      <c r="F254" s="1">
        <f>Historicals!F163</f>
        <v>-3262</v>
      </c>
      <c r="G254" s="1">
        <f>Historicals!G163</f>
        <v>-3468</v>
      </c>
      <c r="H254" s="1">
        <f>Historicals!H163</f>
        <v>-3656</v>
      </c>
      <c r="I254" s="1">
        <f>Historicals!I163</f>
        <v>-4262</v>
      </c>
      <c r="J254" s="70">
        <f>I254*(1+O255)</f>
        <v>-4677.002484945283</v>
      </c>
      <c r="K254" s="70">
        <f>J254*(1+J255)</f>
        <v>-5132.4148860122832</v>
      </c>
      <c r="L254" s="70">
        <f t="shared" ref="L254:N254" si="388">K254*(1+K255)</f>
        <v>-5632.1720261965293</v>
      </c>
      <c r="M254" s="70">
        <f t="shared" si="388"/>
        <v>-6180.5918728673096</v>
      </c>
      <c r="N254" s="70">
        <f t="shared" si="388"/>
        <v>-6782.4128455732107</v>
      </c>
      <c r="O254" s="62"/>
    </row>
    <row r="255" spans="1:15" x14ac:dyDescent="0.25">
      <c r="A255" s="45" t="s">
        <v>128</v>
      </c>
      <c r="B255" s="59" t="str">
        <f>IFERROR(B254/A254-1,"nm")</f>
        <v>nm</v>
      </c>
      <c r="C255" s="59">
        <f t="shared" ref="C255:I255" si="389">IFERROR(C254/B254-1,"nm")</f>
        <v>0.1471498011489174</v>
      </c>
      <c r="D255" s="59">
        <f t="shared" si="389"/>
        <v>3.1201848998459125E-2</v>
      </c>
      <c r="E255" s="59">
        <f t="shared" si="389"/>
        <v>-7.097497198356395E-3</v>
      </c>
      <c r="F255" s="59">
        <f t="shared" si="389"/>
        <v>0.22723852520692245</v>
      </c>
      <c r="G255" s="59">
        <f t="shared" si="389"/>
        <v>6.3151440833844275E-2</v>
      </c>
      <c r="H255" s="59">
        <f t="shared" si="389"/>
        <v>5.4209919261822392E-2</v>
      </c>
      <c r="I255" s="59">
        <f t="shared" si="389"/>
        <v>0.16575492341356668</v>
      </c>
      <c r="J255" s="59">
        <f t="shared" ref="J255" si="390">IFERROR(J254/I254-1,"nm")</f>
        <v>9.7372708809310815E-2</v>
      </c>
      <c r="K255" s="59">
        <f t="shared" ref="K255" si="391">IFERROR(K254/J254-1,"nm")</f>
        <v>9.7372708809310815E-2</v>
      </c>
      <c r="L255" s="59">
        <f t="shared" ref="L255" si="392">IFERROR(L254/K254-1,"nm")</f>
        <v>9.7372708809310815E-2</v>
      </c>
      <c r="M255" s="59">
        <f t="shared" ref="M255" si="393">IFERROR(M254/L254-1,"nm")</f>
        <v>9.7372708809310815E-2</v>
      </c>
      <c r="N255" s="59">
        <f t="shared" ref="N255" si="394">IFERROR(N254/M254-1,"nm")</f>
        <v>9.7372708809310815E-2</v>
      </c>
      <c r="O255" s="62">
        <f t="shared" si="386"/>
        <v>9.7372708809310843E-2</v>
      </c>
    </row>
    <row r="256" spans="1:15" x14ac:dyDescent="0.25">
      <c r="A256" s="45" t="s">
        <v>130</v>
      </c>
      <c r="B256" s="59">
        <f>IFERROR(B254/B234,"nm")</f>
        <v>-19.678260869565218</v>
      </c>
      <c r="C256" s="59">
        <f t="shared" ref="C256:N256" si="395">IFERROR(C254/C234,"nm")</f>
        <v>-35.561643835616437</v>
      </c>
      <c r="D256" s="59">
        <f t="shared" si="395"/>
        <v>-36.671232876712331</v>
      </c>
      <c r="E256" s="59">
        <f t="shared" si="395"/>
        <v>-30.204545454545453</v>
      </c>
      <c r="F256" s="59">
        <f t="shared" si="395"/>
        <v>-77.666666666666671</v>
      </c>
      <c r="G256" s="59">
        <f t="shared" si="395"/>
        <v>-115.6</v>
      </c>
      <c r="H256" s="59">
        <f t="shared" si="395"/>
        <v>-146.24</v>
      </c>
      <c r="I256" s="59">
        <f t="shared" si="395"/>
        <v>-41.784313725490193</v>
      </c>
      <c r="J256" s="59">
        <f t="shared" si="395"/>
        <v>-35.882083714629651</v>
      </c>
      <c r="K256" s="59">
        <f t="shared" si="395"/>
        <v>-30.813571335940029</v>
      </c>
      <c r="L256" s="59">
        <f t="shared" si="395"/>
        <v>-26.461010069154639</v>
      </c>
      <c r="M256" s="59">
        <f t="shared" si="395"/>
        <v>-22.72326846655481</v>
      </c>
      <c r="N256" s="59">
        <f t="shared" si="395"/>
        <v>-19.513500371061994</v>
      </c>
      <c r="O256" s="62"/>
    </row>
    <row r="257" spans="1:15" x14ac:dyDescent="0.25">
      <c r="A257" s="9" t="s">
        <v>134</v>
      </c>
      <c r="B257" s="1">
        <f>Historicals!B193</f>
        <v>225</v>
      </c>
      <c r="C257" s="1">
        <f>Historicals!C193</f>
        <v>258</v>
      </c>
      <c r="D257" s="1">
        <f>Historicals!D193</f>
        <v>278</v>
      </c>
      <c r="E257" s="1">
        <f>Historicals!E193</f>
        <v>286</v>
      </c>
      <c r="F257" s="1">
        <f>Historicals!F193</f>
        <v>278</v>
      </c>
      <c r="G257" s="1">
        <f>Historicals!G193</f>
        <v>438</v>
      </c>
      <c r="H257" s="1">
        <f>Historicals!H193</f>
        <v>278</v>
      </c>
      <c r="I257" s="1">
        <f>Historicals!I193</f>
        <v>222</v>
      </c>
      <c r="J257" s="70">
        <f>I257*(1+O258)</f>
        <v>229.41463866081367</v>
      </c>
      <c r="K257" s="70">
        <f>J257*(1+J258)</f>
        <v>237.07692086428693</v>
      </c>
      <c r="L257" s="70">
        <f t="shared" ref="L257:N257" si="396">K257*(1+K258)</f>
        <v>244.99511772476893</v>
      </c>
      <c r="M257" s="70">
        <f t="shared" si="396"/>
        <v>253.17777660581697</v>
      </c>
      <c r="N257" s="70">
        <f t="shared" si="396"/>
        <v>261.6337303467194</v>
      </c>
      <c r="O257" s="62"/>
    </row>
    <row r="258" spans="1:15" x14ac:dyDescent="0.25">
      <c r="A258" s="45" t="s">
        <v>128</v>
      </c>
      <c r="B258" s="59" t="str">
        <f>IFERROR(B257/A257-1,"nm")</f>
        <v>nm</v>
      </c>
      <c r="C258" s="59">
        <f t="shared" ref="C258:I258" si="397">IFERROR(C257/B257-1,"nm")</f>
        <v>0.14666666666666672</v>
      </c>
      <c r="D258" s="59">
        <f t="shared" si="397"/>
        <v>7.7519379844961156E-2</v>
      </c>
      <c r="E258" s="59">
        <f t="shared" si="397"/>
        <v>2.877697841726623E-2</v>
      </c>
      <c r="F258" s="59">
        <f t="shared" si="397"/>
        <v>-2.7972027972028024E-2</v>
      </c>
      <c r="G258" s="59">
        <f t="shared" si="397"/>
        <v>0.57553956834532372</v>
      </c>
      <c r="H258" s="59">
        <f t="shared" si="397"/>
        <v>-0.36529680365296802</v>
      </c>
      <c r="I258" s="59">
        <f t="shared" si="397"/>
        <v>-0.20143884892086328</v>
      </c>
      <c r="J258" s="59">
        <f t="shared" ref="J258" si="398">IFERROR(J257/I257-1,"nm")</f>
        <v>3.339927324690839E-2</v>
      </c>
      <c r="K258" s="59">
        <f t="shared" ref="K258" si="399">IFERROR(K257/J257-1,"nm")</f>
        <v>3.339927324690839E-2</v>
      </c>
      <c r="L258" s="59">
        <f t="shared" ref="L258" si="400">IFERROR(L257/K257-1,"nm")</f>
        <v>3.339927324690839E-2</v>
      </c>
      <c r="M258" s="59">
        <f t="shared" ref="M258" si="401">IFERROR(M257/L257-1,"nm")</f>
        <v>3.339927324690839E-2</v>
      </c>
      <c r="N258" s="59">
        <f t="shared" ref="N258" si="402">IFERROR(N257/M257-1,"nm")</f>
        <v>3.339927324690839E-2</v>
      </c>
      <c r="O258" s="62">
        <f t="shared" si="386"/>
        <v>3.3399273246908355E-2</v>
      </c>
    </row>
    <row r="259" spans="1:15" x14ac:dyDescent="0.25">
      <c r="A259" s="45" t="s">
        <v>132</v>
      </c>
      <c r="B259" s="59">
        <f>IFERROR(B257/B234,"nm")</f>
        <v>1.9565217391304348</v>
      </c>
      <c r="C259" s="59">
        <f t="shared" ref="C259:N259" si="403">IFERROR(C257/C234,"nm")</f>
        <v>3.5342465753424657</v>
      </c>
      <c r="D259" s="59">
        <f t="shared" si="403"/>
        <v>3.8082191780821919</v>
      </c>
      <c r="E259" s="59">
        <f t="shared" si="403"/>
        <v>3.25</v>
      </c>
      <c r="F259" s="59">
        <f t="shared" si="403"/>
        <v>6.6190476190476186</v>
      </c>
      <c r="G259" s="59">
        <f t="shared" si="403"/>
        <v>14.6</v>
      </c>
      <c r="H259" s="59">
        <f t="shared" si="403"/>
        <v>11.12</v>
      </c>
      <c r="I259" s="59">
        <f t="shared" si="403"/>
        <v>2.1764705882352939</v>
      </c>
      <c r="J259" s="59">
        <f t="shared" si="403"/>
        <v>1.760075025892387</v>
      </c>
      <c r="K259" s="59">
        <f t="shared" si="403"/>
        <v>1.4233429633808508</v>
      </c>
      <c r="L259" s="59">
        <f t="shared" si="403"/>
        <v>1.151033428463434</v>
      </c>
      <c r="M259" s="59">
        <f t="shared" si="403"/>
        <v>0.93082130415941311</v>
      </c>
      <c r="N259" s="59">
        <f t="shared" si="403"/>
        <v>0.75273947641439454</v>
      </c>
      <c r="O259" s="62"/>
    </row>
    <row r="260" spans="1:15" x14ac:dyDescent="0.25">
      <c r="A260" s="43" t="s">
        <v>105</v>
      </c>
      <c r="B260" s="43"/>
      <c r="C260" s="43"/>
      <c r="D260" s="43"/>
      <c r="E260" s="43"/>
      <c r="F260" s="43"/>
      <c r="G260" s="43"/>
      <c r="H260" s="43"/>
      <c r="I260" s="43"/>
      <c r="J260" s="39"/>
      <c r="K260" s="39"/>
      <c r="L260" s="39"/>
      <c r="M260" s="39"/>
      <c r="N260" s="39"/>
      <c r="O260" s="63" t="str">
        <f>O233</f>
        <v>Average Growth %</v>
      </c>
    </row>
    <row r="261" spans="1:15" x14ac:dyDescent="0.25">
      <c r="A261" s="9" t="s">
        <v>135</v>
      </c>
      <c r="B261" s="9">
        <f>Historicals!B146</f>
        <v>1982</v>
      </c>
      <c r="C261" s="9">
        <f>Historicals!C146</f>
        <v>1955</v>
      </c>
      <c r="D261" s="9">
        <f>Historicals!D146</f>
        <v>2042</v>
      </c>
      <c r="E261" s="9">
        <f>Historicals!E146</f>
        <v>1886</v>
      </c>
      <c r="F261" s="9">
        <f>Historicals!F146</f>
        <v>1906</v>
      </c>
      <c r="G261" s="9">
        <f>Historicals!G146</f>
        <v>1846</v>
      </c>
      <c r="H261" s="9">
        <f>Historicals!H146</f>
        <v>2205</v>
      </c>
      <c r="I261" s="9">
        <f>Historicals!I146</f>
        <v>2346</v>
      </c>
      <c r="J261" s="9">
        <f>I261*(1+O262)</f>
        <v>2410.3568186672633</v>
      </c>
      <c r="K261" s="9">
        <f>J261*(1+J262)</f>
        <v>2476.4791105267564</v>
      </c>
      <c r="L261" s="9">
        <f t="shared" ref="L261:N261" si="404">K261*(1+K262)</f>
        <v>2544.4153070525176</v>
      </c>
      <c r="M261" s="9">
        <f t="shared" si="404"/>
        <v>2614.2151683185825</v>
      </c>
      <c r="N261" s="9">
        <f t="shared" si="404"/>
        <v>2685.9298194459006</v>
      </c>
    </row>
    <row r="262" spans="1:15" x14ac:dyDescent="0.25">
      <c r="A262" s="44" t="s">
        <v>128</v>
      </c>
      <c r="B262" s="59" t="str">
        <f>IFERROR(B261/A261-1,"nm")</f>
        <v>nm</v>
      </c>
      <c r="C262" s="59">
        <f t="shared" ref="C262:I262" si="405">IFERROR(C261/B261-1,"nm")</f>
        <v>-1.3622603430877955E-2</v>
      </c>
      <c r="D262" s="59">
        <f t="shared" si="405"/>
        <v>4.4501278772378416E-2</v>
      </c>
      <c r="E262" s="59">
        <f t="shared" si="405"/>
        <v>-7.6395690499510338E-2</v>
      </c>
      <c r="F262" s="59">
        <f t="shared" si="405"/>
        <v>1.0604453870625585E-2</v>
      </c>
      <c r="G262" s="59">
        <f t="shared" si="405"/>
        <v>-3.147953830010497E-2</v>
      </c>
      <c r="H262" s="59">
        <f t="shared" si="405"/>
        <v>0.19447453954496208</v>
      </c>
      <c r="I262" s="59">
        <f t="shared" si="405"/>
        <v>6.3945578231292544E-2</v>
      </c>
      <c r="J262" s="59">
        <f t="shared" ref="J262" si="406">IFERROR(J261/I261-1,"nm")</f>
        <v>2.7432574026966527E-2</v>
      </c>
      <c r="K262" s="59">
        <f t="shared" ref="K262" si="407">IFERROR(K261/J261-1,"nm")</f>
        <v>2.7432574026966527E-2</v>
      </c>
      <c r="L262" s="59">
        <f t="shared" ref="L262" si="408">IFERROR(L261/K261-1,"nm")</f>
        <v>2.7432574026966527E-2</v>
      </c>
      <c r="M262" s="59">
        <f t="shared" ref="M262" si="409">IFERROR(M261/L261-1,"nm")</f>
        <v>2.7432574026966527E-2</v>
      </c>
      <c r="N262" s="59">
        <f t="shared" ref="N262" si="410">IFERROR(N261/M261-1,"nm")</f>
        <v>2.7432574026966527E-2</v>
      </c>
      <c r="O262" s="62">
        <f>AVERAGE(C262:I262)</f>
        <v>2.7432574026966479E-2</v>
      </c>
    </row>
    <row r="263" spans="1:15" hidden="1" x14ac:dyDescent="0.25">
      <c r="A263" s="57" t="s">
        <v>114</v>
      </c>
      <c r="B263" s="9"/>
      <c r="C263" s="9"/>
      <c r="D263" s="9"/>
      <c r="E263" s="9"/>
      <c r="F263" s="9"/>
      <c r="G263" s="9"/>
      <c r="H263" s="9"/>
      <c r="I263" s="9"/>
      <c r="J263" s="1"/>
      <c r="K263" s="1"/>
      <c r="L263" s="1"/>
      <c r="M263" s="1"/>
      <c r="N263" s="1"/>
      <c r="O263" s="62"/>
    </row>
    <row r="264" spans="1:15" hidden="1" x14ac:dyDescent="0.25">
      <c r="A264" s="44" t="s">
        <v>128</v>
      </c>
      <c r="B264" s="59"/>
      <c r="C264" s="59"/>
      <c r="D264" s="59"/>
      <c r="E264" s="59"/>
      <c r="F264" s="59"/>
      <c r="G264" s="59"/>
      <c r="H264" s="59"/>
      <c r="I264" s="59"/>
      <c r="O264" s="62"/>
    </row>
    <row r="265" spans="1:15" hidden="1" x14ac:dyDescent="0.25">
      <c r="A265" s="44" t="s">
        <v>136</v>
      </c>
      <c r="B265" s="59"/>
      <c r="C265" s="59"/>
      <c r="D265" s="59"/>
      <c r="E265" s="59"/>
      <c r="F265" s="59"/>
      <c r="G265" s="59"/>
      <c r="H265" s="59"/>
      <c r="I265" s="59"/>
      <c r="O265" s="62"/>
    </row>
    <row r="266" spans="1:15" hidden="1" x14ac:dyDescent="0.25">
      <c r="A266" s="44" t="s">
        <v>137</v>
      </c>
      <c r="B266" s="59"/>
      <c r="C266" s="59"/>
      <c r="D266" s="59"/>
      <c r="E266" s="59"/>
      <c r="F266" s="59"/>
      <c r="G266" s="59"/>
      <c r="H266" s="59"/>
      <c r="I266" s="59"/>
      <c r="O266" s="62"/>
    </row>
    <row r="267" spans="1:15" hidden="1" x14ac:dyDescent="0.25">
      <c r="A267" s="57" t="s">
        <v>115</v>
      </c>
      <c r="B267" s="9"/>
      <c r="C267" s="9"/>
      <c r="D267" s="9"/>
      <c r="E267" s="9"/>
      <c r="F267" s="9"/>
      <c r="G267" s="9"/>
      <c r="H267" s="9"/>
      <c r="I267" s="9"/>
      <c r="J267" s="1"/>
      <c r="K267" s="1"/>
      <c r="L267" s="1"/>
      <c r="M267" s="1"/>
      <c r="N267" s="1"/>
      <c r="O267" s="62"/>
    </row>
    <row r="268" spans="1:15" hidden="1" x14ac:dyDescent="0.25">
      <c r="A268" s="44" t="s">
        <v>128</v>
      </c>
      <c r="B268" s="59"/>
      <c r="C268" s="59"/>
      <c r="D268" s="59"/>
      <c r="E268" s="59"/>
      <c r="F268" s="59"/>
      <c r="G268" s="59"/>
      <c r="H268" s="59"/>
      <c r="I268" s="59"/>
      <c r="O268" s="62"/>
    </row>
    <row r="269" spans="1:15" hidden="1" x14ac:dyDescent="0.25">
      <c r="A269" s="44" t="s">
        <v>136</v>
      </c>
      <c r="B269" s="59"/>
      <c r="C269" s="59"/>
      <c r="D269" s="59"/>
      <c r="E269" s="59"/>
      <c r="F269" s="59"/>
      <c r="G269" s="59"/>
      <c r="H269" s="59"/>
      <c r="I269" s="59"/>
      <c r="O269" s="62"/>
    </row>
    <row r="270" spans="1:15" hidden="1" x14ac:dyDescent="0.25">
      <c r="A270" s="44" t="s">
        <v>137</v>
      </c>
      <c r="B270" s="59"/>
      <c r="C270" s="59"/>
      <c r="D270" s="59"/>
      <c r="E270" s="59"/>
      <c r="F270" s="59"/>
      <c r="G270" s="59"/>
      <c r="H270" s="59"/>
      <c r="I270" s="59"/>
      <c r="O270" s="62"/>
    </row>
    <row r="271" spans="1:15" hidden="1" x14ac:dyDescent="0.25">
      <c r="A271" s="57" t="s">
        <v>116</v>
      </c>
      <c r="B271" s="1"/>
      <c r="C271" s="1"/>
      <c r="D271" s="1"/>
      <c r="E271" s="1"/>
      <c r="F271" s="1"/>
      <c r="G271" s="1"/>
      <c r="H271" s="1"/>
      <c r="I271" s="1"/>
      <c r="J271" s="1"/>
      <c r="K271" s="1"/>
      <c r="L271" s="1"/>
      <c r="M271" s="1"/>
      <c r="N271" s="1"/>
      <c r="O271" s="62"/>
    </row>
    <row r="272" spans="1:15" hidden="1" x14ac:dyDescent="0.25">
      <c r="A272" s="44" t="s">
        <v>128</v>
      </c>
      <c r="B272" s="59"/>
      <c r="C272" s="59"/>
      <c r="D272" s="59"/>
      <c r="E272" s="59"/>
      <c r="F272" s="59"/>
      <c r="G272" s="59"/>
      <c r="H272" s="59"/>
      <c r="I272" s="59"/>
      <c r="O272" s="62"/>
    </row>
    <row r="273" spans="1:15" hidden="1" x14ac:dyDescent="0.25">
      <c r="A273" s="44" t="s">
        <v>136</v>
      </c>
      <c r="B273" s="59"/>
      <c r="C273" s="59"/>
      <c r="D273" s="59"/>
      <c r="E273" s="59"/>
      <c r="F273" s="59"/>
      <c r="G273" s="59"/>
      <c r="H273" s="59"/>
      <c r="I273" s="59"/>
      <c r="O273" s="62"/>
    </row>
    <row r="274" spans="1:15" hidden="1" x14ac:dyDescent="0.25">
      <c r="A274" s="44" t="s">
        <v>137</v>
      </c>
      <c r="B274" s="59"/>
      <c r="C274" s="59"/>
      <c r="D274" s="59"/>
      <c r="E274" s="59"/>
      <c r="F274" s="59"/>
      <c r="G274" s="59"/>
      <c r="H274" s="59"/>
      <c r="I274" s="59"/>
      <c r="O274" s="62"/>
    </row>
    <row r="275" spans="1:15" x14ac:dyDescent="0.25">
      <c r="A275" s="9" t="s">
        <v>129</v>
      </c>
      <c r="B275" s="1">
        <f>B278+B281</f>
        <v>535</v>
      </c>
      <c r="C275" s="1">
        <f t="shared" ref="C275:I275" si="411">C278+C281</f>
        <v>514</v>
      </c>
      <c r="D275" s="1">
        <f t="shared" si="411"/>
        <v>505</v>
      </c>
      <c r="E275" s="1">
        <f t="shared" si="411"/>
        <v>343</v>
      </c>
      <c r="F275" s="1">
        <f t="shared" si="411"/>
        <v>334</v>
      </c>
      <c r="G275" s="1">
        <f t="shared" si="411"/>
        <v>322</v>
      </c>
      <c r="H275" s="1">
        <f t="shared" si="411"/>
        <v>569</v>
      </c>
      <c r="I275" s="1">
        <f t="shared" si="411"/>
        <v>691</v>
      </c>
      <c r="J275" s="70">
        <f>I275*(1+O276)</f>
        <v>744.48050165911968</v>
      </c>
      <c r="K275" s="70">
        <f>J275*(1+J276)</f>
        <v>802.100169827228</v>
      </c>
      <c r="L275" s="70">
        <f t="shared" ref="L275:N275" si="412">K275*(1+K276)</f>
        <v>864.17935863073785</v>
      </c>
      <c r="M275" s="70">
        <f t="shared" si="412"/>
        <v>931.06321626174827</v>
      </c>
      <c r="N275" s="70">
        <f t="shared" si="412"/>
        <v>1003.123603934732</v>
      </c>
      <c r="O275" s="62"/>
    </row>
    <row r="276" spans="1:15" x14ac:dyDescent="0.25">
      <c r="A276" s="45" t="s">
        <v>128</v>
      </c>
      <c r="B276" s="59" t="str">
        <f>IFERROR(B275/A275-1,"nm")</f>
        <v>nm</v>
      </c>
      <c r="C276" s="59">
        <f t="shared" ref="C276:I276" si="413">IFERROR(C275/B275-1,"nm")</f>
        <v>-3.9252336448598157E-2</v>
      </c>
      <c r="D276" s="59">
        <f t="shared" si="413"/>
        <v>-1.7509727626459193E-2</v>
      </c>
      <c r="E276" s="59">
        <f t="shared" si="413"/>
        <v>-0.32079207920792074</v>
      </c>
      <c r="F276" s="59">
        <f t="shared" si="413"/>
        <v>-2.6239067055393583E-2</v>
      </c>
      <c r="G276" s="59">
        <f t="shared" si="413"/>
        <v>-3.59281437125748E-2</v>
      </c>
      <c r="H276" s="59">
        <f t="shared" si="413"/>
        <v>0.76708074534161486</v>
      </c>
      <c r="I276" s="59">
        <f t="shared" si="413"/>
        <v>0.21441124780316345</v>
      </c>
      <c r="J276" s="59">
        <f t="shared" ref="J276" si="414">IFERROR(J275/I275-1,"nm")</f>
        <v>7.7395805584833166E-2</v>
      </c>
      <c r="K276" s="59">
        <f t="shared" ref="K276" si="415">IFERROR(K275/J275-1,"nm")</f>
        <v>7.7395805584833166E-2</v>
      </c>
      <c r="L276" s="59">
        <f t="shared" ref="L276" si="416">IFERROR(L275/K275-1,"nm")</f>
        <v>7.7395805584833166E-2</v>
      </c>
      <c r="M276" s="59">
        <f t="shared" ref="M276" si="417">IFERROR(M275/L275-1,"nm")</f>
        <v>7.7395805584833166E-2</v>
      </c>
      <c r="N276" s="59">
        <f t="shared" ref="N276" si="418">IFERROR(N275/M275-1,"nm")</f>
        <v>7.7395805584833166E-2</v>
      </c>
      <c r="O276" s="62">
        <f t="shared" ref="O263:O286" si="419">AVERAGE(C276:I276)</f>
        <v>7.7395805584833124E-2</v>
      </c>
    </row>
    <row r="277" spans="1:15" x14ac:dyDescent="0.25">
      <c r="A277" s="45" t="s">
        <v>130</v>
      </c>
      <c r="B277" s="59">
        <f>IFERROR(B275/B261,"nm")</f>
        <v>0.26992936427850656</v>
      </c>
      <c r="C277" s="59">
        <f t="shared" ref="C277:N277" si="420">IFERROR(C275/C261,"nm")</f>
        <v>0.26291560102301792</v>
      </c>
      <c r="D277" s="59">
        <f t="shared" si="420"/>
        <v>0.24730656219392752</v>
      </c>
      <c r="E277" s="59">
        <f t="shared" si="420"/>
        <v>0.18186638388123011</v>
      </c>
      <c r="F277" s="59">
        <f t="shared" si="420"/>
        <v>0.17523609653725078</v>
      </c>
      <c r="G277" s="59">
        <f t="shared" si="420"/>
        <v>0.17443120260021669</v>
      </c>
      <c r="H277" s="59">
        <f t="shared" si="420"/>
        <v>0.25804988662131517</v>
      </c>
      <c r="I277" s="59">
        <f t="shared" si="420"/>
        <v>0.29454390451832907</v>
      </c>
      <c r="J277" s="59">
        <f t="shared" si="420"/>
        <v>0.30886734108967256</v>
      </c>
      <c r="K277" s="59">
        <f t="shared" si="420"/>
        <v>0.32388731502629886</v>
      </c>
      <c r="L277" s="59">
        <f t="shared" si="420"/>
        <v>0.33963769838808822</v>
      </c>
      <c r="M277" s="59">
        <f t="shared" si="420"/>
        <v>0.35615401040633998</v>
      </c>
      <c r="N277" s="59">
        <f t="shared" si="420"/>
        <v>0.37347349758441323</v>
      </c>
      <c r="O277" s="62"/>
    </row>
    <row r="278" spans="1:15" x14ac:dyDescent="0.25">
      <c r="A278" s="9" t="s">
        <v>131</v>
      </c>
      <c r="B278" s="1">
        <f>Historicals!B210</f>
        <v>18</v>
      </c>
      <c r="C278" s="1">
        <f>Historicals!C210</f>
        <v>27</v>
      </c>
      <c r="D278" s="1">
        <f>Historicals!D210</f>
        <v>28</v>
      </c>
      <c r="E278" s="1">
        <f>Historicals!E210</f>
        <v>33</v>
      </c>
      <c r="F278" s="1">
        <f>Historicals!F210</f>
        <v>31</v>
      </c>
      <c r="G278" s="1">
        <f>Historicals!G210</f>
        <v>25</v>
      </c>
      <c r="H278" s="1">
        <f>Historicals!H210</f>
        <v>26</v>
      </c>
      <c r="I278" s="1">
        <f>Historicals!I210</f>
        <v>22</v>
      </c>
      <c r="J278" s="70">
        <f>I278*(1+O279)</f>
        <v>23.092481858472645</v>
      </c>
      <c r="K278" s="70">
        <f>J278*(1+J279)</f>
        <v>24.23921447199492</v>
      </c>
      <c r="L278" s="70">
        <f t="shared" ref="L278:N278" si="421">K278*(1+K279)</f>
        <v>25.442891839007739</v>
      </c>
      <c r="M278" s="70">
        <f t="shared" si="421"/>
        <v>26.706341737243996</v>
      </c>
      <c r="N278" s="70">
        <f t="shared" si="421"/>
        <v>28.032532366976262</v>
      </c>
      <c r="O278" s="62"/>
    </row>
    <row r="279" spans="1:15" x14ac:dyDescent="0.25">
      <c r="A279" s="45" t="s">
        <v>128</v>
      </c>
      <c r="B279" s="59" t="str">
        <f>IFERROR(B278/A278-1,"nm")</f>
        <v>nm</v>
      </c>
      <c r="C279" s="59">
        <f t="shared" ref="C279:I279" si="422">IFERROR(C278/B278-1,"nm")</f>
        <v>0.5</v>
      </c>
      <c r="D279" s="59">
        <f t="shared" si="422"/>
        <v>3.7037037037036979E-2</v>
      </c>
      <c r="E279" s="59">
        <f t="shared" si="422"/>
        <v>0.1785714285714286</v>
      </c>
      <c r="F279" s="59">
        <f t="shared" si="422"/>
        <v>-6.0606060606060552E-2</v>
      </c>
      <c r="G279" s="59">
        <f t="shared" si="422"/>
        <v>-0.19354838709677424</v>
      </c>
      <c r="H279" s="59">
        <f t="shared" si="422"/>
        <v>4.0000000000000036E-2</v>
      </c>
      <c r="I279" s="59">
        <f t="shared" si="422"/>
        <v>-0.15384615384615385</v>
      </c>
      <c r="J279" s="59">
        <f t="shared" ref="J279" si="423">IFERROR(J278/I278-1,"nm")</f>
        <v>4.9658266294211106E-2</v>
      </c>
      <c r="K279" s="59">
        <f t="shared" ref="K279" si="424">IFERROR(K278/J278-1,"nm")</f>
        <v>4.9658266294211106E-2</v>
      </c>
      <c r="L279" s="59">
        <f t="shared" ref="L279" si="425">IFERROR(L278/K278-1,"nm")</f>
        <v>4.9658266294211106E-2</v>
      </c>
      <c r="M279" s="59">
        <f t="shared" ref="M279" si="426">IFERROR(M278/L278-1,"nm")</f>
        <v>4.9658266294211106E-2</v>
      </c>
      <c r="N279" s="59">
        <f t="shared" ref="N279" si="427">IFERROR(N278/M278-1,"nm")</f>
        <v>4.9658266294211106E-2</v>
      </c>
      <c r="O279" s="62">
        <f t="shared" si="419"/>
        <v>4.9658266294210995E-2</v>
      </c>
    </row>
    <row r="280" spans="1:15" x14ac:dyDescent="0.25">
      <c r="A280" s="45" t="s">
        <v>132</v>
      </c>
      <c r="B280" s="59">
        <f>IFERROR(B278/B261,"nm")</f>
        <v>9.0817356205852677E-3</v>
      </c>
      <c r="C280" s="59">
        <f t="shared" ref="C280:N280" si="428">IFERROR(C278/C261,"nm")</f>
        <v>1.3810741687979539E-2</v>
      </c>
      <c r="D280" s="59">
        <f t="shared" si="428"/>
        <v>1.3712047012732615E-2</v>
      </c>
      <c r="E280" s="59">
        <f t="shared" si="428"/>
        <v>1.7497348886532343E-2</v>
      </c>
      <c r="F280" s="59">
        <f t="shared" si="428"/>
        <v>1.6264428121720881E-2</v>
      </c>
      <c r="G280" s="59">
        <f t="shared" si="428"/>
        <v>1.3542795232936078E-2</v>
      </c>
      <c r="H280" s="59">
        <f t="shared" si="428"/>
        <v>1.1791383219954649E-2</v>
      </c>
      <c r="I280" s="59">
        <f t="shared" si="428"/>
        <v>9.3776641091219103E-3</v>
      </c>
      <c r="J280" s="59">
        <f t="shared" si="428"/>
        <v>9.5805242110340166E-3</v>
      </c>
      <c r="K280" s="59">
        <f t="shared" si="428"/>
        <v>9.7877726361435564E-3</v>
      </c>
      <c r="L280" s="59">
        <f t="shared" si="428"/>
        <v>9.999504313814675E-3</v>
      </c>
      <c r="M280" s="59">
        <f t="shared" si="428"/>
        <v>1.0215816226948544E-2</v>
      </c>
      <c r="N280" s="59">
        <f t="shared" si="428"/>
        <v>1.0436807456406025E-2</v>
      </c>
      <c r="O280" s="62"/>
    </row>
    <row r="281" spans="1:15" x14ac:dyDescent="0.25">
      <c r="A281" s="9" t="s">
        <v>133</v>
      </c>
      <c r="B281" s="1">
        <f>Historicals!B165</f>
        <v>517</v>
      </c>
      <c r="C281" s="1">
        <f>Historicals!C165</f>
        <v>487</v>
      </c>
      <c r="D281" s="1">
        <f>Historicals!D165</f>
        <v>477</v>
      </c>
      <c r="E281" s="1">
        <f>Historicals!E165</f>
        <v>310</v>
      </c>
      <c r="F281" s="1">
        <f>Historicals!F165</f>
        <v>303</v>
      </c>
      <c r="G281" s="1">
        <f>Historicals!G165</f>
        <v>297</v>
      </c>
      <c r="H281" s="1">
        <f>Historicals!H165</f>
        <v>543</v>
      </c>
      <c r="I281" s="1">
        <f>Historicals!I165</f>
        <v>669</v>
      </c>
      <c r="J281" s="70">
        <f>I281*(1+O282)</f>
        <v>725.3181995216928</v>
      </c>
      <c r="K281" s="70">
        <f>J281*(1+J282)</f>
        <v>786.37741488399126</v>
      </c>
      <c r="L281" s="70">
        <f t="shared" ref="L281:N281" si="429">K281*(1+K282)</f>
        <v>852.57675741133005</v>
      </c>
      <c r="M281" s="70">
        <f t="shared" si="429"/>
        <v>924.34893668105974</v>
      </c>
      <c r="N281" s="70">
        <f t="shared" si="429"/>
        <v>1002.1630889137481</v>
      </c>
      <c r="O281" s="62"/>
    </row>
    <row r="282" spans="1:15" x14ac:dyDescent="0.25">
      <c r="A282" s="45" t="s">
        <v>128</v>
      </c>
      <c r="B282" s="59" t="str">
        <f>IFERROR(B281/A281-1,"nm")</f>
        <v>nm</v>
      </c>
      <c r="C282" s="59">
        <f t="shared" ref="C282:I282" si="430">IFERROR(C281/B281-1,"nm")</f>
        <v>-5.8027079303675011E-2</v>
      </c>
      <c r="D282" s="59">
        <f t="shared" si="430"/>
        <v>-2.0533880903490731E-2</v>
      </c>
      <c r="E282" s="59">
        <f t="shared" si="430"/>
        <v>-0.35010482180293501</v>
      </c>
      <c r="F282" s="59">
        <f t="shared" si="430"/>
        <v>-2.2580645161290325E-2</v>
      </c>
      <c r="G282" s="59">
        <f t="shared" si="430"/>
        <v>-1.980198019801982E-2</v>
      </c>
      <c r="H282" s="59">
        <f t="shared" si="430"/>
        <v>0.82828282828282829</v>
      </c>
      <c r="I282" s="59">
        <f t="shared" si="430"/>
        <v>0.2320441988950277</v>
      </c>
      <c r="J282" s="59">
        <f t="shared" ref="J282" si="431">IFERROR(J281/I281-1,"nm")</f>
        <v>8.4182659972634966E-2</v>
      </c>
      <c r="K282" s="59">
        <f t="shared" ref="K282" si="432">IFERROR(K281/J281-1,"nm")</f>
        <v>8.4182659972634966E-2</v>
      </c>
      <c r="L282" s="59">
        <f t="shared" ref="L282" si="433">IFERROR(L281/K281-1,"nm")</f>
        <v>8.4182659972634966E-2</v>
      </c>
      <c r="M282" s="59">
        <f t="shared" ref="M282" si="434">IFERROR(M281/L281-1,"nm")</f>
        <v>8.4182659972634966E-2</v>
      </c>
      <c r="N282" s="59">
        <f t="shared" ref="N282" si="435">IFERROR(N281/M281-1,"nm")</f>
        <v>8.4182659972634966E-2</v>
      </c>
      <c r="O282" s="62">
        <f t="shared" si="419"/>
        <v>8.4182659972635007E-2</v>
      </c>
    </row>
    <row r="283" spans="1:15" x14ac:dyDescent="0.25">
      <c r="A283" s="45" t="s">
        <v>130</v>
      </c>
      <c r="B283" s="59">
        <f>IFERROR(B281/B261,"nm")</f>
        <v>0.26084762865792127</v>
      </c>
      <c r="C283" s="59">
        <f t="shared" ref="C283:N283" si="436">IFERROR(C281/C261,"nm")</f>
        <v>0.24910485933503837</v>
      </c>
      <c r="D283" s="59">
        <f t="shared" si="436"/>
        <v>0.23359451518119489</v>
      </c>
      <c r="E283" s="59">
        <f t="shared" si="436"/>
        <v>0.16436903499469777</v>
      </c>
      <c r="F283" s="59">
        <f t="shared" si="436"/>
        <v>0.1589716684155299</v>
      </c>
      <c r="G283" s="59">
        <f t="shared" si="436"/>
        <v>0.16088840736728061</v>
      </c>
      <c r="H283" s="59">
        <f t="shared" si="436"/>
        <v>0.24625850340136055</v>
      </c>
      <c r="I283" s="59">
        <f t="shared" si="436"/>
        <v>0.28516624040920718</v>
      </c>
      <c r="J283" s="59">
        <f t="shared" si="436"/>
        <v>0.30091735543235315</v>
      </c>
      <c r="K283" s="59">
        <f t="shared" si="436"/>
        <v>0.31753848095925424</v>
      </c>
      <c r="L283" s="59">
        <f t="shared" si="436"/>
        <v>0.33507767189113696</v>
      </c>
      <c r="M283" s="59">
        <f t="shared" si="436"/>
        <v>0.35358563743457461</v>
      </c>
      <c r="N283" s="59">
        <f t="shared" si="436"/>
        <v>0.37311588771164966</v>
      </c>
      <c r="O283" s="62"/>
    </row>
    <row r="284" spans="1:15" x14ac:dyDescent="0.25">
      <c r="A284" s="9" t="s">
        <v>134</v>
      </c>
      <c r="B284" s="1">
        <f>Historicals!B195</f>
        <v>69</v>
      </c>
      <c r="C284" s="1">
        <f>Historicals!C195</f>
        <v>39</v>
      </c>
      <c r="D284" s="1">
        <f>Historicals!D195</f>
        <v>30</v>
      </c>
      <c r="E284" s="1">
        <f>Historicals!E195</f>
        <v>22</v>
      </c>
      <c r="F284" s="1">
        <f>Historicals!F195</f>
        <v>18</v>
      </c>
      <c r="G284" s="1">
        <f>Historicals!G195</f>
        <v>12</v>
      </c>
      <c r="H284" s="1">
        <f>Historicals!H195</f>
        <v>7</v>
      </c>
      <c r="I284" s="1">
        <f>Historicals!I195</f>
        <v>9</v>
      </c>
      <c r="J284" s="70">
        <f>I284*(1+O285)</f>
        <v>6.9707283399829985</v>
      </c>
      <c r="K284" s="70">
        <f>J284*(1+J285)</f>
        <v>5.3990059544269036</v>
      </c>
      <c r="L284" s="70">
        <f t="shared" ref="L284:N284" si="437">K284*(1+K285)</f>
        <v>4.1816670904733977</v>
      </c>
      <c r="M284" s="70">
        <f t="shared" si="437"/>
        <v>3.2388072551041294</v>
      </c>
      <c r="N284" s="70">
        <f t="shared" si="437"/>
        <v>2.508538391210767</v>
      </c>
      <c r="O284" s="62"/>
    </row>
    <row r="285" spans="1:15" x14ac:dyDescent="0.25">
      <c r="A285" s="45" t="s">
        <v>128</v>
      </c>
      <c r="B285" s="59" t="str">
        <f>IFERROR(B284/A284-1,"nm")</f>
        <v>nm</v>
      </c>
      <c r="C285" s="59">
        <f t="shared" ref="C285:I285" si="438">IFERROR(C284/B284-1,"nm")</f>
        <v>-0.43478260869565222</v>
      </c>
      <c r="D285" s="59">
        <f t="shared" si="438"/>
        <v>-0.23076923076923073</v>
      </c>
      <c r="E285" s="59">
        <f t="shared" si="438"/>
        <v>-0.26666666666666672</v>
      </c>
      <c r="F285" s="59">
        <f t="shared" si="438"/>
        <v>-0.18181818181818177</v>
      </c>
      <c r="G285" s="59">
        <f t="shared" si="438"/>
        <v>-0.33333333333333337</v>
      </c>
      <c r="H285" s="59">
        <f t="shared" si="438"/>
        <v>-0.41666666666666663</v>
      </c>
      <c r="I285" s="59">
        <f t="shared" si="438"/>
        <v>0.28571428571428581</v>
      </c>
      <c r="J285" s="59">
        <f t="shared" ref="J285" si="439">IFERROR(J284/I284-1,"nm")</f>
        <v>-0.22547462889077796</v>
      </c>
      <c r="K285" s="59">
        <f t="shared" ref="K285" si="440">IFERROR(K284/J284-1,"nm")</f>
        <v>-0.22547462889077785</v>
      </c>
      <c r="L285" s="59">
        <f t="shared" ref="L285" si="441">IFERROR(L284/K284-1,"nm")</f>
        <v>-0.22547462889077785</v>
      </c>
      <c r="M285" s="59">
        <f t="shared" ref="M285" si="442">IFERROR(M284/L284-1,"nm")</f>
        <v>-0.22547462889077785</v>
      </c>
      <c r="N285" s="59">
        <f t="shared" ref="N285" si="443">IFERROR(N284/M284-1,"nm")</f>
        <v>-0.22547462889077785</v>
      </c>
      <c r="O285" s="62">
        <f t="shared" si="419"/>
        <v>-0.22547462889077793</v>
      </c>
    </row>
    <row r="286" spans="1:15" x14ac:dyDescent="0.25">
      <c r="A286" s="45" t="s">
        <v>132</v>
      </c>
      <c r="B286" s="59">
        <f>IFERROR(B284/B261,"nm")</f>
        <v>3.481331987891019E-2</v>
      </c>
      <c r="C286" s="59">
        <f t="shared" ref="C286:N286" si="444">IFERROR(C284/C261,"nm")</f>
        <v>1.9948849104859334E-2</v>
      </c>
      <c r="D286" s="59">
        <f t="shared" si="444"/>
        <v>1.4691478942213516E-2</v>
      </c>
      <c r="E286" s="59">
        <f t="shared" si="444"/>
        <v>1.166489925768823E-2</v>
      </c>
      <c r="F286" s="59">
        <f t="shared" si="444"/>
        <v>9.4438614900314802E-3</v>
      </c>
      <c r="G286" s="59">
        <f t="shared" si="444"/>
        <v>6.5005417118093175E-3</v>
      </c>
      <c r="H286" s="59">
        <f t="shared" si="444"/>
        <v>3.1746031746031746E-3</v>
      </c>
      <c r="I286" s="59">
        <f t="shared" si="444"/>
        <v>3.8363171355498722E-3</v>
      </c>
      <c r="J286" s="59">
        <f t="shared" si="444"/>
        <v>2.891990217380869E-3</v>
      </c>
      <c r="K286" s="59">
        <f t="shared" si="444"/>
        <v>2.1801136668092125E-3</v>
      </c>
      <c r="L286" s="59">
        <f t="shared" si="444"/>
        <v>1.6434687682010108E-3</v>
      </c>
      <c r="M286" s="59">
        <f t="shared" si="444"/>
        <v>1.2389214531209661E-3</v>
      </c>
      <c r="N286" s="59">
        <f t="shared" si="444"/>
        <v>9.3395530033925866E-4</v>
      </c>
      <c r="O286" s="62"/>
    </row>
    <row r="287" spans="1:15" x14ac:dyDescent="0.25">
      <c r="A287" s="43" t="s">
        <v>109</v>
      </c>
      <c r="B287" s="43"/>
      <c r="C287" s="43"/>
      <c r="D287" s="43"/>
      <c r="E287" s="43"/>
      <c r="F287" s="43"/>
      <c r="G287" s="43"/>
      <c r="H287" s="43"/>
      <c r="I287" s="43"/>
      <c r="J287" s="39"/>
      <c r="K287" s="39"/>
      <c r="L287" s="39"/>
      <c r="M287" s="39"/>
      <c r="N287" s="39"/>
      <c r="O287" s="63" t="str">
        <f>O260</f>
        <v>Average Growth %</v>
      </c>
    </row>
    <row r="288" spans="1:15" x14ac:dyDescent="0.25">
      <c r="A288" s="9" t="s">
        <v>135</v>
      </c>
      <c r="B288" s="9">
        <f>Historicals!B151</f>
        <v>-82</v>
      </c>
      <c r="C288" s="9">
        <f>Historicals!C151</f>
        <v>-86</v>
      </c>
      <c r="D288" s="9">
        <f>Historicals!D151</f>
        <v>75</v>
      </c>
      <c r="E288" s="9">
        <f>Historicals!E151</f>
        <v>26</v>
      </c>
      <c r="F288" s="9">
        <f>Historicals!F151</f>
        <v>-7</v>
      </c>
      <c r="G288" s="9">
        <f>Historicals!G151</f>
        <v>-11</v>
      </c>
      <c r="H288" s="9">
        <f>Historicals!H151</f>
        <v>40</v>
      </c>
      <c r="I288" s="9">
        <f>Historicals!I151</f>
        <v>-72</v>
      </c>
      <c r="J288" s="9">
        <f>I288*(1+O289)</f>
        <v>37.139777516058203</v>
      </c>
      <c r="K288" s="9">
        <f>J288*(1+J289)</f>
        <v>-19.15782047142087</v>
      </c>
      <c r="L288" s="9">
        <f t="shared" ref="L288:N288" si="445">K288*(1+K289)</f>
        <v>9.8821831944605059</v>
      </c>
      <c r="M288" s="9">
        <f t="shared" si="445"/>
        <v>-5.0975289613221184</v>
      </c>
      <c r="N288" s="9">
        <f t="shared" si="445"/>
        <v>2.6294596042384271</v>
      </c>
    </row>
    <row r="289" spans="1:15" x14ac:dyDescent="0.25">
      <c r="A289" s="44" t="s">
        <v>128</v>
      </c>
      <c r="B289" s="59" t="str">
        <f>IFERROR(B288/A288-1,"nm")</f>
        <v>nm</v>
      </c>
      <c r="C289" s="59">
        <f t="shared" ref="C289:I289" si="446">IFERROR(C288/B288-1,"nm")</f>
        <v>4.8780487804878092E-2</v>
      </c>
      <c r="D289" s="59">
        <f t="shared" si="446"/>
        <v>-1.8720930232558139</v>
      </c>
      <c r="E289" s="59">
        <f t="shared" si="446"/>
        <v>-0.65333333333333332</v>
      </c>
      <c r="F289" s="59">
        <f t="shared" si="446"/>
        <v>-1.2692307692307692</v>
      </c>
      <c r="G289" s="59">
        <f t="shared" si="446"/>
        <v>0.5714285714285714</v>
      </c>
      <c r="H289" s="59">
        <f t="shared" si="446"/>
        <v>-4.6363636363636367</v>
      </c>
      <c r="I289" s="59">
        <f t="shared" si="446"/>
        <v>-2.8</v>
      </c>
      <c r="J289" s="59">
        <f t="shared" ref="J289" si="447">IFERROR(J288/I288-1,"nm")</f>
        <v>-1.5158302432785862</v>
      </c>
      <c r="K289" s="59">
        <f t="shared" ref="K289" si="448">IFERROR(K288/J288-1,"nm")</f>
        <v>-1.5158302432785862</v>
      </c>
      <c r="L289" s="59">
        <f t="shared" ref="L289" si="449">IFERROR(L288/K288-1,"nm")</f>
        <v>-1.5158302432785862</v>
      </c>
      <c r="M289" s="59">
        <f t="shared" ref="M289" si="450">IFERROR(M288/L288-1,"nm")</f>
        <v>-1.5158302432785862</v>
      </c>
      <c r="N289" s="59">
        <f t="shared" ref="N289" si="451">IFERROR(N288/M288-1,"nm")</f>
        <v>-1.5158302432785862</v>
      </c>
      <c r="O289" s="62">
        <f>AVERAGE(C289:I289)</f>
        <v>-1.5158302432785862</v>
      </c>
    </row>
    <row r="290" spans="1:15" hidden="1" x14ac:dyDescent="0.25">
      <c r="A290" s="57" t="s">
        <v>114</v>
      </c>
      <c r="B290" s="9"/>
      <c r="C290" s="9"/>
      <c r="D290" s="9"/>
      <c r="E290" s="9"/>
      <c r="F290" s="9"/>
      <c r="G290" s="9"/>
      <c r="H290" s="9"/>
      <c r="I290" s="9"/>
      <c r="J290" s="1"/>
      <c r="K290" s="1"/>
      <c r="L290" s="1"/>
      <c r="M290" s="1"/>
      <c r="N290" s="1"/>
    </row>
    <row r="291" spans="1:15" hidden="1" x14ac:dyDescent="0.25">
      <c r="A291" s="44" t="s">
        <v>128</v>
      </c>
      <c r="B291" s="59"/>
      <c r="C291" s="59"/>
      <c r="D291" s="59"/>
      <c r="E291" s="59"/>
      <c r="F291" s="59"/>
      <c r="G291" s="59"/>
      <c r="H291" s="59"/>
      <c r="I291" s="59"/>
    </row>
    <row r="292" spans="1:15" hidden="1" x14ac:dyDescent="0.25">
      <c r="A292" s="44" t="s">
        <v>136</v>
      </c>
      <c r="B292" s="59"/>
      <c r="C292" s="59"/>
      <c r="D292" s="59"/>
      <c r="E292" s="59"/>
      <c r="F292" s="59"/>
      <c r="G292" s="59"/>
      <c r="H292" s="59"/>
      <c r="I292" s="59"/>
    </row>
    <row r="293" spans="1:15" hidden="1" x14ac:dyDescent="0.25">
      <c r="A293" s="44" t="s">
        <v>137</v>
      </c>
      <c r="B293" s="59"/>
      <c r="C293" s="59"/>
      <c r="D293" s="59"/>
      <c r="E293" s="59"/>
      <c r="F293" s="59"/>
      <c r="G293" s="59"/>
      <c r="H293" s="59"/>
      <c r="I293" s="59"/>
    </row>
    <row r="294" spans="1:15" hidden="1" x14ac:dyDescent="0.25">
      <c r="A294" s="57" t="s">
        <v>115</v>
      </c>
      <c r="B294" s="9"/>
      <c r="C294" s="9"/>
      <c r="D294" s="9"/>
      <c r="E294" s="9"/>
      <c r="F294" s="9"/>
      <c r="G294" s="9"/>
      <c r="H294" s="9"/>
      <c r="I294" s="9"/>
      <c r="J294" s="1"/>
      <c r="K294" s="1"/>
      <c r="L294" s="1"/>
      <c r="M294" s="1"/>
      <c r="N294" s="1"/>
    </row>
    <row r="295" spans="1:15" hidden="1" x14ac:dyDescent="0.25">
      <c r="A295" s="44" t="s">
        <v>128</v>
      </c>
      <c r="B295" s="59"/>
      <c r="C295" s="59"/>
      <c r="D295" s="59"/>
      <c r="E295" s="59"/>
      <c r="F295" s="59"/>
      <c r="G295" s="59"/>
      <c r="H295" s="59"/>
      <c r="I295" s="59"/>
    </row>
    <row r="296" spans="1:15" hidden="1" x14ac:dyDescent="0.25">
      <c r="A296" s="44" t="s">
        <v>136</v>
      </c>
      <c r="B296" s="59"/>
      <c r="C296" s="59"/>
      <c r="D296" s="59"/>
      <c r="E296" s="59"/>
      <c r="F296" s="59"/>
      <c r="G296" s="59"/>
      <c r="H296" s="59"/>
      <c r="I296" s="59"/>
    </row>
    <row r="297" spans="1:15" hidden="1" x14ac:dyDescent="0.25">
      <c r="A297" s="44" t="s">
        <v>137</v>
      </c>
      <c r="B297" s="59"/>
      <c r="C297" s="59"/>
      <c r="D297" s="59"/>
      <c r="E297" s="59"/>
      <c r="F297" s="59"/>
      <c r="G297" s="59"/>
      <c r="H297" s="59"/>
      <c r="I297" s="59"/>
    </row>
    <row r="298" spans="1:15" hidden="1" x14ac:dyDescent="0.25">
      <c r="A298" s="57" t="s">
        <v>116</v>
      </c>
      <c r="B298" s="1"/>
      <c r="C298" s="1"/>
      <c r="D298" s="1"/>
      <c r="E298" s="1"/>
      <c r="F298" s="1"/>
      <c r="G298" s="1"/>
      <c r="H298" s="1"/>
      <c r="I298" s="1"/>
      <c r="J298" s="1"/>
      <c r="K298" s="1"/>
      <c r="L298" s="1"/>
      <c r="M298" s="1"/>
      <c r="N298" s="1"/>
    </row>
    <row r="299" spans="1:15" hidden="1" x14ac:dyDescent="0.25">
      <c r="A299" s="44" t="s">
        <v>128</v>
      </c>
      <c r="B299" s="59"/>
      <c r="C299" s="59"/>
      <c r="D299" s="59"/>
      <c r="E299" s="59"/>
      <c r="F299" s="59"/>
      <c r="G299" s="59"/>
      <c r="H299" s="59"/>
      <c r="I299" s="59"/>
    </row>
    <row r="300" spans="1:15" hidden="1" x14ac:dyDescent="0.25">
      <c r="A300" s="44" t="s">
        <v>136</v>
      </c>
      <c r="B300" s="59"/>
      <c r="C300" s="59"/>
      <c r="D300" s="59"/>
      <c r="E300" s="59"/>
      <c r="F300" s="59"/>
      <c r="G300" s="59"/>
      <c r="H300" s="59"/>
      <c r="I300" s="59"/>
    </row>
    <row r="301" spans="1:15" hidden="1" x14ac:dyDescent="0.25">
      <c r="A301" s="44" t="s">
        <v>137</v>
      </c>
      <c r="B301" s="59"/>
      <c r="C301" s="59"/>
      <c r="D301" s="59"/>
      <c r="E301" s="59"/>
      <c r="F301" s="59"/>
      <c r="G301" s="59"/>
      <c r="H301" s="59"/>
      <c r="I301" s="59"/>
    </row>
    <row r="302" spans="1:15" x14ac:dyDescent="0.25">
      <c r="A302" s="9" t="s">
        <v>129</v>
      </c>
      <c r="B302" s="1">
        <f>B305+B308</f>
        <v>-1026</v>
      </c>
      <c r="C302" s="1">
        <f t="shared" ref="C302:I302" si="452">C305+C308</f>
        <v>-1089</v>
      </c>
      <c r="D302" s="1">
        <f t="shared" si="452"/>
        <v>-633</v>
      </c>
      <c r="E302" s="1">
        <f t="shared" si="452"/>
        <v>-1346</v>
      </c>
      <c r="F302" s="1">
        <f t="shared" si="452"/>
        <v>-1694</v>
      </c>
      <c r="G302" s="1">
        <f t="shared" si="452"/>
        <v>-1855</v>
      </c>
      <c r="H302" s="1">
        <f t="shared" si="452"/>
        <v>-2120</v>
      </c>
      <c r="I302" s="1">
        <f t="shared" si="452"/>
        <v>-2085</v>
      </c>
      <c r="J302" s="70">
        <f>I302*(1+O303)</f>
        <v>-2457.0193709487862</v>
      </c>
      <c r="K302" s="70">
        <f>J302*(1+J303)</f>
        <v>-2895.4168773225751</v>
      </c>
      <c r="L302" s="70">
        <f t="shared" ref="L302:N302" si="453">K302*(1+K303)</f>
        <v>-3412.0361412727161</v>
      </c>
      <c r="M302" s="70">
        <f t="shared" si="453"/>
        <v>-4020.8340016711813</v>
      </c>
      <c r="N302" s="70">
        <f t="shared" si="453"/>
        <v>-4738.2575680938207</v>
      </c>
    </row>
    <row r="303" spans="1:15" x14ac:dyDescent="0.25">
      <c r="A303" s="45" t="s">
        <v>128</v>
      </c>
      <c r="B303" s="59" t="str">
        <f>IFERROR(B302/A302-1,"nm")</f>
        <v>nm</v>
      </c>
      <c r="C303" s="59">
        <f t="shared" ref="C303:I303" si="454">IFERROR(C302/B302-1,"nm")</f>
        <v>6.1403508771929793E-2</v>
      </c>
      <c r="D303" s="59">
        <f t="shared" si="454"/>
        <v>-0.41873278236914602</v>
      </c>
      <c r="E303" s="59">
        <f t="shared" si="454"/>
        <v>1.126382306477093</v>
      </c>
      <c r="F303" s="59">
        <f t="shared" si="454"/>
        <v>0.25854383358098065</v>
      </c>
      <c r="G303" s="59">
        <f t="shared" si="454"/>
        <v>9.5041322314049603E-2</v>
      </c>
      <c r="H303" s="59">
        <f t="shared" si="454"/>
        <v>0.14285714285714279</v>
      </c>
      <c r="I303" s="59">
        <f t="shared" si="454"/>
        <v>-1.650943396226412E-2</v>
      </c>
      <c r="J303" s="59">
        <f t="shared" ref="J303" si="455">IFERROR(J302/I302-1,"nm")</f>
        <v>0.17842655680996944</v>
      </c>
      <c r="K303" s="59">
        <f t="shared" ref="K303" si="456">IFERROR(K302/J302-1,"nm")</f>
        <v>0.17842655680996944</v>
      </c>
      <c r="L303" s="59">
        <f t="shared" ref="L303" si="457">IFERROR(L302/K302-1,"nm")</f>
        <v>0.17842655680996944</v>
      </c>
      <c r="M303" s="59">
        <f t="shared" ref="M303" si="458">IFERROR(M302/L302-1,"nm")</f>
        <v>0.17842655680996944</v>
      </c>
      <c r="N303" s="59">
        <f t="shared" ref="N303" si="459">IFERROR(N302/M302-1,"nm")</f>
        <v>0.17842655680996944</v>
      </c>
      <c r="O303" s="62">
        <f>AVERAGE(C303:I303)</f>
        <v>0.17842655680996941</v>
      </c>
    </row>
    <row r="304" spans="1:15" x14ac:dyDescent="0.25">
      <c r="A304" s="45" t="s">
        <v>130</v>
      </c>
      <c r="B304" s="59">
        <f>IFERROR(B302/B288,"nm")</f>
        <v>12.512195121951219</v>
      </c>
      <c r="C304" s="59">
        <f t="shared" ref="C304:N304" si="460">IFERROR(C302/C288,"nm")</f>
        <v>12.662790697674419</v>
      </c>
      <c r="D304" s="59">
        <f t="shared" si="460"/>
        <v>-8.44</v>
      </c>
      <c r="E304" s="59">
        <f t="shared" si="460"/>
        <v>-51.769230769230766</v>
      </c>
      <c r="F304" s="59">
        <f t="shared" si="460"/>
        <v>242</v>
      </c>
      <c r="G304" s="59">
        <f t="shared" si="460"/>
        <v>168.63636363636363</v>
      </c>
      <c r="H304" s="59">
        <f t="shared" si="460"/>
        <v>-53</v>
      </c>
      <c r="I304" s="59">
        <f t="shared" si="460"/>
        <v>28.958333333333332</v>
      </c>
      <c r="J304" s="59">
        <f t="shared" si="460"/>
        <v>-66.156006720461363</v>
      </c>
      <c r="K304" s="59">
        <f t="shared" si="460"/>
        <v>151.13498331618055</v>
      </c>
      <c r="L304" s="59">
        <f t="shared" si="460"/>
        <v>-345.2714925569631</v>
      </c>
      <c r="M304" s="59">
        <f t="shared" si="460"/>
        <v>788.78100196772971</v>
      </c>
      <c r="N304" s="59">
        <f t="shared" si="460"/>
        <v>-1801.9891085058775</v>
      </c>
      <c r="O304" s="62"/>
    </row>
    <row r="305" spans="1:15" x14ac:dyDescent="0.25">
      <c r="A305" s="9" t="s">
        <v>131</v>
      </c>
      <c r="B305" s="1">
        <f>Historicals!B211</f>
        <v>75</v>
      </c>
      <c r="C305" s="1">
        <f>Historicals!C211</f>
        <v>84</v>
      </c>
      <c r="D305" s="1">
        <f>Historicals!D211</f>
        <v>91</v>
      </c>
      <c r="E305" s="1">
        <f>Historicals!E211</f>
        <v>110</v>
      </c>
      <c r="F305" s="1">
        <f>Historicals!F211</f>
        <v>116</v>
      </c>
      <c r="G305" s="1">
        <f>Historicals!G211</f>
        <v>112</v>
      </c>
      <c r="H305" s="1">
        <f>Historicals!H211</f>
        <v>141</v>
      </c>
      <c r="I305" s="1">
        <f>Historicals!I211</f>
        <v>134</v>
      </c>
      <c r="J305" s="70">
        <f>I305*(1+O306)</f>
        <v>146.27957660007601</v>
      </c>
      <c r="K305" s="70">
        <f>J305*(1+J306)</f>
        <v>159.68443679326498</v>
      </c>
      <c r="L305" s="70">
        <f t="shared" ref="L305:N305" si="461">K305*(1+K306)</f>
        <v>174.31770002791345</v>
      </c>
      <c r="M305" s="70">
        <f t="shared" si="461"/>
        <v>190.2919354774794</v>
      </c>
      <c r="N305" s="70">
        <f t="shared" si="461"/>
        <v>207.730028000408</v>
      </c>
      <c r="O305" s="62"/>
    </row>
    <row r="306" spans="1:15" x14ac:dyDescent="0.25">
      <c r="A306" s="45" t="s">
        <v>128</v>
      </c>
      <c r="B306" s="59" t="str">
        <f>IFERROR(B305/A305-1,"nm")</f>
        <v>nm</v>
      </c>
      <c r="C306" s="59">
        <f t="shared" ref="C306:I306" si="462">IFERROR(C305/B305-1,"nm")</f>
        <v>0.12000000000000011</v>
      </c>
      <c r="D306" s="59">
        <f t="shared" si="462"/>
        <v>8.3333333333333259E-2</v>
      </c>
      <c r="E306" s="59">
        <f t="shared" si="462"/>
        <v>0.20879120879120872</v>
      </c>
      <c r="F306" s="59">
        <f t="shared" si="462"/>
        <v>5.4545454545454453E-2</v>
      </c>
      <c r="G306" s="59">
        <f t="shared" si="462"/>
        <v>-3.4482758620689613E-2</v>
      </c>
      <c r="H306" s="59">
        <f t="shared" si="462"/>
        <v>0.2589285714285714</v>
      </c>
      <c r="I306" s="59">
        <f t="shared" si="462"/>
        <v>-4.9645390070921946E-2</v>
      </c>
      <c r="J306" s="59">
        <f t="shared" ref="J306" si="463">IFERROR(J305/I305-1,"nm")</f>
        <v>9.1638631343850863E-2</v>
      </c>
      <c r="K306" s="59">
        <f t="shared" ref="K306" si="464">IFERROR(K305/J305-1,"nm")</f>
        <v>9.1638631343850863E-2</v>
      </c>
      <c r="L306" s="59">
        <f t="shared" ref="L306" si="465">IFERROR(L305/K305-1,"nm")</f>
        <v>9.1638631343850863E-2</v>
      </c>
      <c r="M306" s="59">
        <f t="shared" ref="M306" si="466">IFERROR(M305/L305-1,"nm")</f>
        <v>9.1638631343850863E-2</v>
      </c>
      <c r="N306" s="59">
        <f t="shared" ref="N306" si="467">IFERROR(N305/M305-1,"nm")</f>
        <v>9.1638631343850863E-2</v>
      </c>
      <c r="O306" s="62">
        <f t="shared" ref="O306:O312" si="468">AVERAGE(C306:I306)</f>
        <v>9.1638631343850904E-2</v>
      </c>
    </row>
    <row r="307" spans="1:15" x14ac:dyDescent="0.25">
      <c r="A307" s="45" t="s">
        <v>132</v>
      </c>
      <c r="B307" s="59">
        <f>IFERROR(B305/B288,"nm")</f>
        <v>-0.91463414634146345</v>
      </c>
      <c r="C307" s="59">
        <f t="shared" ref="C307:N307" si="469">IFERROR(C305/C288,"nm")</f>
        <v>-0.97674418604651159</v>
      </c>
      <c r="D307" s="59">
        <f t="shared" si="469"/>
        <v>1.2133333333333334</v>
      </c>
      <c r="E307" s="59">
        <f t="shared" si="469"/>
        <v>4.2307692307692308</v>
      </c>
      <c r="F307" s="59">
        <f t="shared" si="469"/>
        <v>-16.571428571428573</v>
      </c>
      <c r="G307" s="59">
        <f t="shared" si="469"/>
        <v>-10.181818181818182</v>
      </c>
      <c r="H307" s="59">
        <f t="shared" si="469"/>
        <v>3.5249999999999999</v>
      </c>
      <c r="I307" s="59">
        <f t="shared" si="469"/>
        <v>-1.8611111111111112</v>
      </c>
      <c r="J307" s="59">
        <f t="shared" si="469"/>
        <v>3.9386228562308649</v>
      </c>
      <c r="K307" s="59">
        <f t="shared" si="469"/>
        <v>-8.3352089571711989</v>
      </c>
      <c r="L307" s="59">
        <f t="shared" si="469"/>
        <v>17.639594065168502</v>
      </c>
      <c r="M307" s="59">
        <f t="shared" si="469"/>
        <v>-37.330231357454494</v>
      </c>
      <c r="N307" s="59">
        <f t="shared" si="469"/>
        <v>79.001034153773602</v>
      </c>
      <c r="O307" s="62"/>
    </row>
    <row r="308" spans="1:15" x14ac:dyDescent="0.25">
      <c r="A308" s="9" t="s">
        <v>133</v>
      </c>
      <c r="B308" s="1">
        <f>Historicals!B166</f>
        <v>-1101</v>
      </c>
      <c r="C308" s="1">
        <f>Historicals!C166</f>
        <v>-1173</v>
      </c>
      <c r="D308" s="1">
        <f>Historicals!D166</f>
        <v>-724</v>
      </c>
      <c r="E308" s="1">
        <f>Historicals!E166</f>
        <v>-1456</v>
      </c>
      <c r="F308" s="1">
        <f>Historicals!F166</f>
        <v>-1810</v>
      </c>
      <c r="G308" s="1">
        <f>Historicals!G166</f>
        <v>-1967</v>
      </c>
      <c r="H308" s="1">
        <f>Historicals!H166</f>
        <v>-2261</v>
      </c>
      <c r="I308" s="1">
        <f>Historicals!I166</f>
        <v>-2219</v>
      </c>
      <c r="J308" s="70">
        <f>I308*(1+O309)</f>
        <v>-2584.953727002126</v>
      </c>
      <c r="K308" s="70">
        <f>J308*(1+J309)</f>
        <v>-3011.2599237233808</v>
      </c>
      <c r="L308" s="70">
        <f t="shared" ref="L308:N308" si="470">K308*(1+K309)</f>
        <v>-3507.8718173956249</v>
      </c>
      <c r="M308" s="70">
        <f t="shared" si="470"/>
        <v>-4086.3841046518892</v>
      </c>
      <c r="N308" s="70">
        <f t="shared" si="470"/>
        <v>-4760.303659883798</v>
      </c>
      <c r="O308" s="62"/>
    </row>
    <row r="309" spans="1:15" x14ac:dyDescent="0.25">
      <c r="A309" s="45" t="s">
        <v>128</v>
      </c>
      <c r="B309" s="59" t="str">
        <f>IFERROR(B308/A308-1,"nm")</f>
        <v>nm</v>
      </c>
      <c r="C309" s="59">
        <f t="shared" ref="C309:I309" si="471">IFERROR(C308/B308-1,"nm")</f>
        <v>6.5395095367847489E-2</v>
      </c>
      <c r="D309" s="59">
        <f t="shared" si="471"/>
        <v>-0.38277919863597609</v>
      </c>
      <c r="E309" s="59">
        <f t="shared" si="471"/>
        <v>1.0110497237569063</v>
      </c>
      <c r="F309" s="59">
        <f t="shared" si="471"/>
        <v>0.24313186813186816</v>
      </c>
      <c r="G309" s="59">
        <f t="shared" si="471"/>
        <v>8.6740331491712785E-2</v>
      </c>
      <c r="H309" s="59">
        <f t="shared" si="471"/>
        <v>0.14946619217081847</v>
      </c>
      <c r="I309" s="59">
        <f t="shared" si="471"/>
        <v>-1.8575851393188847E-2</v>
      </c>
      <c r="J309" s="59">
        <f t="shared" ref="J309" si="472">IFERROR(J308/I308-1,"nm")</f>
        <v>0.16491830869856972</v>
      </c>
      <c r="K309" s="59">
        <f t="shared" ref="K309" si="473">IFERROR(K308/J308-1,"nm")</f>
        <v>0.16491830869856972</v>
      </c>
      <c r="L309" s="59">
        <f t="shared" ref="L309" si="474">IFERROR(L308/K308-1,"nm")</f>
        <v>0.16491830869856972</v>
      </c>
      <c r="M309" s="59">
        <f t="shared" ref="M309" si="475">IFERROR(M308/L308-1,"nm")</f>
        <v>0.16491830869856972</v>
      </c>
      <c r="N309" s="59">
        <f t="shared" ref="N309" si="476">IFERROR(N308/M308-1,"nm")</f>
        <v>0.16491830869856972</v>
      </c>
      <c r="O309" s="62">
        <f t="shared" si="468"/>
        <v>0.16491830869856974</v>
      </c>
    </row>
    <row r="310" spans="1:15" x14ac:dyDescent="0.25">
      <c r="A310" s="45" t="s">
        <v>130</v>
      </c>
      <c r="B310" s="59">
        <f>IFERROR(B308/B288,"nm")</f>
        <v>13.426829268292684</v>
      </c>
      <c r="C310" s="59">
        <f t="shared" ref="C310:N310" si="477">IFERROR(C308/C288,"nm")</f>
        <v>13.63953488372093</v>
      </c>
      <c r="D310" s="59">
        <f t="shared" si="477"/>
        <v>-9.6533333333333342</v>
      </c>
      <c r="E310" s="59">
        <f t="shared" si="477"/>
        <v>-56</v>
      </c>
      <c r="F310" s="59">
        <f t="shared" si="477"/>
        <v>258.57142857142856</v>
      </c>
      <c r="G310" s="59">
        <f t="shared" si="477"/>
        <v>178.81818181818181</v>
      </c>
      <c r="H310" s="59">
        <f t="shared" si="477"/>
        <v>-56.524999999999999</v>
      </c>
      <c r="I310" s="59">
        <f t="shared" si="477"/>
        <v>30.819444444444443</v>
      </c>
      <c r="J310" s="59">
        <f t="shared" si="477"/>
        <v>-69.600678837789602</v>
      </c>
      <c r="K310" s="59">
        <f t="shared" si="477"/>
        <v>157.18175917847748</v>
      </c>
      <c r="L310" s="59">
        <f t="shared" si="477"/>
        <v>-354.96931683698955</v>
      </c>
      <c r="M310" s="59">
        <f t="shared" si="477"/>
        <v>801.64019383855077</v>
      </c>
      <c r="N310" s="59">
        <f t="shared" si="477"/>
        <v>-1810.3733756588854</v>
      </c>
      <c r="O310" s="62"/>
    </row>
    <row r="311" spans="1:15" x14ac:dyDescent="0.25">
      <c r="A311" s="9" t="s">
        <v>134</v>
      </c>
      <c r="B311" s="1">
        <f>Historicals!B196</f>
        <v>104</v>
      </c>
      <c r="C311" s="1">
        <f>Historicals!C196</f>
        <v>264</v>
      </c>
      <c r="D311" s="1">
        <f>Historicals!D196</f>
        <v>291</v>
      </c>
      <c r="E311" s="1">
        <f>Historicals!E196</f>
        <v>159</v>
      </c>
      <c r="F311" s="1">
        <f>Historicals!F196</f>
        <v>377</v>
      </c>
      <c r="G311" s="1">
        <f>Historicals!G196</f>
        <v>318</v>
      </c>
      <c r="H311" s="1">
        <f>Historicals!H196</f>
        <v>11</v>
      </c>
      <c r="I311" s="1">
        <f>Historicals!I196</f>
        <v>50</v>
      </c>
      <c r="J311" s="70">
        <f>I311*(1+O312)</f>
        <v>85.583873338461203</v>
      </c>
      <c r="K311" s="70">
        <f>J311*(1+J312)</f>
        <v>146.49198751227541</v>
      </c>
      <c r="L311" s="70">
        <f t="shared" ref="L311:N311" si="478">K311*(1+K312)</f>
        <v>250.74703408700037</v>
      </c>
      <c r="M311" s="70">
        <f t="shared" si="478"/>
        <v>429.19804810593308</v>
      </c>
      <c r="N311" s="70">
        <f t="shared" si="478"/>
        <v>734.64862772425909</v>
      </c>
      <c r="O311" s="62"/>
    </row>
    <row r="312" spans="1:15" x14ac:dyDescent="0.25">
      <c r="A312" s="45" t="s">
        <v>128</v>
      </c>
      <c r="B312" s="59" t="str">
        <f>IFERROR(B311/A311-1,"nm")</f>
        <v>nm</v>
      </c>
      <c r="C312" s="59">
        <f t="shared" ref="C312:I312" si="479">IFERROR(C311/B311-1,"nm")</f>
        <v>1.5384615384615383</v>
      </c>
      <c r="D312" s="59">
        <f t="shared" si="479"/>
        <v>0.10227272727272729</v>
      </c>
      <c r="E312" s="59">
        <f t="shared" si="479"/>
        <v>-0.45360824742268047</v>
      </c>
      <c r="F312" s="59">
        <f t="shared" si="479"/>
        <v>1.3710691823899372</v>
      </c>
      <c r="G312" s="59">
        <f t="shared" si="479"/>
        <v>-0.156498673740053</v>
      </c>
      <c r="H312" s="59">
        <f t="shared" si="479"/>
        <v>-0.96540880503144655</v>
      </c>
      <c r="I312" s="59">
        <f t="shared" si="479"/>
        <v>3.5454545454545459</v>
      </c>
      <c r="J312" s="59">
        <f t="shared" ref="J312" si="480">IFERROR(J311/I311-1,"nm")</f>
        <v>0.71167746676922405</v>
      </c>
      <c r="K312" s="59">
        <f t="shared" ref="K312" si="481">IFERROR(K311/J311-1,"nm")</f>
        <v>0.71167746676922405</v>
      </c>
      <c r="L312" s="59">
        <f t="shared" ref="L312" si="482">IFERROR(L311/K311-1,"nm")</f>
        <v>0.71167746676922405</v>
      </c>
      <c r="M312" s="59">
        <f t="shared" ref="M312" si="483">IFERROR(M311/L311-1,"nm")</f>
        <v>0.71167746676922405</v>
      </c>
      <c r="N312" s="59">
        <f t="shared" ref="N312" si="484">IFERROR(N311/M311-1,"nm")</f>
        <v>0.71167746676922405</v>
      </c>
      <c r="O312" s="62">
        <f t="shared" si="468"/>
        <v>0.71167746676922405</v>
      </c>
    </row>
    <row r="313" spans="1:15" x14ac:dyDescent="0.25">
      <c r="A313" s="45" t="s">
        <v>132</v>
      </c>
      <c r="B313" s="59">
        <f>IFERROR(B311/B288,"nm")</f>
        <v>-1.2682926829268293</v>
      </c>
      <c r="C313" s="59">
        <f t="shared" ref="C313:N313" si="485">IFERROR(C311/C288,"nm")</f>
        <v>-3.0697674418604652</v>
      </c>
      <c r="D313" s="59">
        <f t="shared" si="485"/>
        <v>3.88</v>
      </c>
      <c r="E313" s="59">
        <f t="shared" si="485"/>
        <v>6.115384615384615</v>
      </c>
      <c r="F313" s="59">
        <f t="shared" si="485"/>
        <v>-53.857142857142854</v>
      </c>
      <c r="G313" s="59">
        <f t="shared" si="485"/>
        <v>-28.90909090909091</v>
      </c>
      <c r="H313" s="59">
        <f t="shared" si="485"/>
        <v>0.27500000000000002</v>
      </c>
      <c r="I313" s="59">
        <f t="shared" si="485"/>
        <v>-0.69444444444444442</v>
      </c>
      <c r="J313" s="59">
        <f t="shared" si="485"/>
        <v>2.304372267751392</v>
      </c>
      <c r="K313" s="59">
        <f t="shared" si="485"/>
        <v>-7.6465894296696373</v>
      </c>
      <c r="L313" s="59">
        <f t="shared" si="485"/>
        <v>25.373647619440767</v>
      </c>
      <c r="M313" s="59">
        <f t="shared" si="485"/>
        <v>-84.197275064547028</v>
      </c>
      <c r="N313" s="59">
        <f t="shared" si="485"/>
        <v>279.39148657772824</v>
      </c>
      <c r="O313" s="6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Berkay Cetinkaya</cp:lastModifiedBy>
  <dcterms:created xsi:type="dcterms:W3CDTF">2020-05-20T17:26:08Z</dcterms:created>
  <dcterms:modified xsi:type="dcterms:W3CDTF">2024-03-06T13:13:02Z</dcterms:modified>
</cp:coreProperties>
</file>