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C8B0BA05-9A4C-438C-9E6C-C810D139C5D5}" xr6:coauthVersionLast="47" xr6:coauthVersionMax="47" xr10:uidLastSave="{00000000-0000-0000-0000-000000000000}"/>
  <bookViews>
    <workbookView xWindow="-108" yWindow="-108" windowWidth="23256" windowHeight="12456" firstSheet="1" activeTab="3" xr2:uid="{E5D48AB6-B748-42F1-87F4-4A4BA6139C0E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4" l="1"/>
  <c r="L70" i="4"/>
  <c r="M70" i="4"/>
  <c r="N70" i="4"/>
  <c r="J70" i="4"/>
  <c r="K10" i="4"/>
  <c r="L10" i="4"/>
  <c r="M10" i="4"/>
  <c r="N10" i="4"/>
  <c r="J10" i="4"/>
  <c r="J11" i="4" s="1"/>
  <c r="C10" i="4"/>
  <c r="D10" i="4"/>
  <c r="D11" i="4" s="1"/>
  <c r="E10" i="4"/>
  <c r="F10" i="4"/>
  <c r="G10" i="4"/>
  <c r="H10" i="4"/>
  <c r="H11" i="4" s="1"/>
  <c r="I10" i="4"/>
  <c r="B10" i="4"/>
  <c r="N19" i="4"/>
  <c r="J18" i="4"/>
  <c r="K18" i="4"/>
  <c r="L18" i="4"/>
  <c r="M18" i="4"/>
  <c r="N18" i="4"/>
  <c r="K15" i="4"/>
  <c r="K17" i="4" s="1"/>
  <c r="L15" i="4"/>
  <c r="M15" i="4"/>
  <c r="N15" i="4"/>
  <c r="N17" i="4" s="1"/>
  <c r="K16" i="4"/>
  <c r="L16" i="4"/>
  <c r="M16" i="4"/>
  <c r="N16" i="4"/>
  <c r="J17" i="4"/>
  <c r="L17" i="4"/>
  <c r="M17" i="4"/>
  <c r="J16" i="4"/>
  <c r="J15" i="4"/>
  <c r="K12" i="4"/>
  <c r="L12" i="4"/>
  <c r="M12" i="4"/>
  <c r="N12" i="4"/>
  <c r="J12" i="4"/>
  <c r="K11" i="4"/>
  <c r="L11" i="4"/>
  <c r="M11" i="4"/>
  <c r="M14" i="4" s="1"/>
  <c r="M19" i="4" s="1"/>
  <c r="N11" i="4"/>
  <c r="C11" i="4"/>
  <c r="E11" i="4"/>
  <c r="F11" i="4"/>
  <c r="G11" i="4"/>
  <c r="I11" i="4"/>
  <c r="L13" i="4"/>
  <c r="M13" i="4"/>
  <c r="N13" i="4"/>
  <c r="N14" i="4"/>
  <c r="K43" i="4"/>
  <c r="L43" i="4"/>
  <c r="M43" i="4"/>
  <c r="N43" i="4"/>
  <c r="J43" i="4"/>
  <c r="K40" i="4"/>
  <c r="L40" i="4"/>
  <c r="M40" i="4"/>
  <c r="N40" i="4"/>
  <c r="K41" i="4"/>
  <c r="L41" i="4"/>
  <c r="M41" i="4"/>
  <c r="N41" i="4"/>
  <c r="K42" i="4"/>
  <c r="L42" i="4"/>
  <c r="M42" i="4"/>
  <c r="N42" i="4"/>
  <c r="J42" i="4"/>
  <c r="J41" i="4"/>
  <c r="J40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J35" i="4"/>
  <c r="J38" i="4"/>
  <c r="J37" i="4"/>
  <c r="J36" i="4"/>
  <c r="J34" i="4"/>
  <c r="J33" i="4"/>
  <c r="K21" i="4"/>
  <c r="L21" i="4"/>
  <c r="M21" i="4"/>
  <c r="N21" i="4"/>
  <c r="J21" i="4"/>
  <c r="K23" i="4"/>
  <c r="L23" i="4"/>
  <c r="M23" i="4"/>
  <c r="N23" i="4"/>
  <c r="J23" i="4"/>
  <c r="J24" i="4" s="1"/>
  <c r="K31" i="4"/>
  <c r="L31" i="4"/>
  <c r="M31" i="4"/>
  <c r="N31" i="4"/>
  <c r="J31" i="4"/>
  <c r="K30" i="4"/>
  <c r="L30" i="4"/>
  <c r="M30" i="4"/>
  <c r="N30" i="4"/>
  <c r="J30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J29" i="4"/>
  <c r="J28" i="4"/>
  <c r="J26" i="4"/>
  <c r="J27" i="4"/>
  <c r="J25" i="4"/>
  <c r="K24" i="4"/>
  <c r="L24" i="4"/>
  <c r="M24" i="4"/>
  <c r="N24" i="4"/>
  <c r="K68" i="4"/>
  <c r="L68" i="4"/>
  <c r="M68" i="4"/>
  <c r="N68" i="4"/>
  <c r="K67" i="4"/>
  <c r="L67" i="4"/>
  <c r="M67" i="4"/>
  <c r="N67" i="4"/>
  <c r="K66" i="4"/>
  <c r="L66" i="4"/>
  <c r="M66" i="4"/>
  <c r="N66" i="4"/>
  <c r="K65" i="4"/>
  <c r="L65" i="4"/>
  <c r="M65" i="4"/>
  <c r="N65" i="4"/>
  <c r="J68" i="4"/>
  <c r="J67" i="4"/>
  <c r="J66" i="4"/>
  <c r="J65" i="4"/>
  <c r="N63" i="4"/>
  <c r="M63" i="4"/>
  <c r="L63" i="4"/>
  <c r="K63" i="4"/>
  <c r="J63" i="4"/>
  <c r="K64" i="4"/>
  <c r="L64" i="4"/>
  <c r="M64" i="4"/>
  <c r="N64" i="4"/>
  <c r="J64" i="4"/>
  <c r="K61" i="4"/>
  <c r="L61" i="4"/>
  <c r="M61" i="4"/>
  <c r="N61" i="4"/>
  <c r="K62" i="4"/>
  <c r="L62" i="4"/>
  <c r="M62" i="4"/>
  <c r="N62" i="4"/>
  <c r="J62" i="4"/>
  <c r="J61" i="4"/>
  <c r="K59" i="4"/>
  <c r="L59" i="4"/>
  <c r="M59" i="4"/>
  <c r="N59" i="4"/>
  <c r="K60" i="4"/>
  <c r="L60" i="4"/>
  <c r="M60" i="4"/>
  <c r="N60" i="4"/>
  <c r="J59" i="4"/>
  <c r="J60" i="4"/>
  <c r="K58" i="4"/>
  <c r="L58" i="4"/>
  <c r="M58" i="4"/>
  <c r="N58" i="4"/>
  <c r="J58" i="4"/>
  <c r="K56" i="4"/>
  <c r="L56" i="4"/>
  <c r="M56" i="4"/>
  <c r="N56" i="4"/>
  <c r="K57" i="4"/>
  <c r="L57" i="4"/>
  <c r="M57" i="4"/>
  <c r="N57" i="4"/>
  <c r="J57" i="4"/>
  <c r="J56" i="4"/>
  <c r="K55" i="4"/>
  <c r="L55" i="4"/>
  <c r="M55" i="4"/>
  <c r="N55" i="4"/>
  <c r="J5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J54" i="4"/>
  <c r="J53" i="4"/>
  <c r="J52" i="4"/>
  <c r="J51" i="4"/>
  <c r="J50" i="4"/>
  <c r="J49" i="4"/>
  <c r="J48" i="4"/>
  <c r="J47" i="4"/>
  <c r="J46" i="4"/>
  <c r="J9" i="4"/>
  <c r="K9" i="4"/>
  <c r="L9" i="4"/>
  <c r="M9" i="4"/>
  <c r="N9" i="4"/>
  <c r="J8" i="4"/>
  <c r="K8" i="4"/>
  <c r="L8" i="4"/>
  <c r="M8" i="4"/>
  <c r="N8" i="4"/>
  <c r="J7" i="4"/>
  <c r="K7" i="4"/>
  <c r="L7" i="4"/>
  <c r="M7" i="4"/>
  <c r="N7" i="4"/>
  <c r="J3" i="4"/>
  <c r="K3" i="4"/>
  <c r="L3" i="4"/>
  <c r="M3" i="4"/>
  <c r="N3" i="4"/>
  <c r="J4" i="4"/>
  <c r="K4" i="4"/>
  <c r="L4" i="4"/>
  <c r="M4" i="4"/>
  <c r="N4" i="4"/>
  <c r="J5" i="4"/>
  <c r="K5" i="4"/>
  <c r="L5" i="4"/>
  <c r="M5" i="4"/>
  <c r="N5" i="4"/>
  <c r="J6" i="4"/>
  <c r="K6" i="4"/>
  <c r="L6" i="4"/>
  <c r="M6" i="4"/>
  <c r="N6" i="4"/>
  <c r="L14" i="4" l="1"/>
  <c r="L19" i="4" s="1"/>
  <c r="J14" i="4"/>
  <c r="J19" i="4" s="1"/>
  <c r="K14" i="4"/>
  <c r="K19" i="4" s="1"/>
  <c r="J13" i="4"/>
  <c r="K13" i="4"/>
  <c r="C70" i="4" l="1"/>
  <c r="D70" i="4"/>
  <c r="E70" i="4"/>
  <c r="F70" i="4"/>
  <c r="G70" i="4"/>
  <c r="H70" i="4"/>
  <c r="I70" i="4"/>
  <c r="B70" i="4"/>
  <c r="C52" i="4" l="1"/>
  <c r="D52" i="4"/>
  <c r="E52" i="4"/>
  <c r="F52" i="4"/>
  <c r="G52" i="4"/>
  <c r="H52" i="4"/>
  <c r="I52" i="4"/>
  <c r="B52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5" i="4"/>
  <c r="D55" i="4"/>
  <c r="E55" i="4"/>
  <c r="F55" i="4"/>
  <c r="G55" i="4"/>
  <c r="H55" i="4"/>
  <c r="I55" i="4"/>
  <c r="C59" i="4"/>
  <c r="D59" i="4"/>
  <c r="E59" i="4"/>
  <c r="E60" i="4" s="1"/>
  <c r="F59" i="4"/>
  <c r="G59" i="4"/>
  <c r="H59" i="4"/>
  <c r="H60" i="4" s="1"/>
  <c r="I59" i="4"/>
  <c r="I60" i="4" s="1"/>
  <c r="C60" i="4"/>
  <c r="D60" i="4"/>
  <c r="F60" i="4"/>
  <c r="G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56" i="4"/>
  <c r="B57" i="4"/>
  <c r="B60" i="4"/>
  <c r="B62" i="4"/>
  <c r="B61" i="4"/>
  <c r="B59" i="4"/>
  <c r="B55" i="4"/>
  <c r="C64" i="4"/>
  <c r="D64" i="4"/>
  <c r="E64" i="4"/>
  <c r="F64" i="4"/>
  <c r="G64" i="4"/>
  <c r="H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B66" i="4"/>
  <c r="B65" i="4"/>
  <c r="B64" i="4"/>
  <c r="B58" i="4"/>
  <c r="C46" i="4"/>
  <c r="D46" i="4"/>
  <c r="D49" i="4" s="1"/>
  <c r="E46" i="4"/>
  <c r="F46" i="4"/>
  <c r="G46" i="4"/>
  <c r="H46" i="4"/>
  <c r="H49" i="4" s="1"/>
  <c r="I46" i="4"/>
  <c r="C47" i="4"/>
  <c r="D47" i="4"/>
  <c r="E47" i="4"/>
  <c r="F47" i="4"/>
  <c r="G47" i="4"/>
  <c r="H47" i="4"/>
  <c r="I47" i="4"/>
  <c r="C48" i="4"/>
  <c r="D48" i="4"/>
  <c r="E48" i="4"/>
  <c r="F48" i="4"/>
  <c r="F49" i="4" s="1"/>
  <c r="G48" i="4"/>
  <c r="H48" i="4"/>
  <c r="I48" i="4"/>
  <c r="C49" i="4"/>
  <c r="E49" i="4"/>
  <c r="G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B54" i="4"/>
  <c r="B53" i="4"/>
  <c r="B51" i="4"/>
  <c r="B50" i="4"/>
  <c r="B49" i="4"/>
  <c r="B48" i="4"/>
  <c r="B47" i="4"/>
  <c r="B46" i="4"/>
  <c r="C43" i="4"/>
  <c r="D43" i="4"/>
  <c r="E43" i="4"/>
  <c r="F43" i="4"/>
  <c r="G43" i="4"/>
  <c r="H43" i="4"/>
  <c r="I43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C35" i="4"/>
  <c r="D35" i="4"/>
  <c r="E35" i="4"/>
  <c r="F35" i="4"/>
  <c r="G35" i="4"/>
  <c r="H35" i="4"/>
  <c r="I35" i="4"/>
  <c r="B35" i="4"/>
  <c r="C33" i="4" l="1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B34" i="4"/>
  <c r="B33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7" i="4"/>
  <c r="B38" i="4"/>
  <c r="B36" i="4"/>
  <c r="C31" i="4"/>
  <c r="D31" i="4"/>
  <c r="E31" i="4"/>
  <c r="F31" i="4"/>
  <c r="G31" i="4"/>
  <c r="H31" i="4"/>
  <c r="I31" i="4"/>
  <c r="B31" i="4"/>
  <c r="C21" i="4"/>
  <c r="D21" i="4"/>
  <c r="E21" i="4"/>
  <c r="F21" i="4"/>
  <c r="G21" i="4"/>
  <c r="H21" i="4"/>
  <c r="I21" i="4"/>
  <c r="C23" i="4"/>
  <c r="C24" i="4" s="1"/>
  <c r="D23" i="4"/>
  <c r="E23" i="4"/>
  <c r="F23" i="4"/>
  <c r="F24" i="4" s="1"/>
  <c r="G23" i="4"/>
  <c r="H23" i="4"/>
  <c r="I23" i="4"/>
  <c r="D24" i="4"/>
  <c r="E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1" i="4"/>
  <c r="B24" i="4"/>
  <c r="C15" i="4"/>
  <c r="D15" i="4"/>
  <c r="E15" i="4"/>
  <c r="F15" i="4"/>
  <c r="G15" i="4"/>
  <c r="H15" i="4"/>
  <c r="I15" i="4"/>
  <c r="I17" i="4" s="1"/>
  <c r="C16" i="4"/>
  <c r="D18" i="4" s="1"/>
  <c r="D16" i="4"/>
  <c r="E16" i="4"/>
  <c r="F16" i="4"/>
  <c r="G16" i="4"/>
  <c r="H16" i="4"/>
  <c r="I16" i="4"/>
  <c r="C17" i="4"/>
  <c r="D17" i="4"/>
  <c r="E17" i="4"/>
  <c r="F17" i="4"/>
  <c r="G17" i="4"/>
  <c r="H17" i="4"/>
  <c r="E18" i="4"/>
  <c r="F18" i="4"/>
  <c r="G18" i="4"/>
  <c r="H18" i="4"/>
  <c r="I18" i="4"/>
  <c r="B18" i="4"/>
  <c r="B16" i="4"/>
  <c r="B15" i="4"/>
  <c r="B17" i="4" s="1"/>
  <c r="C12" i="4"/>
  <c r="D12" i="4"/>
  <c r="E12" i="4"/>
  <c r="F12" i="4"/>
  <c r="G12" i="4"/>
  <c r="H12" i="4"/>
  <c r="I12" i="4"/>
  <c r="B12" i="4"/>
  <c r="I13" i="4"/>
  <c r="H14" i="4"/>
  <c r="H19" i="4" s="1"/>
  <c r="G13" i="4"/>
  <c r="F13" i="4"/>
  <c r="E13" i="4"/>
  <c r="C13" i="4"/>
  <c r="B11" i="4"/>
  <c r="B13" i="4" s="1"/>
  <c r="C6" i="4"/>
  <c r="D6" i="4"/>
  <c r="E6" i="4"/>
  <c r="F6" i="4"/>
  <c r="G6" i="4"/>
  <c r="H6" i="4"/>
  <c r="I6" i="4"/>
  <c r="B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8" i="4"/>
  <c r="B9" i="4"/>
  <c r="B7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B4" i="4"/>
  <c r="B5" i="4"/>
  <c r="B3" i="4"/>
  <c r="N17" i="3"/>
  <c r="M17" i="3"/>
  <c r="L17" i="3"/>
  <c r="K17" i="3"/>
  <c r="J17" i="3"/>
  <c r="C17" i="3"/>
  <c r="D17" i="3"/>
  <c r="E17" i="3"/>
  <c r="F17" i="3"/>
  <c r="G17" i="3"/>
  <c r="H17" i="3"/>
  <c r="I17" i="3"/>
  <c r="B17" i="3"/>
  <c r="N14" i="3"/>
  <c r="M14" i="3"/>
  <c r="L14" i="3"/>
  <c r="K14" i="3"/>
  <c r="J14" i="3"/>
  <c r="C14" i="3"/>
  <c r="D14" i="3"/>
  <c r="E15" i="3" s="1"/>
  <c r="E14" i="3"/>
  <c r="F14" i="3"/>
  <c r="G14" i="3"/>
  <c r="H14" i="3"/>
  <c r="I15" i="3" s="1"/>
  <c r="I14" i="3"/>
  <c r="B14" i="3"/>
  <c r="B15" i="3" s="1"/>
  <c r="N5" i="3"/>
  <c r="N11" i="3" s="1"/>
  <c r="M5" i="3"/>
  <c r="L5" i="3"/>
  <c r="K5" i="3"/>
  <c r="J5" i="3"/>
  <c r="J11" i="3" s="1"/>
  <c r="C5" i="3"/>
  <c r="D5" i="3"/>
  <c r="E5" i="3"/>
  <c r="F5" i="3"/>
  <c r="G5" i="3"/>
  <c r="H5" i="3"/>
  <c r="I5" i="3"/>
  <c r="B5" i="3"/>
  <c r="M11" i="3"/>
  <c r="L11" i="3"/>
  <c r="K11" i="3"/>
  <c r="C11" i="3"/>
  <c r="D11" i="3"/>
  <c r="E12" i="3" s="1"/>
  <c r="E11" i="3"/>
  <c r="F11" i="3"/>
  <c r="G11" i="3"/>
  <c r="H11" i="3"/>
  <c r="H13" i="3" s="1"/>
  <c r="I11" i="3"/>
  <c r="B11" i="3"/>
  <c r="B12" i="3" s="1"/>
  <c r="D12" i="3"/>
  <c r="N8" i="3"/>
  <c r="M8" i="3"/>
  <c r="L8" i="3"/>
  <c r="K8" i="3"/>
  <c r="J8" i="3"/>
  <c r="C8" i="3"/>
  <c r="D8" i="3"/>
  <c r="E8" i="3"/>
  <c r="F8" i="3"/>
  <c r="G8" i="3"/>
  <c r="H8" i="3"/>
  <c r="H9" i="3" s="1"/>
  <c r="I8" i="3"/>
  <c r="B8" i="3"/>
  <c r="B10" i="3" s="1"/>
  <c r="D9" i="3"/>
  <c r="B9" i="3"/>
  <c r="F9" i="3"/>
  <c r="G9" i="3"/>
  <c r="I9" i="3"/>
  <c r="C10" i="3"/>
  <c r="D10" i="3"/>
  <c r="E10" i="3"/>
  <c r="F10" i="3"/>
  <c r="G10" i="3"/>
  <c r="I10" i="3"/>
  <c r="F12" i="3"/>
  <c r="G12" i="3"/>
  <c r="I12" i="3"/>
  <c r="F13" i="3"/>
  <c r="G13" i="3"/>
  <c r="I13" i="3"/>
  <c r="G15" i="3"/>
  <c r="H15" i="3"/>
  <c r="B14" i="4" l="1"/>
  <c r="B19" i="4" s="1"/>
  <c r="H13" i="4"/>
  <c r="I14" i="4"/>
  <c r="I19" i="4" s="1"/>
  <c r="C14" i="4"/>
  <c r="C19" i="4" s="1"/>
  <c r="E14" i="4"/>
  <c r="E19" i="4" s="1"/>
  <c r="F14" i="4"/>
  <c r="F19" i="4" s="1"/>
  <c r="G14" i="4"/>
  <c r="G19" i="4" s="1"/>
  <c r="D13" i="4"/>
  <c r="C18" i="4"/>
  <c r="D14" i="4"/>
  <c r="D19" i="4" s="1"/>
  <c r="C15" i="3"/>
  <c r="F15" i="3"/>
  <c r="D15" i="3"/>
  <c r="H12" i="3"/>
  <c r="C12" i="3"/>
  <c r="E13" i="3"/>
  <c r="D13" i="3"/>
  <c r="C13" i="3"/>
  <c r="B13" i="3"/>
  <c r="H10" i="3"/>
  <c r="E9" i="3"/>
  <c r="C9" i="3"/>
  <c r="K3" i="3" l="1"/>
  <c r="L3" i="3"/>
  <c r="M3" i="3"/>
  <c r="N3" i="3"/>
  <c r="J3" i="3"/>
  <c r="C3" i="3"/>
  <c r="D3" i="3"/>
  <c r="E3" i="3"/>
  <c r="F3" i="3"/>
  <c r="G3" i="3"/>
  <c r="H3" i="3"/>
  <c r="I3" i="3"/>
  <c r="B3" i="3"/>
  <c r="C195" i="3"/>
  <c r="D196" i="3" s="1"/>
  <c r="D195" i="3"/>
  <c r="E195" i="3"/>
  <c r="F195" i="3"/>
  <c r="G195" i="3"/>
  <c r="H196" i="3" s="1"/>
  <c r="H195" i="3"/>
  <c r="I195" i="3"/>
  <c r="C174" i="3"/>
  <c r="D174" i="3"/>
  <c r="E174" i="3"/>
  <c r="F174" i="3"/>
  <c r="G174" i="3"/>
  <c r="H175" i="3" s="1"/>
  <c r="H177" i="3" s="1"/>
  <c r="H174" i="3"/>
  <c r="I174" i="3"/>
  <c r="I175" i="3" s="1"/>
  <c r="C172" i="3"/>
  <c r="D172" i="3"/>
  <c r="E172" i="3"/>
  <c r="F172" i="3"/>
  <c r="G172" i="3"/>
  <c r="H172" i="3"/>
  <c r="I172" i="3"/>
  <c r="C192" i="3"/>
  <c r="D192" i="3"/>
  <c r="E192" i="3"/>
  <c r="F192" i="3"/>
  <c r="G192" i="3"/>
  <c r="H192" i="3"/>
  <c r="I192" i="3"/>
  <c r="I194" i="3" s="1"/>
  <c r="J194" i="3" s="1"/>
  <c r="K194" i="3" s="1"/>
  <c r="L194" i="3" s="1"/>
  <c r="M194" i="3" s="1"/>
  <c r="N194" i="3" s="1"/>
  <c r="C189" i="3"/>
  <c r="D189" i="3"/>
  <c r="D191" i="3" s="1"/>
  <c r="E189" i="3"/>
  <c r="F189" i="3"/>
  <c r="G189" i="3"/>
  <c r="H189" i="3"/>
  <c r="H191" i="3" s="1"/>
  <c r="I189" i="3"/>
  <c r="C185" i="3"/>
  <c r="D185" i="3"/>
  <c r="E185" i="3"/>
  <c r="F185" i="3"/>
  <c r="G185" i="3"/>
  <c r="H185" i="3"/>
  <c r="H186" i="3" s="1"/>
  <c r="I185" i="3"/>
  <c r="I182" i="3" s="1"/>
  <c r="C180" i="3"/>
  <c r="D180" i="3"/>
  <c r="E180" i="3"/>
  <c r="F180" i="3"/>
  <c r="G180" i="3"/>
  <c r="H180" i="3"/>
  <c r="I180" i="3"/>
  <c r="C178" i="3"/>
  <c r="D178" i="3"/>
  <c r="E178" i="3"/>
  <c r="F178" i="3"/>
  <c r="G178" i="3"/>
  <c r="H178" i="3"/>
  <c r="H179" i="3" s="1"/>
  <c r="I178" i="3"/>
  <c r="I179" i="3" s="1"/>
  <c r="C176" i="3"/>
  <c r="D176" i="3"/>
  <c r="E176" i="3"/>
  <c r="F176" i="3"/>
  <c r="G176" i="3"/>
  <c r="H176" i="3"/>
  <c r="I176" i="3"/>
  <c r="C170" i="3"/>
  <c r="D170" i="3"/>
  <c r="E170" i="3"/>
  <c r="F170" i="3"/>
  <c r="G170" i="3"/>
  <c r="H170" i="3"/>
  <c r="I170" i="3"/>
  <c r="C168" i="3"/>
  <c r="D168" i="3"/>
  <c r="E168" i="3"/>
  <c r="F168" i="3"/>
  <c r="G168" i="3"/>
  <c r="H168" i="3"/>
  <c r="I168" i="3"/>
  <c r="C166" i="3"/>
  <c r="D166" i="3"/>
  <c r="E166" i="3"/>
  <c r="F166" i="3"/>
  <c r="G166" i="3"/>
  <c r="H166" i="3"/>
  <c r="I166" i="3"/>
  <c r="C164" i="3"/>
  <c r="D164" i="3"/>
  <c r="E164" i="3"/>
  <c r="F165" i="3" s="1"/>
  <c r="F164" i="3"/>
  <c r="G164" i="3"/>
  <c r="H164" i="3"/>
  <c r="I164" i="3"/>
  <c r="B195" i="3"/>
  <c r="B197" i="3" s="1"/>
  <c r="B192" i="3"/>
  <c r="B189" i="3"/>
  <c r="B190" i="3" s="1"/>
  <c r="B185" i="3"/>
  <c r="B186" i="3" s="1"/>
  <c r="B180" i="3"/>
  <c r="B178" i="3"/>
  <c r="B179" i="3" s="1"/>
  <c r="B176" i="3"/>
  <c r="B174" i="3"/>
  <c r="B172" i="3"/>
  <c r="B170" i="3"/>
  <c r="C171" i="3" s="1"/>
  <c r="C173" i="3" s="1"/>
  <c r="B168" i="3"/>
  <c r="B166" i="3"/>
  <c r="B164" i="3"/>
  <c r="C160" i="3"/>
  <c r="D160" i="3"/>
  <c r="E160" i="3"/>
  <c r="F160" i="3"/>
  <c r="G160" i="3"/>
  <c r="H160" i="3"/>
  <c r="I160" i="3"/>
  <c r="C157" i="3"/>
  <c r="D157" i="3"/>
  <c r="E157" i="3"/>
  <c r="F157" i="3"/>
  <c r="G157" i="3"/>
  <c r="H157" i="3"/>
  <c r="I157" i="3"/>
  <c r="C154" i="3"/>
  <c r="D154" i="3"/>
  <c r="E154" i="3"/>
  <c r="F154" i="3"/>
  <c r="G154" i="3"/>
  <c r="H154" i="3"/>
  <c r="I154" i="3"/>
  <c r="I147" i="3" s="1"/>
  <c r="I149" i="3" s="1"/>
  <c r="J149" i="3" s="1"/>
  <c r="K149" i="3" s="1"/>
  <c r="L149" i="3" s="1"/>
  <c r="M149" i="3" s="1"/>
  <c r="N149" i="3" s="1"/>
  <c r="C150" i="3"/>
  <c r="D150" i="3"/>
  <c r="E150" i="3"/>
  <c r="F150" i="3"/>
  <c r="G150" i="3"/>
  <c r="H150" i="3"/>
  <c r="I150" i="3"/>
  <c r="C145" i="3"/>
  <c r="D145" i="3"/>
  <c r="E145" i="3"/>
  <c r="F145" i="3"/>
  <c r="G145" i="3"/>
  <c r="H145" i="3"/>
  <c r="I145" i="3"/>
  <c r="C143" i="3"/>
  <c r="D143" i="3"/>
  <c r="E143" i="3"/>
  <c r="F143" i="3"/>
  <c r="G143" i="3"/>
  <c r="H143" i="3"/>
  <c r="I143" i="3"/>
  <c r="C141" i="3"/>
  <c r="D141" i="3"/>
  <c r="E141" i="3"/>
  <c r="F141" i="3"/>
  <c r="G141" i="3"/>
  <c r="H141" i="3"/>
  <c r="I141" i="3"/>
  <c r="C139" i="3"/>
  <c r="D139" i="3"/>
  <c r="E139" i="3"/>
  <c r="F139" i="3"/>
  <c r="G139" i="3"/>
  <c r="H139" i="3"/>
  <c r="I139" i="3"/>
  <c r="C137" i="3"/>
  <c r="D137" i="3"/>
  <c r="E137" i="3"/>
  <c r="F137" i="3"/>
  <c r="G137" i="3"/>
  <c r="H137" i="3"/>
  <c r="I137" i="3"/>
  <c r="C135" i="3"/>
  <c r="D135" i="3"/>
  <c r="E135" i="3"/>
  <c r="F135" i="3"/>
  <c r="G135" i="3"/>
  <c r="H135" i="3"/>
  <c r="I135" i="3"/>
  <c r="C133" i="3"/>
  <c r="D133" i="3"/>
  <c r="D134" i="3" s="1"/>
  <c r="E133" i="3"/>
  <c r="F133" i="3"/>
  <c r="G133" i="3"/>
  <c r="H133" i="3"/>
  <c r="I133" i="3"/>
  <c r="B160" i="3"/>
  <c r="B162" i="3" s="1"/>
  <c r="B157" i="3"/>
  <c r="B154" i="3"/>
  <c r="B150" i="3"/>
  <c r="B145" i="3"/>
  <c r="B143" i="3"/>
  <c r="B141" i="3"/>
  <c r="B139" i="3"/>
  <c r="B140" i="3" s="1"/>
  <c r="B142" i="3" s="1"/>
  <c r="B137" i="3"/>
  <c r="B135" i="3"/>
  <c r="B133" i="3"/>
  <c r="C129" i="3"/>
  <c r="D129" i="3"/>
  <c r="D122" i="3" s="1"/>
  <c r="E129" i="3"/>
  <c r="F129" i="3"/>
  <c r="G129" i="3"/>
  <c r="H129" i="3"/>
  <c r="H130" i="3" s="1"/>
  <c r="I129" i="3"/>
  <c r="B129" i="3"/>
  <c r="C126" i="3"/>
  <c r="D126" i="3"/>
  <c r="E126" i="3"/>
  <c r="F126" i="3"/>
  <c r="G126" i="3"/>
  <c r="H126" i="3"/>
  <c r="I126" i="3"/>
  <c r="B126" i="3"/>
  <c r="B128" i="3" s="1"/>
  <c r="C123" i="3"/>
  <c r="D123" i="3"/>
  <c r="E123" i="3"/>
  <c r="F123" i="3"/>
  <c r="G123" i="3"/>
  <c r="H123" i="3"/>
  <c r="H116" i="3" s="1"/>
  <c r="I123" i="3"/>
  <c r="B123" i="3"/>
  <c r="C124" i="3" s="1"/>
  <c r="C119" i="3"/>
  <c r="D119" i="3"/>
  <c r="E119" i="3"/>
  <c r="F119" i="3"/>
  <c r="G119" i="3"/>
  <c r="H119" i="3"/>
  <c r="I119" i="3"/>
  <c r="B119" i="3"/>
  <c r="B122" i="3" s="1"/>
  <c r="C114" i="3"/>
  <c r="D114" i="3"/>
  <c r="E114" i="3"/>
  <c r="F114" i="3"/>
  <c r="G114" i="3"/>
  <c r="H114" i="3"/>
  <c r="I114" i="3"/>
  <c r="B114" i="3"/>
  <c r="C112" i="3"/>
  <c r="D112" i="3"/>
  <c r="E112" i="3"/>
  <c r="F112" i="3"/>
  <c r="G112" i="3"/>
  <c r="H112" i="3"/>
  <c r="I112" i="3"/>
  <c r="B112" i="3"/>
  <c r="C110" i="3"/>
  <c r="D110" i="3"/>
  <c r="E110" i="3"/>
  <c r="F110" i="3"/>
  <c r="G110" i="3"/>
  <c r="H110" i="3"/>
  <c r="I110" i="3"/>
  <c r="B110" i="3"/>
  <c r="C108" i="3"/>
  <c r="D108" i="3"/>
  <c r="E108" i="3"/>
  <c r="F108" i="3"/>
  <c r="G108" i="3"/>
  <c r="H108" i="3"/>
  <c r="I108" i="3"/>
  <c r="B108" i="3"/>
  <c r="C106" i="3"/>
  <c r="D106" i="3"/>
  <c r="E106" i="3"/>
  <c r="F106" i="3"/>
  <c r="G106" i="3"/>
  <c r="H106" i="3"/>
  <c r="I106" i="3"/>
  <c r="B106" i="3"/>
  <c r="C104" i="3"/>
  <c r="D104" i="3"/>
  <c r="E104" i="3"/>
  <c r="F104" i="3"/>
  <c r="G104" i="3"/>
  <c r="H104" i="3"/>
  <c r="I104" i="3"/>
  <c r="B104" i="3"/>
  <c r="C102" i="3"/>
  <c r="D103" i="3" s="1"/>
  <c r="D102" i="3"/>
  <c r="E102" i="3"/>
  <c r="F102" i="3"/>
  <c r="G102" i="3"/>
  <c r="H102" i="3"/>
  <c r="I102" i="3"/>
  <c r="I103" i="3" s="1"/>
  <c r="B102" i="3"/>
  <c r="C103" i="3" s="1"/>
  <c r="C98" i="3"/>
  <c r="D98" i="3"/>
  <c r="E98" i="3"/>
  <c r="F98" i="3"/>
  <c r="G98" i="3"/>
  <c r="H98" i="3"/>
  <c r="I98" i="3"/>
  <c r="B98" i="3"/>
  <c r="C95" i="3"/>
  <c r="D95" i="3"/>
  <c r="E95" i="3"/>
  <c r="F95" i="3"/>
  <c r="G95" i="3"/>
  <c r="G97" i="3" s="1"/>
  <c r="H95" i="3"/>
  <c r="I95" i="3"/>
  <c r="B95" i="3"/>
  <c r="C96" i="3" s="1"/>
  <c r="C92" i="3"/>
  <c r="D92" i="3"/>
  <c r="D94" i="3" s="1"/>
  <c r="E92" i="3"/>
  <c r="F92" i="3"/>
  <c r="G92" i="3"/>
  <c r="H92" i="3"/>
  <c r="I92" i="3"/>
  <c r="I94" i="3" s="1"/>
  <c r="B92" i="3"/>
  <c r="C88" i="3"/>
  <c r="D88" i="3"/>
  <c r="E88" i="3"/>
  <c r="F88" i="3"/>
  <c r="G88" i="3"/>
  <c r="H88" i="3"/>
  <c r="I88" i="3"/>
  <c r="B88" i="3"/>
  <c r="C83" i="3"/>
  <c r="D83" i="3"/>
  <c r="E83" i="3"/>
  <c r="F83" i="3"/>
  <c r="G83" i="3"/>
  <c r="H83" i="3"/>
  <c r="I83" i="3"/>
  <c r="B83" i="3"/>
  <c r="C81" i="3"/>
  <c r="D81" i="3"/>
  <c r="E81" i="3"/>
  <c r="F81" i="3"/>
  <c r="G81" i="3"/>
  <c r="H81" i="3"/>
  <c r="I81" i="3"/>
  <c r="B81" i="3"/>
  <c r="B82" i="3" s="1"/>
  <c r="B84" i="3" s="1"/>
  <c r="C79" i="3"/>
  <c r="D79" i="3"/>
  <c r="E79" i="3"/>
  <c r="F79" i="3"/>
  <c r="G79" i="3"/>
  <c r="H79" i="3"/>
  <c r="I79" i="3"/>
  <c r="B79" i="3"/>
  <c r="C77" i="3"/>
  <c r="D77" i="3"/>
  <c r="E77" i="3"/>
  <c r="F77" i="3"/>
  <c r="G77" i="3"/>
  <c r="H77" i="3"/>
  <c r="I77" i="3"/>
  <c r="I78" i="3" s="1"/>
  <c r="I80" i="3" s="1"/>
  <c r="B77" i="3"/>
  <c r="C75" i="3"/>
  <c r="D75" i="3"/>
  <c r="E75" i="3"/>
  <c r="F75" i="3"/>
  <c r="G75" i="3"/>
  <c r="H75" i="3"/>
  <c r="I75" i="3"/>
  <c r="B75" i="3"/>
  <c r="C73" i="3"/>
  <c r="D73" i="3"/>
  <c r="E73" i="3"/>
  <c r="F73" i="3"/>
  <c r="G73" i="3"/>
  <c r="H73" i="3"/>
  <c r="I73" i="3"/>
  <c r="B73" i="3"/>
  <c r="C71" i="3"/>
  <c r="D71" i="3"/>
  <c r="E71" i="3"/>
  <c r="F71" i="3"/>
  <c r="G71" i="3"/>
  <c r="H71" i="3"/>
  <c r="I71" i="3"/>
  <c r="B71" i="3"/>
  <c r="C72" i="3" s="1"/>
  <c r="C67" i="3"/>
  <c r="D67" i="3"/>
  <c r="D68" i="3" s="1"/>
  <c r="E67" i="3"/>
  <c r="F67" i="3"/>
  <c r="G67" i="3"/>
  <c r="H67" i="3"/>
  <c r="I67" i="3"/>
  <c r="B67" i="3"/>
  <c r="B69" i="3" s="1"/>
  <c r="C64" i="3"/>
  <c r="D64" i="3"/>
  <c r="E64" i="3"/>
  <c r="F64" i="3"/>
  <c r="G64" i="3"/>
  <c r="H64" i="3"/>
  <c r="I64" i="3"/>
  <c r="I65" i="3" s="1"/>
  <c r="B64" i="3"/>
  <c r="C61" i="3"/>
  <c r="D61" i="3"/>
  <c r="E61" i="3"/>
  <c r="F61" i="3"/>
  <c r="F54" i="3" s="1"/>
  <c r="F56" i="3" s="1"/>
  <c r="G61" i="3"/>
  <c r="H62" i="3" s="1"/>
  <c r="H61" i="3"/>
  <c r="I61" i="3"/>
  <c r="B61" i="3"/>
  <c r="C57" i="3"/>
  <c r="D57" i="3"/>
  <c r="E57" i="3"/>
  <c r="F57" i="3"/>
  <c r="G57" i="3"/>
  <c r="H57" i="3"/>
  <c r="I57" i="3"/>
  <c r="B57" i="3"/>
  <c r="K52" i="3"/>
  <c r="L52" i="3"/>
  <c r="M52" i="3"/>
  <c r="N52" i="3"/>
  <c r="J52" i="3"/>
  <c r="I52" i="3"/>
  <c r="I53" i="3" s="1"/>
  <c r="C52" i="3"/>
  <c r="D52" i="3"/>
  <c r="E52" i="3"/>
  <c r="F52" i="3"/>
  <c r="G53" i="3" s="1"/>
  <c r="G52" i="3"/>
  <c r="H52" i="3"/>
  <c r="B52" i="3"/>
  <c r="F197" i="3"/>
  <c r="E197" i="3"/>
  <c r="F196" i="3"/>
  <c r="B196" i="3"/>
  <c r="E196" i="3"/>
  <c r="D197" i="3"/>
  <c r="F194" i="3"/>
  <c r="E194" i="3"/>
  <c r="D194" i="3"/>
  <c r="E193" i="3"/>
  <c r="C193" i="3"/>
  <c r="G193" i="3"/>
  <c r="F193" i="3"/>
  <c r="D193" i="3"/>
  <c r="C194" i="3"/>
  <c r="B193" i="3"/>
  <c r="E191" i="3"/>
  <c r="C191" i="3"/>
  <c r="I190" i="3"/>
  <c r="F190" i="3"/>
  <c r="E190" i="3"/>
  <c r="D188" i="3"/>
  <c r="I187" i="3"/>
  <c r="G187" i="3"/>
  <c r="D187" i="3"/>
  <c r="F186" i="3"/>
  <c r="E186" i="3"/>
  <c r="H188" i="3"/>
  <c r="G186" i="3"/>
  <c r="F187" i="3"/>
  <c r="E187" i="3"/>
  <c r="K181" i="3"/>
  <c r="L181" i="3" s="1"/>
  <c r="M181" i="3" s="1"/>
  <c r="N181" i="3" s="1"/>
  <c r="K180" i="3"/>
  <c r="J179" i="3"/>
  <c r="G179" i="3"/>
  <c r="G181" i="3" s="1"/>
  <c r="F179" i="3"/>
  <c r="F181" i="3" s="1"/>
  <c r="L177" i="3"/>
  <c r="M177" i="3" s="1"/>
  <c r="N177" i="3" s="1"/>
  <c r="K177" i="3"/>
  <c r="M176" i="3"/>
  <c r="K176" i="3"/>
  <c r="L176" i="3" s="1"/>
  <c r="L175" i="3" s="1"/>
  <c r="J175" i="3"/>
  <c r="E175" i="3"/>
  <c r="E177" i="3" s="1"/>
  <c r="D175" i="3"/>
  <c r="D177" i="3" s="1"/>
  <c r="K173" i="3"/>
  <c r="L173" i="3" s="1"/>
  <c r="M173" i="3" s="1"/>
  <c r="N173" i="3" s="1"/>
  <c r="K172" i="3"/>
  <c r="L172" i="3" s="1"/>
  <c r="J171" i="3"/>
  <c r="E171" i="3"/>
  <c r="E173" i="3" s="1"/>
  <c r="J170" i="3"/>
  <c r="G171" i="3"/>
  <c r="G173" i="3" s="1"/>
  <c r="F171" i="3"/>
  <c r="D171" i="3"/>
  <c r="B171" i="3"/>
  <c r="M169" i="3"/>
  <c r="N169" i="3" s="1"/>
  <c r="K169" i="3"/>
  <c r="L169" i="3" s="1"/>
  <c r="K168" i="3"/>
  <c r="L168" i="3" s="1"/>
  <c r="K167" i="3"/>
  <c r="J167" i="3"/>
  <c r="G167" i="3"/>
  <c r="G169" i="3" s="1"/>
  <c r="E167" i="3"/>
  <c r="E169" i="3" s="1"/>
  <c r="J166" i="3"/>
  <c r="I167" i="3"/>
  <c r="I169" i="3" s="1"/>
  <c r="H167" i="3"/>
  <c r="F167" i="3"/>
  <c r="F169" i="3" s="1"/>
  <c r="D167" i="3"/>
  <c r="D169" i="3" s="1"/>
  <c r="I165" i="3"/>
  <c r="G165" i="3"/>
  <c r="H165" i="3"/>
  <c r="B165" i="3"/>
  <c r="A163" i="3"/>
  <c r="H162" i="3"/>
  <c r="G162" i="3"/>
  <c r="E162" i="3"/>
  <c r="G161" i="3"/>
  <c r="H161" i="3"/>
  <c r="F161" i="3"/>
  <c r="I159" i="3"/>
  <c r="J159" i="3" s="1"/>
  <c r="K159" i="3" s="1"/>
  <c r="L159" i="3" s="1"/>
  <c r="M159" i="3" s="1"/>
  <c r="N159" i="3" s="1"/>
  <c r="G159" i="3"/>
  <c r="F159" i="3"/>
  <c r="D159" i="3"/>
  <c r="F158" i="3"/>
  <c r="G158" i="3"/>
  <c r="E158" i="3"/>
  <c r="B158" i="3"/>
  <c r="H156" i="3"/>
  <c r="F156" i="3"/>
  <c r="E156" i="3"/>
  <c r="C156" i="3"/>
  <c r="E155" i="3"/>
  <c r="H155" i="3"/>
  <c r="F155" i="3"/>
  <c r="D155" i="3"/>
  <c r="G153" i="3"/>
  <c r="E153" i="3"/>
  <c r="I152" i="3"/>
  <c r="D152" i="3"/>
  <c r="B152" i="3"/>
  <c r="I151" i="3"/>
  <c r="F151" i="3"/>
  <c r="H151" i="3"/>
  <c r="G152" i="3"/>
  <c r="E151" i="3"/>
  <c r="D147" i="3"/>
  <c r="E147" i="3"/>
  <c r="L146" i="3"/>
  <c r="M146" i="3" s="1"/>
  <c r="N146" i="3" s="1"/>
  <c r="K146" i="3"/>
  <c r="K145" i="3"/>
  <c r="J144" i="3"/>
  <c r="B144" i="3"/>
  <c r="I144" i="3"/>
  <c r="I146" i="3" s="1"/>
  <c r="H144" i="3"/>
  <c r="F144" i="3"/>
  <c r="F146" i="3" s="1"/>
  <c r="E144" i="3"/>
  <c r="E146" i="3" s="1"/>
  <c r="D144" i="3"/>
  <c r="D146" i="3" s="1"/>
  <c r="C144" i="3"/>
  <c r="C146" i="3" s="1"/>
  <c r="L142" i="3"/>
  <c r="M142" i="3" s="1"/>
  <c r="N142" i="3" s="1"/>
  <c r="K142" i="3"/>
  <c r="M141" i="3"/>
  <c r="K141" i="3"/>
  <c r="L141" i="3" s="1"/>
  <c r="L140" i="3"/>
  <c r="K140" i="3"/>
  <c r="J140" i="3"/>
  <c r="I140" i="3"/>
  <c r="I142" i="3" s="1"/>
  <c r="D140" i="3"/>
  <c r="D142" i="3" s="1"/>
  <c r="J139" i="3"/>
  <c r="K139" i="3" s="1"/>
  <c r="H140" i="3"/>
  <c r="H142" i="3" s="1"/>
  <c r="G140" i="3"/>
  <c r="G142" i="3" s="1"/>
  <c r="F140" i="3"/>
  <c r="E140" i="3"/>
  <c r="E142" i="3" s="1"/>
  <c r="K138" i="3"/>
  <c r="L138" i="3" s="1"/>
  <c r="L137" i="3"/>
  <c r="M137" i="3" s="1"/>
  <c r="K137" i="3"/>
  <c r="K136" i="3"/>
  <c r="J136" i="3"/>
  <c r="F136" i="3"/>
  <c r="F138" i="3" s="1"/>
  <c r="J135" i="3"/>
  <c r="H136" i="3"/>
  <c r="H138" i="3" s="1"/>
  <c r="G136" i="3"/>
  <c r="G138" i="3" s="1"/>
  <c r="E136" i="3"/>
  <c r="E138" i="3" s="1"/>
  <c r="D136" i="3"/>
  <c r="D138" i="3" s="1"/>
  <c r="B136" i="3"/>
  <c r="B138" i="3" s="1"/>
  <c r="H134" i="3"/>
  <c r="I134" i="3"/>
  <c r="G134" i="3"/>
  <c r="F134" i="3"/>
  <c r="B134" i="3"/>
  <c r="A132" i="3"/>
  <c r="H131" i="3"/>
  <c r="G131" i="3"/>
  <c r="C131" i="3"/>
  <c r="D130" i="3"/>
  <c r="G130" i="3"/>
  <c r="F131" i="3"/>
  <c r="D131" i="3"/>
  <c r="G128" i="3"/>
  <c r="F128" i="3"/>
  <c r="G127" i="3"/>
  <c r="H127" i="3"/>
  <c r="F127" i="3"/>
  <c r="E128" i="3"/>
  <c r="C128" i="3"/>
  <c r="E125" i="3"/>
  <c r="G125" i="3"/>
  <c r="F116" i="3"/>
  <c r="F118" i="3" s="1"/>
  <c r="C125" i="3"/>
  <c r="G122" i="3"/>
  <c r="C122" i="3"/>
  <c r="G121" i="3"/>
  <c r="F121" i="3"/>
  <c r="D121" i="3"/>
  <c r="C121" i="3"/>
  <c r="E120" i="3"/>
  <c r="D120" i="3"/>
  <c r="C120" i="3"/>
  <c r="I120" i="3"/>
  <c r="E121" i="3"/>
  <c r="B120" i="3"/>
  <c r="G116" i="3"/>
  <c r="E116" i="3"/>
  <c r="E118" i="3" s="1"/>
  <c r="C116" i="3"/>
  <c r="C118" i="3" s="1"/>
  <c r="L115" i="3"/>
  <c r="M115" i="3" s="1"/>
  <c r="K115" i="3"/>
  <c r="N114" i="3"/>
  <c r="M114" i="3"/>
  <c r="L114" i="3"/>
  <c r="K114" i="3"/>
  <c r="K113" i="3"/>
  <c r="J113" i="3"/>
  <c r="F113" i="3"/>
  <c r="F115" i="3" s="1"/>
  <c r="E113" i="3"/>
  <c r="D113" i="3"/>
  <c r="B113" i="3"/>
  <c r="B115" i="3" s="1"/>
  <c r="J112" i="3"/>
  <c r="K112" i="3" s="1"/>
  <c r="I113" i="3"/>
  <c r="I115" i="3" s="1"/>
  <c r="N111" i="3"/>
  <c r="L111" i="3"/>
  <c r="M111" i="3" s="1"/>
  <c r="K111" i="3"/>
  <c r="L110" i="3"/>
  <c r="M110" i="3" s="1"/>
  <c r="K110" i="3"/>
  <c r="K109" i="3" s="1"/>
  <c r="L109" i="3"/>
  <c r="J109" i="3"/>
  <c r="H109" i="3"/>
  <c r="H111" i="3" s="1"/>
  <c r="G109" i="3"/>
  <c r="B109" i="3"/>
  <c r="E109" i="3"/>
  <c r="E111" i="3" s="1"/>
  <c r="C109" i="3"/>
  <c r="N107" i="3"/>
  <c r="M107" i="3"/>
  <c r="L107" i="3"/>
  <c r="K107" i="3"/>
  <c r="M106" i="3"/>
  <c r="M105" i="3" s="1"/>
  <c r="L106" i="3"/>
  <c r="L105" i="3" s="1"/>
  <c r="K106" i="3"/>
  <c r="K105" i="3"/>
  <c r="J105" i="3"/>
  <c r="J104" i="3" s="1"/>
  <c r="K104" i="3" s="1"/>
  <c r="I105" i="3"/>
  <c r="I107" i="3" s="1"/>
  <c r="B105" i="3"/>
  <c r="B107" i="3" s="1"/>
  <c r="F105" i="3"/>
  <c r="F107" i="3" s="1"/>
  <c r="E105" i="3"/>
  <c r="E107" i="3" s="1"/>
  <c r="H103" i="3"/>
  <c r="G103" i="3"/>
  <c r="A101" i="3"/>
  <c r="F100" i="3"/>
  <c r="C100" i="3"/>
  <c r="B100" i="3"/>
  <c r="D99" i="3"/>
  <c r="C99" i="3"/>
  <c r="B99" i="3"/>
  <c r="H100" i="3"/>
  <c r="G99" i="3"/>
  <c r="E100" i="3"/>
  <c r="D100" i="3"/>
  <c r="I97" i="3"/>
  <c r="J97" i="3" s="1"/>
  <c r="K97" i="3" s="1"/>
  <c r="L97" i="3" s="1"/>
  <c r="M97" i="3" s="1"/>
  <c r="N97" i="3" s="1"/>
  <c r="E97" i="3"/>
  <c r="D97" i="3"/>
  <c r="B97" i="3"/>
  <c r="I96" i="3"/>
  <c r="F96" i="3"/>
  <c r="E96" i="3"/>
  <c r="D96" i="3"/>
  <c r="C97" i="3"/>
  <c r="H94" i="3"/>
  <c r="I93" i="3"/>
  <c r="B93" i="3"/>
  <c r="F94" i="3"/>
  <c r="D93" i="3"/>
  <c r="B94" i="3"/>
  <c r="D91" i="3"/>
  <c r="H90" i="3"/>
  <c r="G90" i="3"/>
  <c r="E90" i="3"/>
  <c r="D90" i="3"/>
  <c r="F89" i="3"/>
  <c r="E89" i="3"/>
  <c r="I90" i="3"/>
  <c r="H89" i="3"/>
  <c r="F90" i="3"/>
  <c r="E91" i="3"/>
  <c r="B90" i="3"/>
  <c r="H85" i="3"/>
  <c r="H87" i="3" s="1"/>
  <c r="F85" i="3"/>
  <c r="F87" i="3" s="1"/>
  <c r="D85" i="3"/>
  <c r="D87" i="3" s="1"/>
  <c r="B85" i="3"/>
  <c r="K84" i="3"/>
  <c r="L84" i="3" s="1"/>
  <c r="M84" i="3" s="1"/>
  <c r="N84" i="3" s="1"/>
  <c r="K83" i="3"/>
  <c r="L83" i="3" s="1"/>
  <c r="K82" i="3"/>
  <c r="J82" i="3"/>
  <c r="G82" i="3"/>
  <c r="F82" i="3"/>
  <c r="F84" i="3" s="1"/>
  <c r="E82" i="3"/>
  <c r="E84" i="3" s="1"/>
  <c r="J81" i="3"/>
  <c r="K81" i="3" s="1"/>
  <c r="D82" i="3"/>
  <c r="D84" i="3" s="1"/>
  <c r="M80" i="3"/>
  <c r="N80" i="3" s="1"/>
  <c r="L80" i="3"/>
  <c r="K80" i="3"/>
  <c r="K79" i="3"/>
  <c r="K78" i="3" s="1"/>
  <c r="J78" i="3"/>
  <c r="H78" i="3"/>
  <c r="H80" i="3" s="1"/>
  <c r="E78" i="3"/>
  <c r="E80" i="3" s="1"/>
  <c r="J77" i="3"/>
  <c r="F78" i="3"/>
  <c r="F80" i="3" s="1"/>
  <c r="D78" i="3"/>
  <c r="D80" i="3" s="1"/>
  <c r="K76" i="3"/>
  <c r="L76" i="3" s="1"/>
  <c r="M76" i="3" s="1"/>
  <c r="N76" i="3" s="1"/>
  <c r="N75" i="3"/>
  <c r="N74" i="3" s="1"/>
  <c r="M75" i="3"/>
  <c r="M74" i="3" s="1"/>
  <c r="K75" i="3"/>
  <c r="L75" i="3" s="1"/>
  <c r="K74" i="3"/>
  <c r="J74" i="3"/>
  <c r="G74" i="3"/>
  <c r="C74" i="3"/>
  <c r="C76" i="3" s="1"/>
  <c r="B74" i="3"/>
  <c r="B76" i="3" s="1"/>
  <c r="H74" i="3"/>
  <c r="H76" i="3" s="1"/>
  <c r="F74" i="3"/>
  <c r="F76" i="3" s="1"/>
  <c r="E72" i="3"/>
  <c r="D72" i="3"/>
  <c r="I72" i="3"/>
  <c r="H72" i="3"/>
  <c r="A70" i="3"/>
  <c r="G69" i="3"/>
  <c r="E69" i="3"/>
  <c r="C69" i="3"/>
  <c r="I69" i="3"/>
  <c r="J69" i="3" s="1"/>
  <c r="H69" i="3"/>
  <c r="H68" i="3"/>
  <c r="F69" i="3"/>
  <c r="C68" i="3"/>
  <c r="F66" i="3"/>
  <c r="D66" i="3"/>
  <c r="C66" i="3"/>
  <c r="B66" i="3"/>
  <c r="C65" i="3"/>
  <c r="G66" i="3"/>
  <c r="G65" i="3"/>
  <c r="E66" i="3"/>
  <c r="D65" i="3"/>
  <c r="B65" i="3"/>
  <c r="I63" i="3"/>
  <c r="H63" i="3"/>
  <c r="E63" i="3"/>
  <c r="C63" i="3"/>
  <c r="B63" i="3"/>
  <c r="I62" i="3"/>
  <c r="B62" i="3"/>
  <c r="D63" i="3"/>
  <c r="C62" i="3"/>
  <c r="I59" i="3"/>
  <c r="G59" i="3"/>
  <c r="F59" i="3"/>
  <c r="E59" i="3"/>
  <c r="D59" i="3"/>
  <c r="F58" i="3"/>
  <c r="E58" i="3"/>
  <c r="B58" i="3"/>
  <c r="I54" i="3"/>
  <c r="H59" i="3"/>
  <c r="G60" i="3"/>
  <c r="F60" i="3"/>
  <c r="E60" i="3"/>
  <c r="C60" i="3"/>
  <c r="B59" i="3"/>
  <c r="H54" i="3"/>
  <c r="H56" i="3" s="1"/>
  <c r="B54" i="3"/>
  <c r="B55" i="3" s="1"/>
  <c r="N53" i="3"/>
  <c r="L53" i="3"/>
  <c r="K53" i="3"/>
  <c r="H53" i="3"/>
  <c r="F53" i="3"/>
  <c r="E53" i="3"/>
  <c r="C53" i="3"/>
  <c r="A51" i="3"/>
  <c r="B141" i="1"/>
  <c r="B137" i="1"/>
  <c r="B133" i="1"/>
  <c r="B129" i="1"/>
  <c r="B98" i="1"/>
  <c r="C98" i="1"/>
  <c r="D98" i="1"/>
  <c r="E98" i="1"/>
  <c r="F98" i="1"/>
  <c r="G98" i="1"/>
  <c r="C196" i="3" l="1"/>
  <c r="J174" i="3"/>
  <c r="J164" i="3" s="1"/>
  <c r="C175" i="3"/>
  <c r="C177" i="3" s="1"/>
  <c r="D173" i="3"/>
  <c r="G196" i="3"/>
  <c r="G197" i="3"/>
  <c r="D190" i="3"/>
  <c r="D182" i="3"/>
  <c r="D184" i="3" s="1"/>
  <c r="H187" i="3"/>
  <c r="H182" i="3"/>
  <c r="H184" i="3" s="1"/>
  <c r="H181" i="3"/>
  <c r="J178" i="3"/>
  <c r="I181" i="3"/>
  <c r="I177" i="3"/>
  <c r="B191" i="3"/>
  <c r="C190" i="3"/>
  <c r="B182" i="3"/>
  <c r="B188" i="3"/>
  <c r="C179" i="3"/>
  <c r="C181" i="3" s="1"/>
  <c r="B175" i="3"/>
  <c r="B177" i="3" s="1"/>
  <c r="B173" i="3"/>
  <c r="C165" i="3"/>
  <c r="I155" i="3"/>
  <c r="H146" i="3"/>
  <c r="F142" i="3"/>
  <c r="K135" i="3"/>
  <c r="B161" i="3"/>
  <c r="C161" i="3"/>
  <c r="B153" i="3"/>
  <c r="B146" i="3"/>
  <c r="C140" i="3"/>
  <c r="C142" i="3" s="1"/>
  <c r="I130" i="3"/>
  <c r="B127" i="3"/>
  <c r="C127" i="3"/>
  <c r="I124" i="3"/>
  <c r="B124" i="3"/>
  <c r="D115" i="3"/>
  <c r="C111" i="3"/>
  <c r="G111" i="3"/>
  <c r="B111" i="3"/>
  <c r="B103" i="3"/>
  <c r="B96" i="3"/>
  <c r="G84" i="3"/>
  <c r="G76" i="3"/>
  <c r="J73" i="3"/>
  <c r="J71" i="3" s="1"/>
  <c r="B72" i="3"/>
  <c r="D69" i="3"/>
  <c r="E68" i="3"/>
  <c r="D60" i="3"/>
  <c r="B60" i="3"/>
  <c r="B68" i="3"/>
  <c r="I66" i="3"/>
  <c r="J66" i="3" s="1"/>
  <c r="K66" i="3" s="1"/>
  <c r="F62" i="3"/>
  <c r="F63" i="3"/>
  <c r="N115" i="3"/>
  <c r="N113" i="3" s="1"/>
  <c r="M113" i="3"/>
  <c r="J68" i="3"/>
  <c r="K69" i="3"/>
  <c r="I55" i="3"/>
  <c r="I56" i="3"/>
  <c r="J56" i="3" s="1"/>
  <c r="H118" i="3"/>
  <c r="H117" i="3"/>
  <c r="L104" i="3"/>
  <c r="C54" i="3"/>
  <c r="G58" i="3"/>
  <c r="J67" i="3"/>
  <c r="I74" i="3"/>
  <c r="I76" i="3" s="1"/>
  <c r="G78" i="3"/>
  <c r="G80" i="3" s="1"/>
  <c r="B89" i="3"/>
  <c r="E93" i="3"/>
  <c r="E85" i="3"/>
  <c r="F86" i="3" s="1"/>
  <c r="E94" i="3"/>
  <c r="G117" i="3"/>
  <c r="G118" i="3"/>
  <c r="B125" i="3"/>
  <c r="B116" i="3"/>
  <c r="C89" i="3"/>
  <c r="C90" i="3"/>
  <c r="D54" i="3"/>
  <c r="B56" i="3"/>
  <c r="H58" i="3"/>
  <c r="C59" i="3"/>
  <c r="D62" i="3"/>
  <c r="G63" i="3"/>
  <c r="E65" i="3"/>
  <c r="H66" i="3"/>
  <c r="K67" i="3"/>
  <c r="F68" i="3"/>
  <c r="D89" i="3"/>
  <c r="H91" i="3"/>
  <c r="F93" i="3"/>
  <c r="F97" i="3"/>
  <c r="D105" i="3"/>
  <c r="D107" i="3" s="1"/>
  <c r="C105" i="3"/>
  <c r="C107" i="3" s="1"/>
  <c r="D128" i="3"/>
  <c r="E127" i="3"/>
  <c r="D127" i="3"/>
  <c r="E131" i="3"/>
  <c r="F130" i="3"/>
  <c r="E130" i="3"/>
  <c r="E134" i="3"/>
  <c r="C155" i="3"/>
  <c r="B156" i="3"/>
  <c r="B147" i="3"/>
  <c r="B155" i="3"/>
  <c r="H113" i="3"/>
  <c r="H115" i="3" s="1"/>
  <c r="G113" i="3"/>
  <c r="G115" i="3" s="1"/>
  <c r="B53" i="3"/>
  <c r="J53" i="3"/>
  <c r="E54" i="3"/>
  <c r="I58" i="3"/>
  <c r="E62" i="3"/>
  <c r="F65" i="3"/>
  <c r="G68" i="3"/>
  <c r="G72" i="3"/>
  <c r="F72" i="3"/>
  <c r="C82" i="3"/>
  <c r="C84" i="3" s="1"/>
  <c r="L82" i="3"/>
  <c r="L81" i="3" s="1"/>
  <c r="M83" i="3"/>
  <c r="B86" i="3"/>
  <c r="B87" i="3"/>
  <c r="G93" i="3"/>
  <c r="G85" i="3"/>
  <c r="G94" i="3"/>
  <c r="H93" i="3"/>
  <c r="G96" i="3"/>
  <c r="F99" i="3"/>
  <c r="E99" i="3"/>
  <c r="D109" i="3"/>
  <c r="D111" i="3" s="1"/>
  <c r="M109" i="3"/>
  <c r="N110" i="3"/>
  <c r="N109" i="3" s="1"/>
  <c r="L113" i="3"/>
  <c r="L112" i="3" s="1"/>
  <c r="M112" i="3" s="1"/>
  <c r="N112" i="3" s="1"/>
  <c r="F122" i="3"/>
  <c r="G120" i="3"/>
  <c r="F120" i="3"/>
  <c r="D125" i="3"/>
  <c r="D116" i="3"/>
  <c r="E117" i="3" s="1"/>
  <c r="D124" i="3"/>
  <c r="M138" i="3"/>
  <c r="N138" i="3" s="1"/>
  <c r="L136" i="3"/>
  <c r="M175" i="3"/>
  <c r="N176" i="3"/>
  <c r="N175" i="3" s="1"/>
  <c r="C91" i="3"/>
  <c r="E161" i="3"/>
  <c r="D162" i="3"/>
  <c r="D161" i="3"/>
  <c r="D153" i="3"/>
  <c r="H60" i="3"/>
  <c r="E74" i="3"/>
  <c r="E76" i="3" s="1"/>
  <c r="D74" i="3"/>
  <c r="D76" i="3" s="1"/>
  <c r="L74" i="3"/>
  <c r="C78" i="3"/>
  <c r="C80" i="3" s="1"/>
  <c r="B78" i="3"/>
  <c r="B80" i="3" s="1"/>
  <c r="K77" i="3"/>
  <c r="G91" i="3"/>
  <c r="G89" i="3"/>
  <c r="H99" i="3"/>
  <c r="G100" i="3"/>
  <c r="F103" i="3"/>
  <c r="E103" i="3"/>
  <c r="F109" i="3"/>
  <c r="F111" i="3" s="1"/>
  <c r="C113" i="3"/>
  <c r="C115" i="3" s="1"/>
  <c r="E124" i="3"/>
  <c r="N141" i="3"/>
  <c r="N140" i="3" s="1"/>
  <c r="M140" i="3"/>
  <c r="D53" i="3"/>
  <c r="G54" i="3"/>
  <c r="C58" i="3"/>
  <c r="I60" i="3"/>
  <c r="J60" i="3" s="1"/>
  <c r="G62" i="3"/>
  <c r="H65" i="3"/>
  <c r="I68" i="3"/>
  <c r="H96" i="3"/>
  <c r="H97" i="3"/>
  <c r="H122" i="3"/>
  <c r="H120" i="3"/>
  <c r="H121" i="3"/>
  <c r="F117" i="3"/>
  <c r="E149" i="3"/>
  <c r="E148" i="3"/>
  <c r="M172" i="3"/>
  <c r="L171" i="3"/>
  <c r="M53" i="3"/>
  <c r="D58" i="3"/>
  <c r="I82" i="3"/>
  <c r="I84" i="3" s="1"/>
  <c r="H82" i="3"/>
  <c r="H84" i="3" s="1"/>
  <c r="I91" i="3"/>
  <c r="J91" i="3" s="1"/>
  <c r="I89" i="3"/>
  <c r="G105" i="3"/>
  <c r="G107" i="3" s="1"/>
  <c r="H105" i="3"/>
  <c r="H107" i="3" s="1"/>
  <c r="N106" i="3"/>
  <c r="N105" i="3" s="1"/>
  <c r="J108" i="3"/>
  <c r="K108" i="3" s="1"/>
  <c r="L108" i="3" s="1"/>
  <c r="I109" i="3"/>
  <c r="I111" i="3" s="1"/>
  <c r="I121" i="3"/>
  <c r="I116" i="3"/>
  <c r="L135" i="3"/>
  <c r="H159" i="3"/>
  <c r="H158" i="3"/>
  <c r="E165" i="3"/>
  <c r="D165" i="3"/>
  <c r="L79" i="3"/>
  <c r="I85" i="3"/>
  <c r="B91" i="3"/>
  <c r="C93" i="3"/>
  <c r="C85" i="3"/>
  <c r="C94" i="3"/>
  <c r="I99" i="3"/>
  <c r="I100" i="3"/>
  <c r="J100" i="3" s="1"/>
  <c r="E115" i="3"/>
  <c r="I122" i="3"/>
  <c r="J122" i="3" s="1"/>
  <c r="I128" i="3"/>
  <c r="J128" i="3" s="1"/>
  <c r="K128" i="3" s="1"/>
  <c r="L128" i="3" s="1"/>
  <c r="M128" i="3" s="1"/>
  <c r="N128" i="3" s="1"/>
  <c r="I127" i="3"/>
  <c r="B131" i="3"/>
  <c r="B130" i="3"/>
  <c r="L145" i="3"/>
  <c r="K144" i="3"/>
  <c r="I158" i="3"/>
  <c r="C167" i="3"/>
  <c r="C169" i="3" s="1"/>
  <c r="B167" i="3"/>
  <c r="B169" i="3" s="1"/>
  <c r="K166" i="3"/>
  <c r="I171" i="3"/>
  <c r="I173" i="3" s="1"/>
  <c r="H171" i="3"/>
  <c r="H173" i="3" s="1"/>
  <c r="F125" i="3"/>
  <c r="K174" i="3"/>
  <c r="L174" i="3" s="1"/>
  <c r="M174" i="3" s="1"/>
  <c r="N174" i="3" s="1"/>
  <c r="K179" i="3"/>
  <c r="L180" i="3"/>
  <c r="F124" i="3"/>
  <c r="H128" i="3"/>
  <c r="I131" i="3"/>
  <c r="J131" i="3" s="1"/>
  <c r="N137" i="3"/>
  <c r="D158" i="3"/>
  <c r="C159" i="3"/>
  <c r="C158" i="3"/>
  <c r="I162" i="3"/>
  <c r="J162" i="3" s="1"/>
  <c r="I161" i="3"/>
  <c r="I153" i="3"/>
  <c r="J153" i="3" s="1"/>
  <c r="I183" i="3"/>
  <c r="I184" i="3"/>
  <c r="J184" i="3" s="1"/>
  <c r="K184" i="3" s="1"/>
  <c r="L184" i="3" s="1"/>
  <c r="M184" i="3" s="1"/>
  <c r="N184" i="3" s="1"/>
  <c r="F91" i="3"/>
  <c r="B121" i="3"/>
  <c r="E122" i="3"/>
  <c r="H125" i="3"/>
  <c r="H124" i="3"/>
  <c r="G124" i="3"/>
  <c r="I125" i="3"/>
  <c r="C152" i="3"/>
  <c r="C147" i="3"/>
  <c r="C153" i="3"/>
  <c r="C151" i="3"/>
  <c r="B181" i="3"/>
  <c r="C136" i="3"/>
  <c r="C138" i="3" s="1"/>
  <c r="D148" i="3"/>
  <c r="D149" i="3"/>
  <c r="G156" i="3"/>
  <c r="G155" i="3"/>
  <c r="G147" i="3"/>
  <c r="B183" i="3"/>
  <c r="B184" i="3"/>
  <c r="C188" i="3"/>
  <c r="D186" i="3"/>
  <c r="C186" i="3"/>
  <c r="C187" i="3"/>
  <c r="C182" i="3"/>
  <c r="H190" i="3"/>
  <c r="G190" i="3"/>
  <c r="G182" i="3"/>
  <c r="G191" i="3"/>
  <c r="E179" i="3"/>
  <c r="E181" i="3" s="1"/>
  <c r="D179" i="3"/>
  <c r="D181" i="3" s="1"/>
  <c r="I193" i="3"/>
  <c r="H193" i="3"/>
  <c r="H194" i="3"/>
  <c r="C130" i="3"/>
  <c r="C134" i="3"/>
  <c r="L139" i="3"/>
  <c r="M139" i="3" s="1"/>
  <c r="N139" i="3" s="1"/>
  <c r="G144" i="3"/>
  <c r="G146" i="3" s="1"/>
  <c r="F153" i="3"/>
  <c r="G151" i="3"/>
  <c r="F152" i="3"/>
  <c r="F147" i="3"/>
  <c r="H169" i="3"/>
  <c r="L167" i="3"/>
  <c r="M168" i="3"/>
  <c r="F173" i="3"/>
  <c r="K171" i="3"/>
  <c r="K170" i="3" s="1"/>
  <c r="L170" i="3" s="1"/>
  <c r="G175" i="3"/>
  <c r="G177" i="3" s="1"/>
  <c r="F175" i="3"/>
  <c r="F177" i="3" s="1"/>
  <c r="I196" i="3"/>
  <c r="I197" i="3"/>
  <c r="J197" i="3" s="1"/>
  <c r="B151" i="3"/>
  <c r="E152" i="3"/>
  <c r="H153" i="3"/>
  <c r="I156" i="3"/>
  <c r="B159" i="3"/>
  <c r="C162" i="3"/>
  <c r="B187" i="3"/>
  <c r="E188" i="3"/>
  <c r="F191" i="3"/>
  <c r="G194" i="3"/>
  <c r="H197" i="3"/>
  <c r="K175" i="3"/>
  <c r="F188" i="3"/>
  <c r="I136" i="3"/>
  <c r="I138" i="3" s="1"/>
  <c r="J143" i="3"/>
  <c r="H147" i="3"/>
  <c r="I148" i="3" s="1"/>
  <c r="D151" i="3"/>
  <c r="E182" i="3"/>
  <c r="I186" i="3"/>
  <c r="G188" i="3"/>
  <c r="H152" i="3"/>
  <c r="D156" i="3"/>
  <c r="E159" i="3"/>
  <c r="F162" i="3"/>
  <c r="F182" i="3"/>
  <c r="I191" i="3"/>
  <c r="B194" i="3"/>
  <c r="C197" i="3"/>
  <c r="I188" i="3"/>
  <c r="J188" i="3" s="1"/>
  <c r="J64" i="3" l="1"/>
  <c r="J65" i="3" s="1"/>
  <c r="K178" i="3"/>
  <c r="K164" i="3" s="1"/>
  <c r="K102" i="3"/>
  <c r="K126" i="3" s="1"/>
  <c r="J102" i="3"/>
  <c r="J126" i="3" s="1"/>
  <c r="J127" i="3" s="1"/>
  <c r="J98" i="3"/>
  <c r="L73" i="3"/>
  <c r="J95" i="3"/>
  <c r="J96" i="3" s="1"/>
  <c r="J72" i="3"/>
  <c r="K73" i="3"/>
  <c r="L66" i="3"/>
  <c r="K64" i="3"/>
  <c r="M73" i="3"/>
  <c r="M170" i="3"/>
  <c r="N170" i="3" s="1"/>
  <c r="K60" i="3"/>
  <c r="J57" i="3"/>
  <c r="C148" i="3"/>
  <c r="C149" i="3"/>
  <c r="M135" i="3"/>
  <c r="E55" i="3"/>
  <c r="E56" i="3"/>
  <c r="K188" i="3"/>
  <c r="K122" i="3"/>
  <c r="I87" i="3"/>
  <c r="J87" i="3" s="1"/>
  <c r="I86" i="3"/>
  <c r="N172" i="3"/>
  <c r="N171" i="3" s="1"/>
  <c r="M171" i="3"/>
  <c r="G56" i="3"/>
  <c r="G55" i="3"/>
  <c r="G86" i="3"/>
  <c r="G87" i="3"/>
  <c r="C55" i="3"/>
  <c r="C56" i="3"/>
  <c r="H86" i="3"/>
  <c r="J88" i="3"/>
  <c r="K91" i="3"/>
  <c r="D55" i="3"/>
  <c r="D56" i="3"/>
  <c r="K71" i="3"/>
  <c r="E184" i="3"/>
  <c r="E183" i="3"/>
  <c r="M136" i="3"/>
  <c r="K100" i="3"/>
  <c r="J99" i="3"/>
  <c r="D118" i="3"/>
  <c r="D117" i="3"/>
  <c r="L102" i="3"/>
  <c r="M104" i="3"/>
  <c r="I117" i="3"/>
  <c r="I118" i="3"/>
  <c r="J118" i="3" s="1"/>
  <c r="K118" i="3" s="1"/>
  <c r="L118" i="3" s="1"/>
  <c r="M118" i="3" s="1"/>
  <c r="N118" i="3" s="1"/>
  <c r="H148" i="3"/>
  <c r="H149" i="3"/>
  <c r="J196" i="3"/>
  <c r="K197" i="3"/>
  <c r="G184" i="3"/>
  <c r="G183" i="3"/>
  <c r="K153" i="3"/>
  <c r="J130" i="3"/>
  <c r="K131" i="3"/>
  <c r="M145" i="3"/>
  <c r="L144" i="3"/>
  <c r="M108" i="3"/>
  <c r="N108" i="3" s="1"/>
  <c r="B118" i="3"/>
  <c r="C117" i="3"/>
  <c r="B117" i="3"/>
  <c r="E87" i="3"/>
  <c r="E86" i="3"/>
  <c r="K68" i="3"/>
  <c r="L69" i="3"/>
  <c r="F184" i="3"/>
  <c r="F183" i="3"/>
  <c r="N168" i="3"/>
  <c r="N167" i="3" s="1"/>
  <c r="M167" i="3"/>
  <c r="L166" i="3"/>
  <c r="N83" i="3"/>
  <c r="N82" i="3" s="1"/>
  <c r="M82" i="3"/>
  <c r="M81" i="3" s="1"/>
  <c r="N81" i="3" s="1"/>
  <c r="F55" i="3"/>
  <c r="K56" i="3"/>
  <c r="J54" i="3"/>
  <c r="N136" i="3"/>
  <c r="L78" i="3"/>
  <c r="L77" i="3" s="1"/>
  <c r="M79" i="3"/>
  <c r="K143" i="3"/>
  <c r="J133" i="3"/>
  <c r="H183" i="3"/>
  <c r="F148" i="3"/>
  <c r="F149" i="3"/>
  <c r="G148" i="3"/>
  <c r="G149" i="3"/>
  <c r="J161" i="3"/>
  <c r="K162" i="3"/>
  <c r="J165" i="3"/>
  <c r="J192" i="3"/>
  <c r="J193" i="3" s="1"/>
  <c r="J195" i="3"/>
  <c r="J185" i="3" s="1"/>
  <c r="J182" i="3"/>
  <c r="C87" i="3"/>
  <c r="D86" i="3"/>
  <c r="C86" i="3"/>
  <c r="B149" i="3"/>
  <c r="B148" i="3"/>
  <c r="D183" i="3"/>
  <c r="C183" i="3"/>
  <c r="C184" i="3"/>
  <c r="L179" i="3"/>
  <c r="M180" i="3"/>
  <c r="H55" i="3"/>
  <c r="K65" i="3" l="1"/>
  <c r="L178" i="3"/>
  <c r="L164" i="3" s="1"/>
  <c r="K129" i="3"/>
  <c r="K119" i="3" s="1"/>
  <c r="J103" i="3"/>
  <c r="J116" i="3"/>
  <c r="J129" i="3"/>
  <c r="J119" i="3" s="1"/>
  <c r="J120" i="3" s="1"/>
  <c r="K103" i="3"/>
  <c r="M66" i="3"/>
  <c r="L64" i="3"/>
  <c r="L65" i="3" s="1"/>
  <c r="M77" i="3"/>
  <c r="L71" i="3"/>
  <c r="J186" i="3"/>
  <c r="J187" i="3"/>
  <c r="K165" i="3"/>
  <c r="K192" i="3"/>
  <c r="K193" i="3" s="1"/>
  <c r="K195" i="3"/>
  <c r="K185" i="3" s="1"/>
  <c r="K182" i="3"/>
  <c r="K87" i="3"/>
  <c r="L87" i="3" s="1"/>
  <c r="M87" i="3" s="1"/>
  <c r="N87" i="3" s="1"/>
  <c r="J85" i="3"/>
  <c r="J183" i="3"/>
  <c r="J189" i="3"/>
  <c r="L100" i="3"/>
  <c r="K99" i="3"/>
  <c r="K95" i="3"/>
  <c r="K96" i="3" s="1"/>
  <c r="K98" i="3"/>
  <c r="K88" i="3" s="1"/>
  <c r="K85" i="3"/>
  <c r="K72" i="3"/>
  <c r="M144" i="3"/>
  <c r="N145" i="3"/>
  <c r="N144" i="3" s="1"/>
  <c r="J55" i="3"/>
  <c r="J61" i="3"/>
  <c r="L122" i="3"/>
  <c r="L56" i="3"/>
  <c r="K54" i="3"/>
  <c r="L153" i="3"/>
  <c r="J157" i="3"/>
  <c r="J158" i="3" s="1"/>
  <c r="J160" i="3"/>
  <c r="J150" i="3" s="1"/>
  <c r="J134" i="3"/>
  <c r="J147" i="3"/>
  <c r="N104" i="3"/>
  <c r="N102" i="3" s="1"/>
  <c r="M102" i="3"/>
  <c r="K116" i="3"/>
  <c r="L91" i="3"/>
  <c r="L188" i="3"/>
  <c r="J58" i="3"/>
  <c r="J59" i="3"/>
  <c r="M166" i="3"/>
  <c r="K161" i="3"/>
  <c r="L162" i="3"/>
  <c r="L143" i="3"/>
  <c r="K133" i="3"/>
  <c r="M69" i="3"/>
  <c r="L68" i="3"/>
  <c r="L67" i="3"/>
  <c r="L129" i="3"/>
  <c r="L116" i="3"/>
  <c r="L126" i="3"/>
  <c r="L127" i="3" s="1"/>
  <c r="L103" i="3"/>
  <c r="J90" i="3"/>
  <c r="J89" i="3"/>
  <c r="K57" i="3"/>
  <c r="L60" i="3"/>
  <c r="M179" i="3"/>
  <c r="N180" i="3"/>
  <c r="N179" i="3" s="1"/>
  <c r="N135" i="3"/>
  <c r="K130" i="3"/>
  <c r="L131" i="3"/>
  <c r="N79" i="3"/>
  <c r="N78" i="3" s="1"/>
  <c r="M78" i="3"/>
  <c r="K196" i="3"/>
  <c r="L197" i="3"/>
  <c r="K127" i="3"/>
  <c r="N73" i="3"/>
  <c r="M71" i="3"/>
  <c r="M178" i="3" l="1"/>
  <c r="N178" i="3" s="1"/>
  <c r="J121" i="3"/>
  <c r="J123" i="3"/>
  <c r="J125" i="3" s="1"/>
  <c r="J117" i="3"/>
  <c r="N66" i="3"/>
  <c r="N64" i="3" s="1"/>
  <c r="M64" i="3"/>
  <c r="M65" i="3" s="1"/>
  <c r="K186" i="3"/>
  <c r="K187" i="3"/>
  <c r="L99" i="3"/>
  <c r="M100" i="3"/>
  <c r="M91" i="3"/>
  <c r="L88" i="3"/>
  <c r="J191" i="3"/>
  <c r="J190" i="3"/>
  <c r="L165" i="3"/>
  <c r="L192" i="3"/>
  <c r="L193" i="3" s="1"/>
  <c r="L195" i="3"/>
  <c r="L185" i="3" s="1"/>
  <c r="L182" i="3"/>
  <c r="K117" i="3"/>
  <c r="K123" i="3"/>
  <c r="M153" i="3"/>
  <c r="M60" i="3"/>
  <c r="L57" i="3"/>
  <c r="N166" i="3"/>
  <c r="M164" i="3"/>
  <c r="M126" i="3"/>
  <c r="M127" i="3" s="1"/>
  <c r="M103" i="3"/>
  <c r="M116" i="3"/>
  <c r="K55" i="3"/>
  <c r="K61" i="3"/>
  <c r="N126" i="3"/>
  <c r="N116" i="3"/>
  <c r="N103" i="3"/>
  <c r="M197" i="3"/>
  <c r="L196" i="3"/>
  <c r="M56" i="3"/>
  <c r="L54" i="3"/>
  <c r="K92" i="3"/>
  <c r="K86" i="3"/>
  <c r="M131" i="3"/>
  <c r="M129" i="3" s="1"/>
  <c r="L130" i="3"/>
  <c r="N69" i="3"/>
  <c r="M68" i="3"/>
  <c r="M67" i="3"/>
  <c r="J148" i="3"/>
  <c r="J154" i="3"/>
  <c r="K121" i="3"/>
  <c r="K120" i="3"/>
  <c r="J86" i="3"/>
  <c r="J92" i="3"/>
  <c r="M162" i="3"/>
  <c r="L161" i="3"/>
  <c r="L117" i="3"/>
  <c r="K58" i="3"/>
  <c r="K59" i="3"/>
  <c r="M95" i="3"/>
  <c r="M96" i="3" s="1"/>
  <c r="M85" i="3"/>
  <c r="M98" i="3"/>
  <c r="M72" i="3"/>
  <c r="K160" i="3"/>
  <c r="K150" i="3" s="1"/>
  <c r="K147" i="3"/>
  <c r="K134" i="3"/>
  <c r="K157" i="3"/>
  <c r="K158" i="3" s="1"/>
  <c r="M122" i="3"/>
  <c r="L119" i="3"/>
  <c r="M143" i="3"/>
  <c r="L133" i="3"/>
  <c r="M188" i="3"/>
  <c r="J152" i="3"/>
  <c r="J151" i="3"/>
  <c r="J62" i="3"/>
  <c r="J63" i="3"/>
  <c r="K183" i="3"/>
  <c r="K189" i="3"/>
  <c r="L98" i="3"/>
  <c r="L85" i="3"/>
  <c r="L95" i="3"/>
  <c r="L96" i="3" s="1"/>
  <c r="L72" i="3"/>
  <c r="K89" i="3"/>
  <c r="K90" i="3"/>
  <c r="N77" i="3"/>
  <c r="N71" i="3" s="1"/>
  <c r="N164" i="3" l="1"/>
  <c r="J124" i="3"/>
  <c r="N65" i="3"/>
  <c r="N72" i="3"/>
  <c r="N95" i="3"/>
  <c r="N96" i="3" s="1"/>
  <c r="N85" i="3"/>
  <c r="L120" i="3"/>
  <c r="L121" i="3"/>
  <c r="M86" i="3"/>
  <c r="N67" i="3"/>
  <c r="N68" i="3"/>
  <c r="N60" i="3"/>
  <c r="M57" i="3"/>
  <c r="N122" i="3"/>
  <c r="M119" i="3"/>
  <c r="N131" i="3"/>
  <c r="M130" i="3"/>
  <c r="N197" i="3"/>
  <c r="N196" i="3" s="1"/>
  <c r="M196" i="3"/>
  <c r="M117" i="3"/>
  <c r="N153" i="3"/>
  <c r="L92" i="3"/>
  <c r="L86" i="3"/>
  <c r="K148" i="3"/>
  <c r="K154" i="3"/>
  <c r="J156" i="3"/>
  <c r="J155" i="3"/>
  <c r="N117" i="3"/>
  <c r="N91" i="3"/>
  <c r="M88" i="3"/>
  <c r="K191" i="3"/>
  <c r="K190" i="3"/>
  <c r="L147" i="3"/>
  <c r="L134" i="3"/>
  <c r="L157" i="3"/>
  <c r="L158" i="3" s="1"/>
  <c r="L160" i="3"/>
  <c r="L150" i="3" s="1"/>
  <c r="K152" i="3"/>
  <c r="K151" i="3"/>
  <c r="L123" i="3"/>
  <c r="M165" i="3"/>
  <c r="M192" i="3"/>
  <c r="M193" i="3" s="1"/>
  <c r="M195" i="3"/>
  <c r="M182" i="3"/>
  <c r="L183" i="3"/>
  <c r="L189" i="3"/>
  <c r="M99" i="3"/>
  <c r="N100" i="3"/>
  <c r="N99" i="3" s="1"/>
  <c r="K125" i="3"/>
  <c r="K124" i="3"/>
  <c r="L186" i="3"/>
  <c r="L187" i="3"/>
  <c r="L90" i="3"/>
  <c r="L89" i="3"/>
  <c r="N188" i="3"/>
  <c r="M185" i="3"/>
  <c r="N143" i="3"/>
  <c r="N133" i="3" s="1"/>
  <c r="M133" i="3"/>
  <c r="K93" i="3"/>
  <c r="K94" i="3"/>
  <c r="N127" i="3"/>
  <c r="N165" i="3"/>
  <c r="N192" i="3"/>
  <c r="N195" i="3"/>
  <c r="N182" i="3"/>
  <c r="M161" i="3"/>
  <c r="N162" i="3"/>
  <c r="N161" i="3" s="1"/>
  <c r="L55" i="3"/>
  <c r="L61" i="3"/>
  <c r="K63" i="3"/>
  <c r="K62" i="3"/>
  <c r="L58" i="3"/>
  <c r="L59" i="3"/>
  <c r="J94" i="3"/>
  <c r="J93" i="3"/>
  <c r="N56" i="3"/>
  <c r="N54" i="3" s="1"/>
  <c r="M54" i="3"/>
  <c r="N193" i="3" l="1"/>
  <c r="N134" i="3"/>
  <c r="N157" i="3"/>
  <c r="N160" i="3"/>
  <c r="N150" i="3" s="1"/>
  <c r="N147" i="3"/>
  <c r="M186" i="3"/>
  <c r="M187" i="3"/>
  <c r="L125" i="3"/>
  <c r="L124" i="3"/>
  <c r="N98" i="3"/>
  <c r="N88" i="3" s="1"/>
  <c r="N185" i="3"/>
  <c r="N189" i="3" s="1"/>
  <c r="M89" i="3"/>
  <c r="M90" i="3"/>
  <c r="L191" i="3"/>
  <c r="L190" i="3"/>
  <c r="L93" i="3"/>
  <c r="L94" i="3"/>
  <c r="N130" i="3"/>
  <c r="N129" i="3"/>
  <c r="N119" i="3" s="1"/>
  <c r="M92" i="3"/>
  <c r="N183" i="3"/>
  <c r="M61" i="3"/>
  <c r="M55" i="3"/>
  <c r="L63" i="3"/>
  <c r="L62" i="3"/>
  <c r="L151" i="3"/>
  <c r="L152" i="3"/>
  <c r="M121" i="3"/>
  <c r="M120" i="3"/>
  <c r="N55" i="3"/>
  <c r="M189" i="3"/>
  <c r="M183" i="3"/>
  <c r="K155" i="3"/>
  <c r="K156" i="3"/>
  <c r="M58" i="3"/>
  <c r="M59" i="3"/>
  <c r="N86" i="3"/>
  <c r="M157" i="3"/>
  <c r="M158" i="3" s="1"/>
  <c r="M160" i="3"/>
  <c r="M150" i="3" s="1"/>
  <c r="M147" i="3"/>
  <c r="M134" i="3"/>
  <c r="L148" i="3"/>
  <c r="L154" i="3"/>
  <c r="M123" i="3"/>
  <c r="N57" i="3"/>
  <c r="N61" i="3" s="1"/>
  <c r="N158" i="3" l="1"/>
  <c r="N90" i="3"/>
  <c r="N89" i="3"/>
  <c r="N92" i="3"/>
  <c r="N62" i="3"/>
  <c r="N63" i="3"/>
  <c r="N190" i="3"/>
  <c r="N191" i="3"/>
  <c r="L155" i="3"/>
  <c r="L156" i="3"/>
  <c r="M62" i="3"/>
  <c r="M63" i="3"/>
  <c r="N59" i="3"/>
  <c r="N58" i="3"/>
  <c r="M154" i="3"/>
  <c r="M148" i="3"/>
  <c r="M151" i="3"/>
  <c r="M152" i="3"/>
  <c r="N120" i="3"/>
  <c r="N121" i="3"/>
  <c r="N123" i="3"/>
  <c r="M93" i="3"/>
  <c r="M94" i="3"/>
  <c r="N148" i="3"/>
  <c r="N154" i="3"/>
  <c r="N152" i="3"/>
  <c r="N151" i="3"/>
  <c r="N187" i="3"/>
  <c r="N186" i="3"/>
  <c r="M124" i="3"/>
  <c r="M125" i="3"/>
  <c r="M190" i="3"/>
  <c r="M191" i="3"/>
  <c r="M155" i="3" l="1"/>
  <c r="M156" i="3"/>
  <c r="N156" i="3"/>
  <c r="N155" i="3"/>
  <c r="N125" i="3"/>
  <c r="N124" i="3"/>
  <c r="N94" i="3"/>
  <c r="N9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213" i="1"/>
  <c r="F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I197" i="1" s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I36" i="3" l="1"/>
  <c r="I198" i="1"/>
  <c r="I199" i="1" s="1"/>
  <c r="B198" i="1"/>
  <c r="B19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F37" i="3" s="1"/>
  <c r="E113" i="1"/>
  <c r="E21" i="3" s="1"/>
  <c r="E37" i="3" s="1"/>
  <c r="D113" i="1"/>
  <c r="D21" i="3" s="1"/>
  <c r="D37" i="3" s="1"/>
  <c r="C113" i="1"/>
  <c r="C21" i="3" s="1"/>
  <c r="C37" i="3" s="1"/>
  <c r="B113" i="1"/>
  <c r="B21" i="3" s="1"/>
  <c r="I113" i="1"/>
  <c r="I21" i="3" s="1"/>
  <c r="I50" i="3" s="1"/>
  <c r="J50" i="3" s="1"/>
  <c r="J48" i="3" s="1"/>
  <c r="J38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G44" i="3" l="1"/>
  <c r="G50" i="3"/>
  <c r="G47" i="3"/>
  <c r="G40" i="3"/>
  <c r="G22" i="3"/>
  <c r="N41" i="3"/>
  <c r="F50" i="3"/>
  <c r="F47" i="3"/>
  <c r="F40" i="3"/>
  <c r="F44" i="3"/>
  <c r="F22" i="3"/>
  <c r="H50" i="3"/>
  <c r="H44" i="3"/>
  <c r="H22" i="3"/>
  <c r="H47" i="3"/>
  <c r="H40" i="3"/>
  <c r="H37" i="3"/>
  <c r="C50" i="3"/>
  <c r="C22" i="3"/>
  <c r="C44" i="3"/>
  <c r="C47" i="3"/>
  <c r="C40" i="3"/>
  <c r="G37" i="3"/>
  <c r="B22" i="3"/>
  <c r="B50" i="3"/>
  <c r="B44" i="3"/>
  <c r="B47" i="3"/>
  <c r="B40" i="3"/>
  <c r="D22" i="3"/>
  <c r="D47" i="3"/>
  <c r="D40" i="3"/>
  <c r="D50" i="3"/>
  <c r="D44" i="3"/>
  <c r="J49" i="3"/>
  <c r="K50" i="3"/>
  <c r="E50" i="3"/>
  <c r="E22" i="3"/>
  <c r="E44" i="3"/>
  <c r="E47" i="3"/>
  <c r="E40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50" i="3" l="1"/>
  <c r="L48" i="3" s="1"/>
  <c r="L38" i="3" s="1"/>
  <c r="K49" i="3"/>
  <c r="K48" i="3"/>
  <c r="K38" i="3" s="1"/>
  <c r="K47" i="3"/>
  <c r="J45" i="3"/>
  <c r="J46" i="3" s="1"/>
  <c r="K37" i="3"/>
  <c r="J35" i="3"/>
  <c r="L22" i="3"/>
  <c r="N27" i="3"/>
  <c r="N21" i="3" s="1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E59" i="1" s="1"/>
  <c r="D45" i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B59" i="1" l="1"/>
  <c r="H59" i="1"/>
  <c r="H60" i="1" s="1"/>
  <c r="G59" i="1"/>
  <c r="G60" i="1" s="1"/>
  <c r="D59" i="1"/>
  <c r="I10" i="1"/>
  <c r="I12" i="1" s="1"/>
  <c r="I20" i="1" s="1"/>
  <c r="L47" i="3"/>
  <c r="K45" i="3"/>
  <c r="K46" i="3" s="1"/>
  <c r="L49" i="3"/>
  <c r="M50" i="3"/>
  <c r="M48" i="3" s="1"/>
  <c r="M38" i="3" s="1"/>
  <c r="J36" i="3"/>
  <c r="J42" i="3"/>
  <c r="L37" i="3"/>
  <c r="K35" i="3"/>
  <c r="K36" i="3" s="1"/>
  <c r="M22" i="3"/>
  <c r="N22" i="3"/>
  <c r="E12" i="1"/>
  <c r="E20" i="1" s="1"/>
  <c r="E169" i="1"/>
  <c r="F12" i="1"/>
  <c r="F20" i="1" s="1"/>
  <c r="F169" i="1"/>
  <c r="H12" i="1"/>
  <c r="H20" i="1" s="1"/>
  <c r="H169" i="1"/>
  <c r="B12" i="1"/>
  <c r="B20" i="1" s="1"/>
  <c r="B169" i="1"/>
  <c r="C12" i="1"/>
  <c r="C20" i="1" s="1"/>
  <c r="C169" i="1"/>
  <c r="D12" i="1"/>
  <c r="D20" i="1" s="1"/>
  <c r="D169" i="1"/>
  <c r="E100" i="1"/>
  <c r="D100" i="1"/>
  <c r="C100" i="1"/>
  <c r="B100" i="1"/>
  <c r="F100" i="1"/>
  <c r="G100" i="1"/>
  <c r="H64" i="1"/>
  <c r="H76" i="1" s="1"/>
  <c r="H100" i="1" s="1"/>
  <c r="H102" i="1" s="1"/>
  <c r="B60" i="1"/>
  <c r="E60" i="1"/>
  <c r="F60" i="1"/>
  <c r="G10" i="1"/>
  <c r="I59" i="1"/>
  <c r="I60" i="1" s="1"/>
  <c r="C60" i="1"/>
  <c r="D60" i="1"/>
  <c r="I169" i="1" l="1"/>
  <c r="K42" i="3"/>
  <c r="K43" i="3" s="1"/>
  <c r="J43" i="3"/>
  <c r="J44" i="3"/>
  <c r="M49" i="3"/>
  <c r="N50" i="3"/>
  <c r="M47" i="3"/>
  <c r="L45" i="3"/>
  <c r="L46" i="3" s="1"/>
  <c r="M37" i="3"/>
  <c r="L35" i="3"/>
  <c r="I64" i="1"/>
  <c r="I76" i="1" s="1"/>
  <c r="I100" i="1" s="1"/>
  <c r="G12" i="1"/>
  <c r="G20" i="1" s="1"/>
  <c r="G169" i="1"/>
  <c r="I101" i="1"/>
  <c r="H103" i="1"/>
  <c r="K44" i="3" l="1"/>
  <c r="N47" i="3"/>
  <c r="M45" i="3"/>
  <c r="M46" i="3" s="1"/>
  <c r="I102" i="1"/>
  <c r="I103" i="1" s="1"/>
  <c r="N49" i="3"/>
  <c r="N48" i="3"/>
  <c r="N38" i="3" s="1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3" i="3"/>
  <c r="L44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<sst xmlns="http://schemas.openxmlformats.org/spreadsheetml/2006/main" count="537" uniqueCount="219">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</sst>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2" fillId="0" borderId="0" xfId="0" applyFont="1" applyAlignment="1">
      <alignment horizontal="left" indent="2"/>
    </xf>
    <xf numFmtId="10" fontId="2" fillId="0" borderId="1" xfId="1" applyNumberFormat="1" applyFont="1" applyBorder="1"/>
    <xf numFmtId="10" fontId="2" fillId="0" borderId="0" xfId="1" applyNumberFormat="1" applyFont="1"/>
    <xf numFmtId="10" fontId="13" fillId="0" borderId="0" xfId="2" applyNumberFormat="1" applyFont="1" applyAlignment="1">
      <alignment horizontal="right"/>
    </xf>
    <xf numFmtId="164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zoomScale="80" zoomScaleNormal="80" workbookViewId="0">
      <selection activeCell="A93" sqref="A9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209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210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211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212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213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214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>+SUM(I87:I97)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>+I76+I85+I98+I99</f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H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2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2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I117" si="18">+SUM(B118:B120)</f>
        <v>0</v>
      </c>
      <c r="C117" s="3">
        <f t="shared" si="18"/>
        <v>7568</v>
      </c>
      <c r="D117" s="3">
        <f t="shared" si="18"/>
        <v>7970</v>
      </c>
      <c r="E117" s="3">
        <f t="shared" si="18"/>
        <v>9242</v>
      </c>
      <c r="F117" s="3">
        <f t="shared" si="18"/>
        <v>9812</v>
      </c>
      <c r="G117" s="3">
        <f t="shared" si="18"/>
        <v>9347</v>
      </c>
      <c r="H117" s="3">
        <f t="shared" si="18"/>
        <v>11456</v>
      </c>
      <c r="I117" s="3">
        <f t="shared" si="18"/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:I121" si="19">+SUM(B122:B124)</f>
        <v>3067</v>
      </c>
      <c r="C121" s="3">
        <f t="shared" si="19"/>
        <v>3785</v>
      </c>
      <c r="D121" s="3">
        <f t="shared" si="19"/>
        <v>4237</v>
      </c>
      <c r="E121" s="3">
        <f t="shared" si="19"/>
        <v>5134</v>
      </c>
      <c r="F121" s="3">
        <f t="shared" si="19"/>
        <v>6208</v>
      </c>
      <c r="G121" s="3">
        <f t="shared" si="19"/>
        <v>6679</v>
      </c>
      <c r="H121" s="3">
        <f t="shared" si="19"/>
        <v>8290</v>
      </c>
      <c r="I121" s="3">
        <f t="shared" si="19"/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I125" si="20">+SUM(B126:B128)</f>
        <v>0</v>
      </c>
      <c r="C125" s="3">
        <f t="shared" si="20"/>
        <v>4317</v>
      </c>
      <c r="D125" s="3">
        <f t="shared" si="20"/>
        <v>4737</v>
      </c>
      <c r="E125" s="3">
        <f t="shared" si="20"/>
        <v>5166</v>
      </c>
      <c r="F125" s="3">
        <f t="shared" si="20"/>
        <v>5254</v>
      </c>
      <c r="G125" s="3">
        <f t="shared" si="20"/>
        <v>5028</v>
      </c>
      <c r="H125" s="3">
        <f t="shared" si="20"/>
        <v>5343</v>
      </c>
      <c r="I125" s="3">
        <f t="shared" si="20"/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215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216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217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218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21">+B113+B117+B121+B125+B145</f>
        <v>16922</v>
      </c>
      <c r="C146" s="5">
        <f t="shared" si="21"/>
        <v>30507</v>
      </c>
      <c r="D146" s="5">
        <f t="shared" si="21"/>
        <v>32233</v>
      </c>
      <c r="E146" s="5">
        <f t="shared" si="21"/>
        <v>34485</v>
      </c>
      <c r="F146" s="5">
        <f t="shared" si="21"/>
        <v>37218</v>
      </c>
      <c r="G146" s="5">
        <f t="shared" si="21"/>
        <v>35568</v>
      </c>
      <c r="H146" s="5">
        <f t="shared" si="21"/>
        <v>42293</v>
      </c>
      <c r="I146" s="5">
        <f t="shared" si="21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22">+B146+B147+B152</f>
        <v>18822</v>
      </c>
      <c r="C153" s="7">
        <f t="shared" si="22"/>
        <v>32376</v>
      </c>
      <c r="D153" s="7">
        <f t="shared" si="22"/>
        <v>34350</v>
      </c>
      <c r="E153" s="7">
        <f t="shared" si="22"/>
        <v>36397</v>
      </c>
      <c r="F153" s="7">
        <f t="shared" si="22"/>
        <v>39117</v>
      </c>
      <c r="G153" s="7">
        <f t="shared" si="22"/>
        <v>37403</v>
      </c>
      <c r="H153" s="7">
        <f t="shared" si="22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23">+C153-C2</f>
        <v>0</v>
      </c>
      <c r="D154" s="13">
        <f t="shared" si="23"/>
        <v>0</v>
      </c>
      <c r="E154" s="13">
        <f t="shared" si="23"/>
        <v>0</v>
      </c>
      <c r="F154" s="13">
        <f t="shared" si="23"/>
        <v>0</v>
      </c>
      <c r="G154" s="13">
        <f t="shared" si="23"/>
        <v>0</v>
      </c>
      <c r="H154" s="13">
        <f t="shared" si="23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215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216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217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218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24">+SUM(B156:B164)</f>
        <v>4813</v>
      </c>
      <c r="C165" s="5">
        <f t="shared" si="24"/>
        <v>5328</v>
      </c>
      <c r="D165" s="5">
        <f t="shared" si="24"/>
        <v>5192</v>
      </c>
      <c r="E165" s="5">
        <f t="shared" si="24"/>
        <v>5525</v>
      </c>
      <c r="F165" s="5">
        <f t="shared" si="24"/>
        <v>6357</v>
      </c>
      <c r="G165" s="5">
        <f t="shared" si="24"/>
        <v>4646</v>
      </c>
      <c r="H165" s="5">
        <f t="shared" si="24"/>
        <v>8641</v>
      </c>
      <c r="I165" s="5">
        <f t="shared" si="24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:I168" si="25">+SUM(B165:B167)</f>
        <v>4233</v>
      </c>
      <c r="C168" s="7">
        <f t="shared" si="25"/>
        <v>4642</v>
      </c>
      <c r="D168" s="7">
        <f t="shared" si="25"/>
        <v>4945</v>
      </c>
      <c r="E168" s="7">
        <f t="shared" si="25"/>
        <v>4379</v>
      </c>
      <c r="F168" s="7">
        <f t="shared" si="25"/>
        <v>4850</v>
      </c>
      <c r="G168" s="7">
        <f t="shared" si="25"/>
        <v>2976</v>
      </c>
      <c r="H168" s="7">
        <f t="shared" si="25"/>
        <v>6923</v>
      </c>
      <c r="I168" s="7">
        <f t="shared" si="25"/>
        <v>6856</v>
      </c>
    </row>
    <row r="169" spans="1:9" s="12" customFormat="1" ht="15" thickTop="1" x14ac:dyDescent="0.3">
      <c r="A169" s="12" t="s">
        <v>111</v>
      </c>
      <c r="B169" s="13">
        <f t="shared" ref="B169:I169" si="26">+B168-B10-B8</f>
        <v>0</v>
      </c>
      <c r="C169" s="13">
        <f t="shared" si="26"/>
        <v>0</v>
      </c>
      <c r="D169" s="13">
        <f t="shared" si="26"/>
        <v>0</v>
      </c>
      <c r="E169" s="13">
        <f t="shared" si="26"/>
        <v>0</v>
      </c>
      <c r="F169" s="13">
        <f t="shared" si="26"/>
        <v>0</v>
      </c>
      <c r="G169" s="13">
        <f t="shared" si="26"/>
        <v>0</v>
      </c>
      <c r="H169" s="13">
        <f t="shared" si="26"/>
        <v>0</v>
      </c>
      <c r="I169" s="13">
        <f t="shared" si="26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215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/>
      <c r="I175" s="3"/>
    </row>
    <row r="176" spans="1:9" x14ac:dyDescent="0.3">
      <c r="A176" s="2" t="s">
        <v>216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217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218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/>
      <c r="I178" s="3"/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27">+SUM(B171:B179)</f>
        <v>2176</v>
      </c>
      <c r="C180" s="5">
        <f t="shared" si="27"/>
        <v>2458</v>
      </c>
      <c r="D180" s="5">
        <f t="shared" si="27"/>
        <v>2626</v>
      </c>
      <c r="E180" s="5">
        <f t="shared" si="27"/>
        <v>2889</v>
      </c>
      <c r="F180" s="5">
        <f t="shared" si="27"/>
        <v>2971</v>
      </c>
      <c r="G180" s="5">
        <f t="shared" si="27"/>
        <v>2870</v>
      </c>
      <c r="H180" s="5">
        <f t="shared" si="27"/>
        <v>2971</v>
      </c>
      <c r="I180" s="5">
        <f t="shared" si="27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28">+SUM(B180:B182)</f>
        <v>3011</v>
      </c>
      <c r="C183" s="7">
        <f t="shared" si="28"/>
        <v>3520</v>
      </c>
      <c r="D183" s="7">
        <f t="shared" si="28"/>
        <v>3989</v>
      </c>
      <c r="E183" s="7">
        <f t="shared" si="28"/>
        <v>4454</v>
      </c>
      <c r="F183" s="7">
        <f t="shared" si="28"/>
        <v>4744</v>
      </c>
      <c r="G183" s="7">
        <f t="shared" si="28"/>
        <v>4866</v>
      </c>
      <c r="H183" s="7">
        <f t="shared" si="28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29">+B183-B31</f>
        <v>0</v>
      </c>
      <c r="C184" s="13">
        <f t="shared" si="29"/>
        <v>0</v>
      </c>
      <c r="D184" s="13">
        <f t="shared" si="29"/>
        <v>0</v>
      </c>
      <c r="E184" s="13">
        <f t="shared" si="29"/>
        <v>0</v>
      </c>
      <c r="F184" s="13">
        <f t="shared" si="29"/>
        <v>0</v>
      </c>
      <c r="G184" s="13">
        <f t="shared" si="29"/>
        <v>0</v>
      </c>
      <c r="H184" s="13">
        <f t="shared" si="29"/>
        <v>0</v>
      </c>
      <c r="I184" s="13">
        <f t="shared" si="29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215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/>
      <c r="I190" s="3"/>
    </row>
    <row r="191" spans="1:9" x14ac:dyDescent="0.3">
      <c r="A191" s="2" t="s">
        <v>216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217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218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/>
      <c r="I193" s="3"/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30">+SUM(B186:B194)</f>
        <v>790</v>
      </c>
      <c r="C195" s="5">
        <f t="shared" si="30"/>
        <v>840</v>
      </c>
      <c r="D195" s="5">
        <f t="shared" si="30"/>
        <v>784</v>
      </c>
      <c r="E195" s="5">
        <f t="shared" si="30"/>
        <v>847</v>
      </c>
      <c r="F195" s="5">
        <f t="shared" si="30"/>
        <v>724</v>
      </c>
      <c r="G195" s="5">
        <f t="shared" si="30"/>
        <v>756</v>
      </c>
      <c r="H195" s="5">
        <f t="shared" si="30"/>
        <v>677</v>
      </c>
      <c r="I195" s="5">
        <f t="shared" si="30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31">-(SUM(B195:B196)+B82)</f>
        <v>104</v>
      </c>
      <c r="C197" s="3">
        <f t="shared" si="31"/>
        <v>264</v>
      </c>
      <c r="D197" s="3">
        <f t="shared" si="31"/>
        <v>291</v>
      </c>
      <c r="E197" s="3">
        <f t="shared" si="31"/>
        <v>159</v>
      </c>
      <c r="F197" s="3">
        <f t="shared" si="31"/>
        <v>377</v>
      </c>
      <c r="G197" s="3">
        <f t="shared" si="31"/>
        <v>318</v>
      </c>
      <c r="H197" s="3">
        <f t="shared" si="31"/>
        <v>11</v>
      </c>
      <c r="I197" s="3">
        <f t="shared" si="31"/>
        <v>50</v>
      </c>
    </row>
    <row r="198" spans="1:9" ht="15" thickBot="1" x14ac:dyDescent="0.35">
      <c r="A198" s="6" t="s">
        <v>123</v>
      </c>
      <c r="B198" s="7">
        <f t="shared" ref="B198:H198" si="32">+SUM(B195:B197)</f>
        <v>963</v>
      </c>
      <c r="C198" s="7">
        <f t="shared" si="32"/>
        <v>1143</v>
      </c>
      <c r="D198" s="7">
        <f t="shared" si="32"/>
        <v>1105</v>
      </c>
      <c r="E198" s="7">
        <f t="shared" si="32"/>
        <v>1028</v>
      </c>
      <c r="F198" s="7">
        <f t="shared" si="32"/>
        <v>1119</v>
      </c>
      <c r="G198" s="7">
        <f t="shared" si="32"/>
        <v>1086</v>
      </c>
      <c r="H198" s="7">
        <f t="shared" si="32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33">+B198+B82</f>
        <v>0</v>
      </c>
      <c r="C199" s="13">
        <f t="shared" si="33"/>
        <v>0</v>
      </c>
      <c r="D199" s="13">
        <f t="shared" si="33"/>
        <v>0</v>
      </c>
      <c r="E199" s="13">
        <f t="shared" si="33"/>
        <v>0</v>
      </c>
      <c r="F199" s="13">
        <f t="shared" si="33"/>
        <v>0</v>
      </c>
      <c r="G199" s="13">
        <f t="shared" si="33"/>
        <v>0</v>
      </c>
      <c r="H199" s="13">
        <f t="shared" si="33"/>
        <v>0</v>
      </c>
      <c r="I199" s="13">
        <f t="shared" si="33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215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/>
      <c r="I205" s="3"/>
    </row>
    <row r="206" spans="1:9" x14ac:dyDescent="0.3">
      <c r="A206" s="2" t="s">
        <v>216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217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218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/>
      <c r="I208" s="3"/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34">+SUM(B201:B209)</f>
        <v>513</v>
      </c>
      <c r="C210" s="5">
        <f t="shared" si="34"/>
        <v>538</v>
      </c>
      <c r="D210" s="5">
        <f t="shared" si="34"/>
        <v>587</v>
      </c>
      <c r="E210" s="5">
        <f t="shared" si="34"/>
        <v>604</v>
      </c>
      <c r="F210" s="5">
        <f t="shared" si="34"/>
        <v>558</v>
      </c>
      <c r="G210" s="5">
        <f t="shared" si="34"/>
        <v>584</v>
      </c>
      <c r="H210" s="5">
        <f t="shared" si="34"/>
        <v>577</v>
      </c>
      <c r="I210" s="5">
        <f t="shared" si="34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35">+SUM(B210:B212)</f>
        <v>606</v>
      </c>
      <c r="C213" s="7">
        <f t="shared" si="35"/>
        <v>649</v>
      </c>
      <c r="D213" s="7">
        <f t="shared" si="35"/>
        <v>706</v>
      </c>
      <c r="E213" s="7">
        <f t="shared" si="35"/>
        <v>747</v>
      </c>
      <c r="F213" s="7">
        <f t="shared" si="35"/>
        <v>705</v>
      </c>
      <c r="G213" s="7">
        <f t="shared" si="35"/>
        <v>721</v>
      </c>
      <c r="H213" s="7">
        <f t="shared" si="35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36">+B213-B66</f>
        <v>0</v>
      </c>
      <c r="C214" s="13">
        <f t="shared" si="36"/>
        <v>0</v>
      </c>
      <c r="D214" s="13">
        <f t="shared" si="36"/>
        <v>0</v>
      </c>
      <c r="E214" s="13">
        <f t="shared" si="36"/>
        <v>0</v>
      </c>
      <c r="F214" s="13">
        <f t="shared" si="36"/>
        <v>0</v>
      </c>
      <c r="G214" s="13">
        <f t="shared" si="36"/>
        <v>0</v>
      </c>
      <c r="H214" s="13">
        <f t="shared" si="36"/>
        <v>0</v>
      </c>
      <c r="I214" s="13">
        <f t="shared" si="36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58" t="s">
        <v>215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58" t="s">
        <v>216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58" t="s">
        <v>217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58" t="s">
        <v>218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topLeftCell="H1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+Historicals!B2</f>
        <v>30601</v>
      </c>
      <c r="C3" s="9">
        <f>+Historicals!C2</f>
        <v>32376</v>
      </c>
      <c r="D3" s="9">
        <f>+Historicals!D2</f>
        <v>34350</v>
      </c>
      <c r="E3" s="9">
        <f>+Historicals!E2</f>
        <v>36397</v>
      </c>
      <c r="F3" s="9">
        <f>+Historicals!F2</f>
        <v>39117</v>
      </c>
      <c r="G3" s="9">
        <f>+Historicals!G2</f>
        <v>37403</v>
      </c>
      <c r="H3" s="9">
        <f>+Historicals!H2</f>
        <v>44538</v>
      </c>
      <c r="I3" s="9">
        <f>+Historicals!I2</f>
        <v>46710</v>
      </c>
      <c r="J3" s="3">
        <f>J21+J52+J71+J102+J133+J164</f>
        <v>46782</v>
      </c>
      <c r="K3" s="3">
        <f t="shared" ref="K3:N3" si="1">K21+K52+K71+K102+K133+K164</f>
        <v>46782</v>
      </c>
      <c r="L3" s="3">
        <f t="shared" si="1"/>
        <v>46782</v>
      </c>
      <c r="M3" s="3">
        <f t="shared" si="1"/>
        <v>46782</v>
      </c>
      <c r="N3" s="3">
        <f t="shared" si="1"/>
        <v>46782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ref="I4:N4" si="3">+IFERROR(I3/H3-1,"nm")</f>
        <v>4.8767344739323759E-2</v>
      </c>
      <c r="J4" s="47">
        <f t="shared" si="3"/>
        <v>1.5414258188823915E-3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>
        <f>B8+B11</f>
        <v>4839</v>
      </c>
      <c r="C5">
        <f t="shared" ref="C5:I5" si="4">C8+C11</f>
        <v>5291</v>
      </c>
      <c r="D5">
        <f t="shared" si="4"/>
        <v>5651</v>
      </c>
      <c r="E5">
        <f t="shared" si="4"/>
        <v>5126</v>
      </c>
      <c r="F5">
        <f t="shared" si="4"/>
        <v>5555</v>
      </c>
      <c r="G5">
        <f t="shared" si="4"/>
        <v>3697</v>
      </c>
      <c r="H5">
        <f t="shared" si="4"/>
        <v>7667</v>
      </c>
      <c r="I5">
        <f t="shared" si="4"/>
        <v>7573</v>
      </c>
      <c r="J5" s="56">
        <f>J35+J85+J116+J147+J182</f>
        <v>9274.6965073829906</v>
      </c>
      <c r="K5" s="56">
        <f t="shared" ref="K5:N5" si="5">K35+K85+K116+K147+K182</f>
        <v>9274.6965073829906</v>
      </c>
      <c r="L5" s="56">
        <f t="shared" si="5"/>
        <v>9274.6965073829906</v>
      </c>
      <c r="M5" s="56">
        <f t="shared" si="5"/>
        <v>9274.6965073829906</v>
      </c>
      <c r="N5" s="56">
        <f t="shared" si="5"/>
        <v>9274.6965073829906</v>
      </c>
      <c r="O5" t="s">
        <v>143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 t="shared" ref="I6:N6" si="7">+IFERROR(I5/H5-1,"nm")</f>
        <v>-1.2260336507108338E-2</v>
      </c>
      <c r="J6" s="47">
        <f t="shared" si="7"/>
        <v>0.22470573186095222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>+IFERROR(J5/J$3,"nm")</f>
        <v>0.19825352715538008</v>
      </c>
      <c r="K7" s="47">
        <f>+IFERROR(K5/K$3,"nm")</f>
        <v>0.19825352715538008</v>
      </c>
      <c r="L7" s="47">
        <f>+IFERROR(L5/L$3,"nm")</f>
        <v>0.19825352715538008</v>
      </c>
      <c r="M7" s="47">
        <f>+IFERROR(M5/M$3,"nm")</f>
        <v>0.19825352715538008</v>
      </c>
      <c r="N7" s="47">
        <f>+IFERROR(N5/N$3,"nm")</f>
        <v>0.19825352715538008</v>
      </c>
    </row>
    <row r="8" spans="1:15" x14ac:dyDescent="0.3">
      <c r="A8" s="41" t="s">
        <v>132</v>
      </c>
      <c r="B8">
        <f>+Historicals!B213</f>
        <v>606</v>
      </c>
      <c r="C8">
        <f>+Historicals!C213</f>
        <v>649</v>
      </c>
      <c r="D8">
        <f>+Historicals!D213</f>
        <v>706</v>
      </c>
      <c r="E8">
        <f>+Historicals!E213</f>
        <v>747</v>
      </c>
      <c r="F8">
        <f>+Historicals!F213</f>
        <v>705</v>
      </c>
      <c r="G8">
        <f>+Historicals!G213</f>
        <v>721</v>
      </c>
      <c r="H8">
        <f>+Historicals!H213</f>
        <v>744</v>
      </c>
      <c r="I8">
        <f>+Historicals!I213</f>
        <v>717</v>
      </c>
      <c r="J8" s="56">
        <f>J38+J88+J119+J150+J185</f>
        <v>248.41208521767558</v>
      </c>
      <c r="K8" s="56">
        <f t="shared" ref="K8:N8" si="9">K38+K88+K119+K150+K185</f>
        <v>248.41208521767558</v>
      </c>
      <c r="L8" s="56">
        <f t="shared" si="9"/>
        <v>248.41208521767558</v>
      </c>
      <c r="M8" s="56">
        <f t="shared" si="9"/>
        <v>248.41208521767558</v>
      </c>
      <c r="N8" s="56">
        <f t="shared" si="9"/>
        <v>248.41208521767558</v>
      </c>
      <c r="O8" t="s">
        <v>144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 t="shared" ref="I9:N9" si="11">+IFERROR(I8/H8-1,"nm")</f>
        <v>-3.6290322580645129E-2</v>
      </c>
      <c r="J9" s="47">
        <f t="shared" si="11"/>
        <v>-0.65353963010087091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>+IFERROR(J8/J$3,"nm")</f>
        <v>5.3099928437791372E-3</v>
      </c>
      <c r="K10" s="47">
        <f>+IFERROR(K8/K$3,"nm")</f>
        <v>5.3099928437791372E-3</v>
      </c>
      <c r="L10" s="47">
        <f>+IFERROR(L8/L$3,"nm")</f>
        <v>5.3099928437791372E-3</v>
      </c>
      <c r="M10" s="47">
        <f>+IFERROR(M8/M$3,"nm")</f>
        <v>5.3099928437791372E-3</v>
      </c>
      <c r="N10" s="47">
        <f>+IFERROR(N8/N$3,"nm")</f>
        <v>5.3099928437791372E-3</v>
      </c>
    </row>
    <row r="11" spans="1:15" x14ac:dyDescent="0.3">
      <c r="A11" s="41" t="s">
        <v>134</v>
      </c>
      <c r="B11">
        <f>+Historicals!B168</f>
        <v>4233</v>
      </c>
      <c r="C11">
        <f>+Historicals!C168</f>
        <v>4642</v>
      </c>
      <c r="D11">
        <f>+Historicals!D168</f>
        <v>4945</v>
      </c>
      <c r="E11">
        <f>+Historicals!E168</f>
        <v>4379</v>
      </c>
      <c r="F11">
        <f>+Historicals!F168</f>
        <v>4850</v>
      </c>
      <c r="G11">
        <f>+Historicals!G168</f>
        <v>2976</v>
      </c>
      <c r="H11">
        <f>+Historicals!H168</f>
        <v>6923</v>
      </c>
      <c r="I11">
        <f>+Historicals!I168</f>
        <v>6856</v>
      </c>
      <c r="J11" s="56">
        <f>J5-J8</f>
        <v>9026.2844221653158</v>
      </c>
      <c r="K11" s="56">
        <f t="shared" ref="K11:N11" si="13">K5-K8</f>
        <v>9026.2844221653158</v>
      </c>
      <c r="L11" s="56">
        <f t="shared" si="13"/>
        <v>9026.2844221653158</v>
      </c>
      <c r="M11" s="56">
        <f t="shared" si="13"/>
        <v>9026.2844221653158</v>
      </c>
      <c r="N11" s="56">
        <f t="shared" si="13"/>
        <v>9026.2844221653158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 t="shared" ref="I12:N12" si="15">+IFERROR(I11/H11-1,"nm")</f>
        <v>-9.67788530983682E-3</v>
      </c>
      <c r="J12" s="47">
        <f t="shared" si="15"/>
        <v>0.31655257032749651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>+IFERROR(J11/J$3,"nm")</f>
        <v>0.19294353431160097</v>
      </c>
      <c r="K13" s="47">
        <f>+IFERROR(K11/K$3,"nm")</f>
        <v>0.19294353431160097</v>
      </c>
      <c r="L13" s="47">
        <f>+IFERROR(L11/L$3,"nm")</f>
        <v>0.19294353431160097</v>
      </c>
      <c r="M13" s="47">
        <f>+IFERROR(M11/M$3,"nm")</f>
        <v>0.19294353431160097</v>
      </c>
      <c r="N13" s="47">
        <f>+IFERROR(N11/N$3,"nm")</f>
        <v>0.19294353431160097</v>
      </c>
    </row>
    <row r="14" spans="1:15" x14ac:dyDescent="0.3">
      <c r="A14" s="41" t="s">
        <v>135</v>
      </c>
      <c r="B14">
        <f>+Historicals!B198</f>
        <v>963</v>
      </c>
      <c r="C14">
        <f>+Historicals!C198</f>
        <v>1143</v>
      </c>
      <c r="D14">
        <f>+Historicals!D198</f>
        <v>1105</v>
      </c>
      <c r="E14">
        <f>+Historicals!E198</f>
        <v>1028</v>
      </c>
      <c r="F14">
        <f>+Historicals!F198</f>
        <v>1119</v>
      </c>
      <c r="G14">
        <f>+Historicals!G198</f>
        <v>1086</v>
      </c>
      <c r="H14">
        <f>+Historicals!H198</f>
        <v>695</v>
      </c>
      <c r="I14">
        <f>+Historicals!I198</f>
        <v>758</v>
      </c>
      <c r="J14" s="56">
        <f>J45+J64+J95+J126+J157+J192</f>
        <v>332.57805263444664</v>
      </c>
      <c r="K14" s="56">
        <f t="shared" ref="K14:N14" si="17">K45+K64+K95+K126+K157+K192</f>
        <v>332.57805263444664</v>
      </c>
      <c r="L14" s="56">
        <f t="shared" si="17"/>
        <v>332.57805263444664</v>
      </c>
      <c r="M14" s="56">
        <f t="shared" si="17"/>
        <v>332.57805263444664</v>
      </c>
      <c r="N14" s="56">
        <f t="shared" si="17"/>
        <v>332.57805263444664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 t="shared" ref="I15:N15" si="19">+IFERROR(I14/H14-1,"nm")</f>
        <v>9.0647482014388547E-2</v>
      </c>
      <c r="J15" s="47">
        <f t="shared" si="19"/>
        <v>-0.56124267462474053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I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>+IFERROR(J14/J$3,"nm")</f>
        <v>7.1091029163876411E-3</v>
      </c>
      <c r="K16" s="47">
        <f>+IFERROR(K14/K$3,"nm")</f>
        <v>7.1091029163876411E-3</v>
      </c>
      <c r="L16" s="47">
        <f>+IFERROR(L14/L$3,"nm")</f>
        <v>7.1091029163876411E-3</v>
      </c>
      <c r="M16" s="47">
        <f>+IFERROR(M14/M$3,"nm")</f>
        <v>7.1091029163876411E-3</v>
      </c>
      <c r="N16" s="47">
        <f>+IFERROR(N14/N$3,"nm")</f>
        <v>7.1091029163876411E-3</v>
      </c>
    </row>
    <row r="17" spans="1:15" x14ac:dyDescent="0.3">
      <c r="A17" s="9" t="s">
        <v>141</v>
      </c>
      <c r="B17">
        <f>+Historicals!B183</f>
        <v>3011</v>
      </c>
      <c r="C17">
        <f>+Historicals!C183</f>
        <v>3520</v>
      </c>
      <c r="D17">
        <f>+Historicals!D183</f>
        <v>3989</v>
      </c>
      <c r="E17">
        <f>+Historicals!E183</f>
        <v>4454</v>
      </c>
      <c r="F17">
        <f>+Historicals!F183</f>
        <v>4744</v>
      </c>
      <c r="G17">
        <f>+Historicals!G183</f>
        <v>4866</v>
      </c>
      <c r="H17">
        <f>+Historicals!H183</f>
        <v>4904</v>
      </c>
      <c r="I17">
        <f>+Historicals!I183</f>
        <v>4791</v>
      </c>
      <c r="J17" s="56">
        <f>J48+J67+J98+J129+J160+J195</f>
        <v>1488.6988503241978</v>
      </c>
      <c r="K17" s="56">
        <f t="shared" ref="K17:N17" si="21">K48+K67+K98+K129+K160+K195</f>
        <v>1488.6988503241978</v>
      </c>
      <c r="L17" s="56">
        <f t="shared" si="21"/>
        <v>1488.6988503241978</v>
      </c>
      <c r="M17" s="56">
        <f t="shared" si="21"/>
        <v>1488.6988503241978</v>
      </c>
      <c r="N17" s="56">
        <f t="shared" si="21"/>
        <v>1488.6988503241978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 t="shared" ref="I18:N18" si="23">+IFERROR(I17/H17-1,"nm")</f>
        <v>-2.3042414355628038E-2</v>
      </c>
      <c r="J18" s="47">
        <f t="shared" si="23"/>
        <v>-0.68927179079019041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>+IFERROR(J17/J$3,"nm")</f>
        <v>3.1822043741699751E-2</v>
      </c>
      <c r="K19" s="47">
        <f>+IFERROR(K17/K$3,"nm")</f>
        <v>3.1822043741699751E-2</v>
      </c>
      <c r="L19" s="47">
        <f>+IFERROR(L17/L$3,"nm")</f>
        <v>3.1822043741699751E-2</v>
      </c>
      <c r="M19" s="47">
        <f>+IFERROR(M17/M$3,"nm")</f>
        <v>3.1822043741699751E-2</v>
      </c>
      <c r="N19" s="47">
        <f>+IFERROR(N17/N$3,"nm")</f>
        <v>3.1822043741699751E-2</v>
      </c>
    </row>
    <row r="20" spans="1:15" x14ac:dyDescent="0.3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 t="shared" ref="I22:N22" si="26">+IFERROR(I21/H21-1,"nm")</f>
        <v>6.8339251411607238E-2</v>
      </c>
      <c r="J22" s="47">
        <f t="shared" si="26"/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3">
      <c r="A24" s="44" t="s">
        <v>129</v>
      </c>
      <c r="B24" s="47" t="str">
        <f t="shared" ref="B24:I24" si="27">+IFERROR(B23/A23-1,"nm")</f>
        <v>nm</v>
      </c>
      <c r="C24" s="47">
        <f t="shared" si="27"/>
        <v>9.3228309428638578E-2</v>
      </c>
      <c r="D24" s="47">
        <f t="shared" si="27"/>
        <v>4.1402301322722934E-2</v>
      </c>
      <c r="E24" s="47">
        <f t="shared" si="27"/>
        <v>-3.7381247418422192E-2</v>
      </c>
      <c r="F24" s="47">
        <f t="shared" si="27"/>
        <v>7.755846384895948E-2</v>
      </c>
      <c r="G24" s="47">
        <f t="shared" si="27"/>
        <v>-7.1279243404678949E-2</v>
      </c>
      <c r="H24" s="47">
        <f t="shared" si="27"/>
        <v>0.24815092721620746</v>
      </c>
      <c r="I24" s="47">
        <f t="shared" si="27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3">
      <c r="A25" s="44" t="s">
        <v>137</v>
      </c>
      <c r="B25" s="47">
        <f>+Historicals!B218</f>
        <v>0.14000000000000001</v>
      </c>
      <c r="C25" s="47">
        <f>+Historicals!C218</f>
        <v>0.1</v>
      </c>
      <c r="D25" s="47">
        <f>+Historicals!D218</f>
        <v>0.04</v>
      </c>
      <c r="E25" s="47">
        <f>+Historicals!E218</f>
        <v>-0.04</v>
      </c>
      <c r="F25" s="47">
        <f>+Historicals!F218</f>
        <v>0.08</v>
      </c>
      <c r="G25" s="47">
        <f>+Historicals!G218</f>
        <v>-7.0000000000000007E-2</v>
      </c>
      <c r="H25" s="47">
        <f>+Historicals!H218</f>
        <v>0.25</v>
      </c>
      <c r="I25" s="47">
        <f>+Historicals!I218</f>
        <v>0.05</v>
      </c>
      <c r="J25" s="49">
        <v>0</v>
      </c>
      <c r="K25" s="49">
        <f t="shared" ref="K25:N26" si="28">+J25</f>
        <v>0</v>
      </c>
      <c r="L25" s="49">
        <f t="shared" si="28"/>
        <v>0</v>
      </c>
      <c r="M25" s="49">
        <f t="shared" si="28"/>
        <v>0</v>
      </c>
      <c r="N25" s="49">
        <f t="shared" si="28"/>
        <v>0</v>
      </c>
    </row>
    <row r="26" spans="1:15" x14ac:dyDescent="0.3">
      <c r="A26" s="44" t="s">
        <v>138</v>
      </c>
      <c r="B26" s="47" t="str">
        <f t="shared" ref="B26:H26" si="29">+IFERROR(B24-B25,"nm")</f>
        <v>nm</v>
      </c>
      <c r="C26" s="47">
        <f t="shared" si="29"/>
        <v>-6.7716905713614273E-3</v>
      </c>
      <c r="D26" s="47">
        <f t="shared" si="29"/>
        <v>1.4023013227229333E-3</v>
      </c>
      <c r="E26" s="47">
        <f t="shared" si="29"/>
        <v>2.6187525815778087E-3</v>
      </c>
      <c r="F26" s="47">
        <f t="shared" si="29"/>
        <v>-2.4415361510405215E-3</v>
      </c>
      <c r="G26" s="47">
        <f t="shared" si="29"/>
        <v>-1.2792434046789425E-3</v>
      </c>
      <c r="H26" s="47">
        <f t="shared" si="29"/>
        <v>-1.849072783792538E-3</v>
      </c>
      <c r="I26" s="47">
        <f>+IFERROR(I24-I25,"nm")</f>
        <v>1.5458605290268046E-4</v>
      </c>
      <c r="J26" s="49">
        <v>0</v>
      </c>
      <c r="K26" s="49">
        <f t="shared" si="28"/>
        <v>0</v>
      </c>
      <c r="L26" s="49">
        <f t="shared" si="28"/>
        <v>0</v>
      </c>
      <c r="M26" s="49">
        <f t="shared" si="28"/>
        <v>0</v>
      </c>
      <c r="N26" s="49">
        <f t="shared" si="28"/>
        <v>0</v>
      </c>
    </row>
    <row r="27" spans="1:15" x14ac:dyDescent="0.3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3">
      <c r="A28" s="44" t="s">
        <v>129</v>
      </c>
      <c r="B28" s="47" t="str">
        <f t="shared" ref="B28:I28" si="30">+IFERROR(B27/A27-1,"nm")</f>
        <v>nm</v>
      </c>
      <c r="C28" s="47">
        <f t="shared" si="30"/>
        <v>7.6190476190476142E-2</v>
      </c>
      <c r="D28" s="47">
        <f t="shared" si="30"/>
        <v>2.9498525073746285E-2</v>
      </c>
      <c r="E28" s="47">
        <f t="shared" si="30"/>
        <v>1.0642652476463343E-2</v>
      </c>
      <c r="F28" s="47">
        <f t="shared" si="30"/>
        <v>6.5208586472256025E-2</v>
      </c>
      <c r="G28" s="47">
        <f t="shared" si="30"/>
        <v>-0.11806083650190113</v>
      </c>
      <c r="H28" s="47">
        <f t="shared" si="30"/>
        <v>8.3854278939426541E-2</v>
      </c>
      <c r="I28" s="47">
        <f t="shared" si="30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3">
      <c r="A29" s="44" t="s">
        <v>137</v>
      </c>
      <c r="B29" s="47">
        <f>+Historicals!B222</f>
        <v>0</v>
      </c>
      <c r="C29" s="47">
        <f>+Historicals!C222</f>
        <v>0</v>
      </c>
      <c r="D29" s="47">
        <f>+Historicals!D222</f>
        <v>0</v>
      </c>
      <c r="E29" s="47">
        <f>+Historicals!E222</f>
        <v>0.06</v>
      </c>
      <c r="F29" s="47">
        <f>+Historicals!F222</f>
        <v>0.12</v>
      </c>
      <c r="G29" s="47">
        <f>+Historicals!G222</f>
        <v>-0.03</v>
      </c>
      <c r="H29" s="47">
        <f>+Historicals!H222</f>
        <v>0.18</v>
      </c>
      <c r="I29" s="47">
        <f>+Historicals!I222</f>
        <v>0.09</v>
      </c>
      <c r="J29" s="49">
        <v>0</v>
      </c>
      <c r="K29" s="49">
        <f t="shared" ref="K29:N30" si="31">+J29</f>
        <v>0</v>
      </c>
      <c r="L29" s="49">
        <f t="shared" si="31"/>
        <v>0</v>
      </c>
      <c r="M29" s="49">
        <f t="shared" si="31"/>
        <v>0</v>
      </c>
      <c r="N29" s="49">
        <f t="shared" si="31"/>
        <v>0</v>
      </c>
    </row>
    <row r="30" spans="1:15" x14ac:dyDescent="0.3">
      <c r="A30" s="44" t="s">
        <v>138</v>
      </c>
      <c r="B30" s="47" t="str">
        <f t="shared" ref="B30:I30" si="32">+IFERROR(B28-B29,"nm")</f>
        <v>nm</v>
      </c>
      <c r="C30" s="47">
        <f t="shared" si="32"/>
        <v>7.6190476190476142E-2</v>
      </c>
      <c r="D30" s="47">
        <f t="shared" si="32"/>
        <v>2.9498525073746285E-2</v>
      </c>
      <c r="E30" s="47">
        <f t="shared" si="32"/>
        <v>-4.9357347523536654E-2</v>
      </c>
      <c r="F30" s="47">
        <f t="shared" si="32"/>
        <v>-5.4791413527743971E-2</v>
      </c>
      <c r="G30" s="47">
        <f t="shared" si="32"/>
        <v>-8.8060836501901135E-2</v>
      </c>
      <c r="H30" s="47">
        <f t="shared" si="32"/>
        <v>-9.6145721060573452E-2</v>
      </c>
      <c r="I30" s="47">
        <f t="shared" si="32"/>
        <v>2.2832140015910107E-3</v>
      </c>
      <c r="J30" s="49">
        <v>0</v>
      </c>
      <c r="K30" s="49">
        <f t="shared" si="31"/>
        <v>0</v>
      </c>
      <c r="L30" s="49">
        <f t="shared" si="31"/>
        <v>0</v>
      </c>
      <c r="M30" s="49">
        <f t="shared" si="31"/>
        <v>0</v>
      </c>
      <c r="N30" s="49">
        <f t="shared" si="31"/>
        <v>0</v>
      </c>
    </row>
    <row r="31" spans="1:15" x14ac:dyDescent="0.3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3">
      <c r="A32" s="44" t="s">
        <v>129</v>
      </c>
      <c r="B32" s="47" t="str">
        <f t="shared" ref="B32:I32" si="33">+IFERROR(B31/A31-1,"nm")</f>
        <v>nm</v>
      </c>
      <c r="C32" s="47">
        <f t="shared" si="33"/>
        <v>-0.12742718446601942</v>
      </c>
      <c r="D32" s="47">
        <f t="shared" si="33"/>
        <v>-0.10152990264255912</v>
      </c>
      <c r="E32" s="47">
        <f t="shared" si="33"/>
        <v>-7.8947368421052655E-2</v>
      </c>
      <c r="F32" s="47">
        <f t="shared" si="33"/>
        <v>3.3613445378151141E-3</v>
      </c>
      <c r="G32" s="47">
        <f t="shared" si="33"/>
        <v>-0.13567839195979903</v>
      </c>
      <c r="H32" s="47">
        <f t="shared" si="33"/>
        <v>-1.744186046511631E-2</v>
      </c>
      <c r="I32" s="47">
        <f t="shared" si="33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3">
      <c r="A33" s="44" t="s">
        <v>137</v>
      </c>
      <c r="B33" s="47">
        <f>+Historicals!B220</f>
        <v>-0.05</v>
      </c>
      <c r="C33" s="47">
        <f>+Historicals!C220</f>
        <v>-0.13</v>
      </c>
      <c r="D33" s="47">
        <f>+Historicals!D220</f>
        <v>-0.1</v>
      </c>
      <c r="E33" s="47">
        <f>+Historicals!E220</f>
        <v>-0.08</v>
      </c>
      <c r="F33" s="47">
        <f>+Historicals!F220</f>
        <v>0</v>
      </c>
      <c r="G33" s="47">
        <f>+Historicals!G220</f>
        <v>-0.14000000000000001</v>
      </c>
      <c r="H33" s="47">
        <f>+Historicals!H220</f>
        <v>-0.02</v>
      </c>
      <c r="I33" s="47">
        <f>+Historicals!I220</f>
        <v>0.25</v>
      </c>
      <c r="J33" s="49">
        <v>0</v>
      </c>
      <c r="K33" s="49">
        <f t="shared" ref="K33:N34" si="34">+J33</f>
        <v>0</v>
      </c>
      <c r="L33" s="49">
        <f t="shared" si="34"/>
        <v>0</v>
      </c>
      <c r="M33" s="49">
        <f t="shared" si="34"/>
        <v>0</v>
      </c>
      <c r="N33" s="49">
        <f t="shared" si="34"/>
        <v>0</v>
      </c>
    </row>
    <row r="34" spans="1:14" x14ac:dyDescent="0.3">
      <c r="A34" s="44" t="s">
        <v>138</v>
      </c>
      <c r="B34" s="47" t="str">
        <f t="shared" ref="B34:I34" si="35">+IFERROR(B32-B33,"nm")</f>
        <v>nm</v>
      </c>
      <c r="C34" s="47">
        <f t="shared" si="35"/>
        <v>2.572815533980588E-3</v>
      </c>
      <c r="D34" s="47">
        <f t="shared" si="35"/>
        <v>-1.5299026425591167E-3</v>
      </c>
      <c r="E34" s="47">
        <f t="shared" si="35"/>
        <v>1.0526315789473467E-3</v>
      </c>
      <c r="F34" s="47">
        <f t="shared" si="35"/>
        <v>3.3613445378151141E-3</v>
      </c>
      <c r="G34" s="47">
        <f t="shared" si="35"/>
        <v>4.321608040200986E-3</v>
      </c>
      <c r="H34" s="47">
        <f t="shared" si="35"/>
        <v>2.5581395348836904E-3</v>
      </c>
      <c r="I34" s="47">
        <f t="shared" si="35"/>
        <v>-1.4792899408284654E-3</v>
      </c>
      <c r="J34" s="49">
        <v>0</v>
      </c>
      <c r="K34" s="49">
        <f t="shared" si="34"/>
        <v>0</v>
      </c>
      <c r="L34" s="49">
        <f t="shared" si="34"/>
        <v>0</v>
      </c>
      <c r="M34" s="49">
        <f t="shared" si="34"/>
        <v>0</v>
      </c>
      <c r="N34" s="49">
        <f t="shared" si="34"/>
        <v>0</v>
      </c>
    </row>
    <row r="35" spans="1:14" x14ac:dyDescent="0.3">
      <c r="A35" s="9" t="s">
        <v>130</v>
      </c>
      <c r="B35" s="48">
        <f t="shared" ref="B35:H35" si="36">+B42+B38</f>
        <v>3766</v>
      </c>
      <c r="C35" s="48">
        <f t="shared" si="36"/>
        <v>3896</v>
      </c>
      <c r="D35" s="48">
        <f t="shared" si="36"/>
        <v>4015</v>
      </c>
      <c r="E35" s="48">
        <f t="shared" si="36"/>
        <v>3760</v>
      </c>
      <c r="F35" s="48">
        <f t="shared" si="36"/>
        <v>4074</v>
      </c>
      <c r="G35" s="48">
        <f t="shared" si="36"/>
        <v>3047</v>
      </c>
      <c r="H35" s="48">
        <f t="shared" si="36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:N36" si="37">+IFERROR(B35/A35-1,"nm")</f>
        <v>nm</v>
      </c>
      <c r="C36" s="47">
        <f t="shared" si="37"/>
        <v>3.4519383961763239E-2</v>
      </c>
      <c r="D36" s="47">
        <f t="shared" si="37"/>
        <v>3.0544147843942548E-2</v>
      </c>
      <c r="E36" s="47">
        <f t="shared" si="37"/>
        <v>-6.3511830635118338E-2</v>
      </c>
      <c r="F36" s="47">
        <f t="shared" si="37"/>
        <v>8.3510638297872308E-2</v>
      </c>
      <c r="G36" s="47">
        <f t="shared" si="37"/>
        <v>-0.25208640157093765</v>
      </c>
      <c r="H36" s="47">
        <f t="shared" si="37"/>
        <v>0.71283229405973092</v>
      </c>
      <c r="I36" s="47">
        <f t="shared" si="37"/>
        <v>3.6405441655489312E-3</v>
      </c>
      <c r="J36" s="47">
        <f t="shared" si="37"/>
        <v>0</v>
      </c>
      <c r="K36" s="47">
        <f t="shared" si="37"/>
        <v>0</v>
      </c>
      <c r="L36" s="47">
        <f t="shared" si="37"/>
        <v>0</v>
      </c>
      <c r="M36" s="47">
        <f t="shared" si="37"/>
        <v>0</v>
      </c>
      <c r="N36" s="47">
        <f t="shared" si="37"/>
        <v>0</v>
      </c>
    </row>
    <row r="37" spans="1:14" x14ac:dyDescent="0.3">
      <c r="A37" s="46" t="s">
        <v>131</v>
      </c>
      <c r="B37" s="47">
        <f t="shared" ref="B37:H37" si="38">+IFERROR(B35/B$21,"nm")</f>
        <v>0.27409024745269289</v>
      </c>
      <c r="C37" s="47">
        <f t="shared" si="38"/>
        <v>0.26388512598211866</v>
      </c>
      <c r="D37" s="47">
        <f t="shared" si="38"/>
        <v>0.26386698212407994</v>
      </c>
      <c r="E37" s="47">
        <f t="shared" si="38"/>
        <v>0.25311342982160889</v>
      </c>
      <c r="F37" s="47">
        <f t="shared" si="38"/>
        <v>0.25619418941013711</v>
      </c>
      <c r="G37" s="47">
        <f t="shared" si="38"/>
        <v>0.2103700635183651</v>
      </c>
      <c r="H37" s="47">
        <f t="shared" si="3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3">
      <c r="A39" s="46" t="s">
        <v>129</v>
      </c>
      <c r="B39" s="47" t="str">
        <f t="shared" ref="B39:N39" si="39">+IFERROR(B38/A38-1,"nm")</f>
        <v>nm</v>
      </c>
      <c r="C39" s="47">
        <f t="shared" si="39"/>
        <v>9.9173553719008156E-2</v>
      </c>
      <c r="D39" s="47">
        <f t="shared" si="39"/>
        <v>5.2631578947368363E-2</v>
      </c>
      <c r="E39" s="47">
        <f t="shared" si="39"/>
        <v>0.14285714285714279</v>
      </c>
      <c r="F39" s="47">
        <f t="shared" si="39"/>
        <v>-6.8749999999999978E-2</v>
      </c>
      <c r="G39" s="47">
        <f t="shared" si="39"/>
        <v>-6.7114093959731447E-3</v>
      </c>
      <c r="H39" s="47">
        <f t="shared" si="39"/>
        <v>-0.1216216216216216</v>
      </c>
      <c r="I39" s="47">
        <f t="shared" si="39"/>
        <v>-4.6153846153846101E-2</v>
      </c>
      <c r="J39" s="47">
        <f t="shared" si="39"/>
        <v>2.2204460492503131E-16</v>
      </c>
      <c r="K39" s="47">
        <f t="shared" si="39"/>
        <v>0</v>
      </c>
      <c r="L39" s="47">
        <f t="shared" si="39"/>
        <v>0</v>
      </c>
      <c r="M39" s="47">
        <f t="shared" si="39"/>
        <v>0</v>
      </c>
      <c r="N39" s="47">
        <f t="shared" si="39"/>
        <v>0</v>
      </c>
    </row>
    <row r="40" spans="1:14" x14ac:dyDescent="0.3">
      <c r="A40" s="46" t="s">
        <v>133</v>
      </c>
      <c r="B40" s="47">
        <f t="shared" ref="B40:H40" si="40">+IFERROR(B38/B$21,"nm")</f>
        <v>8.8064046579330417E-3</v>
      </c>
      <c r="C40" s="47">
        <f t="shared" si="40"/>
        <v>9.0083988079111346E-3</v>
      </c>
      <c r="D40" s="47">
        <f t="shared" si="40"/>
        <v>9.2008412197686646E-3</v>
      </c>
      <c r="E40" s="47">
        <f t="shared" si="40"/>
        <v>1.0770784247728038E-2</v>
      </c>
      <c r="F40" s="47">
        <f t="shared" si="40"/>
        <v>9.3698905798012821E-3</v>
      </c>
      <c r="G40" s="47">
        <f t="shared" si="40"/>
        <v>1.0218171775752554E-2</v>
      </c>
      <c r="H40" s="47">
        <f t="shared" si="40"/>
        <v>7.5673787764130628E-3</v>
      </c>
      <c r="I40" s="47">
        <f t="shared" ref="I40:N40" si="41">+IFERROR(I38/I$21,"nm")</f>
        <v>6.7563886013185855E-3</v>
      </c>
      <c r="J40" s="47">
        <f t="shared" si="41"/>
        <v>6.7563886013185864E-3</v>
      </c>
      <c r="K40" s="47">
        <f t="shared" si="41"/>
        <v>6.7563886013185864E-3</v>
      </c>
      <c r="L40" s="47">
        <f t="shared" si="41"/>
        <v>6.7563886013185864E-3</v>
      </c>
      <c r="M40" s="47">
        <f t="shared" si="41"/>
        <v>6.7563886013185864E-3</v>
      </c>
      <c r="N40" s="47">
        <f t="shared" si="41"/>
        <v>6.7563886013185864E-3</v>
      </c>
    </row>
    <row r="41" spans="1:14" x14ac:dyDescent="0.3">
      <c r="A41" s="46" t="s">
        <v>140</v>
      </c>
      <c r="B41" s="47">
        <f t="shared" ref="B41:H41" si="42">+IFERROR(B38/B48,"nm")</f>
        <v>0.19145569620253164</v>
      </c>
      <c r="C41" s="47">
        <f t="shared" si="42"/>
        <v>0.17924528301886791</v>
      </c>
      <c r="D41" s="47">
        <f t="shared" si="42"/>
        <v>0.17094017094017094</v>
      </c>
      <c r="E41" s="47">
        <f t="shared" si="42"/>
        <v>0.18867924528301888</v>
      </c>
      <c r="F41" s="47">
        <f t="shared" si="42"/>
        <v>0.18304668304668303</v>
      </c>
      <c r="G41" s="47">
        <f t="shared" si="42"/>
        <v>0.22945736434108527</v>
      </c>
      <c r="H41" s="47">
        <f t="shared" si="42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6" t="s">
        <v>129</v>
      </c>
      <c r="B43" s="47" t="str">
        <f t="shared" ref="B43:N43" si="43">+IFERROR(B42/A42-1,"nm")</f>
        <v>nm</v>
      </c>
      <c r="C43" s="47">
        <f t="shared" si="43"/>
        <v>3.2373113854595292E-2</v>
      </c>
      <c r="D43" s="47">
        <f t="shared" si="43"/>
        <v>2.9763486579856391E-2</v>
      </c>
      <c r="E43" s="47">
        <f t="shared" si="43"/>
        <v>-7.096774193548383E-2</v>
      </c>
      <c r="F43" s="47">
        <f t="shared" si="43"/>
        <v>9.0277777777777679E-2</v>
      </c>
      <c r="G43" s="47">
        <f t="shared" si="43"/>
        <v>-0.26140127388535028</v>
      </c>
      <c r="H43" s="47">
        <f t="shared" si="43"/>
        <v>0.75543290789927564</v>
      </c>
      <c r="I43" s="47">
        <f t="shared" si="43"/>
        <v>4.9125564943997002E-3</v>
      </c>
      <c r="J43" s="47">
        <f t="shared" si="43"/>
        <v>0</v>
      </c>
      <c r="K43" s="47">
        <f t="shared" si="43"/>
        <v>0</v>
      </c>
      <c r="L43" s="47">
        <f t="shared" si="43"/>
        <v>0</v>
      </c>
      <c r="M43" s="47">
        <f t="shared" si="43"/>
        <v>0</v>
      </c>
      <c r="N43" s="47">
        <f t="shared" si="43"/>
        <v>0</v>
      </c>
    </row>
    <row r="44" spans="1:14" x14ac:dyDescent="0.3">
      <c r="A44" s="46" t="s">
        <v>131</v>
      </c>
      <c r="B44" s="47">
        <f t="shared" ref="B44:H44" si="44">+IFERROR(B42/B$21,"nm")</f>
        <v>0.26528384279475981</v>
      </c>
      <c r="C44" s="47">
        <f t="shared" si="44"/>
        <v>0.25487672717420751</v>
      </c>
      <c r="D44" s="47">
        <f t="shared" si="44"/>
        <v>0.25466614090431128</v>
      </c>
      <c r="E44" s="47">
        <f t="shared" si="44"/>
        <v>0.24234264557388085</v>
      </c>
      <c r="F44" s="47">
        <f t="shared" si="44"/>
        <v>0.2468242988303358</v>
      </c>
      <c r="G44" s="47">
        <f t="shared" si="44"/>
        <v>0.20015189174261253</v>
      </c>
      <c r="H44" s="47">
        <f t="shared" si="44"/>
        <v>0.29623377379358518</v>
      </c>
      <c r="I44" s="47">
        <f t="shared" ref="I44:N44" si="45">+IFERROR(I42/I$21,"nm")</f>
        <v>0.27864654279954232</v>
      </c>
      <c r="J44" s="47">
        <f t="shared" si="45"/>
        <v>0.27864654279954232</v>
      </c>
      <c r="K44" s="47">
        <f t="shared" si="45"/>
        <v>0.27864654279954232</v>
      </c>
      <c r="L44" s="47">
        <f t="shared" si="45"/>
        <v>0.27864654279954232</v>
      </c>
      <c r="M44" s="47">
        <f t="shared" si="45"/>
        <v>0.27864654279954232</v>
      </c>
      <c r="N44" s="47">
        <f t="shared" si="45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:N46" si="46">+IFERROR(B45/A45-1,"nm")</f>
        <v>nm</v>
      </c>
      <c r="C46" s="47">
        <f t="shared" si="46"/>
        <v>0.16346153846153855</v>
      </c>
      <c r="D46" s="47">
        <f t="shared" si="46"/>
        <v>-7.8512396694214837E-2</v>
      </c>
      <c r="E46" s="47">
        <f t="shared" si="46"/>
        <v>-0.12107623318385652</v>
      </c>
      <c r="F46" s="47">
        <f t="shared" si="46"/>
        <v>-0.40306122448979587</v>
      </c>
      <c r="G46" s="47">
        <f t="shared" si="46"/>
        <v>-5.9829059829059839E-2</v>
      </c>
      <c r="H46" s="47">
        <f t="shared" si="46"/>
        <v>-0.10909090909090913</v>
      </c>
      <c r="I46" s="47">
        <f t="shared" si="46"/>
        <v>0.48979591836734704</v>
      </c>
      <c r="J46" s="47">
        <f t="shared" si="46"/>
        <v>0</v>
      </c>
      <c r="K46" s="47">
        <f t="shared" si="46"/>
        <v>0</v>
      </c>
      <c r="L46" s="47">
        <f t="shared" si="46"/>
        <v>0</v>
      </c>
      <c r="M46" s="47">
        <f t="shared" si="46"/>
        <v>0</v>
      </c>
      <c r="N46" s="47">
        <f t="shared" si="46"/>
        <v>0</v>
      </c>
    </row>
    <row r="47" spans="1:14" x14ac:dyDescent="0.3">
      <c r="A47" s="46" t="s">
        <v>133</v>
      </c>
      <c r="B47" s="47">
        <f t="shared" ref="B47:H47" si="47">+IFERROR(B45/B$21,"nm")</f>
        <v>1.5138282387190683E-2</v>
      </c>
      <c r="C47" s="47">
        <f t="shared" si="47"/>
        <v>1.6391221891086428E-2</v>
      </c>
      <c r="D47" s="47">
        <f t="shared" si="47"/>
        <v>1.4655625657202945E-2</v>
      </c>
      <c r="E47" s="47">
        <f t="shared" si="47"/>
        <v>1.3194210703466847E-2</v>
      </c>
      <c r="F47" s="47">
        <f t="shared" si="47"/>
        <v>7.3575650861526856E-3</v>
      </c>
      <c r="G47" s="47">
        <f t="shared" si="47"/>
        <v>7.5945871306268989E-3</v>
      </c>
      <c r="H47" s="47">
        <f t="shared" si="4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:I49" si="48">+IFERROR(B48/A48-1,"nm")</f>
        <v>nm</v>
      </c>
      <c r="C49" s="47">
        <f t="shared" si="48"/>
        <v>0.17405063291139244</v>
      </c>
      <c r="D49" s="47">
        <f t="shared" si="48"/>
        <v>0.10377358490566047</v>
      </c>
      <c r="E49" s="47">
        <f t="shared" si="48"/>
        <v>3.5409035409035505E-2</v>
      </c>
      <c r="F49" s="47">
        <f t="shared" si="48"/>
        <v>-4.0094339622641528E-2</v>
      </c>
      <c r="G49" s="47">
        <f t="shared" si="48"/>
        <v>-0.20761670761670759</v>
      </c>
      <c r="H49" s="47">
        <f t="shared" si="48"/>
        <v>-4.3410852713178349E-2</v>
      </c>
      <c r="I49" s="47">
        <f t="shared" si="4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3">
      <c r="A50" s="46" t="s">
        <v>133</v>
      </c>
      <c r="B50" s="47">
        <f t="shared" ref="B50:H50" si="49">+IFERROR(B48/B$21,"nm")</f>
        <v>4.599708879184862E-2</v>
      </c>
      <c r="C50" s="47">
        <f t="shared" si="49"/>
        <v>5.0257382823083174E-2</v>
      </c>
      <c r="D50" s="47">
        <f t="shared" si="49"/>
        <v>5.3824921135646686E-2</v>
      </c>
      <c r="E50" s="47">
        <f t="shared" si="49"/>
        <v>5.7085156512958597E-2</v>
      </c>
      <c r="F50" s="47">
        <f t="shared" si="49"/>
        <v>5.1188529744686205E-2</v>
      </c>
      <c r="G50" s="47">
        <f t="shared" si="49"/>
        <v>4.4531897265948632E-2</v>
      </c>
      <c r="H50" s="47">
        <f t="shared" si="4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3">
      <c r="A51" s="43" t="str">
        <f>+Historicals!A145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+Historicals!B145</f>
        <v>115</v>
      </c>
      <c r="C52" s="9">
        <f>+Historicals!C145</f>
        <v>73</v>
      </c>
      <c r="D52" s="9">
        <f>+Historicals!D145</f>
        <v>73</v>
      </c>
      <c r="E52" s="9">
        <f>+Historicals!E145</f>
        <v>88</v>
      </c>
      <c r="F52" s="9">
        <f>+Historicals!F145</f>
        <v>42</v>
      </c>
      <c r="G52" s="9">
        <f>+Historicals!G145</f>
        <v>30</v>
      </c>
      <c r="H52" s="9">
        <f>+Historicals!H145</f>
        <v>25</v>
      </c>
      <c r="I52" s="9">
        <f>+Historicals!I145</f>
        <v>102</v>
      </c>
      <c r="J52" s="9">
        <f>+Historicals!$I$145</f>
        <v>102</v>
      </c>
      <c r="K52" s="9">
        <f>+Historicals!$I$145</f>
        <v>102</v>
      </c>
      <c r="L52" s="9">
        <f>+Historicals!$I$145</f>
        <v>102</v>
      </c>
      <c r="M52" s="9">
        <f>+Historicals!$I$145</f>
        <v>102</v>
      </c>
      <c r="N52" s="9">
        <f>+Historicals!$I$145</f>
        <v>102</v>
      </c>
    </row>
    <row r="53" spans="1:14" x14ac:dyDescent="0.3">
      <c r="A53" s="44" t="s">
        <v>129</v>
      </c>
      <c r="B53" s="47" t="str">
        <f t="shared" ref="B53:H53" si="50">+IFERROR(B52/A52-1,"nm")</f>
        <v>nm</v>
      </c>
      <c r="C53" s="47">
        <f t="shared" si="50"/>
        <v>-0.36521739130434783</v>
      </c>
      <c r="D53" s="47">
        <f t="shared" si="50"/>
        <v>0</v>
      </c>
      <c r="E53" s="47">
        <f t="shared" si="50"/>
        <v>0.20547945205479445</v>
      </c>
      <c r="F53" s="47">
        <f t="shared" si="50"/>
        <v>-0.52272727272727271</v>
      </c>
      <c r="G53" s="47">
        <f t="shared" si="50"/>
        <v>-0.2857142857142857</v>
      </c>
      <c r="H53" s="47">
        <f t="shared" si="50"/>
        <v>-0.16666666666666663</v>
      </c>
      <c r="I53" s="47">
        <f>+IFERROR(I52/H52-1,"nm")</f>
        <v>3.08</v>
      </c>
      <c r="J53" s="47">
        <f t="shared" ref="J53:N53" si="51">+IFERROR(J52/I52-1,"nm")</f>
        <v>0</v>
      </c>
      <c r="K53" s="47">
        <f t="shared" si="51"/>
        <v>0</v>
      </c>
      <c r="L53" s="47">
        <f t="shared" si="51"/>
        <v>0</v>
      </c>
      <c r="M53" s="47">
        <f t="shared" si="51"/>
        <v>0</v>
      </c>
      <c r="N53" s="47">
        <f t="shared" si="51"/>
        <v>0</v>
      </c>
    </row>
    <row r="54" spans="1:14" x14ac:dyDescent="0.3">
      <c r="A54" s="9" t="s">
        <v>130</v>
      </c>
      <c r="B54" s="48">
        <f t="shared" ref="B54:H54" si="52">+B61+B57</f>
        <v>-2057</v>
      </c>
      <c r="C54" s="48">
        <f t="shared" si="52"/>
        <v>-2366</v>
      </c>
      <c r="D54" s="48">
        <f t="shared" si="52"/>
        <v>-2444</v>
      </c>
      <c r="E54" s="48">
        <f t="shared" si="52"/>
        <v>-2441</v>
      </c>
      <c r="F54" s="48">
        <f t="shared" si="52"/>
        <v>-3067</v>
      </c>
      <c r="G54" s="48">
        <f t="shared" si="52"/>
        <v>-3254</v>
      </c>
      <c r="H54" s="48">
        <f t="shared" si="52"/>
        <v>-3434</v>
      </c>
      <c r="I54" s="48">
        <f>+I61+I57</f>
        <v>-4042</v>
      </c>
      <c r="J54" s="48">
        <f>+J52*J56</f>
        <v>-22.464120307306708</v>
      </c>
      <c r="K54" s="48">
        <f>+K52*K56</f>
        <v>-22.464120307306708</v>
      </c>
      <c r="L54" s="48">
        <f>+L52*L56</f>
        <v>-22.464120307306708</v>
      </c>
      <c r="M54" s="48">
        <f>+M52*M56</f>
        <v>-22.464120307306708</v>
      </c>
      <c r="N54" s="48">
        <f>+N52*N56</f>
        <v>-22.464120307306708</v>
      </c>
    </row>
    <row r="55" spans="1:14" x14ac:dyDescent="0.3">
      <c r="A55" s="46" t="s">
        <v>129</v>
      </c>
      <c r="B55" s="47" t="str">
        <f t="shared" ref="B55:H55" si="53">+IFERROR(B54/A54-1,"nm")</f>
        <v>nm</v>
      </c>
      <c r="C55" s="47">
        <f t="shared" si="53"/>
        <v>0.15021876519202726</v>
      </c>
      <c r="D55" s="47">
        <f t="shared" si="53"/>
        <v>3.2967032967033072E-2</v>
      </c>
      <c r="E55" s="47">
        <f t="shared" si="53"/>
        <v>-1.2274959083469206E-3</v>
      </c>
      <c r="F55" s="47">
        <f t="shared" si="53"/>
        <v>0.25645227365833678</v>
      </c>
      <c r="G55" s="47">
        <f t="shared" si="53"/>
        <v>6.0971633518095869E-2</v>
      </c>
      <c r="H55" s="47">
        <f t="shared" si="53"/>
        <v>5.5316533497234088E-2</v>
      </c>
      <c r="I55" s="47">
        <f>+IFERROR(I54/H54-1,"nm")</f>
        <v>0.1770529994175889</v>
      </c>
      <c r="J55" s="47">
        <f t="shared" ref="J55:N55" si="54">+IFERROR(J54/I54-1,"nm")</f>
        <v>-0.99444232550536693</v>
      </c>
      <c r="K55" s="47">
        <f t="shared" si="54"/>
        <v>0</v>
      </c>
      <c r="L55" s="47">
        <f t="shared" si="54"/>
        <v>0</v>
      </c>
      <c r="M55" s="47">
        <f t="shared" si="54"/>
        <v>0</v>
      </c>
      <c r="N55" s="47">
        <f t="shared" si="54"/>
        <v>0</v>
      </c>
    </row>
    <row r="56" spans="1:14" x14ac:dyDescent="0.3">
      <c r="A56" s="46" t="s">
        <v>131</v>
      </c>
      <c r="B56" s="47">
        <f t="shared" ref="B56:H56" si="55">+IFERROR(B54/B$21,"nm")</f>
        <v>-0.14970887918486173</v>
      </c>
      <c r="C56" s="47">
        <f t="shared" si="55"/>
        <v>-0.16025467353020861</v>
      </c>
      <c r="D56" s="47">
        <f t="shared" si="55"/>
        <v>-0.16062039957939012</v>
      </c>
      <c r="E56" s="47">
        <f t="shared" si="55"/>
        <v>-0.16432177717940089</v>
      </c>
      <c r="F56" s="47">
        <f t="shared" si="55"/>
        <v>-0.19286882153188278</v>
      </c>
      <c r="G56" s="47">
        <f t="shared" si="55"/>
        <v>-0.22466169566418118</v>
      </c>
      <c r="H56" s="47">
        <f t="shared" si="55"/>
        <v>-0.19989522090924966</v>
      </c>
      <c r="I56" s="47">
        <f>+IFERROR(I54/I$21,"nm")</f>
        <v>-0.22023647360104615</v>
      </c>
      <c r="J56" s="49">
        <f>+I56</f>
        <v>-0.22023647360104615</v>
      </c>
      <c r="K56" s="49">
        <f t="shared" ref="K56:N56" si="56">+J56</f>
        <v>-0.22023647360104615</v>
      </c>
      <c r="L56" s="49">
        <f t="shared" si="56"/>
        <v>-0.22023647360104615</v>
      </c>
      <c r="M56" s="49">
        <f t="shared" si="56"/>
        <v>-0.22023647360104615</v>
      </c>
      <c r="N56" s="49">
        <f t="shared" si="56"/>
        <v>-0.22023647360104615</v>
      </c>
    </row>
    <row r="57" spans="1:14" x14ac:dyDescent="0.3">
      <c r="A57" s="9" t="s">
        <v>132</v>
      </c>
      <c r="B57" s="9">
        <f>+Historicals!B209</f>
        <v>210</v>
      </c>
      <c r="C57" s="9">
        <f>+Historicals!C209</f>
        <v>230</v>
      </c>
      <c r="D57" s="9">
        <f>+Historicals!D209</f>
        <v>233</v>
      </c>
      <c r="E57" s="9">
        <f>+Historicals!E209</f>
        <v>217</v>
      </c>
      <c r="F57" s="9">
        <f>+Historicals!F209</f>
        <v>195</v>
      </c>
      <c r="G57" s="9">
        <f>+Historicals!G209</f>
        <v>214</v>
      </c>
      <c r="H57" s="9">
        <f>+Historicals!H209</f>
        <v>222</v>
      </c>
      <c r="I57" s="9">
        <f>+Historicals!I209</f>
        <v>220</v>
      </c>
      <c r="J57" s="48">
        <f>+J60*J67</f>
        <v>1.2226883888192666</v>
      </c>
      <c r="K57" s="48">
        <f t="shared" ref="K57:N57" si="57">+K60*K67</f>
        <v>1.2226883888192666</v>
      </c>
      <c r="L57" s="48">
        <f t="shared" si="57"/>
        <v>1.2226883888192666</v>
      </c>
      <c r="M57" s="48">
        <f t="shared" si="57"/>
        <v>1.2226883888192666</v>
      </c>
      <c r="N57" s="48">
        <f t="shared" si="57"/>
        <v>1.2226883888192666</v>
      </c>
    </row>
    <row r="58" spans="1:14" x14ac:dyDescent="0.3">
      <c r="A58" s="46" t="s">
        <v>129</v>
      </c>
      <c r="B58" s="47" t="str">
        <f t="shared" ref="B58:H58" si="58">+IFERROR(B57/A57-1,"nm")</f>
        <v>nm</v>
      </c>
      <c r="C58" s="47">
        <f t="shared" si="58"/>
        <v>9.5238095238095344E-2</v>
      </c>
      <c r="D58" s="47">
        <f t="shared" si="58"/>
        <v>1.304347826086949E-2</v>
      </c>
      <c r="E58" s="47">
        <f t="shared" si="58"/>
        <v>-6.8669527896995763E-2</v>
      </c>
      <c r="F58" s="47">
        <f t="shared" si="58"/>
        <v>-0.10138248847926268</v>
      </c>
      <c r="G58" s="47">
        <f t="shared" si="58"/>
        <v>9.7435897435897534E-2</v>
      </c>
      <c r="H58" s="47">
        <f t="shared" si="58"/>
        <v>3.7383177570093462E-2</v>
      </c>
      <c r="I58" s="47">
        <f>+IFERROR(I57/H57-1,"nm")</f>
        <v>-9.009009009009028E-3</v>
      </c>
      <c r="J58" s="47">
        <f t="shared" ref="J58:N58" si="59">+IFERROR(J57/I57-1,"nm")</f>
        <v>-0.99444232550536693</v>
      </c>
      <c r="K58" s="47">
        <f t="shared" si="59"/>
        <v>0</v>
      </c>
      <c r="L58" s="47">
        <f t="shared" si="59"/>
        <v>0</v>
      </c>
      <c r="M58" s="47">
        <f t="shared" si="59"/>
        <v>0</v>
      </c>
      <c r="N58" s="47">
        <f t="shared" si="59"/>
        <v>0</v>
      </c>
    </row>
    <row r="59" spans="1:14" x14ac:dyDescent="0.3">
      <c r="A59" s="46" t="s">
        <v>133</v>
      </c>
      <c r="B59" s="47">
        <f t="shared" ref="B59:H59" si="60">+IFERROR(B57/B$21,"nm")</f>
        <v>1.5283842794759825E-2</v>
      </c>
      <c r="C59" s="47">
        <f t="shared" si="60"/>
        <v>1.5578434028718504E-2</v>
      </c>
      <c r="D59" s="47">
        <f t="shared" si="60"/>
        <v>1.5312828601472135E-2</v>
      </c>
      <c r="E59" s="47">
        <f t="shared" si="60"/>
        <v>1.460787613598115E-2</v>
      </c>
      <c r="F59" s="47">
        <f t="shared" si="60"/>
        <v>1.2262608476921143E-2</v>
      </c>
      <c r="G59" s="47">
        <f t="shared" si="60"/>
        <v>1.4774924054128693E-2</v>
      </c>
      <c r="H59" s="47">
        <f t="shared" si="60"/>
        <v>1.2922754525874615E-2</v>
      </c>
      <c r="I59" s="47">
        <f>+IFERROR(I57/I$21,"nm")</f>
        <v>1.1987141066855556E-2</v>
      </c>
      <c r="J59" s="47">
        <f t="shared" ref="J59:N59" si="61">+IFERROR(J57/J$21,"nm")</f>
        <v>6.6620628170831279E-5</v>
      </c>
      <c r="K59" s="47">
        <f t="shared" si="61"/>
        <v>6.6620628170831279E-5</v>
      </c>
      <c r="L59" s="47">
        <f t="shared" si="61"/>
        <v>6.6620628170831279E-5</v>
      </c>
      <c r="M59" s="47">
        <f t="shared" si="61"/>
        <v>6.6620628170831279E-5</v>
      </c>
      <c r="N59" s="47">
        <f t="shared" si="61"/>
        <v>6.6620628170831279E-5</v>
      </c>
    </row>
    <row r="60" spans="1:14" x14ac:dyDescent="0.3">
      <c r="A60" s="46" t="s">
        <v>140</v>
      </c>
      <c r="B60" s="47">
        <f t="shared" ref="B60:H60" si="62">+IFERROR(B57/B67,"nm")</f>
        <v>0.43388429752066116</v>
      </c>
      <c r="C60" s="47">
        <f t="shared" si="62"/>
        <v>0.45009784735812131</v>
      </c>
      <c r="D60" s="47">
        <f t="shared" si="62"/>
        <v>0.43714821763602252</v>
      </c>
      <c r="E60" s="47">
        <f t="shared" si="62"/>
        <v>0.36348408710217756</v>
      </c>
      <c r="F60" s="47">
        <f t="shared" si="62"/>
        <v>0.2932330827067669</v>
      </c>
      <c r="G60" s="47">
        <f t="shared" si="62"/>
        <v>0.25783132530120484</v>
      </c>
      <c r="H60" s="47">
        <f t="shared" si="62"/>
        <v>0.2846153846153846</v>
      </c>
      <c r="I60" s="47">
        <f>+IFERROR(I57/I67,"nm")</f>
        <v>0.27883396704689478</v>
      </c>
      <c r="J60" s="49">
        <f>+I60</f>
        <v>0.27883396704689478</v>
      </c>
      <c r="K60" s="49">
        <f t="shared" ref="K60:N60" si="63">+J60</f>
        <v>0.27883396704689478</v>
      </c>
      <c r="L60" s="49">
        <f t="shared" si="63"/>
        <v>0.27883396704689478</v>
      </c>
      <c r="M60" s="49">
        <f t="shared" si="63"/>
        <v>0.27883396704689478</v>
      </c>
      <c r="N60" s="49">
        <f t="shared" si="63"/>
        <v>0.27883396704689478</v>
      </c>
    </row>
    <row r="61" spans="1:14" x14ac:dyDescent="0.3">
      <c r="A61" s="9" t="s">
        <v>134</v>
      </c>
      <c r="B61" s="9">
        <f>+Historicals!B164</f>
        <v>-2267</v>
      </c>
      <c r="C61" s="9">
        <f>+Historicals!C164</f>
        <v>-2596</v>
      </c>
      <c r="D61" s="9">
        <f>+Historicals!D164</f>
        <v>-2677</v>
      </c>
      <c r="E61" s="9">
        <f>+Historicals!E164</f>
        <v>-2658</v>
      </c>
      <c r="F61" s="9">
        <f>+Historicals!F164</f>
        <v>-3262</v>
      </c>
      <c r="G61" s="9">
        <f>+Historicals!G164</f>
        <v>-3468</v>
      </c>
      <c r="H61" s="9">
        <f>+Historicals!H164</f>
        <v>-3656</v>
      </c>
      <c r="I61" s="9">
        <f>+Historicals!I164</f>
        <v>-4262</v>
      </c>
      <c r="J61" s="9">
        <f>+J54-J57</f>
        <v>-23.686808696125976</v>
      </c>
      <c r="K61" s="9">
        <f t="shared" ref="K61:N61" si="64">+K54-K57</f>
        <v>-23.686808696125976</v>
      </c>
      <c r="L61" s="9">
        <f t="shared" si="64"/>
        <v>-23.686808696125976</v>
      </c>
      <c r="M61" s="9">
        <f t="shared" si="64"/>
        <v>-23.686808696125976</v>
      </c>
      <c r="N61" s="9">
        <f t="shared" si="64"/>
        <v>-23.686808696125976</v>
      </c>
    </row>
    <row r="62" spans="1:14" x14ac:dyDescent="0.3">
      <c r="A62" s="46" t="s">
        <v>129</v>
      </c>
      <c r="B62" s="47" t="str">
        <f t="shared" ref="B62:H62" si="65">+IFERROR(B61/A61-1,"nm")</f>
        <v>nm</v>
      </c>
      <c r="C62" s="47">
        <f t="shared" si="65"/>
        <v>0.145125716806352</v>
      </c>
      <c r="D62" s="47">
        <f t="shared" si="65"/>
        <v>3.1201848998459125E-2</v>
      </c>
      <c r="E62" s="47">
        <f t="shared" si="65"/>
        <v>-7.097497198356395E-3</v>
      </c>
      <c r="F62" s="47">
        <f t="shared" si="65"/>
        <v>0.22723852520692245</v>
      </c>
      <c r="G62" s="47">
        <f t="shared" si="65"/>
        <v>6.3151440833844275E-2</v>
      </c>
      <c r="H62" s="47">
        <f t="shared" si="65"/>
        <v>5.4209919261822392E-2</v>
      </c>
      <c r="I62" s="47">
        <f>+IFERROR(I61/H61-1,"nm")</f>
        <v>0.16575492341356668</v>
      </c>
      <c r="J62" s="47">
        <f t="shared" ref="J62:N62" si="66">+IFERROR(J61/I61-1,"nm")</f>
        <v>-0.99444232550536693</v>
      </c>
      <c r="K62" s="47">
        <f t="shared" si="66"/>
        <v>0</v>
      </c>
      <c r="L62" s="47">
        <f t="shared" si="66"/>
        <v>0</v>
      </c>
      <c r="M62" s="47">
        <f t="shared" si="66"/>
        <v>0</v>
      </c>
      <c r="N62" s="47">
        <f t="shared" si="66"/>
        <v>0</v>
      </c>
    </row>
    <row r="63" spans="1:14" x14ac:dyDescent="0.3">
      <c r="A63" s="46" t="s">
        <v>131</v>
      </c>
      <c r="B63" s="47">
        <f t="shared" ref="B63:H63" si="67">+IFERROR(B61/B$21,"nm")</f>
        <v>-0.16499272197962153</v>
      </c>
      <c r="C63" s="47">
        <f t="shared" si="67"/>
        <v>-0.17583310755892712</v>
      </c>
      <c r="D63" s="47">
        <f t="shared" si="67"/>
        <v>-0.17593322818086224</v>
      </c>
      <c r="E63" s="47">
        <f t="shared" si="67"/>
        <v>-0.17892965331538202</v>
      </c>
      <c r="F63" s="47">
        <f t="shared" si="67"/>
        <v>-0.20513143000880393</v>
      </c>
      <c r="G63" s="47">
        <f t="shared" si="67"/>
        <v>-0.23943661971830985</v>
      </c>
      <c r="H63" s="47">
        <f t="shared" si="67"/>
        <v>-0.21281797543512429</v>
      </c>
      <c r="I63" s="47">
        <f>+IFERROR(I61/I$21,"nm")</f>
        <v>-0.2322236146679017</v>
      </c>
      <c r="J63" s="47">
        <f t="shared" ref="J63:N63" si="68">+IFERROR(J61/J$21,"nm")</f>
        <v>-1.2906232602912862E-3</v>
      </c>
      <c r="K63" s="47">
        <f t="shared" si="68"/>
        <v>-1.2906232602912862E-3</v>
      </c>
      <c r="L63" s="47">
        <f t="shared" si="68"/>
        <v>-1.2906232602912862E-3</v>
      </c>
      <c r="M63" s="47">
        <f t="shared" si="68"/>
        <v>-1.2906232602912862E-3</v>
      </c>
      <c r="N63" s="47">
        <f t="shared" si="68"/>
        <v>-1.2906232602912862E-3</v>
      </c>
    </row>
    <row r="64" spans="1:14" x14ac:dyDescent="0.3">
      <c r="A64" s="9" t="s">
        <v>135</v>
      </c>
      <c r="B64" s="9">
        <f>+Historicals!B194</f>
        <v>225</v>
      </c>
      <c r="C64" s="9">
        <f>+Historicals!C194</f>
        <v>258</v>
      </c>
      <c r="D64" s="9">
        <f>+Historicals!D194</f>
        <v>278</v>
      </c>
      <c r="E64" s="9">
        <f>+Historicals!E194</f>
        <v>286</v>
      </c>
      <c r="F64" s="9">
        <f>+Historicals!F194</f>
        <v>278</v>
      </c>
      <c r="G64" s="9">
        <f>+Historicals!G194</f>
        <v>438</v>
      </c>
      <c r="H64" s="9">
        <f>+Historicals!H194</f>
        <v>278</v>
      </c>
      <c r="I64" s="9">
        <f>+Historicals!I194</f>
        <v>222</v>
      </c>
      <c r="J64" s="48">
        <f>+J52*J66</f>
        <v>1.2338037378085327</v>
      </c>
      <c r="K64" s="48">
        <f>+K52*K66</f>
        <v>1.2338037378085327</v>
      </c>
      <c r="L64" s="48">
        <f>+L52*L66</f>
        <v>1.2338037378085327</v>
      </c>
      <c r="M64" s="48">
        <f>+M52*M66</f>
        <v>1.2338037378085327</v>
      </c>
      <c r="N64" s="48">
        <f>+N52*N66</f>
        <v>1.2338037378085327</v>
      </c>
    </row>
    <row r="65" spans="1:14" x14ac:dyDescent="0.3">
      <c r="A65" s="46" t="s">
        <v>129</v>
      </c>
      <c r="B65" s="47" t="str">
        <f t="shared" ref="B65:H65" si="69">+IFERROR(B64/A64-1,"nm")</f>
        <v>nm</v>
      </c>
      <c r="C65" s="47">
        <f t="shared" si="69"/>
        <v>0.14666666666666672</v>
      </c>
      <c r="D65" s="47">
        <f t="shared" si="69"/>
        <v>7.7519379844961156E-2</v>
      </c>
      <c r="E65" s="47">
        <f t="shared" si="69"/>
        <v>2.877697841726623E-2</v>
      </c>
      <c r="F65" s="47">
        <f t="shared" si="69"/>
        <v>-2.7972027972028024E-2</v>
      </c>
      <c r="G65" s="47">
        <f t="shared" si="69"/>
        <v>0.57553956834532372</v>
      </c>
      <c r="H65" s="47">
        <f t="shared" si="69"/>
        <v>-0.36529680365296802</v>
      </c>
      <c r="I65" s="47">
        <f>+IFERROR(I64/H64-1,"nm")</f>
        <v>-0.20143884892086328</v>
      </c>
      <c r="J65" s="47">
        <f t="shared" ref="J65:N65" si="70">+IFERROR(J64/I64-1,"nm")</f>
        <v>-0.99444232550536693</v>
      </c>
      <c r="K65" s="47">
        <f t="shared" si="70"/>
        <v>0</v>
      </c>
      <c r="L65" s="47">
        <f t="shared" si="70"/>
        <v>0</v>
      </c>
      <c r="M65" s="47">
        <f t="shared" si="70"/>
        <v>0</v>
      </c>
      <c r="N65" s="47">
        <f t="shared" si="70"/>
        <v>0</v>
      </c>
    </row>
    <row r="66" spans="1:14" x14ac:dyDescent="0.3">
      <c r="A66" s="46" t="s">
        <v>133</v>
      </c>
      <c r="B66" s="47">
        <f t="shared" ref="B66:H66" si="71">+IFERROR(B64/B$21,"nm")</f>
        <v>1.6375545851528384E-2</v>
      </c>
      <c r="C66" s="47">
        <f t="shared" si="71"/>
        <v>1.7474939040910322E-2</v>
      </c>
      <c r="D66" s="47">
        <f t="shared" si="71"/>
        <v>1.8270241850683492E-2</v>
      </c>
      <c r="E66" s="47">
        <f t="shared" si="71"/>
        <v>1.9252776842813867E-2</v>
      </c>
      <c r="F66" s="47">
        <f t="shared" si="71"/>
        <v>1.7482077726072191E-2</v>
      </c>
      <c r="G66" s="47">
        <f t="shared" si="71"/>
        <v>3.0240265120132559E-2</v>
      </c>
      <c r="H66" s="47">
        <f t="shared" si="71"/>
        <v>1.618254846032947E-2</v>
      </c>
      <c r="I66" s="47">
        <f>+IFERROR(I64/I$21,"nm")</f>
        <v>1.2096115076554241E-2</v>
      </c>
      <c r="J66" s="49">
        <f>+I66</f>
        <v>1.2096115076554241E-2</v>
      </c>
      <c r="K66" s="49">
        <f t="shared" ref="K66:N66" si="72">+J66</f>
        <v>1.2096115076554241E-2</v>
      </c>
      <c r="L66" s="49">
        <f t="shared" si="72"/>
        <v>1.2096115076554241E-2</v>
      </c>
      <c r="M66" s="49">
        <f t="shared" si="72"/>
        <v>1.2096115076554241E-2</v>
      </c>
      <c r="N66" s="49">
        <f t="shared" si="72"/>
        <v>1.2096115076554241E-2</v>
      </c>
    </row>
    <row r="67" spans="1:14" x14ac:dyDescent="0.3">
      <c r="A67" s="9" t="s">
        <v>141</v>
      </c>
      <c r="B67" s="9">
        <f>+Historicals!B179</f>
        <v>484</v>
      </c>
      <c r="C67" s="9">
        <f>+Historicals!C179</f>
        <v>511</v>
      </c>
      <c r="D67" s="9">
        <f>+Historicals!D179</f>
        <v>533</v>
      </c>
      <c r="E67" s="9">
        <f>+Historicals!E179</f>
        <v>597</v>
      </c>
      <c r="F67" s="9">
        <f>+Historicals!F179</f>
        <v>665</v>
      </c>
      <c r="G67" s="9">
        <f>+Historicals!G179</f>
        <v>830</v>
      </c>
      <c r="H67" s="9">
        <f>+Historicals!H179</f>
        <v>780</v>
      </c>
      <c r="I67" s="9">
        <f>+Historicals!I179</f>
        <v>789</v>
      </c>
      <c r="J67" s="48">
        <f>+J52*J69</f>
        <v>4.3850051762654605</v>
      </c>
      <c r="K67" s="48">
        <f>+K52*K69</f>
        <v>4.3850051762654605</v>
      </c>
      <c r="L67" s="48">
        <f>+L52*L69</f>
        <v>4.3850051762654605</v>
      </c>
      <c r="M67" s="48">
        <f>+M52*M69</f>
        <v>4.3850051762654605</v>
      </c>
      <c r="N67" s="48">
        <f>+N52*N69</f>
        <v>4.3850051762654605</v>
      </c>
    </row>
    <row r="68" spans="1:14" x14ac:dyDescent="0.3">
      <c r="A68" s="46" t="s">
        <v>129</v>
      </c>
      <c r="B68" s="47" t="str">
        <f t="shared" ref="B68:H68" si="73">+IFERROR(B67/A67-1,"nm")</f>
        <v>nm</v>
      </c>
      <c r="C68" s="47">
        <f t="shared" si="73"/>
        <v>5.5785123966942241E-2</v>
      </c>
      <c r="D68" s="47">
        <f t="shared" si="73"/>
        <v>4.3052837573385627E-2</v>
      </c>
      <c r="E68" s="47">
        <f t="shared" si="73"/>
        <v>0.12007504690431525</v>
      </c>
      <c r="F68" s="47">
        <f t="shared" si="73"/>
        <v>0.11390284757118918</v>
      </c>
      <c r="G68" s="47">
        <f t="shared" si="73"/>
        <v>0.24812030075187974</v>
      </c>
      <c r="H68" s="47">
        <f t="shared" si="73"/>
        <v>-6.0240963855421659E-2</v>
      </c>
      <c r="I68" s="47">
        <f>+IFERROR(I67/H67-1,"nm")</f>
        <v>1.1538461538461497E-2</v>
      </c>
      <c r="J68" s="47">
        <f>+J69+J70</f>
        <v>4.2990246826131964E-2</v>
      </c>
      <c r="K68" s="47">
        <f t="shared" ref="K68:N68" si="74">+K69+K70</f>
        <v>4.2990246826131964E-2</v>
      </c>
      <c r="L68" s="47">
        <f t="shared" si="74"/>
        <v>4.2990246826131964E-2</v>
      </c>
      <c r="M68" s="47">
        <f t="shared" si="74"/>
        <v>4.2990246826131964E-2</v>
      </c>
      <c r="N68" s="47">
        <f t="shared" si="74"/>
        <v>4.2990246826131964E-2</v>
      </c>
    </row>
    <row r="69" spans="1:14" x14ac:dyDescent="0.3">
      <c r="A69" s="46" t="s">
        <v>133</v>
      </c>
      <c r="B69" s="47">
        <f t="shared" ref="B69:H69" si="75">+IFERROR(B67/B$21,"nm")</f>
        <v>3.5225618631732167E-2</v>
      </c>
      <c r="C69" s="47">
        <f t="shared" si="75"/>
        <v>3.4611216472500678E-2</v>
      </c>
      <c r="D69" s="47">
        <f t="shared" si="75"/>
        <v>3.5028916929547842E-2</v>
      </c>
      <c r="E69" s="47">
        <f t="shared" si="75"/>
        <v>4.0188488724335239E-2</v>
      </c>
      <c r="F69" s="47">
        <f t="shared" si="75"/>
        <v>4.1818639164884923E-2</v>
      </c>
      <c r="G69" s="47">
        <f t="shared" si="75"/>
        <v>5.7304611985639325E-2</v>
      </c>
      <c r="H69" s="47">
        <f t="shared" si="75"/>
        <v>4.5404272658478372E-2</v>
      </c>
      <c r="I69" s="47">
        <f>+IFERROR(I67/I$21,"nm")</f>
        <v>4.2990246826131964E-2</v>
      </c>
      <c r="J69" s="49">
        <f>+I69</f>
        <v>4.2990246826131964E-2</v>
      </c>
      <c r="K69" s="49">
        <f t="shared" ref="K69:N69" si="76">+J69</f>
        <v>4.2990246826131964E-2</v>
      </c>
      <c r="L69" s="49">
        <f t="shared" si="76"/>
        <v>4.2990246826131964E-2</v>
      </c>
      <c r="M69" s="49">
        <f t="shared" si="76"/>
        <v>4.2990246826131964E-2</v>
      </c>
      <c r="N69" s="49">
        <f t="shared" si="76"/>
        <v>4.2990246826131964E-2</v>
      </c>
    </row>
    <row r="70" spans="1:14" x14ac:dyDescent="0.3">
      <c r="A70" s="43" t="str">
        <f>+[1]Historicals!A117</f>
        <v>Europe, Middle East &amp; Africa</v>
      </c>
      <c r="B70" s="43"/>
      <c r="C70" s="43"/>
      <c r="D70" s="43"/>
      <c r="E70" s="43"/>
      <c r="F70" s="43"/>
      <c r="G70" s="43"/>
      <c r="H70" s="43"/>
      <c r="I70" s="43"/>
      <c r="J70" s="39"/>
      <c r="K70" s="39"/>
      <c r="L70" s="39"/>
      <c r="M70" s="39"/>
      <c r="N70" s="39"/>
    </row>
    <row r="71" spans="1:14" x14ac:dyDescent="0.3">
      <c r="A71" s="9" t="s">
        <v>136</v>
      </c>
      <c r="B71" s="9">
        <f>+Historicals!B117</f>
        <v>0</v>
      </c>
      <c r="C71" s="9">
        <f>+Historicals!C117</f>
        <v>7568</v>
      </c>
      <c r="D71" s="9">
        <f>+Historicals!D117</f>
        <v>7970</v>
      </c>
      <c r="E71" s="9">
        <f>+Historicals!E117</f>
        <v>9242</v>
      </c>
      <c r="F71" s="9">
        <f>+Historicals!F117</f>
        <v>9812</v>
      </c>
      <c r="G71" s="9">
        <f>+Historicals!G117</f>
        <v>9347</v>
      </c>
      <c r="H71" s="9">
        <f>+Historicals!H117</f>
        <v>11456</v>
      </c>
      <c r="I71" s="9">
        <f>+Historicals!I117</f>
        <v>12479</v>
      </c>
      <c r="J71" s="9">
        <f>+SUM(J73+J77+J81)</f>
        <v>12479</v>
      </c>
      <c r="K71" s="9">
        <f t="shared" ref="K71:N71" si="77">+SUM(K73+K77+K81)</f>
        <v>12479</v>
      </c>
      <c r="L71" s="9">
        <f t="shared" si="77"/>
        <v>12479</v>
      </c>
      <c r="M71" s="9">
        <f t="shared" si="77"/>
        <v>12479</v>
      </c>
      <c r="N71" s="9">
        <f t="shared" si="77"/>
        <v>12479</v>
      </c>
    </row>
    <row r="72" spans="1:14" x14ac:dyDescent="0.3">
      <c r="A72" s="44" t="s">
        <v>129</v>
      </c>
      <c r="B72" s="47" t="str">
        <f t="shared" ref="B72:H72" si="78">+IFERROR(B71/A71-1,"nm")</f>
        <v>nm</v>
      </c>
      <c r="C72" s="47" t="str">
        <f t="shared" si="78"/>
        <v>nm</v>
      </c>
      <c r="D72" s="47">
        <f t="shared" si="78"/>
        <v>5.3118393234672379E-2</v>
      </c>
      <c r="E72" s="47">
        <f t="shared" si="78"/>
        <v>0.15959849435382689</v>
      </c>
      <c r="F72" s="47">
        <f t="shared" si="78"/>
        <v>6.1674962129409261E-2</v>
      </c>
      <c r="G72" s="47">
        <f t="shared" si="78"/>
        <v>-4.7390949857317621E-2</v>
      </c>
      <c r="H72" s="47">
        <f t="shared" si="78"/>
        <v>0.22563389322777372</v>
      </c>
      <c r="I72" s="47">
        <f>+IFERROR(I71/H71-1,"nm")</f>
        <v>8.9298184357541999E-2</v>
      </c>
      <c r="J72" s="47">
        <f t="shared" ref="J72:N72" si="79">+IFERROR(J71/I71-1,"nm")</f>
        <v>0</v>
      </c>
      <c r="K72" s="47">
        <f t="shared" si="79"/>
        <v>0</v>
      </c>
      <c r="L72" s="47">
        <f t="shared" si="79"/>
        <v>0</v>
      </c>
      <c r="M72" s="47">
        <f t="shared" si="79"/>
        <v>0</v>
      </c>
      <c r="N72" s="47">
        <f t="shared" si="79"/>
        <v>0</v>
      </c>
    </row>
    <row r="73" spans="1:14" x14ac:dyDescent="0.3">
      <c r="A73" s="45" t="s">
        <v>113</v>
      </c>
      <c r="B73" s="3">
        <f>+Historicals!B118</f>
        <v>0</v>
      </c>
      <c r="C73" s="3">
        <f>+Historicals!C118</f>
        <v>5043</v>
      </c>
      <c r="D73" s="3">
        <f>+Historicals!D118</f>
        <v>5192</v>
      </c>
      <c r="E73" s="3">
        <f>+Historicals!E118</f>
        <v>5875</v>
      </c>
      <c r="F73" s="3">
        <f>+Historicals!F118</f>
        <v>6293</v>
      </c>
      <c r="G73" s="3">
        <f>+Historicals!G118</f>
        <v>5892</v>
      </c>
      <c r="H73" s="3">
        <f>+Historicals!H118</f>
        <v>6970</v>
      </c>
      <c r="I73" s="3">
        <f>+Historicals!I118</f>
        <v>7388</v>
      </c>
      <c r="J73" s="3">
        <f>+I73*(1+J74)</f>
        <v>7388</v>
      </c>
      <c r="K73" s="3">
        <f>+J73*(1+K74)</f>
        <v>7388</v>
      </c>
      <c r="L73" s="3">
        <f t="shared" ref="L73:N73" si="80">+K73*(1+L74)</f>
        <v>7388</v>
      </c>
      <c r="M73" s="3">
        <f t="shared" si="80"/>
        <v>7388</v>
      </c>
      <c r="N73" s="3">
        <f t="shared" si="80"/>
        <v>7388</v>
      </c>
    </row>
    <row r="74" spans="1:14" x14ac:dyDescent="0.3">
      <c r="A74" s="44" t="s">
        <v>129</v>
      </c>
      <c r="B74" s="47" t="str">
        <f t="shared" ref="B74:H74" si="81">+IFERROR(B73/A73-1,"nm")</f>
        <v>nm</v>
      </c>
      <c r="C74" s="47" t="str">
        <f t="shared" si="81"/>
        <v>nm</v>
      </c>
      <c r="D74" s="47">
        <f t="shared" si="81"/>
        <v>2.9545905215149659E-2</v>
      </c>
      <c r="E74" s="47">
        <f t="shared" si="81"/>
        <v>0.1315485362095532</v>
      </c>
      <c r="F74" s="47">
        <f t="shared" si="81"/>
        <v>7.1148936170212673E-2</v>
      </c>
      <c r="G74" s="47">
        <f t="shared" si="81"/>
        <v>-6.3721595423486432E-2</v>
      </c>
      <c r="H74" s="47">
        <f t="shared" si="81"/>
        <v>0.18295994568907004</v>
      </c>
      <c r="I74" s="47">
        <f>+IFERROR(I73/H73-1,"nm")</f>
        <v>5.9971305595408975E-2</v>
      </c>
      <c r="J74" s="47">
        <f>+J75+J76</f>
        <v>0</v>
      </c>
      <c r="K74" s="47">
        <f t="shared" ref="K74:N74" si="82">+K75+K76</f>
        <v>0</v>
      </c>
      <c r="L74" s="47">
        <f t="shared" si="82"/>
        <v>0</v>
      </c>
      <c r="M74" s="47">
        <f t="shared" si="82"/>
        <v>0</v>
      </c>
      <c r="N74" s="47">
        <f t="shared" si="82"/>
        <v>0</v>
      </c>
    </row>
    <row r="75" spans="1:14" x14ac:dyDescent="0.3">
      <c r="A75" s="44" t="s">
        <v>137</v>
      </c>
      <c r="B75" s="47">
        <f>+Historicals!B222</f>
        <v>0</v>
      </c>
      <c r="C75" s="47">
        <f>+Historicals!C222</f>
        <v>0</v>
      </c>
      <c r="D75" s="47">
        <f>+Historicals!D222</f>
        <v>0</v>
      </c>
      <c r="E75" s="47">
        <f>+Historicals!E222</f>
        <v>0.06</v>
      </c>
      <c r="F75" s="47">
        <f>+Historicals!F222</f>
        <v>0.12</v>
      </c>
      <c r="G75" s="47">
        <f>+Historicals!G222</f>
        <v>-0.03</v>
      </c>
      <c r="H75" s="47">
        <f>+Historicals!H222</f>
        <v>0.18</v>
      </c>
      <c r="I75" s="47">
        <f>+Historicals!I222</f>
        <v>0.09</v>
      </c>
      <c r="J75" s="49">
        <v>0</v>
      </c>
      <c r="K75" s="49">
        <f t="shared" ref="K75:N76" si="83">+J75</f>
        <v>0</v>
      </c>
      <c r="L75" s="49">
        <f t="shared" si="83"/>
        <v>0</v>
      </c>
      <c r="M75" s="49">
        <f t="shared" si="83"/>
        <v>0</v>
      </c>
      <c r="N75" s="49">
        <f t="shared" si="83"/>
        <v>0</v>
      </c>
    </row>
    <row r="76" spans="1:14" x14ac:dyDescent="0.3">
      <c r="A76" s="44" t="s">
        <v>138</v>
      </c>
      <c r="B76" s="47" t="str">
        <f t="shared" ref="B76:H76" si="84">+IFERROR(B74-B75,"nm")</f>
        <v>nm</v>
      </c>
      <c r="C76" s="47" t="str">
        <f t="shared" si="84"/>
        <v>nm</v>
      </c>
      <c r="D76" s="47">
        <f t="shared" si="84"/>
        <v>2.9545905215149659E-2</v>
      </c>
      <c r="E76" s="47">
        <f t="shared" si="84"/>
        <v>7.1548536209553204E-2</v>
      </c>
      <c r="F76" s="47">
        <f t="shared" si="84"/>
        <v>-4.8851063829787322E-2</v>
      </c>
      <c r="G76" s="47">
        <f t="shared" si="84"/>
        <v>-3.3721595423486433E-2</v>
      </c>
      <c r="H76" s="47">
        <f t="shared" si="84"/>
        <v>2.9599456890700426E-3</v>
      </c>
      <c r="I76" s="47">
        <f>+IFERROR(I74-I75,"nm")</f>
        <v>-3.0028694404591022E-2</v>
      </c>
      <c r="J76" s="49">
        <v>0</v>
      </c>
      <c r="K76" s="49">
        <f t="shared" si="83"/>
        <v>0</v>
      </c>
      <c r="L76" s="49">
        <f t="shared" si="83"/>
        <v>0</v>
      </c>
      <c r="M76" s="49">
        <f t="shared" si="83"/>
        <v>0</v>
      </c>
      <c r="N76" s="49">
        <f t="shared" si="83"/>
        <v>0</v>
      </c>
    </row>
    <row r="77" spans="1:14" x14ac:dyDescent="0.3">
      <c r="A77" s="45" t="s">
        <v>114</v>
      </c>
      <c r="B77" s="3">
        <f>+Historicals!B119</f>
        <v>0</v>
      </c>
      <c r="C77" s="3">
        <f>+Historicals!C119</f>
        <v>2149</v>
      </c>
      <c r="D77" s="3">
        <f>+Historicals!D119</f>
        <v>2395</v>
      </c>
      <c r="E77" s="3">
        <f>+Historicals!E119</f>
        <v>2940</v>
      </c>
      <c r="F77" s="3">
        <f>+Historicals!F119</f>
        <v>3087</v>
      </c>
      <c r="G77" s="3">
        <f>+Historicals!G119</f>
        <v>3053</v>
      </c>
      <c r="H77" s="3">
        <f>+Historicals!H119</f>
        <v>3996</v>
      </c>
      <c r="I77" s="3">
        <f>+Historicals!I119</f>
        <v>4527</v>
      </c>
      <c r="J77" s="3">
        <f>+I77*(1+J78)</f>
        <v>4527</v>
      </c>
      <c r="K77" s="3">
        <f t="shared" ref="K77:N77" si="85">+J77*(1+K78)</f>
        <v>4527</v>
      </c>
      <c r="L77" s="3">
        <f t="shared" si="85"/>
        <v>4527</v>
      </c>
      <c r="M77" s="3">
        <f t="shared" si="85"/>
        <v>4527</v>
      </c>
      <c r="N77" s="3">
        <f t="shared" si="85"/>
        <v>4527</v>
      </c>
    </row>
    <row r="78" spans="1:14" x14ac:dyDescent="0.3">
      <c r="A78" s="44" t="s">
        <v>129</v>
      </c>
      <c r="B78" s="47" t="str">
        <f t="shared" ref="B78:H78" si="86">+IFERROR(B77/A77-1,"nm")</f>
        <v>nm</v>
      </c>
      <c r="C78" s="47" t="str">
        <f t="shared" si="86"/>
        <v>nm</v>
      </c>
      <c r="D78" s="47">
        <f t="shared" si="86"/>
        <v>0.11447184737087013</v>
      </c>
      <c r="E78" s="47">
        <f t="shared" si="86"/>
        <v>0.22755741127348639</v>
      </c>
      <c r="F78" s="47">
        <f t="shared" si="86"/>
        <v>5.0000000000000044E-2</v>
      </c>
      <c r="G78" s="47">
        <f t="shared" si="86"/>
        <v>-1.1013929381276322E-2</v>
      </c>
      <c r="H78" s="47">
        <f t="shared" si="86"/>
        <v>0.30887651490337364</v>
      </c>
      <c r="I78" s="47">
        <f>+IFERROR(I77/H77-1,"nm")</f>
        <v>0.13288288288288297</v>
      </c>
      <c r="J78" s="47">
        <f>+J79+J80</f>
        <v>0</v>
      </c>
      <c r="K78" s="47">
        <f t="shared" ref="K78:N78" si="87">+K79+K80</f>
        <v>0</v>
      </c>
      <c r="L78" s="47">
        <f t="shared" si="87"/>
        <v>0</v>
      </c>
      <c r="M78" s="47">
        <f t="shared" si="87"/>
        <v>0</v>
      </c>
      <c r="N78" s="47">
        <f t="shared" si="87"/>
        <v>0</v>
      </c>
    </row>
    <row r="79" spans="1:14" x14ac:dyDescent="0.3">
      <c r="A79" s="44" t="s">
        <v>137</v>
      </c>
      <c r="B79" s="47">
        <f>+Historicals!B223</f>
        <v>0</v>
      </c>
      <c r="C79" s="47">
        <f>+Historicals!C223</f>
        <v>0</v>
      </c>
      <c r="D79" s="47">
        <f>+Historicals!D223</f>
        <v>0</v>
      </c>
      <c r="E79" s="47">
        <f>+Historicals!E223</f>
        <v>0.16</v>
      </c>
      <c r="F79" s="47">
        <f>+Historicals!F223</f>
        <v>0.09</v>
      </c>
      <c r="G79" s="47">
        <f>+Historicals!G223</f>
        <v>0.02</v>
      </c>
      <c r="H79" s="47">
        <f>+Historicals!H223</f>
        <v>0.31</v>
      </c>
      <c r="I79" s="47">
        <f>+Historicals!I223</f>
        <v>0.16</v>
      </c>
      <c r="J79" s="49">
        <v>0</v>
      </c>
      <c r="K79" s="49">
        <f t="shared" ref="K79:N80" si="88">+J79</f>
        <v>0</v>
      </c>
      <c r="L79" s="49">
        <f t="shared" si="88"/>
        <v>0</v>
      </c>
      <c r="M79" s="49">
        <f t="shared" si="88"/>
        <v>0</v>
      </c>
      <c r="N79" s="49">
        <f t="shared" si="88"/>
        <v>0</v>
      </c>
    </row>
    <row r="80" spans="1:14" x14ac:dyDescent="0.3">
      <c r="A80" s="44" t="s">
        <v>138</v>
      </c>
      <c r="B80" s="47" t="str">
        <f t="shared" ref="B80:H80" si="89">+IFERROR(B78-B79,"nm")</f>
        <v>nm</v>
      </c>
      <c r="C80" s="47" t="str">
        <f t="shared" si="89"/>
        <v>nm</v>
      </c>
      <c r="D80" s="47">
        <f t="shared" si="89"/>
        <v>0.11447184737087013</v>
      </c>
      <c r="E80" s="47">
        <f t="shared" si="89"/>
        <v>6.7557411273486384E-2</v>
      </c>
      <c r="F80" s="47">
        <f t="shared" si="89"/>
        <v>-3.9999999999999952E-2</v>
      </c>
      <c r="G80" s="47">
        <f t="shared" si="89"/>
        <v>-3.1013929381276322E-2</v>
      </c>
      <c r="H80" s="47">
        <f t="shared" si="89"/>
        <v>-1.1234850966263532E-3</v>
      </c>
      <c r="I80" s="47">
        <f>+IFERROR(I78-I79,"nm")</f>
        <v>-2.7117117117117034E-2</v>
      </c>
      <c r="J80" s="49">
        <v>0</v>
      </c>
      <c r="K80" s="49">
        <f t="shared" si="88"/>
        <v>0</v>
      </c>
      <c r="L80" s="49">
        <f t="shared" si="88"/>
        <v>0</v>
      </c>
      <c r="M80" s="49">
        <f t="shared" si="88"/>
        <v>0</v>
      </c>
      <c r="N80" s="49">
        <f t="shared" si="88"/>
        <v>0</v>
      </c>
    </row>
    <row r="81" spans="1:14" x14ac:dyDescent="0.3">
      <c r="A81" s="45" t="s">
        <v>115</v>
      </c>
      <c r="B81" s="3">
        <f>+Historicals!B120</f>
        <v>0</v>
      </c>
      <c r="C81" s="3">
        <f>+Historicals!C120</f>
        <v>376</v>
      </c>
      <c r="D81" s="3">
        <f>+Historicals!D120</f>
        <v>383</v>
      </c>
      <c r="E81" s="3">
        <f>+Historicals!E120</f>
        <v>427</v>
      </c>
      <c r="F81" s="3">
        <f>+Historicals!F120</f>
        <v>432</v>
      </c>
      <c r="G81" s="3">
        <f>+Historicals!G120</f>
        <v>402</v>
      </c>
      <c r="H81" s="3">
        <f>+Historicals!H120</f>
        <v>490</v>
      </c>
      <c r="I81" s="3">
        <f>+Historicals!I120</f>
        <v>564</v>
      </c>
      <c r="J81" s="3">
        <f>+I81*(1+J82)</f>
        <v>564</v>
      </c>
      <c r="K81" s="3">
        <f t="shared" ref="K81:N81" si="90">+J81*(1+K82)</f>
        <v>564</v>
      </c>
      <c r="L81" s="3">
        <f t="shared" si="90"/>
        <v>564</v>
      </c>
      <c r="M81" s="3">
        <f t="shared" si="90"/>
        <v>564</v>
      </c>
      <c r="N81" s="3">
        <f t="shared" si="90"/>
        <v>564</v>
      </c>
    </row>
    <row r="82" spans="1:14" x14ac:dyDescent="0.3">
      <c r="A82" s="44" t="s">
        <v>129</v>
      </c>
      <c r="B82" s="47" t="str">
        <f t="shared" ref="B82:H82" si="91">+IFERROR(B81/A81-1,"nm")</f>
        <v>nm</v>
      </c>
      <c r="C82" s="47" t="str">
        <f t="shared" si="91"/>
        <v>nm</v>
      </c>
      <c r="D82" s="47">
        <f t="shared" si="91"/>
        <v>1.8617021276595702E-2</v>
      </c>
      <c r="E82" s="47">
        <f t="shared" si="91"/>
        <v>0.11488250652741505</v>
      </c>
      <c r="F82" s="47">
        <f t="shared" si="91"/>
        <v>1.1709601873536313E-2</v>
      </c>
      <c r="G82" s="47">
        <f t="shared" si="91"/>
        <v>-6.944444444444442E-2</v>
      </c>
      <c r="H82" s="47">
        <f t="shared" si="91"/>
        <v>0.21890547263681581</v>
      </c>
      <c r="I82" s="47">
        <f>+IFERROR(I81/H81-1,"nm")</f>
        <v>0.15102040816326534</v>
      </c>
      <c r="J82" s="47">
        <f>+J83+J84</f>
        <v>0</v>
      </c>
      <c r="K82" s="47">
        <f t="shared" ref="K82:N82" si="92">+K83+K84</f>
        <v>0</v>
      </c>
      <c r="L82" s="47">
        <f t="shared" si="92"/>
        <v>0</v>
      </c>
      <c r="M82" s="47">
        <f t="shared" si="92"/>
        <v>0</v>
      </c>
      <c r="N82" s="47">
        <f t="shared" si="92"/>
        <v>0</v>
      </c>
    </row>
    <row r="83" spans="1:14" x14ac:dyDescent="0.3">
      <c r="A83" s="44" t="s">
        <v>137</v>
      </c>
      <c r="B83" s="47">
        <f>+Historicals!B224</f>
        <v>0</v>
      </c>
      <c r="C83" s="47">
        <f>+Historicals!C224</f>
        <v>0</v>
      </c>
      <c r="D83" s="47">
        <f>+Historicals!D224</f>
        <v>0</v>
      </c>
      <c r="E83" s="47">
        <f>+Historicals!E224</f>
        <v>0.06</v>
      </c>
      <c r="F83" s="47">
        <f>+Historicals!F224</f>
        <v>0.05</v>
      </c>
      <c r="G83" s="47">
        <f>+Historicals!G224</f>
        <v>-0.03</v>
      </c>
      <c r="H83" s="47">
        <f>+Historicals!H224</f>
        <v>0.22</v>
      </c>
      <c r="I83" s="47">
        <f>+Historicals!I224</f>
        <v>0.17</v>
      </c>
      <c r="J83" s="49">
        <v>0</v>
      </c>
      <c r="K83" s="49">
        <f t="shared" ref="K83:N84" si="93">+J83</f>
        <v>0</v>
      </c>
      <c r="L83" s="49">
        <f t="shared" si="93"/>
        <v>0</v>
      </c>
      <c r="M83" s="49">
        <f t="shared" si="93"/>
        <v>0</v>
      </c>
      <c r="N83" s="49">
        <f t="shared" si="93"/>
        <v>0</v>
      </c>
    </row>
    <row r="84" spans="1:14" x14ac:dyDescent="0.3">
      <c r="A84" s="44" t="s">
        <v>138</v>
      </c>
      <c r="B84" s="47" t="str">
        <f t="shared" ref="B84:H84" si="94">+IFERROR(B82-B83,"nm")</f>
        <v>nm</v>
      </c>
      <c r="C84" s="47" t="str">
        <f t="shared" si="94"/>
        <v>nm</v>
      </c>
      <c r="D84" s="47">
        <f t="shared" si="94"/>
        <v>1.8617021276595702E-2</v>
      </c>
      <c r="E84" s="47">
        <f t="shared" si="94"/>
        <v>5.4882506527415054E-2</v>
      </c>
      <c r="F84" s="47">
        <f t="shared" si="94"/>
        <v>-3.829039812646369E-2</v>
      </c>
      <c r="G84" s="47">
        <f t="shared" si="94"/>
        <v>-3.9444444444444421E-2</v>
      </c>
      <c r="H84" s="47">
        <f t="shared" si="94"/>
        <v>-1.094527363184189E-3</v>
      </c>
      <c r="I84" s="47">
        <f>+IFERROR(I82-I83,"nm")</f>
        <v>-1.8979591836734672E-2</v>
      </c>
      <c r="J84" s="49">
        <v>0</v>
      </c>
      <c r="K84" s="49">
        <f t="shared" si="93"/>
        <v>0</v>
      </c>
      <c r="L84" s="49">
        <f t="shared" si="93"/>
        <v>0</v>
      </c>
      <c r="M84" s="49">
        <f t="shared" si="93"/>
        <v>0</v>
      </c>
      <c r="N84" s="49">
        <f t="shared" si="93"/>
        <v>0</v>
      </c>
    </row>
    <row r="85" spans="1:14" x14ac:dyDescent="0.3">
      <c r="A85" s="9" t="s">
        <v>130</v>
      </c>
      <c r="B85" s="48">
        <f t="shared" ref="B85:H85" si="95">+B92+B88</f>
        <v>0</v>
      </c>
      <c r="C85" s="48">
        <f t="shared" si="95"/>
        <v>1872</v>
      </c>
      <c r="D85" s="48">
        <f t="shared" si="95"/>
        <v>1613</v>
      </c>
      <c r="E85" s="48">
        <f t="shared" si="95"/>
        <v>1703</v>
      </c>
      <c r="F85" s="48">
        <f t="shared" si="95"/>
        <v>2106</v>
      </c>
      <c r="G85" s="48">
        <f t="shared" si="95"/>
        <v>1673</v>
      </c>
      <c r="H85" s="48">
        <f t="shared" si="95"/>
        <v>2571</v>
      </c>
      <c r="I85" s="48">
        <f>+I92+I88</f>
        <v>3427</v>
      </c>
      <c r="J85" s="48">
        <f>+J71*J87</f>
        <v>2330.1658039557565</v>
      </c>
      <c r="K85" s="48">
        <f t="shared" ref="K85:N85" si="96">+K71*K87</f>
        <v>2330.1658039557565</v>
      </c>
      <c r="L85" s="48">
        <f t="shared" si="96"/>
        <v>2330.1658039557565</v>
      </c>
      <c r="M85" s="48">
        <f t="shared" si="96"/>
        <v>2330.1658039557565</v>
      </c>
      <c r="N85" s="48">
        <f t="shared" si="96"/>
        <v>2330.1658039557565</v>
      </c>
    </row>
    <row r="86" spans="1:14" x14ac:dyDescent="0.3">
      <c r="A86" s="46" t="s">
        <v>129</v>
      </c>
      <c r="B86" s="47" t="str">
        <f t="shared" ref="B86:H86" si="97">+IFERROR(B85/A85-1,"nm")</f>
        <v>nm</v>
      </c>
      <c r="C86" s="47" t="str">
        <f t="shared" si="97"/>
        <v>nm</v>
      </c>
      <c r="D86" s="47">
        <f t="shared" si="97"/>
        <v>-0.13835470085470081</v>
      </c>
      <c r="E86" s="47">
        <f t="shared" si="97"/>
        <v>5.5796652200867936E-2</v>
      </c>
      <c r="F86" s="47">
        <f t="shared" si="97"/>
        <v>0.23664122137404586</v>
      </c>
      <c r="G86" s="47">
        <f t="shared" si="97"/>
        <v>-0.20560303893637222</v>
      </c>
      <c r="H86" s="47">
        <f t="shared" si="97"/>
        <v>0.53676031081888831</v>
      </c>
      <c r="I86" s="47">
        <f>+IFERROR(I85/H85-1,"nm")</f>
        <v>0.33294437961882539</v>
      </c>
      <c r="J86" s="47">
        <f t="shared" ref="J86:N86" si="98">+IFERROR(J85/I85-1,"nm")</f>
        <v>-0.32005666648504338</v>
      </c>
      <c r="K86" s="47">
        <f t="shared" si="98"/>
        <v>0</v>
      </c>
      <c r="L86" s="47">
        <f t="shared" si="98"/>
        <v>0</v>
      </c>
      <c r="M86" s="47">
        <f t="shared" si="98"/>
        <v>0</v>
      </c>
      <c r="N86" s="47">
        <f t="shared" si="98"/>
        <v>0</v>
      </c>
    </row>
    <row r="87" spans="1:14" x14ac:dyDescent="0.3">
      <c r="A87" s="46" t="s">
        <v>131</v>
      </c>
      <c r="B87" s="47">
        <f t="shared" ref="B87:H87" si="99">+IFERROR(B85/B$21,"nm")</f>
        <v>0</v>
      </c>
      <c r="C87" s="47">
        <f t="shared" si="99"/>
        <v>0.12679490652939582</v>
      </c>
      <c r="D87" s="47">
        <f t="shared" si="99"/>
        <v>0.10600683491062039</v>
      </c>
      <c r="E87" s="47">
        <f t="shared" si="99"/>
        <v>0.11464153483675531</v>
      </c>
      <c r="F87" s="47">
        <f t="shared" si="99"/>
        <v>0.13243617155074833</v>
      </c>
      <c r="G87" s="47">
        <f t="shared" si="99"/>
        <v>0.11550676608671638</v>
      </c>
      <c r="H87" s="47">
        <f t="shared" si="99"/>
        <v>0.14965946795506141</v>
      </c>
      <c r="I87" s="47">
        <f>+IFERROR(I85/I$21,"nm")</f>
        <v>0.18672696561869995</v>
      </c>
      <c r="J87" s="49">
        <f>+I87</f>
        <v>0.18672696561869995</v>
      </c>
      <c r="K87" s="49">
        <f t="shared" ref="K87:N87" si="100">+J87</f>
        <v>0.18672696561869995</v>
      </c>
      <c r="L87" s="49">
        <f t="shared" si="100"/>
        <v>0.18672696561869995</v>
      </c>
      <c r="M87" s="49">
        <f t="shared" si="100"/>
        <v>0.18672696561869995</v>
      </c>
      <c r="N87" s="49">
        <f t="shared" si="100"/>
        <v>0.18672696561869995</v>
      </c>
    </row>
    <row r="88" spans="1:14" x14ac:dyDescent="0.3">
      <c r="A88" s="9" t="s">
        <v>132</v>
      </c>
      <c r="B88" s="9">
        <f>+Historicals!B202</f>
        <v>0</v>
      </c>
      <c r="C88" s="9">
        <f>+Historicals!C202</f>
        <v>85</v>
      </c>
      <c r="D88" s="9">
        <f>+Historicals!D202</f>
        <v>106</v>
      </c>
      <c r="E88" s="9">
        <f>+Historicals!E202</f>
        <v>116</v>
      </c>
      <c r="F88" s="9">
        <f>+Historicals!F202</f>
        <v>111</v>
      </c>
      <c r="G88" s="9">
        <f>+Historicals!G202</f>
        <v>132</v>
      </c>
      <c r="H88" s="9">
        <f>+Historicals!H202</f>
        <v>136</v>
      </c>
      <c r="I88" s="9">
        <f>+Historicals!I202</f>
        <v>134</v>
      </c>
      <c r="J88" s="48">
        <f>+J91*J98</f>
        <v>91.112406691004196</v>
      </c>
      <c r="K88" s="48">
        <f t="shared" ref="K88:N88" si="101">+K91*K98</f>
        <v>91.112406691004196</v>
      </c>
      <c r="L88" s="48">
        <f t="shared" si="101"/>
        <v>91.112406691004196</v>
      </c>
      <c r="M88" s="48">
        <f t="shared" si="101"/>
        <v>91.112406691004196</v>
      </c>
      <c r="N88" s="48">
        <f t="shared" si="101"/>
        <v>91.112406691004196</v>
      </c>
    </row>
    <row r="89" spans="1:14" x14ac:dyDescent="0.3">
      <c r="A89" s="46" t="s">
        <v>129</v>
      </c>
      <c r="B89" s="47" t="str">
        <f t="shared" ref="B89:H89" si="102">+IFERROR(B88/A88-1,"nm")</f>
        <v>nm</v>
      </c>
      <c r="C89" s="47" t="str">
        <f t="shared" si="102"/>
        <v>nm</v>
      </c>
      <c r="D89" s="47">
        <f t="shared" si="102"/>
        <v>0.24705882352941178</v>
      </c>
      <c r="E89" s="47">
        <f t="shared" si="102"/>
        <v>9.4339622641509413E-2</v>
      </c>
      <c r="F89" s="47">
        <f t="shared" si="102"/>
        <v>-4.31034482758621E-2</v>
      </c>
      <c r="G89" s="47">
        <f t="shared" si="102"/>
        <v>0.18918918918918926</v>
      </c>
      <c r="H89" s="47">
        <f t="shared" si="102"/>
        <v>3.0303030303030276E-2</v>
      </c>
      <c r="I89" s="47">
        <f>+IFERROR(I88/H88-1,"nm")</f>
        <v>-1.4705882352941124E-2</v>
      </c>
      <c r="J89" s="47">
        <f t="shared" ref="J89:N89" si="103">+IFERROR(J88/I88-1,"nm")</f>
        <v>-0.32005666648504327</v>
      </c>
      <c r="K89" s="47">
        <f t="shared" si="103"/>
        <v>0</v>
      </c>
      <c r="L89" s="47">
        <f t="shared" si="103"/>
        <v>0</v>
      </c>
      <c r="M89" s="47">
        <f t="shared" si="103"/>
        <v>0</v>
      </c>
      <c r="N89" s="47">
        <f t="shared" si="103"/>
        <v>0</v>
      </c>
    </row>
    <row r="90" spans="1:14" x14ac:dyDescent="0.3">
      <c r="A90" s="46" t="s">
        <v>133</v>
      </c>
      <c r="B90" s="47">
        <f t="shared" ref="B90:H90" si="104">+IFERROR(B88/B$21,"nm")</f>
        <v>0</v>
      </c>
      <c r="C90" s="47">
        <f t="shared" si="104"/>
        <v>5.7572473584394475E-3</v>
      </c>
      <c r="D90" s="47">
        <f t="shared" si="104"/>
        <v>6.9663512092534175E-3</v>
      </c>
      <c r="E90" s="47">
        <f t="shared" si="104"/>
        <v>7.808818579602827E-3</v>
      </c>
      <c r="F90" s="47">
        <f t="shared" si="104"/>
        <v>6.9802540560935733E-3</v>
      </c>
      <c r="G90" s="47">
        <f t="shared" si="104"/>
        <v>9.1135045567522777E-3</v>
      </c>
      <c r="H90" s="47">
        <f t="shared" si="104"/>
        <v>7.9166424122475119E-3</v>
      </c>
      <c r="I90" s="47">
        <f>+IFERROR(I88/I$21,"nm")</f>
        <v>7.3012586498120199E-3</v>
      </c>
      <c r="J90" s="47">
        <f t="shared" ref="J90:N90" si="105">+IFERROR(J88/J$21,"nm")</f>
        <v>4.9644421452080967E-3</v>
      </c>
      <c r="K90" s="47">
        <f t="shared" si="105"/>
        <v>4.9644421452080967E-3</v>
      </c>
      <c r="L90" s="47">
        <f t="shared" si="105"/>
        <v>4.9644421452080967E-3</v>
      </c>
      <c r="M90" s="47">
        <f t="shared" si="105"/>
        <v>4.9644421452080967E-3</v>
      </c>
      <c r="N90" s="47">
        <f t="shared" si="105"/>
        <v>4.9644421452080967E-3</v>
      </c>
    </row>
    <row r="91" spans="1:14" x14ac:dyDescent="0.3">
      <c r="A91" s="46" t="s">
        <v>140</v>
      </c>
      <c r="B91" s="47" t="str">
        <f t="shared" ref="B91:H91" si="106">+IFERROR(B88/B98,"nm")</f>
        <v>nm</v>
      </c>
      <c r="C91" s="47" t="str">
        <f t="shared" si="106"/>
        <v>nm</v>
      </c>
      <c r="D91" s="47">
        <f t="shared" si="106"/>
        <v>0.14950634696755993</v>
      </c>
      <c r="E91" s="47">
        <f t="shared" si="106"/>
        <v>0.13663133097762073</v>
      </c>
      <c r="F91" s="47">
        <f t="shared" si="106"/>
        <v>0.11948331539289558</v>
      </c>
      <c r="G91" s="47">
        <f t="shared" si="106"/>
        <v>0.14915254237288136</v>
      </c>
      <c r="H91" s="47">
        <f t="shared" si="106"/>
        <v>0.1384928716904277</v>
      </c>
      <c r="I91" s="47">
        <f>+IFERROR(I88/I98,"nm")</f>
        <v>0.14565217391304347</v>
      </c>
      <c r="J91" s="49">
        <f>+I91</f>
        <v>0.14565217391304347</v>
      </c>
      <c r="K91" s="49">
        <f t="shared" ref="K91:N91" si="107">+J91</f>
        <v>0.14565217391304347</v>
      </c>
      <c r="L91" s="49">
        <f t="shared" si="107"/>
        <v>0.14565217391304347</v>
      </c>
      <c r="M91" s="49">
        <f t="shared" si="107"/>
        <v>0.14565217391304347</v>
      </c>
      <c r="N91" s="49">
        <f t="shared" si="107"/>
        <v>0.14565217391304347</v>
      </c>
    </row>
    <row r="92" spans="1:14" x14ac:dyDescent="0.3">
      <c r="A92" s="9" t="s">
        <v>134</v>
      </c>
      <c r="B92" s="9">
        <f>+Historicals!B157</f>
        <v>0</v>
      </c>
      <c r="C92" s="9">
        <f>+Historicals!C157</f>
        <v>1787</v>
      </c>
      <c r="D92" s="9">
        <f>+Historicals!D157</f>
        <v>1507</v>
      </c>
      <c r="E92" s="9">
        <f>+Historicals!E157</f>
        <v>1587</v>
      </c>
      <c r="F92" s="9">
        <f>+Historicals!F157</f>
        <v>1995</v>
      </c>
      <c r="G92" s="9">
        <f>+Historicals!G157</f>
        <v>1541</v>
      </c>
      <c r="H92" s="9">
        <f>+Historicals!H157</f>
        <v>2435</v>
      </c>
      <c r="I92" s="9">
        <f>+Historicals!I157</f>
        <v>3293</v>
      </c>
      <c r="J92" s="9">
        <f>+J85-J88</f>
        <v>2239.0533972647522</v>
      </c>
      <c r="K92" s="9">
        <f t="shared" ref="K92:N92" si="108">+K85-K88</f>
        <v>2239.0533972647522</v>
      </c>
      <c r="L92" s="9">
        <f t="shared" si="108"/>
        <v>2239.0533972647522</v>
      </c>
      <c r="M92" s="9">
        <f t="shared" si="108"/>
        <v>2239.0533972647522</v>
      </c>
      <c r="N92" s="9">
        <f t="shared" si="108"/>
        <v>2239.0533972647522</v>
      </c>
    </row>
    <row r="93" spans="1:14" x14ac:dyDescent="0.3">
      <c r="A93" s="46" t="s">
        <v>129</v>
      </c>
      <c r="B93" s="47" t="str">
        <f t="shared" ref="B93:H93" si="109">+IFERROR(B92/A92-1,"nm")</f>
        <v>nm</v>
      </c>
      <c r="C93" s="47" t="str">
        <f t="shared" si="109"/>
        <v>nm</v>
      </c>
      <c r="D93" s="47">
        <f t="shared" si="109"/>
        <v>-0.15668718522663683</v>
      </c>
      <c r="E93" s="47">
        <f t="shared" si="109"/>
        <v>5.3085600530855981E-2</v>
      </c>
      <c r="F93" s="47">
        <f t="shared" si="109"/>
        <v>0.25708884688090738</v>
      </c>
      <c r="G93" s="47">
        <f t="shared" si="109"/>
        <v>-0.22756892230576442</v>
      </c>
      <c r="H93" s="47">
        <f t="shared" si="109"/>
        <v>0.58014276443867629</v>
      </c>
      <c r="I93" s="47">
        <f>+IFERROR(I92/H92-1,"nm")</f>
        <v>0.3523613963039014</v>
      </c>
      <c r="J93" s="47">
        <f t="shared" ref="J93:N93" si="110">+IFERROR(J92/I92-1,"nm")</f>
        <v>-0.32005666648504338</v>
      </c>
      <c r="K93" s="47">
        <f t="shared" si="110"/>
        <v>0</v>
      </c>
      <c r="L93" s="47">
        <f t="shared" si="110"/>
        <v>0</v>
      </c>
      <c r="M93" s="47">
        <f t="shared" si="110"/>
        <v>0</v>
      </c>
      <c r="N93" s="47">
        <f t="shared" si="110"/>
        <v>0</v>
      </c>
    </row>
    <row r="94" spans="1:14" x14ac:dyDescent="0.3">
      <c r="A94" s="46" t="s">
        <v>131</v>
      </c>
      <c r="B94" s="47">
        <f t="shared" ref="B94:H94" si="111">+IFERROR(B92/B$21,"nm")</f>
        <v>0</v>
      </c>
      <c r="C94" s="47">
        <f t="shared" si="111"/>
        <v>0.12103765917095638</v>
      </c>
      <c r="D94" s="47">
        <f t="shared" si="111"/>
        <v>9.9040483701366977E-2</v>
      </c>
      <c r="E94" s="47">
        <f t="shared" si="111"/>
        <v>0.10683271625715247</v>
      </c>
      <c r="F94" s="47">
        <f t="shared" si="111"/>
        <v>0.12545591749465476</v>
      </c>
      <c r="G94" s="47">
        <f t="shared" si="111"/>
        <v>0.1063932615299641</v>
      </c>
      <c r="H94" s="47">
        <f t="shared" si="111"/>
        <v>0.14174282554281389</v>
      </c>
      <c r="I94" s="47">
        <f>+IFERROR(I92/I$21,"nm")</f>
        <v>0.17942570696888793</v>
      </c>
      <c r="J94" s="47">
        <f t="shared" ref="J94:N94" si="112">+IFERROR(J92/J$21,"nm")</f>
        <v>0.12199931331470344</v>
      </c>
      <c r="K94" s="47">
        <f t="shared" si="112"/>
        <v>0.12199931331470344</v>
      </c>
      <c r="L94" s="47">
        <f t="shared" si="112"/>
        <v>0.12199931331470344</v>
      </c>
      <c r="M94" s="47">
        <f t="shared" si="112"/>
        <v>0.12199931331470344</v>
      </c>
      <c r="N94" s="47">
        <f t="shared" si="112"/>
        <v>0.12199931331470344</v>
      </c>
    </row>
    <row r="95" spans="1:14" x14ac:dyDescent="0.3">
      <c r="A95" s="9" t="s">
        <v>135</v>
      </c>
      <c r="B95" s="9">
        <f>+Historicals!B187</f>
        <v>0</v>
      </c>
      <c r="C95" s="9">
        <f>+Historicals!C187</f>
        <v>234</v>
      </c>
      <c r="D95" s="9">
        <f>+Historicals!D187</f>
        <v>173</v>
      </c>
      <c r="E95" s="9">
        <f>+Historicals!E187</f>
        <v>240</v>
      </c>
      <c r="F95" s="9">
        <f>+Historicals!F187</f>
        <v>233</v>
      </c>
      <c r="G95" s="9">
        <f>+Historicals!G187</f>
        <v>139</v>
      </c>
      <c r="H95" s="9">
        <f>+Historicals!H187</f>
        <v>153</v>
      </c>
      <c r="I95" s="9">
        <f>+Historicals!I187</f>
        <v>197</v>
      </c>
      <c r="J95" s="48">
        <f>+J71*J97</f>
        <v>133.94883670244647</v>
      </c>
      <c r="K95" s="48">
        <f t="shared" ref="K95:N95" si="113">+K71*K97</f>
        <v>133.94883670244647</v>
      </c>
      <c r="L95" s="48">
        <f t="shared" si="113"/>
        <v>133.94883670244647</v>
      </c>
      <c r="M95" s="48">
        <f t="shared" si="113"/>
        <v>133.94883670244647</v>
      </c>
      <c r="N95" s="48">
        <f t="shared" si="113"/>
        <v>133.94883670244647</v>
      </c>
    </row>
    <row r="96" spans="1:14" x14ac:dyDescent="0.3">
      <c r="A96" s="46" t="s">
        <v>129</v>
      </c>
      <c r="B96" s="47" t="str">
        <f t="shared" ref="B96:H96" si="114">+IFERROR(B95/A95-1,"nm")</f>
        <v>nm</v>
      </c>
      <c r="C96" s="47" t="str">
        <f t="shared" si="114"/>
        <v>nm</v>
      </c>
      <c r="D96" s="47">
        <f t="shared" si="114"/>
        <v>-0.26068376068376065</v>
      </c>
      <c r="E96" s="47">
        <f t="shared" si="114"/>
        <v>0.38728323699421963</v>
      </c>
      <c r="F96" s="47">
        <f t="shared" si="114"/>
        <v>-2.9166666666666674E-2</v>
      </c>
      <c r="G96" s="47">
        <f t="shared" si="114"/>
        <v>-0.40343347639484983</v>
      </c>
      <c r="H96" s="47">
        <f t="shared" si="114"/>
        <v>0.10071942446043169</v>
      </c>
      <c r="I96" s="47">
        <f>+IFERROR(I95/H95-1,"nm")</f>
        <v>0.28758169934640532</v>
      </c>
      <c r="J96" s="47">
        <f t="shared" ref="J96:N96" si="115">+IFERROR(J95/I95-1,"nm")</f>
        <v>-0.32005666648504327</v>
      </c>
      <c r="K96" s="47">
        <f t="shared" si="115"/>
        <v>0</v>
      </c>
      <c r="L96" s="47">
        <f t="shared" si="115"/>
        <v>0</v>
      </c>
      <c r="M96" s="47">
        <f t="shared" si="115"/>
        <v>0</v>
      </c>
      <c r="N96" s="47">
        <f t="shared" si="115"/>
        <v>0</v>
      </c>
    </row>
    <row r="97" spans="1:14" x14ac:dyDescent="0.3">
      <c r="A97" s="46" t="s">
        <v>133</v>
      </c>
      <c r="B97" s="47">
        <f t="shared" ref="B97:H97" si="116">+IFERROR(B95/B$21,"nm")</f>
        <v>0</v>
      </c>
      <c r="C97" s="47">
        <f t="shared" si="116"/>
        <v>1.5849363316174477E-2</v>
      </c>
      <c r="D97" s="47">
        <f t="shared" si="116"/>
        <v>1.1369610935856993E-2</v>
      </c>
      <c r="E97" s="47">
        <f t="shared" si="116"/>
        <v>1.6156176371592057E-2</v>
      </c>
      <c r="F97" s="47">
        <f t="shared" si="116"/>
        <v>1.4652245000628852E-2</v>
      </c>
      <c r="G97" s="47">
        <f t="shared" si="116"/>
        <v>9.5967964650648992E-3</v>
      </c>
      <c r="H97" s="47">
        <f t="shared" si="116"/>
        <v>8.9062227137784496E-3</v>
      </c>
      <c r="I97" s="47">
        <f>+IFERROR(I95/I$21,"nm")</f>
        <v>1.0733939955320656E-2</v>
      </c>
      <c r="J97" s="49">
        <f>+I97</f>
        <v>1.0733939955320656E-2</v>
      </c>
      <c r="K97" s="49">
        <f t="shared" ref="K97:N97" si="117">+J97</f>
        <v>1.0733939955320656E-2</v>
      </c>
      <c r="L97" s="49">
        <f t="shared" si="117"/>
        <v>1.0733939955320656E-2</v>
      </c>
      <c r="M97" s="49">
        <f t="shared" si="117"/>
        <v>1.0733939955320656E-2</v>
      </c>
      <c r="N97" s="49">
        <f t="shared" si="117"/>
        <v>1.0733939955320656E-2</v>
      </c>
    </row>
    <row r="98" spans="1:14" x14ac:dyDescent="0.3">
      <c r="A98" s="9" t="s">
        <v>141</v>
      </c>
      <c r="B98" s="9">
        <f>+Historicals!B172</f>
        <v>0</v>
      </c>
      <c r="C98" s="9">
        <f>+Historicals!C172</f>
        <v>0</v>
      </c>
      <c r="D98" s="9">
        <f>+Historicals!D172</f>
        <v>709</v>
      </c>
      <c r="E98" s="9">
        <f>+Historicals!E172</f>
        <v>849</v>
      </c>
      <c r="F98" s="9">
        <f>+Historicals!F172</f>
        <v>929</v>
      </c>
      <c r="G98" s="9">
        <f>+Historicals!G172</f>
        <v>885</v>
      </c>
      <c r="H98" s="9">
        <f>+Historicals!H172</f>
        <v>982</v>
      </c>
      <c r="I98" s="9">
        <f>+Historicals!I172</f>
        <v>920</v>
      </c>
      <c r="J98" s="48">
        <f>+J71*J100</f>
        <v>625.54786683376017</v>
      </c>
      <c r="K98" s="48">
        <f t="shared" ref="K98:N98" si="118">+K71*K100</f>
        <v>625.54786683376017</v>
      </c>
      <c r="L98" s="48">
        <f t="shared" si="118"/>
        <v>625.54786683376017</v>
      </c>
      <c r="M98" s="48">
        <f t="shared" si="118"/>
        <v>625.54786683376017</v>
      </c>
      <c r="N98" s="48">
        <f t="shared" si="118"/>
        <v>625.54786683376017</v>
      </c>
    </row>
    <row r="99" spans="1:14" x14ac:dyDescent="0.3">
      <c r="A99" s="46" t="s">
        <v>129</v>
      </c>
      <c r="B99" s="47" t="str">
        <f t="shared" ref="B99:H99" si="119">+IFERROR(B98/A98-1,"nm")</f>
        <v>nm</v>
      </c>
      <c r="C99" s="47" t="str">
        <f t="shared" si="119"/>
        <v>nm</v>
      </c>
      <c r="D99" s="47" t="str">
        <f t="shared" si="119"/>
        <v>nm</v>
      </c>
      <c r="E99" s="47">
        <f t="shared" si="119"/>
        <v>0.19746121297602248</v>
      </c>
      <c r="F99" s="47">
        <f t="shared" si="119"/>
        <v>9.4228504122497059E-2</v>
      </c>
      <c r="G99" s="47">
        <f t="shared" si="119"/>
        <v>-4.7362755651237931E-2</v>
      </c>
      <c r="H99" s="47">
        <f t="shared" si="119"/>
        <v>0.1096045197740112</v>
      </c>
      <c r="I99" s="47">
        <f>+IFERROR(I98/H98-1,"nm")</f>
        <v>-6.313645621181263E-2</v>
      </c>
      <c r="J99" s="47">
        <f>+J100+J101</f>
        <v>5.012804446139596E-2</v>
      </c>
      <c r="K99" s="47">
        <f t="shared" ref="K99:N99" si="120">+K100+K101</f>
        <v>5.012804446139596E-2</v>
      </c>
      <c r="L99" s="47">
        <f t="shared" si="120"/>
        <v>5.012804446139596E-2</v>
      </c>
      <c r="M99" s="47">
        <f t="shared" si="120"/>
        <v>5.012804446139596E-2</v>
      </c>
      <c r="N99" s="47">
        <f t="shared" si="120"/>
        <v>5.012804446139596E-2</v>
      </c>
    </row>
    <row r="100" spans="1:14" x14ac:dyDescent="0.3">
      <c r="A100" s="46" t="s">
        <v>133</v>
      </c>
      <c r="B100" s="47">
        <f t="shared" ref="B100:H100" si="121">+IFERROR(B98/B$21,"nm")</f>
        <v>0</v>
      </c>
      <c r="C100" s="47">
        <f t="shared" si="121"/>
        <v>0</v>
      </c>
      <c r="D100" s="47">
        <f t="shared" si="121"/>
        <v>4.6595688748685596E-2</v>
      </c>
      <c r="E100" s="47">
        <f t="shared" si="121"/>
        <v>5.7152473914506903E-2</v>
      </c>
      <c r="F100" s="47">
        <f t="shared" si="121"/>
        <v>5.8420324487485853E-2</v>
      </c>
      <c r="G100" s="47">
        <f t="shared" si="121"/>
        <v>6.1101905550952774E-2</v>
      </c>
      <c r="H100" s="47">
        <f t="shared" si="121"/>
        <v>5.7162815064904823E-2</v>
      </c>
      <c r="I100" s="47">
        <f>+IFERROR(I98/I$21,"nm")</f>
        <v>5.012804446139596E-2</v>
      </c>
      <c r="J100" s="49">
        <f>+I100</f>
        <v>5.012804446139596E-2</v>
      </c>
      <c r="K100" s="49">
        <f t="shared" ref="K100:N100" si="122">+J100</f>
        <v>5.012804446139596E-2</v>
      </c>
      <c r="L100" s="49">
        <f t="shared" si="122"/>
        <v>5.012804446139596E-2</v>
      </c>
      <c r="M100" s="49">
        <f t="shared" si="122"/>
        <v>5.012804446139596E-2</v>
      </c>
      <c r="N100" s="49">
        <f t="shared" si="122"/>
        <v>5.012804446139596E-2</v>
      </c>
    </row>
    <row r="101" spans="1:14" x14ac:dyDescent="0.3">
      <c r="A101" s="43" t="str">
        <f>+[1]Historicals!A125</f>
        <v>Asia Pacific &amp; Latin America</v>
      </c>
      <c r="B101" s="43"/>
      <c r="C101" s="43"/>
      <c r="D101" s="43"/>
      <c r="E101" s="43"/>
      <c r="F101" s="43"/>
      <c r="G101" s="43"/>
      <c r="H101" s="43"/>
      <c r="I101" s="43"/>
      <c r="J101" s="39"/>
      <c r="K101" s="39"/>
      <c r="L101" s="39"/>
      <c r="M101" s="39"/>
      <c r="N101" s="39"/>
    </row>
    <row r="102" spans="1:14" x14ac:dyDescent="0.3">
      <c r="A102" s="9" t="s">
        <v>136</v>
      </c>
      <c r="B102" s="9">
        <f>+Historicals!B125</f>
        <v>0</v>
      </c>
      <c r="C102" s="9">
        <f>+Historicals!C125</f>
        <v>4317</v>
      </c>
      <c r="D102" s="9">
        <f>+Historicals!D125</f>
        <v>4737</v>
      </c>
      <c r="E102" s="9">
        <f>+Historicals!E125</f>
        <v>5166</v>
      </c>
      <c r="F102" s="9">
        <f>+Historicals!F125</f>
        <v>5254</v>
      </c>
      <c r="G102" s="9">
        <f>+Historicals!G125</f>
        <v>5028</v>
      </c>
      <c r="H102" s="9">
        <f>+Historicals!H125</f>
        <v>5343</v>
      </c>
      <c r="I102" s="9">
        <f>+Historicals!I125</f>
        <v>5955</v>
      </c>
      <c r="J102" s="9">
        <f>+SUM(J104+J108+J112)</f>
        <v>5955</v>
      </c>
      <c r="K102" s="9">
        <f t="shared" ref="K102:N102" si="123">+SUM(K104+K108+K112)</f>
        <v>5955</v>
      </c>
      <c r="L102" s="9">
        <f t="shared" si="123"/>
        <v>5955</v>
      </c>
      <c r="M102" s="9">
        <f t="shared" si="123"/>
        <v>5955</v>
      </c>
      <c r="N102" s="9">
        <f t="shared" si="123"/>
        <v>5955</v>
      </c>
    </row>
    <row r="103" spans="1:14" x14ac:dyDescent="0.3">
      <c r="A103" s="44" t="s">
        <v>129</v>
      </c>
      <c r="B103" s="47" t="str">
        <f t="shared" ref="B103:H103" si="124">+IFERROR(B102/A102-1,"nm")</f>
        <v>nm</v>
      </c>
      <c r="C103" s="47" t="str">
        <f t="shared" si="124"/>
        <v>nm</v>
      </c>
      <c r="D103" s="47">
        <f t="shared" si="124"/>
        <v>9.7289784572619942E-2</v>
      </c>
      <c r="E103" s="47">
        <f t="shared" si="124"/>
        <v>9.0563647878403986E-2</v>
      </c>
      <c r="F103" s="47">
        <f t="shared" si="124"/>
        <v>1.7034456058846237E-2</v>
      </c>
      <c r="G103" s="47">
        <f t="shared" si="124"/>
        <v>-4.3014845831747195E-2</v>
      </c>
      <c r="H103" s="47">
        <f t="shared" si="124"/>
        <v>6.2649164677804237E-2</v>
      </c>
      <c r="I103" s="47">
        <f>+IFERROR(I102/H102-1,"nm")</f>
        <v>0.11454239191465465</v>
      </c>
      <c r="J103" s="47">
        <f t="shared" ref="J103:N103" si="125">+IFERROR(J102/I102-1,"nm")</f>
        <v>0</v>
      </c>
      <c r="K103" s="47">
        <f t="shared" si="125"/>
        <v>0</v>
      </c>
      <c r="L103" s="47">
        <f t="shared" si="125"/>
        <v>0</v>
      </c>
      <c r="M103" s="47">
        <f t="shared" si="125"/>
        <v>0</v>
      </c>
      <c r="N103" s="47">
        <f t="shared" si="125"/>
        <v>0</v>
      </c>
    </row>
    <row r="104" spans="1:14" x14ac:dyDescent="0.3">
      <c r="A104" s="45" t="s">
        <v>113</v>
      </c>
      <c r="B104" s="3">
        <f>+Historicals!B126</f>
        <v>0</v>
      </c>
      <c r="C104" s="3">
        <f>+Historicals!C126</f>
        <v>2930</v>
      </c>
      <c r="D104" s="3">
        <f>+Historicals!D126</f>
        <v>3285</v>
      </c>
      <c r="E104" s="3">
        <f>+Historicals!E126</f>
        <v>3575</v>
      </c>
      <c r="F104" s="3">
        <f>+Historicals!F126</f>
        <v>3622</v>
      </c>
      <c r="G104" s="3">
        <f>+Historicals!G126</f>
        <v>3449</v>
      </c>
      <c r="H104" s="3">
        <f>+Historicals!H126</f>
        <v>3659</v>
      </c>
      <c r="I104" s="3">
        <f>+Historicals!I126</f>
        <v>4111</v>
      </c>
      <c r="J104" s="3">
        <f>+I104*(1+J105)</f>
        <v>4111</v>
      </c>
      <c r="K104" s="3">
        <f>+J104*(1+K105)</f>
        <v>4111</v>
      </c>
      <c r="L104" s="3">
        <f t="shared" ref="L104:N104" si="126">+K104*(1+L105)</f>
        <v>4111</v>
      </c>
      <c r="M104" s="3">
        <f t="shared" si="126"/>
        <v>4111</v>
      </c>
      <c r="N104" s="3">
        <f t="shared" si="126"/>
        <v>4111</v>
      </c>
    </row>
    <row r="105" spans="1:14" x14ac:dyDescent="0.3">
      <c r="A105" s="44" t="s">
        <v>129</v>
      </c>
      <c r="B105" s="47" t="str">
        <f t="shared" ref="B105:H105" si="127">+IFERROR(B104/A104-1,"nm")</f>
        <v>nm</v>
      </c>
      <c r="C105" s="47" t="str">
        <f t="shared" si="127"/>
        <v>nm</v>
      </c>
      <c r="D105" s="47">
        <f t="shared" si="127"/>
        <v>0.12116040955631391</v>
      </c>
      <c r="E105" s="47">
        <f t="shared" si="127"/>
        <v>8.8280060882800715E-2</v>
      </c>
      <c r="F105" s="47">
        <f t="shared" si="127"/>
        <v>1.3146853146853044E-2</v>
      </c>
      <c r="G105" s="47">
        <f t="shared" si="127"/>
        <v>-4.7763666482606326E-2</v>
      </c>
      <c r="H105" s="47">
        <f t="shared" si="127"/>
        <v>6.0887213685126174E-2</v>
      </c>
      <c r="I105" s="47">
        <f>+IFERROR(I104/H104-1,"nm")</f>
        <v>0.12353101940420874</v>
      </c>
      <c r="J105" s="47">
        <f>+J106+J107</f>
        <v>0</v>
      </c>
      <c r="K105" s="47">
        <f t="shared" ref="K105:N105" si="128">+K106+K107</f>
        <v>0</v>
      </c>
      <c r="L105" s="47">
        <f t="shared" si="128"/>
        <v>0</v>
      </c>
      <c r="M105" s="47">
        <f t="shared" si="128"/>
        <v>0</v>
      </c>
      <c r="N105" s="47">
        <f t="shared" si="128"/>
        <v>0</v>
      </c>
    </row>
    <row r="106" spans="1:14" x14ac:dyDescent="0.3">
      <c r="A106" s="44" t="s">
        <v>137</v>
      </c>
      <c r="B106" s="47">
        <f>+Historicals!B230</f>
        <v>0</v>
      </c>
      <c r="C106" s="47">
        <f>+Historicals!C230</f>
        <v>0</v>
      </c>
      <c r="D106" s="47">
        <f>+Historicals!D230</f>
        <v>0</v>
      </c>
      <c r="E106" s="47">
        <f>+Historicals!E230</f>
        <v>0.09</v>
      </c>
      <c r="F106" s="47">
        <f>+Historicals!F230</f>
        <v>0.12</v>
      </c>
      <c r="G106" s="47">
        <f>+Historicals!G230</f>
        <v>0</v>
      </c>
      <c r="H106" s="47">
        <f>+Historicals!H230</f>
        <v>0.06</v>
      </c>
      <c r="I106" s="47">
        <f>+Historicals!I230</f>
        <v>0.17</v>
      </c>
      <c r="J106" s="49">
        <v>0</v>
      </c>
      <c r="K106" s="49">
        <f t="shared" ref="K106:N107" si="129">+J106</f>
        <v>0</v>
      </c>
      <c r="L106" s="49">
        <f t="shared" si="129"/>
        <v>0</v>
      </c>
      <c r="M106" s="49">
        <f t="shared" si="129"/>
        <v>0</v>
      </c>
      <c r="N106" s="49">
        <f t="shared" si="129"/>
        <v>0</v>
      </c>
    </row>
    <row r="107" spans="1:14" x14ac:dyDescent="0.3">
      <c r="A107" s="44" t="s">
        <v>138</v>
      </c>
      <c r="B107" s="47" t="str">
        <f t="shared" ref="B107:H107" si="130">+IFERROR(B105-B106,"nm")</f>
        <v>nm</v>
      </c>
      <c r="C107" s="47" t="str">
        <f t="shared" si="130"/>
        <v>nm</v>
      </c>
      <c r="D107" s="47">
        <f t="shared" si="130"/>
        <v>0.12116040955631391</v>
      </c>
      <c r="E107" s="47">
        <f t="shared" si="130"/>
        <v>-1.7199391171992817E-3</v>
      </c>
      <c r="F107" s="47">
        <f t="shared" si="130"/>
        <v>-0.10685314685314695</v>
      </c>
      <c r="G107" s="47">
        <f t="shared" si="130"/>
        <v>-4.7763666482606326E-2</v>
      </c>
      <c r="H107" s="47">
        <f t="shared" si="130"/>
        <v>8.8721368512617582E-4</v>
      </c>
      <c r="I107" s="47">
        <f>+IFERROR(I105-I106,"nm")</f>
        <v>-4.646898059579127E-2</v>
      </c>
      <c r="J107" s="49">
        <v>0</v>
      </c>
      <c r="K107" s="49">
        <f t="shared" si="129"/>
        <v>0</v>
      </c>
      <c r="L107" s="49">
        <f t="shared" si="129"/>
        <v>0</v>
      </c>
      <c r="M107" s="49">
        <f t="shared" si="129"/>
        <v>0</v>
      </c>
      <c r="N107" s="49">
        <f t="shared" si="129"/>
        <v>0</v>
      </c>
    </row>
    <row r="108" spans="1:14" x14ac:dyDescent="0.3">
      <c r="A108" s="45" t="s">
        <v>114</v>
      </c>
      <c r="B108" s="3">
        <f>+Historicals!B127</f>
        <v>0</v>
      </c>
      <c r="C108" s="3">
        <f>+Historicals!C127</f>
        <v>1117</v>
      </c>
      <c r="D108" s="3">
        <f>+Historicals!D127</f>
        <v>1185</v>
      </c>
      <c r="E108" s="3">
        <f>+Historicals!E127</f>
        <v>1347</v>
      </c>
      <c r="F108" s="3">
        <f>+Historicals!F127</f>
        <v>1395</v>
      </c>
      <c r="G108" s="3">
        <f>+Historicals!G127</f>
        <v>1365</v>
      </c>
      <c r="H108" s="3">
        <f>+Historicals!H127</f>
        <v>1494</v>
      </c>
      <c r="I108" s="3">
        <f>+Historicals!I127</f>
        <v>1610</v>
      </c>
      <c r="J108" s="3">
        <f>+I108*(1+J109)</f>
        <v>1610</v>
      </c>
      <c r="K108" s="3">
        <f t="shared" ref="K108:N108" si="131">+J108*(1+K109)</f>
        <v>1610</v>
      </c>
      <c r="L108" s="3">
        <f t="shared" si="131"/>
        <v>1610</v>
      </c>
      <c r="M108" s="3">
        <f t="shared" si="131"/>
        <v>1610</v>
      </c>
      <c r="N108" s="3">
        <f t="shared" si="131"/>
        <v>1610</v>
      </c>
    </row>
    <row r="109" spans="1:14" x14ac:dyDescent="0.3">
      <c r="A109" s="44" t="s">
        <v>129</v>
      </c>
      <c r="B109" s="47" t="str">
        <f t="shared" ref="B109:H109" si="132">+IFERROR(B108/A108-1,"nm")</f>
        <v>nm</v>
      </c>
      <c r="C109" s="47" t="str">
        <f t="shared" si="132"/>
        <v>nm</v>
      </c>
      <c r="D109" s="47">
        <f t="shared" si="132"/>
        <v>6.0877350044762801E-2</v>
      </c>
      <c r="E109" s="47">
        <f t="shared" si="132"/>
        <v>0.13670886075949373</v>
      </c>
      <c r="F109" s="47">
        <f t="shared" si="132"/>
        <v>3.563474387527843E-2</v>
      </c>
      <c r="G109" s="47">
        <f t="shared" si="132"/>
        <v>-2.1505376344086002E-2</v>
      </c>
      <c r="H109" s="47">
        <f t="shared" si="132"/>
        <v>9.4505494505494614E-2</v>
      </c>
      <c r="I109" s="47">
        <f>+IFERROR(I108/H108-1,"nm")</f>
        <v>7.7643908969210251E-2</v>
      </c>
      <c r="J109" s="47">
        <f>+J110+J111</f>
        <v>0</v>
      </c>
      <c r="K109" s="47">
        <f t="shared" ref="K109:N109" si="133">+K110+K111</f>
        <v>0</v>
      </c>
      <c r="L109" s="47">
        <f t="shared" si="133"/>
        <v>0</v>
      </c>
      <c r="M109" s="47">
        <f t="shared" si="133"/>
        <v>0</v>
      </c>
      <c r="N109" s="47">
        <f t="shared" si="133"/>
        <v>0</v>
      </c>
    </row>
    <row r="110" spans="1:14" x14ac:dyDescent="0.3">
      <c r="A110" s="44" t="s">
        <v>137</v>
      </c>
      <c r="B110" s="47">
        <f>+Historicals!B231</f>
        <v>0</v>
      </c>
      <c r="C110" s="47">
        <f>+Historicals!C231</f>
        <v>0</v>
      </c>
      <c r="D110" s="47">
        <f>+Historicals!D231</f>
        <v>0</v>
      </c>
      <c r="E110" s="47">
        <f>+Historicals!E231</f>
        <v>0.15</v>
      </c>
      <c r="F110" s="47">
        <f>+Historicals!F231</f>
        <v>0.15</v>
      </c>
      <c r="G110" s="47">
        <f>+Historicals!G231</f>
        <v>0.03</v>
      </c>
      <c r="H110" s="47">
        <f>+Historicals!H231</f>
        <v>0.09</v>
      </c>
      <c r="I110" s="47">
        <f>+Historicals!I231</f>
        <v>0.12</v>
      </c>
      <c r="J110" s="49">
        <v>0</v>
      </c>
      <c r="K110" s="49">
        <f t="shared" ref="K110:N111" si="134">+J110</f>
        <v>0</v>
      </c>
      <c r="L110" s="49">
        <f t="shared" si="134"/>
        <v>0</v>
      </c>
      <c r="M110" s="49">
        <f t="shared" si="134"/>
        <v>0</v>
      </c>
      <c r="N110" s="49">
        <f t="shared" si="134"/>
        <v>0</v>
      </c>
    </row>
    <row r="111" spans="1:14" x14ac:dyDescent="0.3">
      <c r="A111" s="44" t="s">
        <v>138</v>
      </c>
      <c r="B111" s="47" t="str">
        <f t="shared" ref="B111:H111" si="135">+IFERROR(B109-B110,"nm")</f>
        <v>nm</v>
      </c>
      <c r="C111" s="47" t="str">
        <f t="shared" si="135"/>
        <v>nm</v>
      </c>
      <c r="D111" s="47">
        <f t="shared" si="135"/>
        <v>6.0877350044762801E-2</v>
      </c>
      <c r="E111" s="47">
        <f t="shared" si="135"/>
        <v>-1.3291139240506261E-2</v>
      </c>
      <c r="F111" s="47">
        <f t="shared" si="135"/>
        <v>-0.11436525612472156</v>
      </c>
      <c r="G111" s="47">
        <f t="shared" si="135"/>
        <v>-5.1505376344086001E-2</v>
      </c>
      <c r="H111" s="47">
        <f t="shared" si="135"/>
        <v>4.5054945054946172E-3</v>
      </c>
      <c r="I111" s="47">
        <f>+IFERROR(I109-I110,"nm")</f>
        <v>-4.2356091030789744E-2</v>
      </c>
      <c r="J111" s="49">
        <v>0</v>
      </c>
      <c r="K111" s="49">
        <f t="shared" si="134"/>
        <v>0</v>
      </c>
      <c r="L111" s="49">
        <f t="shared" si="134"/>
        <v>0</v>
      </c>
      <c r="M111" s="49">
        <f t="shared" si="134"/>
        <v>0</v>
      </c>
      <c r="N111" s="49">
        <f t="shared" si="134"/>
        <v>0</v>
      </c>
    </row>
    <row r="112" spans="1:14" x14ac:dyDescent="0.3">
      <c r="A112" s="45" t="s">
        <v>115</v>
      </c>
      <c r="B112" s="3">
        <f>+Historicals!B128</f>
        <v>0</v>
      </c>
      <c r="C112" s="3">
        <f>+Historicals!C128</f>
        <v>270</v>
      </c>
      <c r="D112" s="3">
        <f>+Historicals!D128</f>
        <v>267</v>
      </c>
      <c r="E112" s="3">
        <f>+Historicals!E128</f>
        <v>244</v>
      </c>
      <c r="F112" s="3">
        <f>+Historicals!F128</f>
        <v>237</v>
      </c>
      <c r="G112" s="3">
        <f>+Historicals!G128</f>
        <v>214</v>
      </c>
      <c r="H112" s="3">
        <f>+Historicals!H128</f>
        <v>190</v>
      </c>
      <c r="I112" s="3">
        <f>+Historicals!I128</f>
        <v>234</v>
      </c>
      <c r="J112" s="3">
        <f>+I112*(1+J113)</f>
        <v>234</v>
      </c>
      <c r="K112" s="3">
        <f t="shared" ref="K112:N112" si="136">+J112*(1+K113)</f>
        <v>234</v>
      </c>
      <c r="L112" s="3">
        <f t="shared" si="136"/>
        <v>234</v>
      </c>
      <c r="M112" s="3">
        <f t="shared" si="136"/>
        <v>234</v>
      </c>
      <c r="N112" s="3">
        <f t="shared" si="136"/>
        <v>234</v>
      </c>
    </row>
    <row r="113" spans="1:14" x14ac:dyDescent="0.3">
      <c r="A113" s="44" t="s">
        <v>129</v>
      </c>
      <c r="B113" s="47" t="str">
        <f t="shared" ref="B113:H113" si="137">+IFERROR(B112/A112-1,"nm")</f>
        <v>nm</v>
      </c>
      <c r="C113" s="47" t="str">
        <f t="shared" si="137"/>
        <v>nm</v>
      </c>
      <c r="D113" s="47">
        <f t="shared" si="137"/>
        <v>-1.1111111111111072E-2</v>
      </c>
      <c r="E113" s="47">
        <f t="shared" si="137"/>
        <v>-8.6142322097378266E-2</v>
      </c>
      <c r="F113" s="47">
        <f t="shared" si="137"/>
        <v>-2.8688524590163911E-2</v>
      </c>
      <c r="G113" s="47">
        <f t="shared" si="137"/>
        <v>-9.7046413502109741E-2</v>
      </c>
      <c r="H113" s="47">
        <f t="shared" si="137"/>
        <v>-0.11214953271028039</v>
      </c>
      <c r="I113" s="47">
        <f>+IFERROR(I112/H112-1,"nm")</f>
        <v>0.23157894736842111</v>
      </c>
      <c r="J113" s="47">
        <f>+J114+J115</f>
        <v>0</v>
      </c>
      <c r="K113" s="47">
        <f t="shared" ref="K113:N113" si="138">+K114+K115</f>
        <v>0</v>
      </c>
      <c r="L113" s="47">
        <f t="shared" si="138"/>
        <v>0</v>
      </c>
      <c r="M113" s="47">
        <f t="shared" si="138"/>
        <v>0</v>
      </c>
      <c r="N113" s="47">
        <f t="shared" si="138"/>
        <v>0</v>
      </c>
    </row>
    <row r="114" spans="1:14" x14ac:dyDescent="0.3">
      <c r="A114" s="44" t="s">
        <v>137</v>
      </c>
      <c r="B114" s="47">
        <f>+Historicals!B232</f>
        <v>0</v>
      </c>
      <c r="C114" s="47">
        <f>+Historicals!C232</f>
        <v>0</v>
      </c>
      <c r="D114" s="47">
        <f>+Historicals!D232</f>
        <v>0</v>
      </c>
      <c r="E114" s="47">
        <f>+Historicals!E232</f>
        <v>-0.08</v>
      </c>
      <c r="F114" s="47">
        <f>+Historicals!F232</f>
        <v>0.08</v>
      </c>
      <c r="G114" s="47">
        <f>+Historicals!G232</f>
        <v>-0.04</v>
      </c>
      <c r="H114" s="47">
        <f>+Historicals!H232</f>
        <v>-0.11</v>
      </c>
      <c r="I114" s="47">
        <f>+Historicals!I232</f>
        <v>0.28000000000000003</v>
      </c>
      <c r="J114" s="49">
        <v>0</v>
      </c>
      <c r="K114" s="49">
        <f t="shared" ref="K114:N115" si="139">+J114</f>
        <v>0</v>
      </c>
      <c r="L114" s="49">
        <f t="shared" si="139"/>
        <v>0</v>
      </c>
      <c r="M114" s="49">
        <f t="shared" si="139"/>
        <v>0</v>
      </c>
      <c r="N114" s="49">
        <f t="shared" si="139"/>
        <v>0</v>
      </c>
    </row>
    <row r="115" spans="1:14" x14ac:dyDescent="0.3">
      <c r="A115" s="44" t="s">
        <v>138</v>
      </c>
      <c r="B115" s="47" t="str">
        <f t="shared" ref="B115:H115" si="140">+IFERROR(B113-B114,"nm")</f>
        <v>nm</v>
      </c>
      <c r="C115" s="47" t="str">
        <f t="shared" si="140"/>
        <v>nm</v>
      </c>
      <c r="D115" s="47">
        <f t="shared" si="140"/>
        <v>-1.1111111111111072E-2</v>
      </c>
      <c r="E115" s="47">
        <f t="shared" si="140"/>
        <v>-6.1423220973782638E-3</v>
      </c>
      <c r="F115" s="47">
        <f t="shared" si="140"/>
        <v>-0.10868852459016391</v>
      </c>
      <c r="G115" s="47">
        <f t="shared" si="140"/>
        <v>-5.704641350210974E-2</v>
      </c>
      <c r="H115" s="47">
        <f t="shared" si="140"/>
        <v>-2.1495327102803857E-3</v>
      </c>
      <c r="I115" s="47">
        <f>+IFERROR(I113-I114,"nm")</f>
        <v>-4.842105263157892E-2</v>
      </c>
      <c r="J115" s="49">
        <v>0</v>
      </c>
      <c r="K115" s="49">
        <f t="shared" si="139"/>
        <v>0</v>
      </c>
      <c r="L115" s="49">
        <f t="shared" si="139"/>
        <v>0</v>
      </c>
      <c r="M115" s="49">
        <f t="shared" si="139"/>
        <v>0</v>
      </c>
      <c r="N115" s="49">
        <f t="shared" si="139"/>
        <v>0</v>
      </c>
    </row>
    <row r="116" spans="1:14" x14ac:dyDescent="0.3">
      <c r="A116" s="9" t="s">
        <v>130</v>
      </c>
      <c r="B116" s="48">
        <f t="shared" ref="B116:H116" si="141">+B123+B119</f>
        <v>0</v>
      </c>
      <c r="C116" s="48">
        <f t="shared" si="141"/>
        <v>1044</v>
      </c>
      <c r="D116" s="48">
        <f t="shared" si="141"/>
        <v>1034</v>
      </c>
      <c r="E116" s="48">
        <f t="shared" si="141"/>
        <v>1244</v>
      </c>
      <c r="F116" s="48">
        <f t="shared" si="141"/>
        <v>1376</v>
      </c>
      <c r="G116" s="48">
        <f t="shared" si="141"/>
        <v>1230</v>
      </c>
      <c r="H116" s="48">
        <f t="shared" si="141"/>
        <v>1573</v>
      </c>
      <c r="I116" s="48">
        <f>+I123+I119</f>
        <v>1938</v>
      </c>
      <c r="J116" s="48">
        <f>+J102*J118</f>
        <v>628.82308069525413</v>
      </c>
      <c r="K116" s="48">
        <f t="shared" ref="K116:N116" si="142">+K102*K118</f>
        <v>628.82308069525413</v>
      </c>
      <c r="L116" s="48">
        <f t="shared" si="142"/>
        <v>628.82308069525413</v>
      </c>
      <c r="M116" s="48">
        <f t="shared" si="142"/>
        <v>628.82308069525413</v>
      </c>
      <c r="N116" s="48">
        <f t="shared" si="142"/>
        <v>628.82308069525413</v>
      </c>
    </row>
    <row r="117" spans="1:14" x14ac:dyDescent="0.3">
      <c r="A117" s="46" t="s">
        <v>129</v>
      </c>
      <c r="B117" s="47" t="str">
        <f t="shared" ref="B117:H117" si="143">+IFERROR(B116/A116-1,"nm")</f>
        <v>nm</v>
      </c>
      <c r="C117" s="47" t="str">
        <f t="shared" si="143"/>
        <v>nm</v>
      </c>
      <c r="D117" s="47">
        <f t="shared" si="143"/>
        <v>-9.5785440613026518E-3</v>
      </c>
      <c r="E117" s="47">
        <f t="shared" si="143"/>
        <v>0.20309477756286265</v>
      </c>
      <c r="F117" s="47">
        <f t="shared" si="143"/>
        <v>0.10610932475884249</v>
      </c>
      <c r="G117" s="47">
        <f t="shared" si="143"/>
        <v>-0.10610465116279066</v>
      </c>
      <c r="H117" s="47">
        <f t="shared" si="143"/>
        <v>0.27886178861788613</v>
      </c>
      <c r="I117" s="47">
        <f>+IFERROR(I116/H116-1,"nm")</f>
        <v>0.23204068658614108</v>
      </c>
      <c r="J117" s="47">
        <f t="shared" ref="J117:N117" si="144">+IFERROR(J116/I116-1,"nm")</f>
        <v>-0.67552988612215992</v>
      </c>
      <c r="K117" s="47">
        <f t="shared" si="144"/>
        <v>0</v>
      </c>
      <c r="L117" s="47">
        <f t="shared" si="144"/>
        <v>0</v>
      </c>
      <c r="M117" s="47">
        <f t="shared" si="144"/>
        <v>0</v>
      </c>
      <c r="N117" s="47">
        <f t="shared" si="144"/>
        <v>0</v>
      </c>
    </row>
    <row r="118" spans="1:14" x14ac:dyDescent="0.3">
      <c r="A118" s="46" t="s">
        <v>131</v>
      </c>
      <c r="B118" s="47">
        <f t="shared" ref="B118:H118" si="145">+IFERROR(B116/B$21,"nm")</f>
        <v>0</v>
      </c>
      <c r="C118" s="47">
        <f t="shared" si="145"/>
        <v>7.0712544026009211E-2</v>
      </c>
      <c r="D118" s="47">
        <f t="shared" si="145"/>
        <v>6.7954784437434274E-2</v>
      </c>
      <c r="E118" s="47">
        <f t="shared" si="145"/>
        <v>8.374284752608549E-2</v>
      </c>
      <c r="F118" s="47">
        <f t="shared" si="145"/>
        <v>8.6529996226889699E-2</v>
      </c>
      <c r="G118" s="47">
        <f t="shared" si="145"/>
        <v>8.4921292460646225E-2</v>
      </c>
      <c r="H118" s="47">
        <f t="shared" si="145"/>
        <v>9.1565283194598057E-2</v>
      </c>
      <c r="I118" s="47">
        <f>+IFERROR(I116/I$21,"nm")</f>
        <v>0.10559581539802756</v>
      </c>
      <c r="J118" s="49">
        <f>+I118</f>
        <v>0.10559581539802756</v>
      </c>
      <c r="K118" s="49">
        <f t="shared" ref="K118:N118" si="146">+J118</f>
        <v>0.10559581539802756</v>
      </c>
      <c r="L118" s="49">
        <f t="shared" si="146"/>
        <v>0.10559581539802756</v>
      </c>
      <c r="M118" s="49">
        <f t="shared" si="146"/>
        <v>0.10559581539802756</v>
      </c>
      <c r="N118" s="49">
        <f t="shared" si="146"/>
        <v>0.10559581539802756</v>
      </c>
    </row>
    <row r="119" spans="1:14" x14ac:dyDescent="0.3">
      <c r="A119" s="9" t="s">
        <v>132</v>
      </c>
      <c r="B119" s="9">
        <f>+Historicals!B204</f>
        <v>0</v>
      </c>
      <c r="C119" s="9">
        <f>+Historicals!C204</f>
        <v>42</v>
      </c>
      <c r="D119" s="9">
        <f>+Historicals!D204</f>
        <v>54</v>
      </c>
      <c r="E119" s="9">
        <f>+Historicals!E204</f>
        <v>55</v>
      </c>
      <c r="F119" s="9">
        <f>+Historicals!F204</f>
        <v>53</v>
      </c>
      <c r="G119" s="9">
        <f>+Historicals!G204</f>
        <v>46</v>
      </c>
      <c r="H119" s="9">
        <f>+Historicals!H204</f>
        <v>43</v>
      </c>
      <c r="I119" s="9">
        <f>+Historicals!I204</f>
        <v>42</v>
      </c>
      <c r="J119" s="48">
        <f>+J122*J129</f>
        <v>13.627744782869286</v>
      </c>
      <c r="K119" s="48">
        <f t="shared" ref="K119:N119" si="147">+K122*K129</f>
        <v>13.627744782869286</v>
      </c>
      <c r="L119" s="48">
        <f t="shared" si="147"/>
        <v>13.627744782869286</v>
      </c>
      <c r="M119" s="48">
        <f t="shared" si="147"/>
        <v>13.627744782869286</v>
      </c>
      <c r="N119" s="48">
        <f t="shared" si="147"/>
        <v>13.627744782869286</v>
      </c>
    </row>
    <row r="120" spans="1:14" x14ac:dyDescent="0.3">
      <c r="A120" s="46" t="s">
        <v>129</v>
      </c>
      <c r="B120" s="47" t="str">
        <f t="shared" ref="B120:H120" si="148">+IFERROR(B119/A119-1,"nm")</f>
        <v>nm</v>
      </c>
      <c r="C120" s="47" t="str">
        <f t="shared" si="148"/>
        <v>nm</v>
      </c>
      <c r="D120" s="47">
        <f t="shared" si="148"/>
        <v>0.28571428571428581</v>
      </c>
      <c r="E120" s="47">
        <f t="shared" si="148"/>
        <v>1.8518518518518601E-2</v>
      </c>
      <c r="F120" s="47">
        <f t="shared" si="148"/>
        <v>-3.6363636363636376E-2</v>
      </c>
      <c r="G120" s="47">
        <f t="shared" si="148"/>
        <v>-0.13207547169811318</v>
      </c>
      <c r="H120" s="47">
        <f t="shared" si="148"/>
        <v>-6.5217391304347783E-2</v>
      </c>
      <c r="I120" s="47">
        <f>+IFERROR(I119/H119-1,"nm")</f>
        <v>-2.3255813953488413E-2</v>
      </c>
      <c r="J120" s="47">
        <f t="shared" ref="J120:N120" si="149">+IFERROR(J119/I119-1,"nm")</f>
        <v>-0.67552988612215992</v>
      </c>
      <c r="K120" s="47">
        <f t="shared" si="149"/>
        <v>0</v>
      </c>
      <c r="L120" s="47">
        <f t="shared" si="149"/>
        <v>0</v>
      </c>
      <c r="M120" s="47">
        <f t="shared" si="149"/>
        <v>0</v>
      </c>
      <c r="N120" s="47">
        <f t="shared" si="149"/>
        <v>0</v>
      </c>
    </row>
    <row r="121" spans="1:14" x14ac:dyDescent="0.3">
      <c r="A121" s="46" t="s">
        <v>133</v>
      </c>
      <c r="B121" s="47">
        <f t="shared" ref="B121:H121" si="150">+IFERROR(B119/B$21,"nm")</f>
        <v>0</v>
      </c>
      <c r="C121" s="47">
        <f t="shared" si="150"/>
        <v>2.8447575182877268E-3</v>
      </c>
      <c r="D121" s="47">
        <f t="shared" si="150"/>
        <v>3.5488958990536278E-3</v>
      </c>
      <c r="E121" s="47">
        <f t="shared" si="150"/>
        <v>3.7024570851565131E-3</v>
      </c>
      <c r="F121" s="47">
        <f t="shared" si="150"/>
        <v>3.33291409885549E-3</v>
      </c>
      <c r="G121" s="47">
        <f t="shared" si="150"/>
        <v>3.1759182546257938E-3</v>
      </c>
      <c r="H121" s="47">
        <f t="shared" si="150"/>
        <v>2.5030560568135513E-3</v>
      </c>
      <c r="I121" s="47">
        <f>+IFERROR(I119/I$21,"nm")</f>
        <v>2.2884542036724241E-3</v>
      </c>
      <c r="J121" s="47">
        <f t="shared" ref="J121:N121" si="151">+IFERROR(J119/J$21,"nm")</f>
        <v>7.4253499606981343E-4</v>
      </c>
      <c r="K121" s="47">
        <f t="shared" si="151"/>
        <v>7.4253499606981343E-4</v>
      </c>
      <c r="L121" s="47">
        <f t="shared" si="151"/>
        <v>7.4253499606981343E-4</v>
      </c>
      <c r="M121" s="47">
        <f t="shared" si="151"/>
        <v>7.4253499606981343E-4</v>
      </c>
      <c r="N121" s="47">
        <f t="shared" si="151"/>
        <v>7.4253499606981343E-4</v>
      </c>
    </row>
    <row r="122" spans="1:14" x14ac:dyDescent="0.3">
      <c r="A122" s="46" t="s">
        <v>140</v>
      </c>
      <c r="B122" s="47" t="str">
        <f t="shared" ref="B122:H122" si="152">+IFERROR(B119/B129,"nm")</f>
        <v>nm</v>
      </c>
      <c r="C122" s="47" t="str">
        <f t="shared" si="152"/>
        <v>nm</v>
      </c>
      <c r="D122" s="47">
        <f t="shared" si="152"/>
        <v>0.1588235294117647</v>
      </c>
      <c r="E122" s="47">
        <f t="shared" si="152"/>
        <v>0.16224188790560473</v>
      </c>
      <c r="F122" s="47">
        <f t="shared" si="152"/>
        <v>0.16257668711656442</v>
      </c>
      <c r="G122" s="47">
        <f t="shared" si="152"/>
        <v>0.1554054054054054</v>
      </c>
      <c r="H122" s="47">
        <f t="shared" si="152"/>
        <v>0.14144736842105263</v>
      </c>
      <c r="I122" s="47">
        <f>+IFERROR(I119/I129,"nm")</f>
        <v>0.15328467153284672</v>
      </c>
      <c r="J122" s="49">
        <f>+I122</f>
        <v>0.15328467153284672</v>
      </c>
      <c r="K122" s="49">
        <f t="shared" ref="K122:N122" si="153">+J122</f>
        <v>0.15328467153284672</v>
      </c>
      <c r="L122" s="49">
        <f t="shared" si="153"/>
        <v>0.15328467153284672</v>
      </c>
      <c r="M122" s="49">
        <f t="shared" si="153"/>
        <v>0.15328467153284672</v>
      </c>
      <c r="N122" s="49">
        <f t="shared" si="153"/>
        <v>0.15328467153284672</v>
      </c>
    </row>
    <row r="123" spans="1:14" x14ac:dyDescent="0.3">
      <c r="A123" s="9" t="s">
        <v>134</v>
      </c>
      <c r="B123" s="9">
        <f>+Historicals!B159</f>
        <v>0</v>
      </c>
      <c r="C123" s="9">
        <f>+Historicals!C159</f>
        <v>1002</v>
      </c>
      <c r="D123" s="9">
        <f>+Historicals!D159</f>
        <v>980</v>
      </c>
      <c r="E123" s="9">
        <f>+Historicals!E159</f>
        <v>1189</v>
      </c>
      <c r="F123" s="9">
        <f>+Historicals!F159</f>
        <v>1323</v>
      </c>
      <c r="G123" s="9">
        <f>+Historicals!G159</f>
        <v>1184</v>
      </c>
      <c r="H123" s="9">
        <f>+Historicals!H159</f>
        <v>1530</v>
      </c>
      <c r="I123" s="9">
        <f>+Historicals!I159</f>
        <v>1896</v>
      </c>
      <c r="J123" s="9">
        <f>+J116-J119</f>
        <v>615.19533591238485</v>
      </c>
      <c r="K123" s="9">
        <f t="shared" ref="K123:N123" si="154">+K116-K119</f>
        <v>615.19533591238485</v>
      </c>
      <c r="L123" s="9">
        <f t="shared" si="154"/>
        <v>615.19533591238485</v>
      </c>
      <c r="M123" s="9">
        <f t="shared" si="154"/>
        <v>615.19533591238485</v>
      </c>
      <c r="N123" s="9">
        <f t="shared" si="154"/>
        <v>615.19533591238485</v>
      </c>
    </row>
    <row r="124" spans="1:14" x14ac:dyDescent="0.3">
      <c r="A124" s="46" t="s">
        <v>129</v>
      </c>
      <c r="B124" s="47" t="str">
        <f t="shared" ref="B124:H124" si="155">+IFERROR(B123/A123-1,"nm")</f>
        <v>nm</v>
      </c>
      <c r="C124" s="47" t="str">
        <f t="shared" si="155"/>
        <v>nm</v>
      </c>
      <c r="D124" s="47">
        <f t="shared" si="155"/>
        <v>-2.1956087824351322E-2</v>
      </c>
      <c r="E124" s="47">
        <f t="shared" si="155"/>
        <v>0.21326530612244898</v>
      </c>
      <c r="F124" s="47">
        <f t="shared" si="155"/>
        <v>0.11269974768713209</v>
      </c>
      <c r="G124" s="47">
        <f t="shared" si="155"/>
        <v>-0.1050642479213908</v>
      </c>
      <c r="H124" s="47">
        <f t="shared" si="155"/>
        <v>0.29222972972972983</v>
      </c>
      <c r="I124" s="47">
        <f>+IFERROR(I123/H123-1,"nm")</f>
        <v>0.23921568627450984</v>
      </c>
      <c r="J124" s="47">
        <f t="shared" ref="J124:N124" si="156">+IFERROR(J123/I123-1,"nm")</f>
        <v>-0.67552988612215992</v>
      </c>
      <c r="K124" s="47">
        <f t="shared" si="156"/>
        <v>0</v>
      </c>
      <c r="L124" s="47">
        <f t="shared" si="156"/>
        <v>0</v>
      </c>
      <c r="M124" s="47">
        <f t="shared" si="156"/>
        <v>0</v>
      </c>
      <c r="N124" s="47">
        <f t="shared" si="156"/>
        <v>0</v>
      </c>
    </row>
    <row r="125" spans="1:14" x14ac:dyDescent="0.3">
      <c r="A125" s="46" t="s">
        <v>131</v>
      </c>
      <c r="B125" s="47">
        <f t="shared" ref="B125:H125" si="157">+IFERROR(B123/B$21,"nm")</f>
        <v>0</v>
      </c>
      <c r="C125" s="47">
        <f t="shared" si="157"/>
        <v>6.7867786507721489E-2</v>
      </c>
      <c r="D125" s="47">
        <f t="shared" si="157"/>
        <v>6.4405888538380654E-2</v>
      </c>
      <c r="E125" s="47">
        <f t="shared" si="157"/>
        <v>8.0040390440928977E-2</v>
      </c>
      <c r="F125" s="47">
        <f t="shared" si="157"/>
        <v>8.3197082128034214E-2</v>
      </c>
      <c r="G125" s="47">
        <f t="shared" si="157"/>
        <v>8.1745374206020432E-2</v>
      </c>
      <c r="H125" s="47">
        <f t="shared" si="157"/>
        <v>8.90622271377845E-2</v>
      </c>
      <c r="I125" s="47">
        <f>+IFERROR(I123/I$21,"nm")</f>
        <v>0.10330736119435514</v>
      </c>
      <c r="J125" s="47">
        <f t="shared" ref="J125:N125" si="158">+IFERROR(J123/J$21,"nm")</f>
        <v>3.3520151251151577E-2</v>
      </c>
      <c r="K125" s="47">
        <f t="shared" si="158"/>
        <v>3.3520151251151577E-2</v>
      </c>
      <c r="L125" s="47">
        <f t="shared" si="158"/>
        <v>3.3520151251151577E-2</v>
      </c>
      <c r="M125" s="47">
        <f t="shared" si="158"/>
        <v>3.3520151251151577E-2</v>
      </c>
      <c r="N125" s="47">
        <f t="shared" si="158"/>
        <v>3.3520151251151577E-2</v>
      </c>
    </row>
    <row r="126" spans="1:14" x14ac:dyDescent="0.3">
      <c r="A126" s="9" t="s">
        <v>135</v>
      </c>
      <c r="B126" s="9">
        <f>+Historicals!B189</f>
        <v>0</v>
      </c>
      <c r="C126" s="9">
        <f>+Historicals!C189</f>
        <v>62</v>
      </c>
      <c r="D126" s="9">
        <f>+Historicals!D189</f>
        <v>59</v>
      </c>
      <c r="E126" s="9">
        <f>+Historicals!E189</f>
        <v>49</v>
      </c>
      <c r="F126" s="9">
        <f>+Historicals!F189</f>
        <v>47</v>
      </c>
      <c r="G126" s="9">
        <f>+Historicals!G189</f>
        <v>41</v>
      </c>
      <c r="H126" s="9">
        <f>+Historicals!H189</f>
        <v>54</v>
      </c>
      <c r="I126" s="9">
        <f>+Historicals!I189</f>
        <v>56</v>
      </c>
      <c r="J126" s="48">
        <f>+J102*J128</f>
        <v>18.170326377159046</v>
      </c>
      <c r="K126" s="48">
        <f t="shared" ref="K126:N126" si="159">+K102*K128</f>
        <v>18.170326377159046</v>
      </c>
      <c r="L126" s="48">
        <f t="shared" si="159"/>
        <v>18.170326377159046</v>
      </c>
      <c r="M126" s="48">
        <f t="shared" si="159"/>
        <v>18.170326377159046</v>
      </c>
      <c r="N126" s="48">
        <f t="shared" si="159"/>
        <v>18.170326377159046</v>
      </c>
    </row>
    <row r="127" spans="1:14" x14ac:dyDescent="0.3">
      <c r="A127" s="46" t="s">
        <v>129</v>
      </c>
      <c r="B127" s="47" t="str">
        <f t="shared" ref="B127:H127" si="160">+IFERROR(B126/A126-1,"nm")</f>
        <v>nm</v>
      </c>
      <c r="C127" s="47" t="str">
        <f t="shared" si="160"/>
        <v>nm</v>
      </c>
      <c r="D127" s="47">
        <f t="shared" si="160"/>
        <v>-4.8387096774193505E-2</v>
      </c>
      <c r="E127" s="47">
        <f t="shared" si="160"/>
        <v>-0.16949152542372881</v>
      </c>
      <c r="F127" s="47">
        <f t="shared" si="160"/>
        <v>-4.081632653061229E-2</v>
      </c>
      <c r="G127" s="47">
        <f t="shared" si="160"/>
        <v>-0.12765957446808507</v>
      </c>
      <c r="H127" s="47">
        <f t="shared" si="160"/>
        <v>0.31707317073170738</v>
      </c>
      <c r="I127" s="47">
        <f>+IFERROR(I126/H126-1,"nm")</f>
        <v>3.7037037037036979E-2</v>
      </c>
      <c r="J127" s="47">
        <f t="shared" ref="J127:N127" si="161">+IFERROR(J126/I126-1,"nm")</f>
        <v>-0.67552988612215992</v>
      </c>
      <c r="K127" s="47">
        <f t="shared" si="161"/>
        <v>0</v>
      </c>
      <c r="L127" s="47">
        <f t="shared" si="161"/>
        <v>0</v>
      </c>
      <c r="M127" s="47">
        <f t="shared" si="161"/>
        <v>0</v>
      </c>
      <c r="N127" s="47">
        <f t="shared" si="161"/>
        <v>0</v>
      </c>
    </row>
    <row r="128" spans="1:14" x14ac:dyDescent="0.3">
      <c r="A128" s="46" t="s">
        <v>133</v>
      </c>
      <c r="B128" s="47">
        <f t="shared" ref="B128:H128" si="162">+IFERROR(B126/B$21,"nm")</f>
        <v>0</v>
      </c>
      <c r="C128" s="47">
        <f t="shared" si="162"/>
        <v>4.1994039555675973E-3</v>
      </c>
      <c r="D128" s="47">
        <f t="shared" si="162"/>
        <v>3.8774973711882231E-3</v>
      </c>
      <c r="E128" s="47">
        <f t="shared" si="162"/>
        <v>3.2985526758667117E-3</v>
      </c>
      <c r="F128" s="47">
        <f t="shared" si="162"/>
        <v>2.9556030687963777E-3</v>
      </c>
      <c r="G128" s="47">
        <f t="shared" si="162"/>
        <v>2.8307097486882076E-3</v>
      </c>
      <c r="H128" s="47">
        <f t="shared" si="162"/>
        <v>3.1433727225100411E-3</v>
      </c>
      <c r="I128" s="47">
        <f>+IFERROR(I126/I$21,"nm")</f>
        <v>3.0512722715632322E-3</v>
      </c>
      <c r="J128" s="49">
        <f>+I128</f>
        <v>3.0512722715632322E-3</v>
      </c>
      <c r="K128" s="49">
        <f t="shared" ref="K128:N128" si="163">+J128</f>
        <v>3.0512722715632322E-3</v>
      </c>
      <c r="L128" s="49">
        <f t="shared" si="163"/>
        <v>3.0512722715632322E-3</v>
      </c>
      <c r="M128" s="49">
        <f t="shared" si="163"/>
        <v>3.0512722715632322E-3</v>
      </c>
      <c r="N128" s="49">
        <f t="shared" si="163"/>
        <v>3.0512722715632322E-3</v>
      </c>
    </row>
    <row r="129" spans="1:14" x14ac:dyDescent="0.3">
      <c r="A129" s="9" t="s">
        <v>141</v>
      </c>
      <c r="B129" s="9">
        <f>+Historicals!B174</f>
        <v>0</v>
      </c>
      <c r="C129" s="9">
        <f>+Historicals!C174</f>
        <v>0</v>
      </c>
      <c r="D129" s="9">
        <f>+Historicals!D174</f>
        <v>340</v>
      </c>
      <c r="E129" s="9">
        <f>+Historicals!E174</f>
        <v>339</v>
      </c>
      <c r="F129" s="9">
        <f>+Historicals!F174</f>
        <v>326</v>
      </c>
      <c r="G129" s="9">
        <f>+Historicals!G174</f>
        <v>296</v>
      </c>
      <c r="H129" s="9">
        <f>+Historicals!H174</f>
        <v>304</v>
      </c>
      <c r="I129" s="9">
        <f>+Historicals!I174</f>
        <v>274</v>
      </c>
      <c r="J129" s="48">
        <f>+J102*J131</f>
        <v>88.904811202528194</v>
      </c>
      <c r="K129" s="48">
        <f t="shared" ref="K129:N129" si="164">+K102*K131</f>
        <v>88.904811202528194</v>
      </c>
      <c r="L129" s="48">
        <f t="shared" si="164"/>
        <v>88.904811202528194</v>
      </c>
      <c r="M129" s="48">
        <f t="shared" si="164"/>
        <v>88.904811202528194</v>
      </c>
      <c r="N129" s="48">
        <f t="shared" si="164"/>
        <v>88.904811202528194</v>
      </c>
    </row>
    <row r="130" spans="1:14" x14ac:dyDescent="0.3">
      <c r="A130" s="46" t="s">
        <v>129</v>
      </c>
      <c r="B130" s="47" t="str">
        <f t="shared" ref="B130:H130" si="165">+IFERROR(B129/A129-1,"nm")</f>
        <v>nm</v>
      </c>
      <c r="C130" s="47" t="str">
        <f t="shared" si="165"/>
        <v>nm</v>
      </c>
      <c r="D130" s="47" t="str">
        <f t="shared" si="165"/>
        <v>nm</v>
      </c>
      <c r="E130" s="47">
        <f t="shared" si="165"/>
        <v>-2.9411764705882248E-3</v>
      </c>
      <c r="F130" s="47">
        <f t="shared" si="165"/>
        <v>-3.8348082595870192E-2</v>
      </c>
      <c r="G130" s="47">
        <f t="shared" si="165"/>
        <v>-9.2024539877300637E-2</v>
      </c>
      <c r="H130" s="47">
        <f t="shared" si="165"/>
        <v>2.7027027027026973E-2</v>
      </c>
      <c r="I130" s="47">
        <f>+IFERROR(I129/H129-1,"nm")</f>
        <v>-9.8684210526315819E-2</v>
      </c>
      <c r="J130" s="47">
        <f>+J131+J132</f>
        <v>1.4929439328720101E-2</v>
      </c>
      <c r="K130" s="47">
        <f t="shared" ref="K130:N130" si="166">+K131+K132</f>
        <v>1.4929439328720101E-2</v>
      </c>
      <c r="L130" s="47">
        <f t="shared" si="166"/>
        <v>1.4929439328720101E-2</v>
      </c>
      <c r="M130" s="47">
        <f t="shared" si="166"/>
        <v>1.4929439328720101E-2</v>
      </c>
      <c r="N130" s="47">
        <f t="shared" si="166"/>
        <v>1.4929439328720101E-2</v>
      </c>
    </row>
    <row r="131" spans="1:14" x14ac:dyDescent="0.3">
      <c r="A131" s="46" t="s">
        <v>133</v>
      </c>
      <c r="B131" s="47">
        <f t="shared" ref="B131:H131" si="167">+IFERROR(B129/B$21,"nm")</f>
        <v>0</v>
      </c>
      <c r="C131" s="47">
        <f t="shared" si="167"/>
        <v>0</v>
      </c>
      <c r="D131" s="47">
        <f t="shared" si="167"/>
        <v>2.2344900105152471E-2</v>
      </c>
      <c r="E131" s="47">
        <f t="shared" si="167"/>
        <v>2.2820599124873778E-2</v>
      </c>
      <c r="F131" s="47">
        <f t="shared" si="167"/>
        <v>2.0500565966545089E-2</v>
      </c>
      <c r="G131" s="47">
        <f t="shared" si="167"/>
        <v>2.0436343551505108E-2</v>
      </c>
      <c r="H131" s="47">
        <f t="shared" si="167"/>
        <v>1.7696024215612085E-2</v>
      </c>
      <c r="I131" s="47">
        <f>+IFERROR(I129/I$21,"nm")</f>
        <v>1.4929439328720101E-2</v>
      </c>
      <c r="J131" s="49">
        <f>+I131</f>
        <v>1.4929439328720101E-2</v>
      </c>
      <c r="K131" s="49">
        <f t="shared" ref="K131:N131" si="168">+J131</f>
        <v>1.4929439328720101E-2</v>
      </c>
      <c r="L131" s="49">
        <f t="shared" si="168"/>
        <v>1.4929439328720101E-2</v>
      </c>
      <c r="M131" s="49">
        <f t="shared" si="168"/>
        <v>1.4929439328720101E-2</v>
      </c>
      <c r="N131" s="49">
        <f t="shared" si="168"/>
        <v>1.4929439328720101E-2</v>
      </c>
    </row>
    <row r="132" spans="1:14" x14ac:dyDescent="0.3">
      <c r="A132" s="43" t="str">
        <f>[1]Historicals!A121</f>
        <v>Greater China</v>
      </c>
      <c r="B132" s="43"/>
      <c r="C132" s="43"/>
      <c r="D132" s="43"/>
      <c r="E132" s="43"/>
      <c r="F132" s="43"/>
      <c r="G132" s="43"/>
      <c r="H132" s="43"/>
      <c r="I132" s="43"/>
      <c r="J132" s="39"/>
      <c r="K132" s="39"/>
      <c r="L132" s="39"/>
      <c r="M132" s="39"/>
      <c r="N132" s="39"/>
    </row>
    <row r="133" spans="1:14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7547</v>
      </c>
      <c r="K133" s="9">
        <f t="shared" ref="K133:N133" si="169">+SUM(K135+K139+K143)</f>
        <v>7547</v>
      </c>
      <c r="L133" s="9">
        <f t="shared" si="169"/>
        <v>7547</v>
      </c>
      <c r="M133" s="9">
        <f t="shared" si="169"/>
        <v>7547</v>
      </c>
      <c r="N133" s="9">
        <f t="shared" si="169"/>
        <v>7547</v>
      </c>
    </row>
    <row r="134" spans="1:14" x14ac:dyDescent="0.3">
      <c r="A134" s="44" t="s">
        <v>129</v>
      </c>
      <c r="B134" s="47" t="str">
        <f t="shared" ref="B134:H134" si="170">+IFERROR(B133/A133-1,"nm")</f>
        <v>nm</v>
      </c>
      <c r="C134" s="47">
        <f t="shared" si="170"/>
        <v>0.23410498858819695</v>
      </c>
      <c r="D134" s="47">
        <f t="shared" si="170"/>
        <v>0.11941875825627468</v>
      </c>
      <c r="E134" s="47">
        <f t="shared" si="170"/>
        <v>0.21170639603493036</v>
      </c>
      <c r="F134" s="47">
        <f t="shared" si="170"/>
        <v>0.20919361121932223</v>
      </c>
      <c r="G134" s="47">
        <f t="shared" si="170"/>
        <v>7.5869845360824639E-2</v>
      </c>
      <c r="H134" s="47">
        <f t="shared" si="170"/>
        <v>0.24120377301991325</v>
      </c>
      <c r="I134" s="47">
        <f>+IFERROR(I133/H133-1,"nm")</f>
        <v>-8.9626055488540413E-2</v>
      </c>
      <c r="J134" s="47">
        <f t="shared" ref="J134:N134" si="171">+IFERROR(J133/I133-1,"nm")</f>
        <v>0</v>
      </c>
      <c r="K134" s="47">
        <f t="shared" si="171"/>
        <v>0</v>
      </c>
      <c r="L134" s="47">
        <f t="shared" si="171"/>
        <v>0</v>
      </c>
      <c r="M134" s="47">
        <f t="shared" si="171"/>
        <v>0</v>
      </c>
      <c r="N134" s="47">
        <f t="shared" si="171"/>
        <v>0</v>
      </c>
    </row>
    <row r="135" spans="1:14" x14ac:dyDescent="0.3">
      <c r="A135" s="45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5416</v>
      </c>
      <c r="K135" s="3">
        <f>+J135*(1+K136)</f>
        <v>5416</v>
      </c>
      <c r="L135" s="3">
        <f t="shared" ref="L135:N135" si="172">+K135*(1+L136)</f>
        <v>5416</v>
      </c>
      <c r="M135" s="3">
        <f t="shared" si="172"/>
        <v>5416</v>
      </c>
      <c r="N135" s="3">
        <f t="shared" si="172"/>
        <v>5416</v>
      </c>
    </row>
    <row r="136" spans="1:14" x14ac:dyDescent="0.3">
      <c r="A136" s="44" t="s">
        <v>129</v>
      </c>
      <c r="B136" s="47" t="str">
        <f t="shared" ref="B136:H136" si="173">+IFERROR(B135/A135-1,"nm")</f>
        <v>nm</v>
      </c>
      <c r="C136" s="47">
        <f t="shared" si="173"/>
        <v>0.28918650793650791</v>
      </c>
      <c r="D136" s="47">
        <f t="shared" si="173"/>
        <v>0.12350904193920731</v>
      </c>
      <c r="E136" s="47">
        <f t="shared" si="173"/>
        <v>0.19726027397260282</v>
      </c>
      <c r="F136" s="47">
        <f t="shared" si="173"/>
        <v>0.21910755148741412</v>
      </c>
      <c r="G136" s="47">
        <f t="shared" si="173"/>
        <v>8.7517597372125833E-2</v>
      </c>
      <c r="H136" s="47">
        <f t="shared" si="173"/>
        <v>0.24012944983818763</v>
      </c>
      <c r="I136" s="47">
        <f>+IFERROR(I135/H135-1,"nm")</f>
        <v>-5.7759220598469052E-2</v>
      </c>
      <c r="J136" s="47">
        <f>+J137+J138</f>
        <v>0</v>
      </c>
      <c r="K136" s="47">
        <f t="shared" ref="K136:N136" si="174">+K137+K138</f>
        <v>0</v>
      </c>
      <c r="L136" s="47">
        <f t="shared" si="174"/>
        <v>0</v>
      </c>
      <c r="M136" s="47">
        <f t="shared" si="174"/>
        <v>0</v>
      </c>
      <c r="N136" s="47">
        <f t="shared" si="174"/>
        <v>0</v>
      </c>
    </row>
    <row r="137" spans="1:14" x14ac:dyDescent="0.3">
      <c r="A137" s="44" t="s">
        <v>137</v>
      </c>
      <c r="B137" s="47">
        <f>+Historicals!B226</f>
        <v>0.28000000000000003</v>
      </c>
      <c r="C137" s="47">
        <f>+Historicals!C226</f>
        <v>0.33</v>
      </c>
      <c r="D137" s="47">
        <f>+Historicals!D226</f>
        <v>0.18</v>
      </c>
      <c r="E137" s="47">
        <f>+Historicals!E226</f>
        <v>0.16</v>
      </c>
      <c r="F137" s="47">
        <f>+Historicals!F226</f>
        <v>0.25</v>
      </c>
      <c r="G137" s="47">
        <f>+Historicals!G226</f>
        <v>0.12</v>
      </c>
      <c r="H137" s="47">
        <f>+Historicals!H226</f>
        <v>0.24</v>
      </c>
      <c r="I137" s="47">
        <f>+Historicals!I226</f>
        <v>-0.1</v>
      </c>
      <c r="J137" s="49">
        <v>0</v>
      </c>
      <c r="K137" s="49">
        <f t="shared" ref="K137:N138" si="175">+J137</f>
        <v>0</v>
      </c>
      <c r="L137" s="49">
        <f t="shared" si="175"/>
        <v>0</v>
      </c>
      <c r="M137" s="49">
        <f t="shared" si="175"/>
        <v>0</v>
      </c>
      <c r="N137" s="49">
        <f t="shared" si="175"/>
        <v>0</v>
      </c>
    </row>
    <row r="138" spans="1:14" x14ac:dyDescent="0.3">
      <c r="A138" s="44" t="s">
        <v>138</v>
      </c>
      <c r="B138" s="47" t="str">
        <f t="shared" ref="B138:H138" si="176">+IFERROR(B136-B137,"nm")</f>
        <v>nm</v>
      </c>
      <c r="C138" s="47">
        <f t="shared" si="176"/>
        <v>-4.0813492063492107E-2</v>
      </c>
      <c r="D138" s="47">
        <f t="shared" si="176"/>
        <v>-5.6490958060792684E-2</v>
      </c>
      <c r="E138" s="47">
        <f t="shared" si="176"/>
        <v>3.7260273972602814E-2</v>
      </c>
      <c r="F138" s="47">
        <f t="shared" si="176"/>
        <v>-3.0892448512585879E-2</v>
      </c>
      <c r="G138" s="47">
        <f t="shared" si="176"/>
        <v>-3.2482402627874163E-2</v>
      </c>
      <c r="H138" s="47">
        <f t="shared" si="176"/>
        <v>1.2944983818763411E-4</v>
      </c>
      <c r="I138" s="47">
        <f>+IFERROR(I136-I137,"nm")</f>
        <v>4.2240779401530953E-2</v>
      </c>
      <c r="J138" s="49">
        <v>0</v>
      </c>
      <c r="K138" s="49">
        <f t="shared" si="175"/>
        <v>0</v>
      </c>
      <c r="L138" s="49">
        <f t="shared" si="175"/>
        <v>0</v>
      </c>
      <c r="M138" s="49">
        <f t="shared" si="175"/>
        <v>0</v>
      </c>
      <c r="N138" s="49">
        <f t="shared" si="175"/>
        <v>0</v>
      </c>
    </row>
    <row r="139" spans="1:14" x14ac:dyDescent="0.3">
      <c r="A139" s="45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1938</v>
      </c>
      <c r="K139" s="3">
        <f t="shared" ref="K139:N139" si="177">+J139*(1+K140)</f>
        <v>1938</v>
      </c>
      <c r="L139" s="3">
        <f t="shared" si="177"/>
        <v>1938</v>
      </c>
      <c r="M139" s="3">
        <f t="shared" si="177"/>
        <v>1938</v>
      </c>
      <c r="N139" s="3">
        <f t="shared" si="177"/>
        <v>1938</v>
      </c>
    </row>
    <row r="140" spans="1:14" x14ac:dyDescent="0.3">
      <c r="A140" s="44" t="s">
        <v>129</v>
      </c>
      <c r="B140" s="47" t="str">
        <f t="shared" ref="B140:H140" si="178">+IFERROR(B139/A139-1,"nm")</f>
        <v>nm</v>
      </c>
      <c r="C140" s="47">
        <f t="shared" si="178"/>
        <v>0.14054054054054044</v>
      </c>
      <c r="D140" s="47">
        <f t="shared" si="178"/>
        <v>0.12606635071090055</v>
      </c>
      <c r="E140" s="47">
        <f t="shared" si="178"/>
        <v>0.26936026936026947</v>
      </c>
      <c r="F140" s="47">
        <f t="shared" si="178"/>
        <v>0.19893899204244025</v>
      </c>
      <c r="G140" s="47">
        <f t="shared" si="178"/>
        <v>4.8672566371681381E-2</v>
      </c>
      <c r="H140" s="47">
        <f t="shared" si="178"/>
        <v>0.2378691983122363</v>
      </c>
      <c r="I140" s="47">
        <f>+IFERROR(I139/H139-1,"nm")</f>
        <v>-0.17426501917341286</v>
      </c>
      <c r="J140" s="47">
        <f>+J141+J142</f>
        <v>0</v>
      </c>
      <c r="K140" s="47">
        <f t="shared" ref="K140:N140" si="179">+K141+K142</f>
        <v>0</v>
      </c>
      <c r="L140" s="47">
        <f t="shared" si="179"/>
        <v>0</v>
      </c>
      <c r="M140" s="47">
        <f t="shared" si="179"/>
        <v>0</v>
      </c>
      <c r="N140" s="47">
        <f t="shared" si="179"/>
        <v>0</v>
      </c>
    </row>
    <row r="141" spans="1:14" x14ac:dyDescent="0.3">
      <c r="A141" s="44" t="s">
        <v>137</v>
      </c>
      <c r="B141" s="47">
        <f>+Historicals!B227</f>
        <v>7.0000000000000007E-2</v>
      </c>
      <c r="C141" s="47">
        <f>+Historicals!C227</f>
        <v>0.17</v>
      </c>
      <c r="D141" s="47">
        <f>+Historicals!D227</f>
        <v>0.18</v>
      </c>
      <c r="E141" s="47">
        <f>+Historicals!E227</f>
        <v>0.23</v>
      </c>
      <c r="F141" s="47">
        <f>+Historicals!F227</f>
        <v>0.23</v>
      </c>
      <c r="G141" s="47">
        <f>+Historicals!G227</f>
        <v>0.08</v>
      </c>
      <c r="H141" s="47">
        <f>+Historicals!H227</f>
        <v>0.24</v>
      </c>
      <c r="I141" s="47">
        <f>+Historicals!I227</f>
        <v>-0.21</v>
      </c>
      <c r="J141" s="49">
        <v>0</v>
      </c>
      <c r="K141" s="49">
        <f t="shared" ref="K141:N142" si="180">+J141</f>
        <v>0</v>
      </c>
      <c r="L141" s="49">
        <f t="shared" si="180"/>
        <v>0</v>
      </c>
      <c r="M141" s="49">
        <f t="shared" si="180"/>
        <v>0</v>
      </c>
      <c r="N141" s="49">
        <f t="shared" si="180"/>
        <v>0</v>
      </c>
    </row>
    <row r="142" spans="1:14" x14ac:dyDescent="0.3">
      <c r="A142" s="44" t="s">
        <v>138</v>
      </c>
      <c r="B142" s="47" t="str">
        <f t="shared" ref="B142:H142" si="181">+IFERROR(B140-B141,"nm")</f>
        <v>nm</v>
      </c>
      <c r="C142" s="47">
        <f t="shared" si="181"/>
        <v>-2.9459459459459575E-2</v>
      </c>
      <c r="D142" s="47">
        <f t="shared" si="181"/>
        <v>-5.3933649289099439E-2</v>
      </c>
      <c r="E142" s="47">
        <f t="shared" si="181"/>
        <v>3.9360269360269456E-2</v>
      </c>
      <c r="F142" s="47">
        <f t="shared" si="181"/>
        <v>-3.1061007957559755E-2</v>
      </c>
      <c r="G142" s="47">
        <f t="shared" si="181"/>
        <v>-3.1327433628318621E-2</v>
      </c>
      <c r="H142" s="47">
        <f t="shared" si="181"/>
        <v>-2.1308016877636948E-3</v>
      </c>
      <c r="I142" s="47">
        <f>+IFERROR(I140-I141,"nm")</f>
        <v>3.5734980826587132E-2</v>
      </c>
      <c r="J142" s="49">
        <v>0</v>
      </c>
      <c r="K142" s="49">
        <f t="shared" si="180"/>
        <v>0</v>
      </c>
      <c r="L142" s="49">
        <f t="shared" si="180"/>
        <v>0</v>
      </c>
      <c r="M142" s="49">
        <f t="shared" si="180"/>
        <v>0</v>
      </c>
      <c r="N142" s="49">
        <f t="shared" si="180"/>
        <v>0</v>
      </c>
    </row>
    <row r="143" spans="1:14" x14ac:dyDescent="0.3">
      <c r="A143" s="45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193</v>
      </c>
      <c r="K143" s="3">
        <f t="shared" ref="K143:N143" si="182">+J143*(1+K144)</f>
        <v>193</v>
      </c>
      <c r="L143" s="3">
        <f t="shared" si="182"/>
        <v>193</v>
      </c>
      <c r="M143" s="3">
        <f t="shared" si="182"/>
        <v>193</v>
      </c>
      <c r="N143" s="3">
        <f t="shared" si="182"/>
        <v>193</v>
      </c>
    </row>
    <row r="144" spans="1:14" x14ac:dyDescent="0.3">
      <c r="A144" s="44" t="s">
        <v>129</v>
      </c>
      <c r="B144" s="47" t="str">
        <f t="shared" ref="B144:H144" si="183">+IFERROR(B143/A143-1,"nm")</f>
        <v>nm</v>
      </c>
      <c r="C144" s="47">
        <f t="shared" si="183"/>
        <v>3.9682539682539764E-2</v>
      </c>
      <c r="D144" s="47">
        <f t="shared" si="183"/>
        <v>-1.5267175572519109E-2</v>
      </c>
      <c r="E144" s="47">
        <f t="shared" si="183"/>
        <v>7.7519379844961378E-3</v>
      </c>
      <c r="F144" s="47">
        <f t="shared" si="183"/>
        <v>6.1538461538461542E-2</v>
      </c>
      <c r="G144" s="47">
        <f t="shared" si="183"/>
        <v>7.2463768115942129E-2</v>
      </c>
      <c r="H144" s="47">
        <f t="shared" si="183"/>
        <v>0.31756756756756754</v>
      </c>
      <c r="I144" s="47">
        <f>+IFERROR(I143/H143-1,"nm")</f>
        <v>-1.025641025641022E-2</v>
      </c>
      <c r="J144" s="47">
        <f>+J145+J146</f>
        <v>0</v>
      </c>
      <c r="K144" s="47">
        <f t="shared" ref="K144:N144" si="184">+K145+K146</f>
        <v>0</v>
      </c>
      <c r="L144" s="47">
        <f t="shared" si="184"/>
        <v>0</v>
      </c>
      <c r="M144" s="47">
        <f t="shared" si="184"/>
        <v>0</v>
      </c>
      <c r="N144" s="47">
        <f t="shared" si="184"/>
        <v>0</v>
      </c>
    </row>
    <row r="145" spans="1:14" x14ac:dyDescent="0.3">
      <c r="A145" s="44" t="s">
        <v>137</v>
      </c>
      <c r="B145" s="47">
        <f>+Historicals!B228</f>
        <v>0.01</v>
      </c>
      <c r="C145" s="47">
        <f>+Historicals!C228</f>
        <v>7.0000000000000007E-2</v>
      </c>
      <c r="D145" s="47">
        <f>+Historicals!D228</f>
        <v>0.03</v>
      </c>
      <c r="E145" s="47">
        <f>+Historicals!E228</f>
        <v>-0.01</v>
      </c>
      <c r="F145" s="47">
        <f>+Historicals!F228</f>
        <v>0.08</v>
      </c>
      <c r="G145" s="47">
        <f>+Historicals!G228</f>
        <v>0.11</v>
      </c>
      <c r="H145" s="47">
        <f>+Historicals!H228</f>
        <v>0.32</v>
      </c>
      <c r="I145" s="47">
        <f>+Historicals!I228</f>
        <v>-0.06</v>
      </c>
      <c r="J145" s="49">
        <v>0</v>
      </c>
      <c r="K145" s="49">
        <f t="shared" ref="K145:N146" si="185">+J145</f>
        <v>0</v>
      </c>
      <c r="L145" s="49">
        <f t="shared" si="185"/>
        <v>0</v>
      </c>
      <c r="M145" s="49">
        <f t="shared" si="185"/>
        <v>0</v>
      </c>
      <c r="N145" s="49">
        <f t="shared" si="185"/>
        <v>0</v>
      </c>
    </row>
    <row r="146" spans="1:14" x14ac:dyDescent="0.3">
      <c r="A146" s="44" t="s">
        <v>138</v>
      </c>
      <c r="B146" s="47" t="str">
        <f t="shared" ref="B146:H146" si="186">+IFERROR(B144-B145,"nm")</f>
        <v>nm</v>
      </c>
      <c r="C146" s="47">
        <f t="shared" si="186"/>
        <v>-3.0317460317460243E-2</v>
      </c>
      <c r="D146" s="47">
        <f t="shared" si="186"/>
        <v>-4.5267175572519108E-2</v>
      </c>
      <c r="E146" s="47">
        <f t="shared" si="186"/>
        <v>1.775193798449614E-2</v>
      </c>
      <c r="F146" s="47">
        <f t="shared" si="186"/>
        <v>-1.846153846153846E-2</v>
      </c>
      <c r="G146" s="47">
        <f t="shared" si="186"/>
        <v>-3.7536231884057872E-2</v>
      </c>
      <c r="H146" s="47">
        <f t="shared" si="186"/>
        <v>-2.4324324324324631E-3</v>
      </c>
      <c r="I146" s="47">
        <f>+IFERROR(I144-I145,"nm")</f>
        <v>4.9743589743589778E-2</v>
      </c>
      <c r="J146" s="49">
        <v>0</v>
      </c>
      <c r="K146" s="49">
        <f t="shared" si="185"/>
        <v>0</v>
      </c>
      <c r="L146" s="49">
        <f t="shared" si="185"/>
        <v>0</v>
      </c>
      <c r="M146" s="49">
        <f t="shared" si="185"/>
        <v>0</v>
      </c>
      <c r="N146" s="49">
        <f t="shared" si="185"/>
        <v>0</v>
      </c>
    </row>
    <row r="147" spans="1:14" x14ac:dyDescent="0.3">
      <c r="A147" s="9" t="s">
        <v>130</v>
      </c>
      <c r="B147" s="48">
        <f t="shared" ref="B147:H147" si="187">+B154+B150</f>
        <v>1039</v>
      </c>
      <c r="C147" s="48">
        <f t="shared" si="187"/>
        <v>1420</v>
      </c>
      <c r="D147" s="48">
        <f t="shared" si="187"/>
        <v>1561</v>
      </c>
      <c r="E147" s="48">
        <f t="shared" si="187"/>
        <v>1863</v>
      </c>
      <c r="F147" s="48">
        <f t="shared" si="187"/>
        <v>2426</v>
      </c>
      <c r="G147" s="48">
        <f t="shared" si="187"/>
        <v>2534</v>
      </c>
      <c r="H147" s="48">
        <f t="shared" si="187"/>
        <v>3289</v>
      </c>
      <c r="I147" s="48">
        <f>+I154+I150</f>
        <v>2406</v>
      </c>
      <c r="J147" s="48">
        <f>+J133*J149</f>
        <v>989.37950198877581</v>
      </c>
      <c r="K147" s="48">
        <f t="shared" ref="K147:N147" si="188">+K133*K149</f>
        <v>989.37950198877581</v>
      </c>
      <c r="L147" s="48">
        <f t="shared" si="188"/>
        <v>989.37950198877581</v>
      </c>
      <c r="M147" s="48">
        <f t="shared" si="188"/>
        <v>989.37950198877581</v>
      </c>
      <c r="N147" s="48">
        <f t="shared" si="188"/>
        <v>989.37950198877581</v>
      </c>
    </row>
    <row r="148" spans="1:14" x14ac:dyDescent="0.3">
      <c r="A148" s="46" t="s">
        <v>129</v>
      </c>
      <c r="B148" s="47" t="str">
        <f t="shared" ref="B148:H148" si="189">+IFERROR(B147/A147-1,"nm")</f>
        <v>nm</v>
      </c>
      <c r="C148" s="47">
        <f t="shared" si="189"/>
        <v>0.36669874879692022</v>
      </c>
      <c r="D148" s="47">
        <f t="shared" si="189"/>
        <v>9.9295774647887303E-2</v>
      </c>
      <c r="E148" s="47">
        <f t="shared" si="189"/>
        <v>0.19346572709801402</v>
      </c>
      <c r="F148" s="47">
        <f t="shared" si="189"/>
        <v>0.3022007514761138</v>
      </c>
      <c r="G148" s="47">
        <f t="shared" si="189"/>
        <v>4.4517724649629109E-2</v>
      </c>
      <c r="H148" s="47">
        <f t="shared" si="189"/>
        <v>0.29794790844514596</v>
      </c>
      <c r="I148" s="47">
        <f>+IFERROR(I147/H147-1,"nm")</f>
        <v>-0.26847065977500761</v>
      </c>
      <c r="J148" s="47">
        <f t="shared" ref="J148:N148" si="190">+IFERROR(J147/I147-1,"nm")</f>
        <v>-0.5887865744020051</v>
      </c>
      <c r="K148" s="47">
        <f t="shared" si="190"/>
        <v>0</v>
      </c>
      <c r="L148" s="47">
        <f t="shared" si="190"/>
        <v>0</v>
      </c>
      <c r="M148" s="47">
        <f t="shared" si="190"/>
        <v>0</v>
      </c>
      <c r="N148" s="47">
        <f t="shared" si="190"/>
        <v>0</v>
      </c>
    </row>
    <row r="149" spans="1:14" x14ac:dyDescent="0.3">
      <c r="A149" s="46" t="s">
        <v>131</v>
      </c>
      <c r="B149" s="47">
        <f t="shared" ref="B149:H149" si="191">+IFERROR(B147/B$21,"nm")</f>
        <v>7.5618631732168845E-2</v>
      </c>
      <c r="C149" s="47">
        <f t="shared" si="191"/>
        <v>9.6179897046870771E-2</v>
      </c>
      <c r="D149" s="47">
        <f t="shared" si="191"/>
        <v>0.10258937960042061</v>
      </c>
      <c r="E149" s="47">
        <f t="shared" si="191"/>
        <v>0.12541231908448333</v>
      </c>
      <c r="F149" s="47">
        <f t="shared" si="191"/>
        <v>0.15255942648723431</v>
      </c>
      <c r="G149" s="47">
        <f t="shared" si="191"/>
        <v>0.17495167080916874</v>
      </c>
      <c r="H149" s="47">
        <f t="shared" si="191"/>
        <v>0.19145468304325047</v>
      </c>
      <c r="I149" s="47">
        <f>+IFERROR(I147/I$21,"nm")</f>
        <v>0.13109573366752031</v>
      </c>
      <c r="J149" s="49">
        <f>+I149</f>
        <v>0.13109573366752031</v>
      </c>
      <c r="K149" s="49">
        <f t="shared" ref="K149:N149" si="192">+J149</f>
        <v>0.13109573366752031</v>
      </c>
      <c r="L149" s="49">
        <f t="shared" si="192"/>
        <v>0.13109573366752031</v>
      </c>
      <c r="M149" s="49">
        <f t="shared" si="192"/>
        <v>0.13109573366752031</v>
      </c>
      <c r="N149" s="49">
        <f t="shared" si="192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8">
        <f>+J153*J160</f>
        <v>16.85975044951779</v>
      </c>
      <c r="K150" s="48">
        <f t="shared" ref="K150:N150" si="193">+K153*K160</f>
        <v>16.85975044951779</v>
      </c>
      <c r="L150" s="48">
        <f t="shared" si="193"/>
        <v>16.85975044951779</v>
      </c>
      <c r="M150" s="48">
        <f t="shared" si="193"/>
        <v>16.85975044951779</v>
      </c>
      <c r="N150" s="48">
        <f t="shared" si="193"/>
        <v>16.85975044951779</v>
      </c>
    </row>
    <row r="151" spans="1:14" x14ac:dyDescent="0.3">
      <c r="A151" s="46" t="s">
        <v>129</v>
      </c>
      <c r="B151" s="47" t="str">
        <f t="shared" ref="B151:H151" si="194">+IFERROR(B150/A150-1,"nm")</f>
        <v>nm</v>
      </c>
      <c r="C151" s="47">
        <f t="shared" si="194"/>
        <v>4.3478260869565188E-2</v>
      </c>
      <c r="D151" s="47">
        <f t="shared" si="194"/>
        <v>0.125</v>
      </c>
      <c r="E151" s="47">
        <f t="shared" si="194"/>
        <v>3.7037037037036979E-2</v>
      </c>
      <c r="F151" s="47">
        <f t="shared" si="194"/>
        <v>-0.1071428571428571</v>
      </c>
      <c r="G151" s="47">
        <f t="shared" si="194"/>
        <v>-0.12</v>
      </c>
      <c r="H151" s="47">
        <f t="shared" si="194"/>
        <v>4.5454545454545414E-2</v>
      </c>
      <c r="I151" s="47">
        <f>+IFERROR(I150/H150-1,"nm")</f>
        <v>-0.10869565217391308</v>
      </c>
      <c r="J151" s="47">
        <f t="shared" ref="J151:N151" si="195">+IFERROR(J150/I150-1,"nm")</f>
        <v>-0.5887865744020051</v>
      </c>
      <c r="K151" s="47">
        <f t="shared" si="195"/>
        <v>0</v>
      </c>
      <c r="L151" s="47">
        <f t="shared" si="195"/>
        <v>0</v>
      </c>
      <c r="M151" s="47">
        <f t="shared" si="195"/>
        <v>0</v>
      </c>
      <c r="N151" s="47">
        <f t="shared" si="195"/>
        <v>0</v>
      </c>
    </row>
    <row r="152" spans="1:14" x14ac:dyDescent="0.3">
      <c r="A152" s="46" t="s">
        <v>133</v>
      </c>
      <c r="B152" s="47">
        <f t="shared" ref="B152:H152" si="196">+IFERROR(B150/B$21,"nm")</f>
        <v>3.3478893740902477E-3</v>
      </c>
      <c r="C152" s="47">
        <f t="shared" si="196"/>
        <v>3.251151449471688E-3</v>
      </c>
      <c r="D152" s="47">
        <f t="shared" si="196"/>
        <v>3.5488958990536278E-3</v>
      </c>
      <c r="E152" s="47">
        <f t="shared" si="196"/>
        <v>3.7697744867048132E-3</v>
      </c>
      <c r="F152" s="47">
        <f t="shared" si="196"/>
        <v>3.1442585838259338E-3</v>
      </c>
      <c r="G152" s="47">
        <f t="shared" si="196"/>
        <v>3.0378348522507597E-3</v>
      </c>
      <c r="H152" s="47">
        <f t="shared" si="196"/>
        <v>2.6776878747307759E-3</v>
      </c>
      <c r="I152" s="47">
        <f>+IFERROR(I150/I$21,"nm")</f>
        <v>2.2339671988230807E-3</v>
      </c>
      <c r="J152" s="47">
        <f t="shared" ref="J152:N152" si="197">+IFERROR(J150/J$21,"nm")</f>
        <v>9.1863730450159596E-4</v>
      </c>
      <c r="K152" s="47">
        <f t="shared" si="197"/>
        <v>9.1863730450159596E-4</v>
      </c>
      <c r="L152" s="47">
        <f t="shared" si="197"/>
        <v>9.1863730450159596E-4</v>
      </c>
      <c r="M152" s="47">
        <f t="shared" si="197"/>
        <v>9.1863730450159596E-4</v>
      </c>
      <c r="N152" s="47">
        <f t="shared" si="197"/>
        <v>9.1863730450159596E-4</v>
      </c>
    </row>
    <row r="153" spans="1:14" x14ac:dyDescent="0.3">
      <c r="A153" s="46" t="s">
        <v>140</v>
      </c>
      <c r="B153" s="47">
        <f t="shared" ref="B153:H153" si="198">+IFERROR(B150/B160,"nm")</f>
        <v>0.18110236220472442</v>
      </c>
      <c r="C153" s="47">
        <f t="shared" si="198"/>
        <v>0.20512820512820512</v>
      </c>
      <c r="D153" s="47">
        <f t="shared" si="198"/>
        <v>0.24</v>
      </c>
      <c r="E153" s="47">
        <f t="shared" si="198"/>
        <v>0.21875</v>
      </c>
      <c r="F153" s="47">
        <f t="shared" si="198"/>
        <v>0.2109704641350211</v>
      </c>
      <c r="G153" s="47">
        <f t="shared" si="198"/>
        <v>0.20560747663551401</v>
      </c>
      <c r="H153" s="47">
        <f t="shared" si="198"/>
        <v>0.15972222222222221</v>
      </c>
      <c r="I153" s="47">
        <f>+IFERROR(I150/I160,"nm")</f>
        <v>0.13531353135313531</v>
      </c>
      <c r="J153" s="49">
        <f>+I153</f>
        <v>0.13531353135313531</v>
      </c>
      <c r="K153" s="49">
        <f t="shared" ref="K153:N153" si="199">+J153</f>
        <v>0.13531353135313531</v>
      </c>
      <c r="L153" s="49">
        <f t="shared" si="199"/>
        <v>0.13531353135313531</v>
      </c>
      <c r="M153" s="49">
        <f t="shared" si="199"/>
        <v>0.13531353135313531</v>
      </c>
      <c r="N153" s="49">
        <f t="shared" si="199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972.51975153925798</v>
      </c>
      <c r="K154" s="9">
        <f t="shared" ref="K154:N154" si="200">+K147-K150</f>
        <v>972.51975153925798</v>
      </c>
      <c r="L154" s="9">
        <f t="shared" si="200"/>
        <v>972.51975153925798</v>
      </c>
      <c r="M154" s="9">
        <f t="shared" si="200"/>
        <v>972.51975153925798</v>
      </c>
      <c r="N154" s="9">
        <f t="shared" si="200"/>
        <v>972.51975153925798</v>
      </c>
    </row>
    <row r="155" spans="1:14" x14ac:dyDescent="0.3">
      <c r="A155" s="46" t="s">
        <v>129</v>
      </c>
      <c r="B155" s="47" t="str">
        <f t="shared" ref="B155:H155" si="201">+IFERROR(B154/A154-1,"nm")</f>
        <v>nm</v>
      </c>
      <c r="C155" s="47">
        <f t="shared" si="201"/>
        <v>0.38167170191339372</v>
      </c>
      <c r="D155" s="47">
        <f t="shared" si="201"/>
        <v>9.8396501457725938E-2</v>
      </c>
      <c r="E155" s="47">
        <f t="shared" si="201"/>
        <v>0.19907100199071004</v>
      </c>
      <c r="F155" s="47">
        <f t="shared" si="201"/>
        <v>0.31488655229662421</v>
      </c>
      <c r="G155" s="47">
        <f t="shared" si="201"/>
        <v>4.7979797979798011E-2</v>
      </c>
      <c r="H155" s="47">
        <f t="shared" si="201"/>
        <v>0.30240963855421676</v>
      </c>
      <c r="I155" s="47">
        <f>+IFERROR(I154/H154-1,"nm")</f>
        <v>-0.27073697193956214</v>
      </c>
      <c r="J155" s="47">
        <f t="shared" ref="J155:N155" si="202">+IFERROR(J154/I154-1,"nm")</f>
        <v>-0.5887865744020051</v>
      </c>
      <c r="K155" s="47">
        <f t="shared" si="202"/>
        <v>0</v>
      </c>
      <c r="L155" s="47">
        <f t="shared" si="202"/>
        <v>0</v>
      </c>
      <c r="M155" s="47">
        <f t="shared" si="202"/>
        <v>0</v>
      </c>
      <c r="N155" s="47">
        <f t="shared" si="202"/>
        <v>0</v>
      </c>
    </row>
    <row r="156" spans="1:14" x14ac:dyDescent="0.3">
      <c r="A156" s="46" t="s">
        <v>131</v>
      </c>
      <c r="B156" s="47">
        <f t="shared" ref="B156:H156" si="203">+IFERROR(B154/B$21,"nm")</f>
        <v>7.2270742358078607E-2</v>
      </c>
      <c r="C156" s="47">
        <f t="shared" si="203"/>
        <v>9.2928745597399082E-2</v>
      </c>
      <c r="D156" s="47">
        <f t="shared" si="203"/>
        <v>9.9040483701366977E-2</v>
      </c>
      <c r="E156" s="47">
        <f t="shared" si="203"/>
        <v>0.12164254459777853</v>
      </c>
      <c r="F156" s="47">
        <f t="shared" si="203"/>
        <v>0.14941516790340836</v>
      </c>
      <c r="G156" s="47">
        <f t="shared" si="203"/>
        <v>0.17191383595691798</v>
      </c>
      <c r="H156" s="47">
        <f t="shared" si="203"/>
        <v>0.1887769951685197</v>
      </c>
      <c r="I156" s="47">
        <f>+IFERROR(I154/I$21,"nm")</f>
        <v>0.12886176646869721</v>
      </c>
      <c r="J156" s="47">
        <f t="shared" ref="J156:N156" si="204">+IFERROR(J154/J$21,"nm")</f>
        <v>5.298968841820182E-2</v>
      </c>
      <c r="K156" s="47">
        <f t="shared" si="204"/>
        <v>5.298968841820182E-2</v>
      </c>
      <c r="L156" s="47">
        <f t="shared" si="204"/>
        <v>5.298968841820182E-2</v>
      </c>
      <c r="M156" s="47">
        <f t="shared" si="204"/>
        <v>5.298968841820182E-2</v>
      </c>
      <c r="N156" s="47">
        <f t="shared" si="204"/>
        <v>5.298968841820182E-2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8">
        <f>+J133*J159</f>
        <v>32.074647196643603</v>
      </c>
      <c r="K157" s="48">
        <f t="shared" ref="K157:N157" si="205">+K133*K159</f>
        <v>32.074647196643603</v>
      </c>
      <c r="L157" s="48">
        <f t="shared" si="205"/>
        <v>32.074647196643603</v>
      </c>
      <c r="M157" s="48">
        <f t="shared" si="205"/>
        <v>32.074647196643603</v>
      </c>
      <c r="N157" s="48">
        <f t="shared" si="205"/>
        <v>32.074647196643603</v>
      </c>
    </row>
    <row r="158" spans="1:14" x14ac:dyDescent="0.3">
      <c r="A158" s="46" t="s">
        <v>129</v>
      </c>
      <c r="B158" s="47" t="str">
        <f t="shared" ref="B158:H158" si="206">+IFERROR(B157/A157-1,"nm")</f>
        <v>nm</v>
      </c>
      <c r="C158" s="47">
        <f t="shared" si="206"/>
        <v>-0.3623188405797102</v>
      </c>
      <c r="D158" s="47">
        <f t="shared" si="206"/>
        <v>0.15909090909090917</v>
      </c>
      <c r="E158" s="47">
        <f t="shared" si="206"/>
        <v>0.49019607843137258</v>
      </c>
      <c r="F158" s="47">
        <f t="shared" si="206"/>
        <v>-0.35526315789473684</v>
      </c>
      <c r="G158" s="47">
        <f t="shared" si="206"/>
        <v>-0.4285714285714286</v>
      </c>
      <c r="H158" s="47">
        <f t="shared" si="206"/>
        <v>2.3571428571428572</v>
      </c>
      <c r="I158" s="47">
        <f>+IFERROR(I157/H157-1,"nm")</f>
        <v>-0.17021276595744683</v>
      </c>
      <c r="J158" s="47">
        <f t="shared" ref="J158:N158" si="207">+IFERROR(J157/I157-1,"nm")</f>
        <v>-0.5887865744020051</v>
      </c>
      <c r="K158" s="47">
        <f t="shared" si="207"/>
        <v>0</v>
      </c>
      <c r="L158" s="47">
        <f t="shared" si="207"/>
        <v>0</v>
      </c>
      <c r="M158" s="47">
        <f t="shared" si="207"/>
        <v>0</v>
      </c>
      <c r="N158" s="47">
        <f t="shared" si="207"/>
        <v>0</v>
      </c>
    </row>
    <row r="159" spans="1:14" x14ac:dyDescent="0.3">
      <c r="A159" s="46" t="s">
        <v>133</v>
      </c>
      <c r="B159" s="47">
        <f t="shared" ref="B159:H159" si="208">+IFERROR(B157/B$21,"nm")</f>
        <v>5.0218340611353713E-3</v>
      </c>
      <c r="C159" s="47">
        <f t="shared" si="208"/>
        <v>2.980222162015714E-3</v>
      </c>
      <c r="D159" s="47">
        <f t="shared" si="208"/>
        <v>3.3517350157728706E-3</v>
      </c>
      <c r="E159" s="47">
        <f t="shared" si="208"/>
        <v>5.1161225176708175E-3</v>
      </c>
      <c r="F159" s="47">
        <f t="shared" si="208"/>
        <v>3.081373412149415E-3</v>
      </c>
      <c r="G159" s="47">
        <f t="shared" si="208"/>
        <v>1.9331676332504833E-3</v>
      </c>
      <c r="H159" s="47">
        <f t="shared" si="208"/>
        <v>5.4717969614063678E-3</v>
      </c>
      <c r="I159" s="47">
        <f>+IFERROR(I157/I$21,"nm")</f>
        <v>4.2499863782487881E-3</v>
      </c>
      <c r="J159" s="49">
        <f>+I159</f>
        <v>4.2499863782487881E-3</v>
      </c>
      <c r="K159" s="49">
        <f t="shared" ref="K159:N159" si="209">+J159</f>
        <v>4.2499863782487881E-3</v>
      </c>
      <c r="L159" s="49">
        <f t="shared" si="209"/>
        <v>4.2499863782487881E-3</v>
      </c>
      <c r="M159" s="49">
        <f t="shared" si="209"/>
        <v>4.2499863782487881E-3</v>
      </c>
      <c r="N159" s="49">
        <f t="shared" si="209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8">
        <f>+J133*J162</f>
        <v>124.59766795619245</v>
      </c>
      <c r="K160" s="48">
        <f t="shared" ref="K160:N160" si="210">+K133*K162</f>
        <v>124.59766795619245</v>
      </c>
      <c r="L160" s="48">
        <f t="shared" si="210"/>
        <v>124.59766795619245</v>
      </c>
      <c r="M160" s="48">
        <f t="shared" si="210"/>
        <v>124.59766795619245</v>
      </c>
      <c r="N160" s="48">
        <f t="shared" si="210"/>
        <v>124.59766795619245</v>
      </c>
    </row>
    <row r="161" spans="1:14" x14ac:dyDescent="0.3">
      <c r="A161" s="46" t="s">
        <v>129</v>
      </c>
      <c r="B161" s="47" t="str">
        <f t="shared" ref="B161:H161" si="211">+IFERROR(B160/A160-1,"nm")</f>
        <v>nm</v>
      </c>
      <c r="C161" s="47">
        <f t="shared" si="211"/>
        <v>-7.8740157480314932E-2</v>
      </c>
      <c r="D161" s="47">
        <f t="shared" si="211"/>
        <v>-3.8461538461538436E-2</v>
      </c>
      <c r="E161" s="47">
        <f t="shared" si="211"/>
        <v>0.13777777777777778</v>
      </c>
      <c r="F161" s="47">
        <f t="shared" si="211"/>
        <v>-7.421875E-2</v>
      </c>
      <c r="G161" s="47">
        <f t="shared" si="211"/>
        <v>-9.7046413502109741E-2</v>
      </c>
      <c r="H161" s="47">
        <f t="shared" si="211"/>
        <v>0.34579439252336441</v>
      </c>
      <c r="I161" s="47">
        <f>+IFERROR(I160/H160-1,"nm")</f>
        <v>5.2083333333333259E-2</v>
      </c>
      <c r="J161" s="47">
        <f>+J162+J163</f>
        <v>1.650956246935106E-2</v>
      </c>
      <c r="K161" s="47">
        <f t="shared" ref="K161:N161" si="212">+K162+K163</f>
        <v>1.650956246935106E-2</v>
      </c>
      <c r="L161" s="47">
        <f t="shared" si="212"/>
        <v>1.650956246935106E-2</v>
      </c>
      <c r="M161" s="47">
        <f t="shared" si="212"/>
        <v>1.650956246935106E-2</v>
      </c>
      <c r="N161" s="47">
        <f t="shared" si="212"/>
        <v>1.650956246935106E-2</v>
      </c>
    </row>
    <row r="162" spans="1:14" x14ac:dyDescent="0.3">
      <c r="A162" s="46" t="s">
        <v>133</v>
      </c>
      <c r="B162" s="47">
        <f t="shared" ref="B162:H162" si="213">+IFERROR(B160/B$21,"nm")</f>
        <v>1.8486171761280933E-2</v>
      </c>
      <c r="C162" s="47">
        <f t="shared" si="213"/>
        <v>1.5849363316174477E-2</v>
      </c>
      <c r="D162" s="47">
        <f t="shared" si="213"/>
        <v>1.4787066246056782E-2</v>
      </c>
      <c r="E162" s="47">
        <f t="shared" si="213"/>
        <v>1.7233254796364859E-2</v>
      </c>
      <c r="F162" s="47">
        <f t="shared" si="213"/>
        <v>1.4903785687334926E-2</v>
      </c>
      <c r="G162" s="47">
        <f t="shared" si="213"/>
        <v>1.4774924054128693E-2</v>
      </c>
      <c r="H162" s="47">
        <f t="shared" si="213"/>
        <v>1.6764654520053553E-2</v>
      </c>
      <c r="I162" s="47">
        <f>+IFERROR(I160/I$21,"nm")</f>
        <v>1.650956246935106E-2</v>
      </c>
      <c r="J162" s="49">
        <f>+I162</f>
        <v>1.650956246935106E-2</v>
      </c>
      <c r="K162" s="49">
        <f t="shared" ref="K162:N162" si="214">+J162</f>
        <v>1.650956246935106E-2</v>
      </c>
      <c r="L162" s="49">
        <f t="shared" si="214"/>
        <v>1.650956246935106E-2</v>
      </c>
      <c r="M162" s="49">
        <f t="shared" si="214"/>
        <v>1.650956246935106E-2</v>
      </c>
      <c r="N162" s="49">
        <f t="shared" si="214"/>
        <v>1.650956246935106E-2</v>
      </c>
    </row>
    <row r="163" spans="1:14" x14ac:dyDescent="0.3">
      <c r="A163" s="43" t="str">
        <f>[1]Historicals!A147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+SUM(J166+J170+J174+J178)</f>
        <v>2346</v>
      </c>
      <c r="K164" s="9">
        <f t="shared" ref="K164:N164" si="215">+SUM(K166+K170+K174+K178)</f>
        <v>2346</v>
      </c>
      <c r="L164" s="9">
        <f t="shared" si="215"/>
        <v>2346</v>
      </c>
      <c r="M164" s="9">
        <f t="shared" si="215"/>
        <v>2346</v>
      </c>
      <c r="N164" s="9">
        <f t="shared" si="215"/>
        <v>2346</v>
      </c>
    </row>
    <row r="165" spans="1:14" x14ac:dyDescent="0.3">
      <c r="A165" s="44" t="s">
        <v>129</v>
      </c>
      <c r="B165" s="47" t="str">
        <f t="shared" ref="B165:H165" si="216">+IFERROR(B164/A164-1,"nm")</f>
        <v>nm</v>
      </c>
      <c r="C165" s="47">
        <f t="shared" si="216"/>
        <v>-1.3622603430877955E-2</v>
      </c>
      <c r="D165" s="47">
        <f t="shared" si="216"/>
        <v>4.4501278772378416E-2</v>
      </c>
      <c r="E165" s="47">
        <f t="shared" si="216"/>
        <v>-7.6395690499510338E-2</v>
      </c>
      <c r="F165" s="47">
        <f t="shared" si="216"/>
        <v>1.0604453870625585E-2</v>
      </c>
      <c r="G165" s="47">
        <f t="shared" si="216"/>
        <v>-3.147953830010497E-2</v>
      </c>
      <c r="H165" s="47">
        <f t="shared" si="216"/>
        <v>0.19447453954496208</v>
      </c>
      <c r="I165" s="47">
        <f>+IFERROR(I164/H164-1,"nm")</f>
        <v>6.3945578231292544E-2</v>
      </c>
      <c r="J165" s="47">
        <f t="shared" ref="J165:N165" si="217">+IFERROR(J164/I164-1,"nm")</f>
        <v>0</v>
      </c>
      <c r="K165" s="47">
        <f t="shared" si="217"/>
        <v>0</v>
      </c>
      <c r="L165" s="47">
        <f t="shared" si="217"/>
        <v>0</v>
      </c>
      <c r="M165" s="47">
        <f t="shared" si="217"/>
        <v>0</v>
      </c>
      <c r="N165" s="47">
        <f t="shared" si="217"/>
        <v>0</v>
      </c>
    </row>
    <row r="166" spans="1:14" x14ac:dyDescent="0.3">
      <c r="A166" s="45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2094</v>
      </c>
      <c r="K166" s="3">
        <f>+J166*(1+K167)</f>
        <v>2094</v>
      </c>
      <c r="L166" s="3">
        <f t="shared" ref="L166:N166" si="218">+K166*(1+L167)</f>
        <v>2094</v>
      </c>
      <c r="M166" s="3">
        <f t="shared" si="218"/>
        <v>2094</v>
      </c>
      <c r="N166" s="3">
        <f t="shared" si="218"/>
        <v>2094</v>
      </c>
    </row>
    <row r="167" spans="1:14" x14ac:dyDescent="0.3">
      <c r="A167" s="44" t="s">
        <v>129</v>
      </c>
      <c r="B167" s="47" t="str">
        <f t="shared" ref="B167:H167" si="219">+IFERROR(B166/A166-1,"nm")</f>
        <v>nm</v>
      </c>
      <c r="C167" s="47" t="str">
        <f t="shared" si="219"/>
        <v>nm</v>
      </c>
      <c r="D167" s="47" t="str">
        <f t="shared" si="219"/>
        <v>nm</v>
      </c>
      <c r="E167" s="47" t="str">
        <f t="shared" si="219"/>
        <v>nm</v>
      </c>
      <c r="F167" s="47">
        <f t="shared" si="219"/>
        <v>2.9174425822470429E-2</v>
      </c>
      <c r="G167" s="47">
        <f t="shared" si="219"/>
        <v>-9.6501809408926498E-3</v>
      </c>
      <c r="H167" s="47">
        <f t="shared" si="219"/>
        <v>0.2095006090133984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20">+K168+K169</f>
        <v>0</v>
      </c>
      <c r="L167" s="47">
        <f t="shared" si="220"/>
        <v>0</v>
      </c>
      <c r="M167" s="47">
        <f t="shared" si="220"/>
        <v>0</v>
      </c>
      <c r="N167" s="47">
        <f t="shared" si="220"/>
        <v>0</v>
      </c>
    </row>
    <row r="168" spans="1:14" x14ac:dyDescent="0.3">
      <c r="A168" s="44" t="s">
        <v>137</v>
      </c>
      <c r="B168" s="47">
        <f>+Historicals!B252</f>
        <v>0</v>
      </c>
      <c r="C168" s="47">
        <f>+Historicals!C252</f>
        <v>0</v>
      </c>
      <c r="D168" s="47">
        <f>+Historicals!D252</f>
        <v>0</v>
      </c>
      <c r="E168" s="47">
        <f>+Historicals!E252</f>
        <v>0</v>
      </c>
      <c r="F168" s="47">
        <f>+Historicals!F252</f>
        <v>0.05</v>
      </c>
      <c r="G168" s="47">
        <f>+Historicals!G252</f>
        <v>0.01</v>
      </c>
      <c r="H168" s="47">
        <f>+Historicals!H252</f>
        <v>0.21</v>
      </c>
      <c r="I168" s="47">
        <f>+Historicals!I252</f>
        <v>0.06</v>
      </c>
      <c r="J168" s="49">
        <v>0</v>
      </c>
      <c r="K168" s="49">
        <f t="shared" ref="K168:N169" si="221">+J168</f>
        <v>0</v>
      </c>
      <c r="L168" s="49">
        <f t="shared" si="221"/>
        <v>0</v>
      </c>
      <c r="M168" s="49">
        <f t="shared" si="221"/>
        <v>0</v>
      </c>
      <c r="N168" s="49">
        <f t="shared" si="221"/>
        <v>0</v>
      </c>
    </row>
    <row r="169" spans="1:14" x14ac:dyDescent="0.3">
      <c r="A169" s="44" t="s">
        <v>138</v>
      </c>
      <c r="B169" s="47" t="str">
        <f t="shared" ref="B169:H169" si="222">+IFERROR(B167-B168,"nm")</f>
        <v>nm</v>
      </c>
      <c r="C169" s="47" t="str">
        <f t="shared" si="222"/>
        <v>nm</v>
      </c>
      <c r="D169" s="47" t="str">
        <f t="shared" si="222"/>
        <v>nm</v>
      </c>
      <c r="E169" s="47" t="str">
        <f t="shared" si="222"/>
        <v>nm</v>
      </c>
      <c r="F169" s="47">
        <f t="shared" si="222"/>
        <v>-2.0825574177529574E-2</v>
      </c>
      <c r="G169" s="47">
        <f t="shared" si="222"/>
        <v>-1.9650180940892652E-2</v>
      </c>
      <c r="H169" s="47">
        <f t="shared" si="222"/>
        <v>-4.9939098660159442E-4</v>
      </c>
      <c r="I169" s="47">
        <f>+IFERROR(I167-I168,"nm")</f>
        <v>-5.6193353474320307E-3</v>
      </c>
      <c r="J169" s="49">
        <v>0</v>
      </c>
      <c r="K169" s="49">
        <f t="shared" si="221"/>
        <v>0</v>
      </c>
      <c r="L169" s="49">
        <f t="shared" si="221"/>
        <v>0</v>
      </c>
      <c r="M169" s="49">
        <f t="shared" si="221"/>
        <v>0</v>
      </c>
      <c r="N169" s="49">
        <f t="shared" si="221"/>
        <v>0</v>
      </c>
    </row>
    <row r="170" spans="1:14" x14ac:dyDescent="0.3">
      <c r="A170" s="45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103</v>
      </c>
      <c r="K170" s="3">
        <f t="shared" ref="K170:N170" si="223">+J170*(1+K171)</f>
        <v>103</v>
      </c>
      <c r="L170" s="3">
        <f t="shared" si="223"/>
        <v>103</v>
      </c>
      <c r="M170" s="3">
        <f t="shared" si="223"/>
        <v>103</v>
      </c>
      <c r="N170" s="3">
        <f t="shared" si="223"/>
        <v>103</v>
      </c>
    </row>
    <row r="171" spans="1:14" x14ac:dyDescent="0.3">
      <c r="A171" s="44" t="s">
        <v>129</v>
      </c>
      <c r="B171" s="47" t="str">
        <f t="shared" ref="B171:H171" si="224">+IFERROR(B170/A170-1,"nm")</f>
        <v>nm</v>
      </c>
      <c r="C171" s="47" t="str">
        <f t="shared" si="224"/>
        <v>nm</v>
      </c>
      <c r="D171" s="47" t="str">
        <f t="shared" si="224"/>
        <v>nm</v>
      </c>
      <c r="E171" s="47" t="str">
        <f t="shared" si="224"/>
        <v>nm</v>
      </c>
      <c r="F171" s="47">
        <f t="shared" si="224"/>
        <v>-0.18055555555555558</v>
      </c>
      <c r="G171" s="47">
        <f t="shared" si="224"/>
        <v>-0.24576271186440679</v>
      </c>
      <c r="H171" s="47">
        <f t="shared" si="224"/>
        <v>0.1685393258426966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25">+K172+K173</f>
        <v>0</v>
      </c>
      <c r="L171" s="47">
        <f t="shared" si="225"/>
        <v>0</v>
      </c>
      <c r="M171" s="47">
        <f t="shared" si="225"/>
        <v>0</v>
      </c>
      <c r="N171" s="47">
        <f t="shared" si="225"/>
        <v>0</v>
      </c>
    </row>
    <row r="172" spans="1:14" x14ac:dyDescent="0.3">
      <c r="A172" s="44" t="s">
        <v>137</v>
      </c>
      <c r="B172" s="47">
        <f>+Historicals!B253</f>
        <v>0</v>
      </c>
      <c r="C172" s="47">
        <f>+Historicals!C253</f>
        <v>0</v>
      </c>
      <c r="D172" s="47">
        <f>+Historicals!D253</f>
        <v>0</v>
      </c>
      <c r="E172" s="47">
        <f>+Historicals!E253</f>
        <v>0</v>
      </c>
      <c r="F172" s="47">
        <f>+Historicals!F253</f>
        <v>-0.17</v>
      </c>
      <c r="G172" s="47">
        <f>+Historicals!G253</f>
        <v>-0.22</v>
      </c>
      <c r="H172" s="47">
        <f>+Historicals!H253</f>
        <v>0.17</v>
      </c>
      <c r="I172" s="47">
        <f>+Historicals!I253</f>
        <v>-0.03</v>
      </c>
      <c r="J172" s="49">
        <v>0</v>
      </c>
      <c r="K172" s="49">
        <f t="shared" ref="K172:N173" si="226">+J172</f>
        <v>0</v>
      </c>
      <c r="L172" s="49">
        <f t="shared" si="226"/>
        <v>0</v>
      </c>
      <c r="M172" s="49">
        <f t="shared" si="226"/>
        <v>0</v>
      </c>
      <c r="N172" s="49">
        <f t="shared" si="226"/>
        <v>0</v>
      </c>
    </row>
    <row r="173" spans="1:14" x14ac:dyDescent="0.3">
      <c r="A173" s="44" t="s">
        <v>138</v>
      </c>
      <c r="B173" s="47" t="str">
        <f t="shared" ref="B173:H173" si="227">+IFERROR(B171-B172,"nm")</f>
        <v>nm</v>
      </c>
      <c r="C173" s="47" t="str">
        <f t="shared" si="227"/>
        <v>nm</v>
      </c>
      <c r="D173" s="47" t="str">
        <f t="shared" si="227"/>
        <v>nm</v>
      </c>
      <c r="E173" s="47" t="str">
        <f t="shared" si="227"/>
        <v>nm</v>
      </c>
      <c r="F173" s="47">
        <f t="shared" si="227"/>
        <v>-1.0555555555555568E-2</v>
      </c>
      <c r="G173" s="47">
        <f t="shared" si="227"/>
        <v>-2.576271186440679E-2</v>
      </c>
      <c r="H173" s="47">
        <f t="shared" si="227"/>
        <v>-1.4606741573034154E-3</v>
      </c>
      <c r="I173" s="47">
        <f>+IFERROR(I171-I172,"nm")</f>
        <v>2.0384615384615418E-2</v>
      </c>
      <c r="J173" s="49">
        <v>0</v>
      </c>
      <c r="K173" s="49">
        <f t="shared" si="226"/>
        <v>0</v>
      </c>
      <c r="L173" s="49">
        <f t="shared" si="226"/>
        <v>0</v>
      </c>
      <c r="M173" s="49">
        <f t="shared" si="226"/>
        <v>0</v>
      </c>
      <c r="N173" s="49">
        <f t="shared" si="226"/>
        <v>0</v>
      </c>
    </row>
    <row r="174" spans="1:14" x14ac:dyDescent="0.3">
      <c r="A174" s="45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26</v>
      </c>
      <c r="K174" s="3">
        <f t="shared" ref="K174:N174" si="228">+J174*(1+K175)</f>
        <v>26</v>
      </c>
      <c r="L174" s="3">
        <f t="shared" si="228"/>
        <v>26</v>
      </c>
      <c r="M174" s="3">
        <f t="shared" si="228"/>
        <v>26</v>
      </c>
      <c r="N174" s="3">
        <f t="shared" si="228"/>
        <v>26</v>
      </c>
    </row>
    <row r="175" spans="1:14" x14ac:dyDescent="0.3">
      <c r="A175" s="44" t="s">
        <v>129</v>
      </c>
      <c r="B175" s="47" t="str">
        <f t="shared" ref="B175:H175" si="229">+IFERROR(B174/A174-1,"nm")</f>
        <v>nm</v>
      </c>
      <c r="C175" s="47" t="str">
        <f t="shared" si="229"/>
        <v>nm</v>
      </c>
      <c r="D175" s="47" t="str">
        <f t="shared" si="229"/>
        <v>nm</v>
      </c>
      <c r="E175" s="47" t="str">
        <f t="shared" si="229"/>
        <v>nm</v>
      </c>
      <c r="F175" s="47">
        <f t="shared" si="229"/>
        <v>-0.1428571428571429</v>
      </c>
      <c r="G175" s="47">
        <f t="shared" si="229"/>
        <v>4.1666666666666741E-2</v>
      </c>
      <c r="H175" s="47">
        <f t="shared" si="229"/>
        <v>0.15999999999999992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30">+K176+K177</f>
        <v>0</v>
      </c>
      <c r="L175" s="47">
        <f t="shared" si="230"/>
        <v>0</v>
      </c>
      <c r="M175" s="47">
        <f t="shared" si="230"/>
        <v>0</v>
      </c>
      <c r="N175" s="47">
        <f t="shared" si="230"/>
        <v>0</v>
      </c>
    </row>
    <row r="176" spans="1:14" x14ac:dyDescent="0.3">
      <c r="A176" s="44" t="s">
        <v>137</v>
      </c>
      <c r="B176" s="47">
        <f>+Historicals!B254</f>
        <v>0</v>
      </c>
      <c r="C176" s="47">
        <f>+Historicals!C254</f>
        <v>0</v>
      </c>
      <c r="D176" s="47">
        <f>+Historicals!D254</f>
        <v>0</v>
      </c>
      <c r="E176" s="47">
        <f>+Historicals!E254</f>
        <v>0</v>
      </c>
      <c r="F176" s="47">
        <f>+Historicals!F254</f>
        <v>-0.13</v>
      </c>
      <c r="G176" s="47">
        <f>+Historicals!G254</f>
        <v>0.08</v>
      </c>
      <c r="H176" s="47">
        <f>+Historicals!H254</f>
        <v>0.16</v>
      </c>
      <c r="I176" s="47">
        <f>+Historicals!I254</f>
        <v>-0.16</v>
      </c>
      <c r="J176" s="49">
        <v>0</v>
      </c>
      <c r="K176" s="49">
        <f t="shared" ref="K176:N177" si="231">+J176</f>
        <v>0</v>
      </c>
      <c r="L176" s="49">
        <f t="shared" si="231"/>
        <v>0</v>
      </c>
      <c r="M176" s="49">
        <f t="shared" si="231"/>
        <v>0</v>
      </c>
      <c r="N176" s="49">
        <f t="shared" si="231"/>
        <v>0</v>
      </c>
    </row>
    <row r="177" spans="1:14" x14ac:dyDescent="0.3">
      <c r="A177" s="44" t="s">
        <v>138</v>
      </c>
      <c r="B177" s="47" t="str">
        <f>+IFERROR(B175-B176,"nm")</f>
        <v>nm</v>
      </c>
      <c r="C177" s="47" t="str">
        <f t="shared" ref="C177:H177" si="232">+IFERROR(C175-C176,"nm")</f>
        <v>nm</v>
      </c>
      <c r="D177" s="47" t="str">
        <f t="shared" si="232"/>
        <v>nm</v>
      </c>
      <c r="E177" s="47" t="str">
        <f t="shared" si="232"/>
        <v>nm</v>
      </c>
      <c r="F177" s="47">
        <f t="shared" si="232"/>
        <v>-1.28571428571429E-2</v>
      </c>
      <c r="G177" s="47">
        <f t="shared" si="232"/>
        <v>-3.8333333333333261E-2</v>
      </c>
      <c r="H177" s="47">
        <f t="shared" si="232"/>
        <v>-8.3266726846886741E-17</v>
      </c>
      <c r="I177" s="47">
        <f>+IFERROR(I175-I176,"nm")</f>
        <v>5.6551724137931053E-2</v>
      </c>
      <c r="J177" s="49">
        <v>0</v>
      </c>
      <c r="K177" s="49">
        <f t="shared" si="231"/>
        <v>0</v>
      </c>
      <c r="L177" s="49">
        <f t="shared" si="231"/>
        <v>0</v>
      </c>
      <c r="M177" s="49">
        <f t="shared" si="231"/>
        <v>0</v>
      </c>
      <c r="N177" s="49">
        <f t="shared" si="231"/>
        <v>0</v>
      </c>
    </row>
    <row r="178" spans="1:14" x14ac:dyDescent="0.3">
      <c r="A178" s="45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123</v>
      </c>
      <c r="K178" s="3">
        <f t="shared" ref="K178:N178" si="233">+J178*(1+K179)</f>
        <v>123</v>
      </c>
      <c r="L178" s="3">
        <f t="shared" si="233"/>
        <v>123</v>
      </c>
      <c r="M178" s="3">
        <f t="shared" si="233"/>
        <v>123</v>
      </c>
      <c r="N178" s="3">
        <f t="shared" si="233"/>
        <v>123</v>
      </c>
    </row>
    <row r="179" spans="1:14" x14ac:dyDescent="0.3">
      <c r="A179" s="44" t="s">
        <v>129</v>
      </c>
      <c r="B179" s="47" t="str">
        <f t="shared" ref="B179:H179" si="234">+IFERROR(B178/A178-1,"nm")</f>
        <v>nm</v>
      </c>
      <c r="C179" s="47" t="str">
        <f t="shared" si="234"/>
        <v>nm</v>
      </c>
      <c r="D179" s="47" t="str">
        <f t="shared" si="234"/>
        <v>nm</v>
      </c>
      <c r="E179" s="47" t="str">
        <f t="shared" si="234"/>
        <v>nm</v>
      </c>
      <c r="F179" s="47">
        <f t="shared" si="234"/>
        <v>2.9126213592232997E-2</v>
      </c>
      <c r="G179" s="47">
        <f t="shared" si="234"/>
        <v>-0.15094339622641506</v>
      </c>
      <c r="H179" s="47">
        <f t="shared" si="234"/>
        <v>-4.4444444444444398E-2</v>
      </c>
      <c r="I179" s="47">
        <f>+IFERROR(I178/H178-1,"nm")</f>
        <v>0.43023255813953498</v>
      </c>
      <c r="J179" s="47">
        <f>+J180+J181</f>
        <v>0</v>
      </c>
      <c r="K179" s="47">
        <f t="shared" ref="K179:N179" si="235">+K180+K181</f>
        <v>0</v>
      </c>
      <c r="L179" s="47">
        <f t="shared" si="235"/>
        <v>0</v>
      </c>
      <c r="M179" s="47">
        <f t="shared" si="235"/>
        <v>0</v>
      </c>
      <c r="N179" s="47">
        <f t="shared" si="235"/>
        <v>0</v>
      </c>
    </row>
    <row r="180" spans="1:14" x14ac:dyDescent="0.3">
      <c r="A180" s="44" t="s">
        <v>137</v>
      </c>
      <c r="B180" s="47">
        <f>+Historicals!B255</f>
        <v>0</v>
      </c>
      <c r="C180" s="47">
        <f>+Historicals!C255</f>
        <v>0</v>
      </c>
      <c r="D180" s="47">
        <f>+Historicals!D255</f>
        <v>0</v>
      </c>
      <c r="E180" s="47">
        <f>+Historicals!E255</f>
        <v>0</v>
      </c>
      <c r="F180" s="47">
        <f>+Historicals!F255</f>
        <v>0.04</v>
      </c>
      <c r="G180" s="47">
        <f>+Historicals!G255</f>
        <v>-0.14000000000000001</v>
      </c>
      <c r="H180" s="47">
        <f>+Historicals!H255</f>
        <v>-0.04</v>
      </c>
      <c r="I180" s="47">
        <f>+Historicals!I255</f>
        <v>0.42</v>
      </c>
      <c r="J180" s="49">
        <v>0</v>
      </c>
      <c r="K180" s="49">
        <f t="shared" ref="K180:N181" si="236">+J180</f>
        <v>0</v>
      </c>
      <c r="L180" s="49">
        <f t="shared" si="236"/>
        <v>0</v>
      </c>
      <c r="M180" s="49">
        <f t="shared" si="236"/>
        <v>0</v>
      </c>
      <c r="N180" s="49">
        <f t="shared" si="236"/>
        <v>0</v>
      </c>
    </row>
    <row r="181" spans="1:14" x14ac:dyDescent="0.3">
      <c r="A181" s="44" t="s">
        <v>138</v>
      </c>
      <c r="B181" s="47" t="str">
        <f>+IFERROR(B179-B180,"nm")</f>
        <v>nm</v>
      </c>
      <c r="C181" s="47" t="str">
        <f t="shared" ref="C181:H181" si="237">+IFERROR(C179-C180,"nm")</f>
        <v>nm</v>
      </c>
      <c r="D181" s="47" t="str">
        <f t="shared" si="237"/>
        <v>nm</v>
      </c>
      <c r="E181" s="47" t="str">
        <f t="shared" si="237"/>
        <v>nm</v>
      </c>
      <c r="F181" s="47">
        <f t="shared" si="237"/>
        <v>-1.0873786407767004E-2</v>
      </c>
      <c r="G181" s="47">
        <f t="shared" si="237"/>
        <v>-1.0943396226415048E-2</v>
      </c>
      <c r="H181" s="47">
        <f t="shared" si="237"/>
        <v>-4.4444444444443967E-3</v>
      </c>
      <c r="I181" s="47">
        <f>+IFERROR(I179-I180,"nm")</f>
        <v>1.0232558139534997E-2</v>
      </c>
      <c r="J181" s="49">
        <v>0</v>
      </c>
      <c r="K181" s="49">
        <f t="shared" si="236"/>
        <v>0</v>
      </c>
      <c r="L181" s="49">
        <f t="shared" si="236"/>
        <v>0</v>
      </c>
      <c r="M181" s="49">
        <f t="shared" si="236"/>
        <v>0</v>
      </c>
      <c r="N181" s="49">
        <f t="shared" si="236"/>
        <v>0</v>
      </c>
    </row>
    <row r="182" spans="1:14" x14ac:dyDescent="0.3">
      <c r="A182" s="9" t="s">
        <v>130</v>
      </c>
      <c r="B182" s="48">
        <f t="shared" ref="B182:H182" si="238">+B189+B185</f>
        <v>535</v>
      </c>
      <c r="C182" s="48">
        <f t="shared" si="238"/>
        <v>514</v>
      </c>
      <c r="D182" s="48">
        <f t="shared" si="238"/>
        <v>505</v>
      </c>
      <c r="E182" s="48">
        <f t="shared" si="238"/>
        <v>343</v>
      </c>
      <c r="F182" s="48">
        <f t="shared" si="238"/>
        <v>334</v>
      </c>
      <c r="G182" s="48">
        <f t="shared" si="238"/>
        <v>322</v>
      </c>
      <c r="H182" s="48">
        <f t="shared" si="238"/>
        <v>569</v>
      </c>
      <c r="I182" s="48">
        <f>+I189+I185</f>
        <v>691</v>
      </c>
      <c r="J182" s="48">
        <f>+J164*J184</f>
        <v>88.328120743202746</v>
      </c>
      <c r="K182" s="48">
        <f t="shared" ref="K182:N182" si="239">+K164*K184</f>
        <v>88.328120743202746</v>
      </c>
      <c r="L182" s="48">
        <f t="shared" si="239"/>
        <v>88.328120743202746</v>
      </c>
      <c r="M182" s="48">
        <f t="shared" si="239"/>
        <v>88.328120743202746</v>
      </c>
      <c r="N182" s="48">
        <f t="shared" si="239"/>
        <v>88.328120743202746</v>
      </c>
    </row>
    <row r="183" spans="1:14" x14ac:dyDescent="0.3">
      <c r="A183" s="46" t="s">
        <v>129</v>
      </c>
      <c r="B183" s="47" t="str">
        <f t="shared" ref="B183:H183" si="240">+IFERROR(B182/A182-1,"nm")</f>
        <v>nm</v>
      </c>
      <c r="C183" s="47">
        <f t="shared" si="240"/>
        <v>-3.9252336448598157E-2</v>
      </c>
      <c r="D183" s="47">
        <f t="shared" si="240"/>
        <v>-1.7509727626459193E-2</v>
      </c>
      <c r="E183" s="47">
        <f t="shared" si="240"/>
        <v>-0.32079207920792074</v>
      </c>
      <c r="F183" s="47">
        <f t="shared" si="240"/>
        <v>-2.6239067055393583E-2</v>
      </c>
      <c r="G183" s="47">
        <f t="shared" si="240"/>
        <v>-3.59281437125748E-2</v>
      </c>
      <c r="H183" s="47">
        <f t="shared" si="240"/>
        <v>0.76708074534161486</v>
      </c>
      <c r="I183" s="47">
        <f>+IFERROR(I182/H182-1,"nm")</f>
        <v>0.21441124780316345</v>
      </c>
      <c r="J183" s="47">
        <f t="shared" ref="J183:N183" si="241">+IFERROR(J182/I182-1,"nm")</f>
        <v>-0.8721734866234403</v>
      </c>
      <c r="K183" s="47">
        <f t="shared" si="241"/>
        <v>0</v>
      </c>
      <c r="L183" s="47">
        <f t="shared" si="241"/>
        <v>0</v>
      </c>
      <c r="M183" s="47">
        <f t="shared" si="241"/>
        <v>0</v>
      </c>
      <c r="N183" s="47">
        <f t="shared" si="241"/>
        <v>0</v>
      </c>
    </row>
    <row r="184" spans="1:14" x14ac:dyDescent="0.3">
      <c r="A184" s="46" t="s">
        <v>131</v>
      </c>
      <c r="B184" s="47">
        <f t="shared" ref="B184:H184" si="242">+IFERROR(B182/B$21,"nm")</f>
        <v>3.8937409024745268E-2</v>
      </c>
      <c r="C184" s="47">
        <f t="shared" si="242"/>
        <v>3.4814413438092655E-2</v>
      </c>
      <c r="D184" s="47">
        <f t="shared" si="242"/>
        <v>3.3188748685594113E-2</v>
      </c>
      <c r="E184" s="47">
        <f t="shared" si="242"/>
        <v>2.3089868731066981E-2</v>
      </c>
      <c r="F184" s="47">
        <f t="shared" si="242"/>
        <v>2.100364733995724E-2</v>
      </c>
      <c r="G184" s="47">
        <f t="shared" si="242"/>
        <v>2.2231427782380558E-2</v>
      </c>
      <c r="H184" s="47">
        <f t="shared" si="242"/>
        <v>3.3121834798300248E-2</v>
      </c>
      <c r="I184" s="47">
        <f>+IFERROR(I182/I$21,"nm")</f>
        <v>3.7650520350896312E-2</v>
      </c>
      <c r="J184" s="49">
        <f>+I184</f>
        <v>3.7650520350896312E-2</v>
      </c>
      <c r="K184" s="49">
        <f t="shared" ref="K184:N184" si="243">+J184</f>
        <v>3.7650520350896312E-2</v>
      </c>
      <c r="L184" s="49">
        <f t="shared" si="243"/>
        <v>3.7650520350896312E-2</v>
      </c>
      <c r="M184" s="49">
        <f t="shared" si="243"/>
        <v>3.7650520350896312E-2</v>
      </c>
      <c r="N184" s="49">
        <f t="shared" si="243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8">
        <f>+J188*J195</f>
        <v>2.812183294284313</v>
      </c>
      <c r="K185" s="48">
        <f t="shared" ref="K185:N185" si="244">+K188*K195</f>
        <v>2.812183294284313</v>
      </c>
      <c r="L185" s="48">
        <f t="shared" si="244"/>
        <v>2.812183294284313</v>
      </c>
      <c r="M185" s="48">
        <f t="shared" si="244"/>
        <v>2.812183294284313</v>
      </c>
      <c r="N185" s="48">
        <f t="shared" si="244"/>
        <v>2.812183294284313</v>
      </c>
    </row>
    <row r="186" spans="1:14" x14ac:dyDescent="0.3">
      <c r="A186" s="46" t="s">
        <v>129</v>
      </c>
      <c r="B186" s="47" t="str">
        <f t="shared" ref="B186:H186" si="245">+IFERROR(B185/A185-1,"nm")</f>
        <v>nm</v>
      </c>
      <c r="C186" s="47">
        <f t="shared" si="245"/>
        <v>0.5</v>
      </c>
      <c r="D186" s="47">
        <f t="shared" si="245"/>
        <v>3.7037037037036979E-2</v>
      </c>
      <c r="E186" s="47">
        <f t="shared" si="245"/>
        <v>0.1785714285714286</v>
      </c>
      <c r="F186" s="47">
        <f t="shared" si="245"/>
        <v>-6.0606060606060552E-2</v>
      </c>
      <c r="G186" s="47">
        <f t="shared" si="245"/>
        <v>-0.19354838709677424</v>
      </c>
      <c r="H186" s="47">
        <f t="shared" si="245"/>
        <v>4.0000000000000036E-2</v>
      </c>
      <c r="I186" s="47">
        <f>+IFERROR(I185/H185-1,"nm")</f>
        <v>-0.15384615384615385</v>
      </c>
      <c r="J186" s="47">
        <f t="shared" ref="J186:N186" si="246">+IFERROR(J185/I185-1,"nm")</f>
        <v>-0.8721734866234403</v>
      </c>
      <c r="K186" s="47">
        <f t="shared" si="246"/>
        <v>0</v>
      </c>
      <c r="L186" s="47">
        <f t="shared" si="246"/>
        <v>0</v>
      </c>
      <c r="M186" s="47">
        <f t="shared" si="246"/>
        <v>0</v>
      </c>
      <c r="N186" s="47">
        <f t="shared" si="246"/>
        <v>0</v>
      </c>
    </row>
    <row r="187" spans="1:14" x14ac:dyDescent="0.3">
      <c r="A187" s="46" t="s">
        <v>133</v>
      </c>
      <c r="B187" s="47">
        <f t="shared" ref="B187:H187" si="247">+IFERROR(B185/B$21,"nm")</f>
        <v>1.3100436681222707E-3</v>
      </c>
      <c r="C187" s="47">
        <f t="shared" si="247"/>
        <v>1.8287726903278244E-3</v>
      </c>
      <c r="D187" s="47">
        <f t="shared" si="247"/>
        <v>1.840168243953733E-3</v>
      </c>
      <c r="E187" s="47">
        <f t="shared" si="247"/>
        <v>2.2214742510939076E-3</v>
      </c>
      <c r="F187" s="47">
        <f t="shared" si="247"/>
        <v>1.949440321972079E-3</v>
      </c>
      <c r="G187" s="47">
        <f t="shared" si="247"/>
        <v>1.7260425296879314E-3</v>
      </c>
      <c r="H187" s="47">
        <f t="shared" si="247"/>
        <v>1.5134757552826125E-3</v>
      </c>
      <c r="I187" s="47">
        <f>+IFERROR(I185/I$21,"nm")</f>
        <v>1.1987141066855556E-3</v>
      </c>
      <c r="J187" s="47">
        <f t="shared" ref="J187:N187" si="248">+IFERROR(J185/J$21,"nm")</f>
        <v>1.5322744479291195E-4</v>
      </c>
      <c r="K187" s="47">
        <f t="shared" si="248"/>
        <v>1.5322744479291195E-4</v>
      </c>
      <c r="L187" s="47">
        <f t="shared" si="248"/>
        <v>1.5322744479291195E-4</v>
      </c>
      <c r="M187" s="47">
        <f t="shared" si="248"/>
        <v>1.5322744479291195E-4</v>
      </c>
      <c r="N187" s="47">
        <f t="shared" si="248"/>
        <v>1.5322744479291195E-4</v>
      </c>
    </row>
    <row r="188" spans="1:14" x14ac:dyDescent="0.3">
      <c r="A188" s="46" t="s">
        <v>140</v>
      </c>
      <c r="B188" s="47">
        <f t="shared" ref="B188:H188" si="249">+IFERROR(B185/B195,"nm")</f>
        <v>0.14754098360655737</v>
      </c>
      <c r="C188" s="47">
        <f t="shared" si="249"/>
        <v>0.216</v>
      </c>
      <c r="D188" s="47">
        <f t="shared" si="249"/>
        <v>0.224</v>
      </c>
      <c r="E188" s="47">
        <f t="shared" si="249"/>
        <v>0.28695652173913044</v>
      </c>
      <c r="F188" s="47">
        <f t="shared" si="249"/>
        <v>0.31</v>
      </c>
      <c r="G188" s="47">
        <f t="shared" si="249"/>
        <v>0.3125</v>
      </c>
      <c r="H188" s="47">
        <f t="shared" si="249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50">+J188</f>
        <v>0.44897959183673469</v>
      </c>
      <c r="L188" s="49">
        <f t="shared" si="250"/>
        <v>0.44897959183673469</v>
      </c>
      <c r="M188" s="49">
        <f t="shared" si="250"/>
        <v>0.44897959183673469</v>
      </c>
      <c r="N188" s="49">
        <f t="shared" si="250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85.515937448918436</v>
      </c>
      <c r="K189" s="9">
        <f t="shared" ref="K189:N189" si="251">+K182-K185</f>
        <v>85.515937448918436</v>
      </c>
      <c r="L189" s="9">
        <f t="shared" si="251"/>
        <v>85.515937448918436</v>
      </c>
      <c r="M189" s="9">
        <f t="shared" si="251"/>
        <v>85.515937448918436</v>
      </c>
      <c r="N189" s="9">
        <f t="shared" si="251"/>
        <v>85.515937448918436</v>
      </c>
    </row>
    <row r="190" spans="1:14" x14ac:dyDescent="0.3">
      <c r="A190" s="46" t="s">
        <v>129</v>
      </c>
      <c r="B190" s="47" t="str">
        <f t="shared" ref="B190:H190" si="252">+IFERROR(B189/A189-1,"nm")</f>
        <v>nm</v>
      </c>
      <c r="C190" s="47">
        <f t="shared" si="252"/>
        <v>-5.8027079303675011E-2</v>
      </c>
      <c r="D190" s="47">
        <f t="shared" si="252"/>
        <v>-2.0533880903490731E-2</v>
      </c>
      <c r="E190" s="47">
        <f t="shared" si="252"/>
        <v>-0.35010482180293501</v>
      </c>
      <c r="F190" s="47">
        <f t="shared" si="252"/>
        <v>-2.2580645161290325E-2</v>
      </c>
      <c r="G190" s="47">
        <f t="shared" si="252"/>
        <v>-1.980198019801982E-2</v>
      </c>
      <c r="H190" s="47">
        <f t="shared" si="252"/>
        <v>0.82828282828282829</v>
      </c>
      <c r="I190" s="47">
        <f>+IFERROR(I189/H189-1,"nm")</f>
        <v>0.2320441988950277</v>
      </c>
      <c r="J190" s="47">
        <f t="shared" ref="J190:N190" si="253">+IFERROR(J189/I189-1,"nm")</f>
        <v>-0.8721734866234403</v>
      </c>
      <c r="K190" s="47">
        <f t="shared" si="253"/>
        <v>0</v>
      </c>
      <c r="L190" s="47">
        <f t="shared" si="253"/>
        <v>0</v>
      </c>
      <c r="M190" s="47">
        <f t="shared" si="253"/>
        <v>0</v>
      </c>
      <c r="N190" s="47">
        <f t="shared" si="253"/>
        <v>0</v>
      </c>
    </row>
    <row r="191" spans="1:14" x14ac:dyDescent="0.3">
      <c r="A191" s="46" t="s">
        <v>131</v>
      </c>
      <c r="B191" s="47">
        <f t="shared" ref="B191:H191" si="254">+IFERROR(B189/B$21,"nm")</f>
        <v>3.7627365356622998E-2</v>
      </c>
      <c r="C191" s="47">
        <f t="shared" si="254"/>
        <v>3.2985640747764833E-2</v>
      </c>
      <c r="D191" s="47">
        <f t="shared" si="254"/>
        <v>3.1348580441640378E-2</v>
      </c>
      <c r="E191" s="47">
        <f t="shared" si="254"/>
        <v>2.0868394479973074E-2</v>
      </c>
      <c r="F191" s="47">
        <f t="shared" si="254"/>
        <v>1.9054207017985159E-2</v>
      </c>
      <c r="G191" s="47">
        <f t="shared" si="254"/>
        <v>2.0505385252692625E-2</v>
      </c>
      <c r="H191" s="47">
        <f t="shared" si="254"/>
        <v>3.1608359043017641E-2</v>
      </c>
      <c r="I191" s="47">
        <f>+IFERROR(I189/I$21,"nm")</f>
        <v>3.6451806244210759E-2</v>
      </c>
      <c r="J191" s="47">
        <f t="shared" ref="J191:N191" si="255">+IFERROR(J189/J$21,"nm")</f>
        <v>4.6595072984753688E-3</v>
      </c>
      <c r="K191" s="47">
        <f t="shared" si="255"/>
        <v>4.6595072984753688E-3</v>
      </c>
      <c r="L191" s="47">
        <f t="shared" si="255"/>
        <v>4.6595072984753688E-3</v>
      </c>
      <c r="M191" s="47">
        <f t="shared" si="255"/>
        <v>4.6595072984753688E-3</v>
      </c>
      <c r="N191" s="47">
        <f t="shared" si="255"/>
        <v>4.6595072984753688E-3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8">
        <f>+J164*J194</f>
        <v>1.1504386203890373</v>
      </c>
      <c r="K192" s="48">
        <f t="shared" ref="K192:N192" si="256">+K164*K194</f>
        <v>1.1504386203890373</v>
      </c>
      <c r="L192" s="48">
        <f t="shared" si="256"/>
        <v>1.1504386203890373</v>
      </c>
      <c r="M192" s="48">
        <f t="shared" si="256"/>
        <v>1.1504386203890373</v>
      </c>
      <c r="N192" s="48">
        <f t="shared" si="256"/>
        <v>1.1504386203890373</v>
      </c>
    </row>
    <row r="193" spans="1:14" x14ac:dyDescent="0.3">
      <c r="A193" s="46" t="s">
        <v>129</v>
      </c>
      <c r="B193" s="47" t="str">
        <f t="shared" ref="B193:H193" si="257">+IFERROR(B192/A192-1,"nm")</f>
        <v>nm</v>
      </c>
      <c r="C193" s="47">
        <f t="shared" si="257"/>
        <v>-0.43478260869565222</v>
      </c>
      <c r="D193" s="47">
        <f t="shared" si="257"/>
        <v>-0.23076923076923073</v>
      </c>
      <c r="E193" s="47">
        <f t="shared" si="257"/>
        <v>-0.26666666666666672</v>
      </c>
      <c r="F193" s="47">
        <f t="shared" si="257"/>
        <v>-0.18181818181818177</v>
      </c>
      <c r="G193" s="47">
        <f t="shared" si="257"/>
        <v>-0.33333333333333337</v>
      </c>
      <c r="H193" s="47">
        <f t="shared" si="257"/>
        <v>-0.41666666666666663</v>
      </c>
      <c r="I193" s="47">
        <f>+IFERROR(I192/H192-1,"nm")</f>
        <v>0.28571428571428581</v>
      </c>
      <c r="J193" s="47">
        <f t="shared" ref="J193:N193" si="258">+IFERROR(J192/I192-1,"nm")</f>
        <v>-0.8721734866234403</v>
      </c>
      <c r="K193" s="47">
        <f t="shared" si="258"/>
        <v>0</v>
      </c>
      <c r="L193" s="47">
        <f t="shared" si="258"/>
        <v>0</v>
      </c>
      <c r="M193" s="47">
        <f t="shared" si="258"/>
        <v>0</v>
      </c>
      <c r="N193" s="47">
        <f t="shared" si="258"/>
        <v>0</v>
      </c>
    </row>
    <row r="194" spans="1:14" x14ac:dyDescent="0.3">
      <c r="A194" s="46" t="s">
        <v>133</v>
      </c>
      <c r="B194" s="47">
        <f t="shared" ref="B194:H194" si="259">+IFERROR(B192/B$21,"nm")</f>
        <v>5.0218340611353713E-3</v>
      </c>
      <c r="C194" s="47">
        <f t="shared" si="259"/>
        <v>2.6415605526957462E-3</v>
      </c>
      <c r="D194" s="47">
        <f t="shared" si="259"/>
        <v>1.9716088328075709E-3</v>
      </c>
      <c r="E194" s="47">
        <f t="shared" si="259"/>
        <v>1.4809828340626053E-3</v>
      </c>
      <c r="F194" s="47">
        <f t="shared" si="259"/>
        <v>1.1319330901773362E-3</v>
      </c>
      <c r="G194" s="47">
        <f t="shared" si="259"/>
        <v>8.2850041425020708E-4</v>
      </c>
      <c r="H194" s="47">
        <f t="shared" si="259"/>
        <v>4.0747424180685721E-4</v>
      </c>
      <c r="I194" s="47">
        <f>+IFERROR(I192/I$21,"nm")</f>
        <v>4.9038304364409089E-4</v>
      </c>
      <c r="J194" s="49">
        <f>+I194</f>
        <v>4.9038304364409089E-4</v>
      </c>
      <c r="K194" s="49">
        <f t="shared" ref="K194:N194" si="260">+J194</f>
        <v>4.9038304364409089E-4</v>
      </c>
      <c r="L194" s="49">
        <f t="shared" si="260"/>
        <v>4.9038304364409089E-4</v>
      </c>
      <c r="M194" s="49">
        <f t="shared" si="260"/>
        <v>4.9038304364409089E-4</v>
      </c>
      <c r="N194" s="49">
        <f t="shared" si="260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8">
        <f>+J164*J197</f>
        <v>6.2634991554514245</v>
      </c>
      <c r="K195" s="48">
        <f t="shared" ref="K195:N195" si="261">+K164*K197</f>
        <v>6.2634991554514245</v>
      </c>
      <c r="L195" s="48">
        <f t="shared" si="261"/>
        <v>6.2634991554514245</v>
      </c>
      <c r="M195" s="48">
        <f t="shared" si="261"/>
        <v>6.2634991554514245</v>
      </c>
      <c r="N195" s="48">
        <f t="shared" si="261"/>
        <v>6.2634991554514245</v>
      </c>
    </row>
    <row r="196" spans="1:14" x14ac:dyDescent="0.3">
      <c r="A196" s="46" t="s">
        <v>129</v>
      </c>
      <c r="B196" s="47" t="str">
        <f t="shared" ref="B196:H196" si="262">+IFERROR(B195/A195-1,"nm")</f>
        <v>nm</v>
      </c>
      <c r="C196" s="47">
        <f t="shared" si="262"/>
        <v>2.4590163934426146E-2</v>
      </c>
      <c r="D196" s="47">
        <f t="shared" si="262"/>
        <v>0</v>
      </c>
      <c r="E196" s="47">
        <f t="shared" si="262"/>
        <v>-7.999999999999996E-2</v>
      </c>
      <c r="F196" s="47">
        <f t="shared" si="262"/>
        <v>-0.13043478260869568</v>
      </c>
      <c r="G196" s="47">
        <f t="shared" si="262"/>
        <v>-0.19999999999999996</v>
      </c>
      <c r="H196" s="47">
        <f t="shared" si="262"/>
        <v>-0.21250000000000002</v>
      </c>
      <c r="I196" s="47">
        <f>+IFERROR(I195/H195-1,"nm")</f>
        <v>-0.22222222222222221</v>
      </c>
      <c r="J196" s="47">
        <f>+J197+J198</f>
        <v>2.6698632376178279E-3</v>
      </c>
      <c r="K196" s="47">
        <f t="shared" ref="K196:N196" si="263">+K197+K198</f>
        <v>2.6698632376178279E-3</v>
      </c>
      <c r="L196" s="47">
        <f t="shared" si="263"/>
        <v>2.6698632376178279E-3</v>
      </c>
      <c r="M196" s="47">
        <f t="shared" si="263"/>
        <v>2.6698632376178279E-3</v>
      </c>
      <c r="N196" s="47">
        <f t="shared" si="263"/>
        <v>2.6698632376178279E-3</v>
      </c>
    </row>
    <row r="197" spans="1:14" x14ac:dyDescent="0.3">
      <c r="A197" s="46" t="s">
        <v>133</v>
      </c>
      <c r="B197" s="47">
        <f t="shared" ref="B197:H197" si="264">+IFERROR(B195/B$21,"nm")</f>
        <v>8.8791848617176122E-3</v>
      </c>
      <c r="C197" s="47">
        <f t="shared" si="264"/>
        <v>8.4665402329991875E-3</v>
      </c>
      <c r="D197" s="47">
        <f t="shared" si="264"/>
        <v>8.2150368033648783E-3</v>
      </c>
      <c r="E197" s="47">
        <f t="shared" si="264"/>
        <v>7.7415011780545273E-3</v>
      </c>
      <c r="F197" s="47">
        <f t="shared" si="264"/>
        <v>6.2885171676518676E-3</v>
      </c>
      <c r="G197" s="47">
        <f t="shared" si="264"/>
        <v>5.5233360950013811E-3</v>
      </c>
      <c r="H197" s="47">
        <f t="shared" si="264"/>
        <v>3.6672681762617149E-3</v>
      </c>
      <c r="I197" s="47">
        <f>+IFERROR(I195/I$21,"nm")</f>
        <v>2.6698632376178279E-3</v>
      </c>
      <c r="J197" s="49">
        <f>+I197</f>
        <v>2.6698632376178279E-3</v>
      </c>
      <c r="K197" s="49">
        <f t="shared" ref="K197:N197" si="265">+J197</f>
        <v>2.6698632376178279E-3</v>
      </c>
      <c r="L197" s="49">
        <f t="shared" si="265"/>
        <v>2.6698632376178279E-3</v>
      </c>
      <c r="M197" s="49">
        <f t="shared" si="265"/>
        <v>2.6698632376178279E-3</v>
      </c>
      <c r="N197" s="49">
        <f t="shared" si="265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="80" zoomScaleNormal="80" workbookViewId="0">
      <selection activeCell="O65" sqref="O65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46782</v>
      </c>
      <c r="K3" s="9">
        <f>'Segmental forecast'!K3</f>
        <v>46782</v>
      </c>
      <c r="L3" s="9">
        <f>'Segmental forecast'!L3</f>
        <v>46782</v>
      </c>
      <c r="M3" s="9">
        <f>'Segmental forecast'!M3</f>
        <v>46782</v>
      </c>
      <c r="N3" s="9">
        <f>'Segmental forecast'!N3</f>
        <v>46782</v>
      </c>
      <c r="O3" t="s">
        <v>196</v>
      </c>
    </row>
    <row r="4" spans="1:15" x14ac:dyDescent="0.3">
      <c r="A4" s="42" t="s">
        <v>129</v>
      </c>
      <c r="B4" s="60" t="str">
        <f>'Segmental forecast'!B4</f>
        <v>nm</v>
      </c>
      <c r="C4" s="60">
        <f>'Segmental forecast'!C4</f>
        <v>5.8004640371229765E-2</v>
      </c>
      <c r="D4" s="60">
        <f>'Segmental forecast'!D4</f>
        <v>6.0971089696071123E-2</v>
      </c>
      <c r="E4" s="60">
        <f>'Segmental forecast'!E4</f>
        <v>5.95924308588065E-2</v>
      </c>
      <c r="F4" s="60">
        <f>'Segmental forecast'!F4</f>
        <v>7.4731433909388079E-2</v>
      </c>
      <c r="G4" s="60">
        <f>'Segmental forecast'!G4</f>
        <v>-4.3817266150267153E-2</v>
      </c>
      <c r="H4" s="60">
        <f>'Segmental forecast'!H4</f>
        <v>0.19076009945726269</v>
      </c>
      <c r="I4" s="60">
        <f>'Segmental forecast'!I4</f>
        <v>4.8767344739323759E-2</v>
      </c>
      <c r="J4" s="60">
        <f>'Segmental forecast'!J4</f>
        <v>1.5414258188823915E-3</v>
      </c>
      <c r="K4" s="60">
        <f>'Segmental forecast'!K4</f>
        <v>0</v>
      </c>
      <c r="L4" s="60">
        <f>'Segmental forecast'!L4</f>
        <v>0</v>
      </c>
      <c r="M4" s="60">
        <f>'Segmental forecast'!M4</f>
        <v>0</v>
      </c>
      <c r="N4" s="60">
        <f>'Segmental forecast'!N4</f>
        <v>0</v>
      </c>
    </row>
    <row r="5" spans="1:15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9274.6965073829906</v>
      </c>
      <c r="K5" s="9">
        <f>'Segmental forecast'!K5</f>
        <v>9274.6965073829906</v>
      </c>
      <c r="L5" s="9">
        <f>'Segmental forecast'!L5</f>
        <v>9274.6965073829906</v>
      </c>
      <c r="M5" s="9">
        <f>'Segmental forecast'!M5</f>
        <v>9274.6965073829906</v>
      </c>
      <c r="N5" s="9">
        <f>'Segmental forecast'!N5</f>
        <v>9274.6965073829906</v>
      </c>
    </row>
    <row r="6" spans="1:15" x14ac:dyDescent="0.3">
      <c r="A6" s="50" t="s">
        <v>132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>
        <f>'Segmental forecast'!J8</f>
        <v>248.41208521767558</v>
      </c>
      <c r="K6" s="9">
        <f>'Segmental forecast'!K8</f>
        <v>248.41208521767558</v>
      </c>
      <c r="L6" s="9">
        <f>'Segmental forecast'!L8</f>
        <v>248.41208521767558</v>
      </c>
      <c r="M6" s="9">
        <f>'Segmental forecast'!M8</f>
        <v>248.41208521767558</v>
      </c>
      <c r="N6" s="9">
        <f>'Segmental forecast'!N8</f>
        <v>248.41208521767558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9026.2844221653158</v>
      </c>
      <c r="K7" s="5">
        <f>'Segmental forecast'!K11</f>
        <v>9026.2844221653158</v>
      </c>
      <c r="L7" s="5">
        <f>'Segmental forecast'!L11</f>
        <v>9026.2844221653158</v>
      </c>
      <c r="M7" s="5">
        <f>'Segmental forecast'!M11</f>
        <v>9026.2844221653158</v>
      </c>
      <c r="N7" s="5">
        <f>'Segmental forecast'!N11</f>
        <v>9026.2844221653158</v>
      </c>
    </row>
    <row r="8" spans="1:15" x14ac:dyDescent="0.3">
      <c r="A8" s="42" t="s">
        <v>129</v>
      </c>
      <c r="B8" s="59" t="str">
        <f>'Segmental forecast'!B12</f>
        <v>nm</v>
      </c>
      <c r="C8" s="59">
        <f>'Segmental forecast'!C12</f>
        <v>9.6621781242617555E-2</v>
      </c>
      <c r="D8" s="59">
        <f>'Segmental forecast'!D12</f>
        <v>6.5273588970271357E-2</v>
      </c>
      <c r="E8" s="59">
        <f>'Segmental forecast'!E12</f>
        <v>-0.11445904954499497</v>
      </c>
      <c r="F8" s="59">
        <f>'Segmental forecast'!F12</f>
        <v>0.10755880337976698</v>
      </c>
      <c r="G8" s="59">
        <f>'Segmental forecast'!G12</f>
        <v>-0.38639175257731961</v>
      </c>
      <c r="H8" s="59">
        <f>'Segmental forecast'!H12</f>
        <v>1.32627688172043</v>
      </c>
      <c r="I8" s="59">
        <f>'Segmental forecast'!I12</f>
        <v>-9.67788530983682E-3</v>
      </c>
      <c r="J8" s="59">
        <f>'Segmental forecast'!J12</f>
        <v>0.31655257032749651</v>
      </c>
      <c r="K8" s="59">
        <f>'Segmental forecast'!K12</f>
        <v>0</v>
      </c>
      <c r="L8" s="59">
        <f>'Segmental forecast'!L12</f>
        <v>0</v>
      </c>
      <c r="M8" s="59">
        <f>'Segmental forecast'!M12</f>
        <v>0</v>
      </c>
      <c r="N8" s="59">
        <f>'Segmental forecast'!N12</f>
        <v>0</v>
      </c>
    </row>
    <row r="9" spans="1:15" x14ac:dyDescent="0.3">
      <c r="A9" s="42" t="s">
        <v>131</v>
      </c>
      <c r="B9" s="59">
        <f>'Segmental forecast'!B13</f>
        <v>0.13832881278389594</v>
      </c>
      <c r="C9" s="59">
        <f>'Segmental forecast'!C13</f>
        <v>0.14337781072399308</v>
      </c>
      <c r="D9" s="59">
        <f>'Segmental forecast'!D13</f>
        <v>0.14395924308588065</v>
      </c>
      <c r="E9" s="59">
        <f>'Segmental forecast'!E13</f>
        <v>0.12031211363573921</v>
      </c>
      <c r="F9" s="59">
        <f>'Segmental forecast'!F13</f>
        <v>0.12398701331901731</v>
      </c>
      <c r="G9" s="59">
        <f>'Segmental forecast'!G13</f>
        <v>7.9565810229126011E-2</v>
      </c>
      <c r="H9" s="59">
        <f>'Segmental forecast'!H13</f>
        <v>0.1554402981723472</v>
      </c>
      <c r="I9" s="59">
        <f>'Segmental forecast'!I13</f>
        <v>0.14677799186469706</v>
      </c>
      <c r="J9" s="59">
        <f>'Segmental forecast'!J13</f>
        <v>0.19294353431160097</v>
      </c>
      <c r="K9" s="59">
        <f>'Segmental forecast'!K13</f>
        <v>0.19294353431160097</v>
      </c>
      <c r="L9" s="59">
        <f>'Segmental forecast'!L13</f>
        <v>0.19294353431160097</v>
      </c>
      <c r="M9" s="59">
        <f>'Segmental forecast'!M13</f>
        <v>0.19294353431160097</v>
      </c>
      <c r="N9" s="59">
        <f>'Segmental forecast'!N13</f>
        <v>0.19294353431160097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Historicals!$I$8</f>
        <v>205</v>
      </c>
      <c r="K10" s="3">
        <f>Historicals!$I$8</f>
        <v>205</v>
      </c>
      <c r="L10" s="3">
        <f>Historicals!$I$8</f>
        <v>205</v>
      </c>
      <c r="M10" s="3">
        <f>Historicals!$I$8</f>
        <v>205</v>
      </c>
      <c r="N10" s="3">
        <f>Historicals!$I$8</f>
        <v>205</v>
      </c>
    </row>
    <row r="11" spans="1:15" x14ac:dyDescent="0.3">
      <c r="A11" s="4" t="s">
        <v>150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ref="J11" si="2">J7-J10</f>
        <v>8821.2844221653158</v>
      </c>
      <c r="K11" s="5">
        <f t="shared" ref="K11" si="3">K7-K10</f>
        <v>8821.2844221653158</v>
      </c>
      <c r="L11" s="5">
        <f t="shared" ref="L11" si="4">L7-L10</f>
        <v>8821.2844221653158</v>
      </c>
      <c r="M11" s="5">
        <f t="shared" ref="M11" si="5">M7-M10</f>
        <v>8821.2844221653158</v>
      </c>
      <c r="N11" s="5">
        <f t="shared" ref="N11" si="6">N7-N10</f>
        <v>8821.2844221653158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Historicals!$I$11</f>
        <v>605</v>
      </c>
      <c r="K12" s="3">
        <f>Historicals!$I$11</f>
        <v>605</v>
      </c>
      <c r="L12" s="3">
        <f>Historicals!$I$11</f>
        <v>605</v>
      </c>
      <c r="M12" s="3">
        <f>Historicals!$I$11</f>
        <v>605</v>
      </c>
      <c r="N12" s="3">
        <f>Historicals!$I$11</f>
        <v>605</v>
      </c>
    </row>
    <row r="13" spans="1:15" x14ac:dyDescent="0.3">
      <c r="A13" s="51" t="s">
        <v>151</v>
      </c>
      <c r="B13" s="54">
        <f>B12/B11</f>
        <v>0.22164090368608799</v>
      </c>
      <c r="C13" s="54">
        <f t="shared" ref="C13:N13" si="7">C12/C11</f>
        <v>0.18667531905688947</v>
      </c>
      <c r="D13" s="54">
        <f t="shared" si="7"/>
        <v>0.13221449038067951</v>
      </c>
      <c r="E13" s="54">
        <f t="shared" si="7"/>
        <v>0.55306358381502885</v>
      </c>
      <c r="F13" s="54">
        <f t="shared" si="7"/>
        <v>0.16079983336804832</v>
      </c>
      <c r="G13" s="54">
        <f t="shared" si="7"/>
        <v>0.12054035330793211</v>
      </c>
      <c r="H13" s="54">
        <f t="shared" si="7"/>
        <v>0.14021918630836211</v>
      </c>
      <c r="I13" s="54">
        <f t="shared" si="7"/>
        <v>9.0963764847391368E-2</v>
      </c>
      <c r="J13" s="54">
        <f t="shared" si="7"/>
        <v>6.8584116671242507E-2</v>
      </c>
      <c r="K13" s="54">
        <f t="shared" si="7"/>
        <v>6.8584116671242507E-2</v>
      </c>
      <c r="L13" s="54">
        <f t="shared" si="7"/>
        <v>6.8584116671242507E-2</v>
      </c>
      <c r="M13" s="54">
        <f t="shared" si="7"/>
        <v>6.8584116671242507E-2</v>
      </c>
      <c r="N13" s="54">
        <f t="shared" si="7"/>
        <v>6.8584116671242507E-2</v>
      </c>
    </row>
    <row r="14" spans="1:15" ht="15" thickBot="1" x14ac:dyDescent="0.35">
      <c r="A14" s="6" t="s">
        <v>152</v>
      </c>
      <c r="B14" s="7">
        <f>B11-B12</f>
        <v>3273</v>
      </c>
      <c r="C14" s="7">
        <f t="shared" ref="C14:N14" si="8">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>
        <f t="shared" si="8"/>
        <v>8216.2844221653158</v>
      </c>
      <c r="K14" s="7">
        <f t="shared" si="8"/>
        <v>8216.2844221653158</v>
      </c>
      <c r="L14" s="7">
        <f t="shared" si="8"/>
        <v>8216.2844221653158</v>
      </c>
      <c r="M14" s="7">
        <f t="shared" si="8"/>
        <v>8216.2844221653158</v>
      </c>
      <c r="N14" s="7">
        <f t="shared" si="8"/>
        <v>8216.2844221653158</v>
      </c>
    </row>
    <row r="15" spans="1:15" ht="15" thickTop="1" x14ac:dyDescent="0.3">
      <c r="A15" t="s">
        <v>153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1592</v>
      </c>
      <c r="H15" s="3">
        <f>+Historicals!H18</f>
        <v>1609.4</v>
      </c>
      <c r="I15" s="3">
        <f>+Historicals!I18</f>
        <v>1610.8</v>
      </c>
      <c r="J15" s="3">
        <f>+Historicals!$I$18</f>
        <v>1610.8</v>
      </c>
      <c r="K15" s="3">
        <f>+Historicals!$I$18</f>
        <v>1610.8</v>
      </c>
      <c r="L15" s="3">
        <f>+Historicals!$I$18</f>
        <v>1610.8</v>
      </c>
      <c r="M15" s="3">
        <f>+Historicals!$I$18</f>
        <v>1610.8</v>
      </c>
      <c r="N15" s="3">
        <f>+Historicals!$I$18</f>
        <v>1610.8</v>
      </c>
      <c r="O15" t="s">
        <v>197</v>
      </c>
    </row>
    <row r="16" spans="1:15" x14ac:dyDescent="0.3">
      <c r="A16" t="s">
        <v>154</v>
      </c>
      <c r="B16" s="55">
        <f>+Historicals!B15</f>
        <v>1.85</v>
      </c>
      <c r="C16" s="55">
        <f>+Historicals!C15</f>
        <v>2.16</v>
      </c>
      <c r="D16" s="55">
        <f>+Historicals!D15</f>
        <v>2.5099999999999998</v>
      </c>
      <c r="E16" s="55">
        <f>+Historicals!E15</f>
        <v>1.17</v>
      </c>
      <c r="F16" s="55">
        <f>+Historicals!F15</f>
        <v>2.4900000000000002</v>
      </c>
      <c r="G16" s="55">
        <f>+Historicals!G15</f>
        <v>1.6</v>
      </c>
      <c r="H16" s="55">
        <f>+Historicals!H15</f>
        <v>3.56</v>
      </c>
      <c r="I16" s="55">
        <f>+Historicals!I15</f>
        <v>3.75</v>
      </c>
      <c r="J16" s="62">
        <f>+Historicals!$I$15</f>
        <v>3.75</v>
      </c>
      <c r="K16" s="62">
        <f>+Historicals!$I$15</f>
        <v>3.75</v>
      </c>
      <c r="L16" s="62">
        <f>+Historicals!$I$15</f>
        <v>3.75</v>
      </c>
      <c r="M16" s="62">
        <f>+Historicals!$I$15</f>
        <v>3.75</v>
      </c>
      <c r="N16" s="62">
        <f>+Historicals!$I$15</f>
        <v>3.75</v>
      </c>
    </row>
    <row r="17" spans="1:15" x14ac:dyDescent="0.3">
      <c r="A17" t="s">
        <v>155</v>
      </c>
      <c r="B17" s="55">
        <f>-B61/B15</f>
        <v>0.508254183627318</v>
      </c>
      <c r="C17" s="55">
        <f t="shared" ref="C17:N17" si="9">-C61/C15</f>
        <v>0.58651362984218081</v>
      </c>
      <c r="D17" s="55">
        <f t="shared" si="9"/>
        <v>0.66962174940898345</v>
      </c>
      <c r="E17" s="55">
        <f t="shared" si="9"/>
        <v>0.74920137423904531</v>
      </c>
      <c r="F17" s="55">
        <f t="shared" si="9"/>
        <v>0.82303509639149774</v>
      </c>
      <c r="G17" s="55">
        <f t="shared" si="9"/>
        <v>0.9120603015075377</v>
      </c>
      <c r="H17" s="55">
        <f t="shared" si="9"/>
        <v>1.0177705977382876</v>
      </c>
      <c r="I17" s="55">
        <f t="shared" si="9"/>
        <v>1.1404271169605165</v>
      </c>
      <c r="J17" s="55">
        <f t="shared" si="9"/>
        <v>1.1404271169605165</v>
      </c>
      <c r="K17" s="55">
        <f t="shared" si="9"/>
        <v>1.1404271169605165</v>
      </c>
      <c r="L17" s="55">
        <f t="shared" si="9"/>
        <v>1.1404271169605165</v>
      </c>
      <c r="M17" s="55">
        <f t="shared" si="9"/>
        <v>1.1404271169605165</v>
      </c>
      <c r="N17" s="55">
        <f t="shared" si="9"/>
        <v>1.1404271169605165</v>
      </c>
    </row>
    <row r="18" spans="1:15" x14ac:dyDescent="0.3">
      <c r="A18" s="51" t="s">
        <v>129</v>
      </c>
      <c r="B18" s="54" t="str">
        <f>+IFERROR(B16/A16-1,"nm")</f>
        <v>nm</v>
      </c>
      <c r="C18" s="54">
        <f t="shared" ref="C18:I18" si="10">+IFERROR(C16/B16-1,"nm")</f>
        <v>0.16756756756756763</v>
      </c>
      <c r="D18" s="54">
        <f t="shared" si="10"/>
        <v>0.16203703703703676</v>
      </c>
      <c r="E18" s="54">
        <f t="shared" si="10"/>
        <v>-0.53386454183266929</v>
      </c>
      <c r="F18" s="54">
        <f t="shared" si="10"/>
        <v>1.1282051282051286</v>
      </c>
      <c r="G18" s="54">
        <f t="shared" si="10"/>
        <v>-0.35742971887550201</v>
      </c>
      <c r="H18" s="54">
        <f t="shared" si="10"/>
        <v>1.2250000000000001</v>
      </c>
      <c r="I18" s="54">
        <f t="shared" si="10"/>
        <v>5.3370786516854007E-2</v>
      </c>
      <c r="J18" s="61">
        <f t="shared" ref="J18" si="11">+IFERROR(J16/I16-1,"nm")</f>
        <v>0</v>
      </c>
      <c r="K18" s="61">
        <f t="shared" ref="K18" si="12">+IFERROR(K16/J16-1,"nm")</f>
        <v>0</v>
      </c>
      <c r="L18" s="61">
        <f t="shared" ref="L18" si="13">+IFERROR(L16/K16-1,"nm")</f>
        <v>0</v>
      </c>
      <c r="M18" s="61">
        <f t="shared" ref="M18" si="14">+IFERROR(M16/L16-1,"nm")</f>
        <v>0</v>
      </c>
      <c r="N18" s="61">
        <f t="shared" ref="N18" si="15">+IFERROR(N16/M16-1,"nm")</f>
        <v>0</v>
      </c>
      <c r="O18" t="s">
        <v>198</v>
      </c>
    </row>
    <row r="19" spans="1:15" x14ac:dyDescent="0.3">
      <c r="A19" s="51" t="s">
        <v>156</v>
      </c>
      <c r="B19" s="54">
        <f>-B61/B14</f>
        <v>0.27467155514818209</v>
      </c>
      <c r="C19" s="54">
        <f t="shared" ref="C19:N19" si="16">-C61/C14</f>
        <v>0.27180851063829786</v>
      </c>
      <c r="D19" s="54">
        <f t="shared" si="16"/>
        <v>0.26721698113207548</v>
      </c>
      <c r="E19" s="54">
        <f t="shared" si="16"/>
        <v>0.64304190377651316</v>
      </c>
      <c r="F19" s="54">
        <f t="shared" si="16"/>
        <v>0.33060312732688013</v>
      </c>
      <c r="G19" s="54">
        <f t="shared" si="16"/>
        <v>0.57187869239858213</v>
      </c>
      <c r="H19" s="54">
        <f t="shared" si="16"/>
        <v>0.286013619696176</v>
      </c>
      <c r="I19" s="54">
        <f t="shared" si="16"/>
        <v>0.30383724776711873</v>
      </c>
      <c r="J19" s="54">
        <f t="shared" si="16"/>
        <v>0.22358038081596474</v>
      </c>
      <c r="K19" s="54">
        <f t="shared" si="16"/>
        <v>0.22358038081596474</v>
      </c>
      <c r="L19" s="54">
        <f t="shared" si="16"/>
        <v>0.22358038081596474</v>
      </c>
      <c r="M19" s="54">
        <f t="shared" si="16"/>
        <v>0.22358038081596474</v>
      </c>
      <c r="N19" s="54">
        <f t="shared" si="16"/>
        <v>0.22358038081596474</v>
      </c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f>+Historicals!$I$25</f>
        <v>8574</v>
      </c>
      <c r="K21" s="3">
        <f>+Historicals!$I$25</f>
        <v>8574</v>
      </c>
      <c r="L21" s="3">
        <f>+Historicals!$I$25</f>
        <v>8574</v>
      </c>
      <c r="M21" s="3">
        <f>+Historicals!$I$25</f>
        <v>8574</v>
      </c>
      <c r="N21" s="3">
        <f>+Historicals!$I$25</f>
        <v>8574</v>
      </c>
    </row>
    <row r="22" spans="1:15" x14ac:dyDescent="0.3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Historicals!$I$30-Historicals!$I$45</f>
        <v>17483</v>
      </c>
      <c r="K23" s="3">
        <f>Historicals!$I$30-Historicals!$I$45</f>
        <v>17483</v>
      </c>
      <c r="L23" s="3">
        <f>Historicals!$I$30-Historicals!$I$45</f>
        <v>17483</v>
      </c>
      <c r="M23" s="3">
        <f>Historicals!$I$30-Historicals!$I$45</f>
        <v>17483</v>
      </c>
      <c r="N23" s="3">
        <f>Historicals!$I$30-Historicals!$I$45</f>
        <v>17483</v>
      </c>
      <c r="O23" t="s">
        <v>203</v>
      </c>
    </row>
    <row r="24" spans="1:15" x14ac:dyDescent="0.3">
      <c r="A24" s="51" t="s">
        <v>161</v>
      </c>
      <c r="B24" s="54">
        <f>B23/B3</f>
        <v>0.30244109669618641</v>
      </c>
      <c r="C24" s="54">
        <f t="shared" ref="C24:N24" si="17">C23/C3</f>
        <v>0.29858537188040524</v>
      </c>
      <c r="D24" s="54">
        <f t="shared" si="17"/>
        <v>0.30820960698689959</v>
      </c>
      <c r="E24" s="54">
        <f t="shared" si="17"/>
        <v>0.24985575734263812</v>
      </c>
      <c r="F24" s="54">
        <f t="shared" si="17"/>
        <v>0.22136155635657132</v>
      </c>
      <c r="G24" s="54">
        <f t="shared" si="17"/>
        <v>0.32810202390182608</v>
      </c>
      <c r="H24" s="54">
        <f t="shared" si="17"/>
        <v>0.37309713054021287</v>
      </c>
      <c r="I24" s="54">
        <f t="shared" si="17"/>
        <v>0.37428816099336332</v>
      </c>
      <c r="J24" s="54">
        <f t="shared" si="17"/>
        <v>0.37371211149587447</v>
      </c>
      <c r="K24" s="54">
        <f t="shared" si="17"/>
        <v>0.37371211149587447</v>
      </c>
      <c r="L24" s="54">
        <f t="shared" si="17"/>
        <v>0.37371211149587447</v>
      </c>
      <c r="M24" s="54">
        <f t="shared" si="17"/>
        <v>0.37371211149587447</v>
      </c>
      <c r="N24" s="54">
        <f t="shared" si="17"/>
        <v>0.37371211149587447</v>
      </c>
    </row>
    <row r="25" spans="1:15" x14ac:dyDescent="0.3">
      <c r="A25" t="s">
        <v>162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SUM(Historicals!$I$26:$I$29)</f>
        <v>19639</v>
      </c>
      <c r="K25" s="3">
        <f>SUM(Historicals!$I$26:$I$29)</f>
        <v>19639</v>
      </c>
      <c r="L25" s="3">
        <f>SUM(Historicals!$I$26:$I$29)</f>
        <v>19639</v>
      </c>
      <c r="M25" s="3">
        <f>SUM(Historicals!$I$26:$I$29)</f>
        <v>19639</v>
      </c>
      <c r="N25" s="3">
        <f>SUM(Historicals!$I$26:$I$29)</f>
        <v>19639</v>
      </c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Historicals!$I$31</f>
        <v>4791</v>
      </c>
      <c r="K26" s="3">
        <f>Historicals!$I$31</f>
        <v>4791</v>
      </c>
      <c r="L26" s="3">
        <f>Historicals!$I$31</f>
        <v>4791</v>
      </c>
      <c r="M26" s="3">
        <f>Historicals!$I$31</f>
        <v>4791</v>
      </c>
      <c r="N26" s="3">
        <f>Historicals!$I$31</f>
        <v>4791</v>
      </c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Historicals!$I$33</f>
        <v>286</v>
      </c>
      <c r="K27" s="3">
        <f>Historicals!$I$33</f>
        <v>286</v>
      </c>
      <c r="L27" s="3">
        <f>Historicals!$I$33</f>
        <v>286</v>
      </c>
      <c r="M27" s="3">
        <f>Historicals!$I$33</f>
        <v>286</v>
      </c>
      <c r="N27" s="3">
        <f>Historicals!$I$33</f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Historicals!$I$34</f>
        <v>284</v>
      </c>
      <c r="K28" s="3">
        <f>Historicals!$I$34</f>
        <v>284</v>
      </c>
      <c r="L28" s="3">
        <f>Historicals!$I$34</f>
        <v>284</v>
      </c>
      <c r="M28" s="3">
        <f>Historicals!$I$34</f>
        <v>284</v>
      </c>
      <c r="N28" s="3">
        <f>Historicals!$I$34</f>
        <v>284</v>
      </c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Historicals!$I$32</f>
        <v>2926</v>
      </c>
      <c r="K29" s="3">
        <f>Historicals!$I$32</f>
        <v>2926</v>
      </c>
      <c r="L29" s="3">
        <f>Historicals!$I$32</f>
        <v>2926</v>
      </c>
      <c r="M29" s="3">
        <f>Historicals!$I$32</f>
        <v>2926</v>
      </c>
      <c r="N29" s="3">
        <f>Historicals!$I$32</f>
        <v>2926</v>
      </c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Historicals!$I$35</f>
        <v>3821</v>
      </c>
      <c r="K30" s="3">
        <f>Historicals!$I$35</f>
        <v>3821</v>
      </c>
      <c r="L30" s="3">
        <f>Historicals!$I$35</f>
        <v>3821</v>
      </c>
      <c r="M30" s="3">
        <f>Historicals!$I$35</f>
        <v>3821</v>
      </c>
      <c r="N30" s="3">
        <f>Historicals!$I$35</f>
        <v>3821</v>
      </c>
    </row>
    <row r="31" spans="1:15" ht="15" thickBot="1" x14ac:dyDescent="0.35">
      <c r="A31" s="6" t="s">
        <v>166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Historicals!$I$36</f>
        <v>40321</v>
      </c>
      <c r="K31" s="7">
        <f>Historicals!$I$36</f>
        <v>40321</v>
      </c>
      <c r="L31" s="7">
        <f>Historicals!$I$36</f>
        <v>40321</v>
      </c>
      <c r="M31" s="7">
        <f>Historicals!$I$36</f>
        <v>40321</v>
      </c>
      <c r="N31" s="7">
        <f>Historicals!$I$36</f>
        <v>40321</v>
      </c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Historicals!$I$39</f>
        <v>500</v>
      </c>
      <c r="K33" s="3">
        <f>Historicals!$I$39</f>
        <v>500</v>
      </c>
      <c r="L33" s="3">
        <f>Historicals!$I$39</f>
        <v>500</v>
      </c>
      <c r="M33" s="3">
        <f>Historicals!$I$39</f>
        <v>500</v>
      </c>
      <c r="N33" s="3">
        <f>Historicals!$I$39</f>
        <v>500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Historicals!$I$40</f>
        <v>10</v>
      </c>
      <c r="K34" s="3">
        <f>Historicals!$I$40</f>
        <v>10</v>
      </c>
      <c r="L34" s="3">
        <f>Historicals!$I$40</f>
        <v>10</v>
      </c>
      <c r="M34" s="3">
        <f>Historicals!$I$40</f>
        <v>10</v>
      </c>
      <c r="N34" s="3">
        <f>Historicals!$I$40</f>
        <v>10</v>
      </c>
    </row>
    <row r="35" spans="1:15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SUM(Historicals!$I$41:$I$44)</f>
        <v>10220</v>
      </c>
      <c r="K35" s="3">
        <f>SUM(Historicals!$I$41:$I$44)</f>
        <v>10220</v>
      </c>
      <c r="L35" s="3">
        <f>SUM(Historicals!$I$41:$I$44)</f>
        <v>10220</v>
      </c>
      <c r="M35" s="3">
        <f>SUM(Historicals!$I$41:$I$44)</f>
        <v>10220</v>
      </c>
      <c r="N35" s="3">
        <f>SUM(Historicals!$I$41:$I$44)</f>
        <v>10220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Historicals!$I$46</f>
        <v>8920</v>
      </c>
      <c r="K36" s="3">
        <f>Historicals!$I$46</f>
        <v>8920</v>
      </c>
      <c r="L36" s="3">
        <f>Historicals!$I$46</f>
        <v>8920</v>
      </c>
      <c r="M36" s="3">
        <f>Historicals!$I$46</f>
        <v>8920</v>
      </c>
      <c r="N36" s="3">
        <f>Historicals!$I$46</f>
        <v>8920</v>
      </c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Historicals!$I$47</f>
        <v>2777</v>
      </c>
      <c r="K37" s="3">
        <f>Historicals!$I$47</f>
        <v>2777</v>
      </c>
      <c r="L37" s="3">
        <f>Historicals!$I$47</f>
        <v>2777</v>
      </c>
      <c r="M37" s="3">
        <f>Historicals!$I$47</f>
        <v>2777</v>
      </c>
      <c r="N37" s="3">
        <f>Historicals!$I$47</f>
        <v>2777</v>
      </c>
    </row>
    <row r="38" spans="1:15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Historicals!$I$48</f>
        <v>2613</v>
      </c>
      <c r="K38" s="3">
        <f>Historicals!$I$48</f>
        <v>2613</v>
      </c>
      <c r="L38" s="3">
        <f>Historicals!$I$48</f>
        <v>2613</v>
      </c>
      <c r="M38" s="3">
        <f>Historicals!$I$48</f>
        <v>2613</v>
      </c>
      <c r="N38" s="3">
        <f>Historicals!$I$48</f>
        <v>2613</v>
      </c>
    </row>
    <row r="39" spans="1:15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Historicals!$I$54</f>
        <v>3</v>
      </c>
      <c r="K40" s="3">
        <f>Historicals!$I$54</f>
        <v>3</v>
      </c>
      <c r="L40" s="3">
        <f>Historicals!$I$54</f>
        <v>3</v>
      </c>
      <c r="M40" s="3">
        <f>Historicals!$I$54</f>
        <v>3</v>
      </c>
      <c r="N40" s="3">
        <f>Historicals!$I$54</f>
        <v>3</v>
      </c>
    </row>
    <row r="41" spans="1:15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Historicals!$I$57</f>
        <v>3476</v>
      </c>
      <c r="K41" s="3">
        <f>Historicals!$I$57</f>
        <v>3476</v>
      </c>
      <c r="L41" s="3">
        <f>Historicals!$I$57</f>
        <v>3476</v>
      </c>
      <c r="M41" s="3">
        <f>Historicals!$I$57</f>
        <v>3476</v>
      </c>
      <c r="N41" s="3">
        <f>Historicals!$I$57</f>
        <v>3476</v>
      </c>
    </row>
    <row r="42" spans="1:15" x14ac:dyDescent="0.3">
      <c r="A42" s="2" t="s">
        <v>173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Historicals!$I$55+Historicals!$I$56</f>
        <v>11802</v>
      </c>
      <c r="K42" s="3">
        <f>Historicals!$I$55+Historicals!$I$56</f>
        <v>11802</v>
      </c>
      <c r="L42" s="3">
        <f>Historicals!$I$55+Historicals!$I$56</f>
        <v>11802</v>
      </c>
      <c r="M42" s="3">
        <f>Historicals!$I$55+Historicals!$I$56</f>
        <v>11802</v>
      </c>
      <c r="N42" s="3">
        <f>Historicals!$I$55+Historicals!$I$56</f>
        <v>11802</v>
      </c>
    </row>
    <row r="43" spans="1:15" ht="15" thickBot="1" x14ac:dyDescent="0.35">
      <c r="A43" s="6" t="s">
        <v>174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>
        <f>Historicals!$I$59</f>
        <v>40321</v>
      </c>
      <c r="K43" s="7">
        <f>Historicals!$I$59</f>
        <v>40321</v>
      </c>
      <c r="L43" s="7">
        <f>Historicals!$I$59</f>
        <v>40321</v>
      </c>
      <c r="M43" s="7">
        <f>Historicals!$I$59</f>
        <v>40321</v>
      </c>
      <c r="N43" s="7">
        <f>Historicals!$I$59</f>
        <v>40321</v>
      </c>
    </row>
    <row r="44" spans="1:15" s="1" customFormat="1" ht="15" thickTop="1" x14ac:dyDescent="0.3">
      <c r="A44" s="57" t="s">
        <v>175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>
        <f>Historicals!$I$64</f>
        <v>6046</v>
      </c>
      <c r="K46" s="9">
        <f>Historicals!$I$64</f>
        <v>6046</v>
      </c>
      <c r="L46" s="9">
        <f>Historicals!$I$64</f>
        <v>6046</v>
      </c>
      <c r="M46" s="9">
        <f>Historicals!$I$64</f>
        <v>6046</v>
      </c>
      <c r="N46" s="9">
        <f>Historicals!$I$64</f>
        <v>6046</v>
      </c>
      <c r="O46" t="s">
        <v>202</v>
      </c>
    </row>
    <row r="47" spans="1:15" x14ac:dyDescent="0.3">
      <c r="A47" t="s">
        <v>132</v>
      </c>
      <c r="B47" s="56">
        <f>Historicals!B66+Historicals!B69</f>
        <v>649</v>
      </c>
      <c r="C47" s="56">
        <f>Historicals!C66+Historicals!C69</f>
        <v>662</v>
      </c>
      <c r="D47" s="56">
        <f>Historicals!D66+Historicals!D69</f>
        <v>716</v>
      </c>
      <c r="E47" s="56">
        <f>Historicals!E66+Historicals!E69</f>
        <v>774</v>
      </c>
      <c r="F47" s="56">
        <f>Historicals!F66+Historicals!F69</f>
        <v>720</v>
      </c>
      <c r="G47" s="56">
        <f>Historicals!G66+Historicals!G69</f>
        <v>1119</v>
      </c>
      <c r="H47" s="56">
        <f>Historicals!H66+Historicals!H69</f>
        <v>797</v>
      </c>
      <c r="I47" s="56">
        <f>Historicals!I66+Historicals!I69</f>
        <v>840</v>
      </c>
      <c r="J47" s="56">
        <f>Historicals!$I$66+Historicals!$I$69</f>
        <v>840</v>
      </c>
      <c r="K47" s="56">
        <f>Historicals!$I$66+Historicals!$I$69</f>
        <v>840</v>
      </c>
      <c r="L47" s="56">
        <f>Historicals!$I$66+Historicals!$I$69</f>
        <v>840</v>
      </c>
      <c r="M47" s="56">
        <f>Historicals!$I$66+Historicals!$I$69</f>
        <v>840</v>
      </c>
      <c r="N47" s="56">
        <f>Historicals!$I$66+Historicals!$I$69</f>
        <v>840</v>
      </c>
      <c r="O47" t="s">
        <v>202</v>
      </c>
    </row>
    <row r="48" spans="1:15" x14ac:dyDescent="0.3">
      <c r="A48" t="s">
        <v>176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Historicals!$I$107</f>
        <v>1231</v>
      </c>
      <c r="K48" s="3">
        <f>Historicals!$I$107</f>
        <v>1231</v>
      </c>
      <c r="L48" s="3">
        <f>Historicals!$I$107</f>
        <v>1231</v>
      </c>
      <c r="M48" s="3">
        <f>Historicals!$I$107</f>
        <v>1231</v>
      </c>
      <c r="N48" s="3">
        <f>Historicals!$I$107</f>
        <v>1231</v>
      </c>
      <c r="O48" t="s">
        <v>206</v>
      </c>
    </row>
    <row r="49" spans="1:15" x14ac:dyDescent="0.3">
      <c r="A49" s="1" t="s">
        <v>177</v>
      </c>
      <c r="B49" s="9">
        <f>B46+B48</f>
        <v>4535</v>
      </c>
      <c r="C49" s="9">
        <f t="shared" ref="C49:J49" si="18">C46+C48</f>
        <v>4508</v>
      </c>
      <c r="D49" s="9">
        <f t="shared" si="18"/>
        <v>4943</v>
      </c>
      <c r="E49" s="9">
        <f t="shared" si="18"/>
        <v>2462</v>
      </c>
      <c r="F49" s="9">
        <f t="shared" si="18"/>
        <v>4786</v>
      </c>
      <c r="G49" s="9">
        <f t="shared" si="18"/>
        <v>3567</v>
      </c>
      <c r="H49" s="9">
        <f t="shared" si="18"/>
        <v>6904</v>
      </c>
      <c r="I49" s="9">
        <f t="shared" si="18"/>
        <v>7277</v>
      </c>
      <c r="J49" s="9">
        <f>$I$46+$I$48</f>
        <v>7277</v>
      </c>
      <c r="K49" s="9">
        <f t="shared" ref="K49:N49" si="19">$I$46+$I$48</f>
        <v>7277</v>
      </c>
      <c r="L49" s="9">
        <f t="shared" si="19"/>
        <v>7277</v>
      </c>
      <c r="M49" s="9">
        <f t="shared" si="19"/>
        <v>7277</v>
      </c>
      <c r="N49" s="9">
        <f t="shared" si="19"/>
        <v>7277</v>
      </c>
    </row>
    <row r="50" spans="1:15" x14ac:dyDescent="0.3">
      <c r="A50" t="s">
        <v>178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Historicals!$I$106</f>
        <v>290</v>
      </c>
      <c r="K50" s="3">
        <f>Historicals!$I$106</f>
        <v>290</v>
      </c>
      <c r="L50" s="3">
        <f>Historicals!$I$106</f>
        <v>290</v>
      </c>
      <c r="M50" s="3">
        <f>Historicals!$I$106</f>
        <v>290</v>
      </c>
      <c r="N50" s="3">
        <f>Historicals!$I$106</f>
        <v>290</v>
      </c>
      <c r="O50" t="s">
        <v>206</v>
      </c>
    </row>
    <row r="51" spans="1:15" x14ac:dyDescent="0.3">
      <c r="A51" t="s">
        <v>179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SUM(Historicals!$I$72:$I$75)</f>
        <v>-1660</v>
      </c>
      <c r="K51" s="3">
        <f>SUM(Historicals!$I$72:$I$75)</f>
        <v>-1660</v>
      </c>
      <c r="L51" s="3">
        <f>SUM(Historicals!$I$72:$I$75)</f>
        <v>-1660</v>
      </c>
      <c r="M51" s="3">
        <f>SUM(Historicals!$I$72:$I$75)</f>
        <v>-1660</v>
      </c>
      <c r="N51" s="3">
        <f>SUM(Historicals!$I$72:$I$75)</f>
        <v>-1660</v>
      </c>
      <c r="O51" t="s">
        <v>207</v>
      </c>
    </row>
    <row r="52" spans="1:15" x14ac:dyDescent="0.3">
      <c r="A52" t="s">
        <v>135</v>
      </c>
      <c r="B52" s="3">
        <f>Historicals!B82-Historicals!B108</f>
        <v>-1169</v>
      </c>
      <c r="C52" s="3">
        <f>Historicals!C82-Historicals!C108</f>
        <v>-1395</v>
      </c>
      <c r="D52" s="3">
        <f>Historicals!D82-Historicals!D108</f>
        <v>-1371</v>
      </c>
      <c r="E52" s="3">
        <f>Historicals!E82-Historicals!E108</f>
        <v>-1322</v>
      </c>
      <c r="F52" s="3">
        <f>Historicals!F82-Historicals!F108</f>
        <v>-1279</v>
      </c>
      <c r="G52" s="3">
        <f>Historicals!G82-Historicals!G108</f>
        <v>-1207</v>
      </c>
      <c r="H52" s="3">
        <f>Historicals!H82-Historicals!H108</f>
        <v>-874</v>
      </c>
      <c r="I52" s="3">
        <f>Historicals!I82-Historicals!I108</f>
        <v>-918</v>
      </c>
      <c r="J52" s="3">
        <f>Historicals!$I$82-Historicals!$I$108</f>
        <v>-918</v>
      </c>
      <c r="K52" s="3">
        <f>Historicals!$I$82-Historicals!$I$108</f>
        <v>-918</v>
      </c>
      <c r="L52" s="3">
        <f>Historicals!$I$82-Historicals!$I$108</f>
        <v>-918</v>
      </c>
      <c r="M52" s="3">
        <f>Historicals!$I$82-Historicals!$I$108</f>
        <v>-918</v>
      </c>
      <c r="N52" s="3">
        <f>Historicals!$I$82-Historicals!$I$108</f>
        <v>-918</v>
      </c>
      <c r="O52" t="s">
        <v>208</v>
      </c>
    </row>
    <row r="53" spans="1:15" x14ac:dyDescent="0.3">
      <c r="A53" s="1" t="s">
        <v>180</v>
      </c>
      <c r="B53" s="9">
        <f>Historicals!B76+Historicals!B82+Historicals!B87</f>
        <v>3717</v>
      </c>
      <c r="C53" s="9">
        <f>Historicals!C76+Historicals!C82+Historicals!C87</f>
        <v>2934</v>
      </c>
      <c r="D53" s="9">
        <f>Historicals!D76+Historicals!D82+Historicals!D87</f>
        <v>4017</v>
      </c>
      <c r="E53" s="9">
        <f>Historicals!E76+Historicals!E82+Historicals!E87</f>
        <v>3927</v>
      </c>
      <c r="F53" s="9">
        <f>Historicals!F76+Historicals!F82+Historicals!F87</f>
        <v>4784</v>
      </c>
      <c r="G53" s="9">
        <f>Historicals!G76+Historicals!G82+Historicals!G87</f>
        <v>7533</v>
      </c>
      <c r="H53" s="9">
        <f>Historicals!H76+Historicals!H82+Historicals!H87</f>
        <v>5962</v>
      </c>
      <c r="I53" s="9">
        <f>Historicals!I76+Historicals!I82+Historicals!I87</f>
        <v>4430</v>
      </c>
      <c r="J53" s="9">
        <f>Historicals!$I$76+Historicals!$I$82+Historicals!$I$87</f>
        <v>4430</v>
      </c>
      <c r="K53" s="9">
        <f>Historicals!$I$76+Historicals!$I$82+Historicals!$I$87</f>
        <v>4430</v>
      </c>
      <c r="L53" s="9">
        <f>Historicals!$I$76+Historicals!$I$82+Historicals!$I$87</f>
        <v>4430</v>
      </c>
      <c r="M53" s="9">
        <f>Historicals!$I$76+Historicals!$I$82+Historicals!$I$87</f>
        <v>4430</v>
      </c>
      <c r="N53" s="9">
        <f>Historicals!$I$76+Historicals!$I$82+Historicals!$I$87</f>
        <v>4430</v>
      </c>
    </row>
    <row r="54" spans="1:15" x14ac:dyDescent="0.3">
      <c r="A54" t="s">
        <v>181</v>
      </c>
      <c r="B54" s="9">
        <f>Historicals!B68+Historicals!B70+Historicals!B67</f>
        <v>502</v>
      </c>
      <c r="C54" s="9">
        <f>Historicals!C68+Historicals!C70+Historicals!C67</f>
        <v>254</v>
      </c>
      <c r="D54" s="9">
        <f>Historicals!D68+Historicals!D70+Historicals!D67</f>
        <v>-175</v>
      </c>
      <c r="E54" s="9">
        <f>Historicals!E68+Historicals!E70+Historicals!E67</f>
        <v>766</v>
      </c>
      <c r="F54" s="9">
        <f>Historicals!F68+Historicals!F70+Historicals!F67</f>
        <v>592</v>
      </c>
      <c r="G54" s="9">
        <f>Historicals!G68+Historicals!G70+Historicals!G67</f>
        <v>72</v>
      </c>
      <c r="H54" s="9">
        <f>Historicals!H68+Historicals!H70+Historicals!H67</f>
        <v>88</v>
      </c>
      <c r="I54" s="9">
        <f>Historicals!I68+Historicals!I70+Historicals!I67</f>
        <v>-38</v>
      </c>
      <c r="J54" s="9">
        <f>Historicals!$I$68+Historicals!$I$70+Historicals!$I$67</f>
        <v>-38</v>
      </c>
      <c r="K54" s="9">
        <f>Historicals!$I$68+Historicals!$I$70+Historicals!$I$67</f>
        <v>-38</v>
      </c>
      <c r="L54" s="9">
        <f>Historicals!$I$68+Historicals!$I$70+Historicals!$I$67</f>
        <v>-38</v>
      </c>
      <c r="M54" s="9">
        <f>Historicals!$I$68+Historicals!$I$70+Historicals!$I$67</f>
        <v>-38</v>
      </c>
      <c r="N54" s="9">
        <f>Historicals!$I$68+Historicals!$I$70+Historicals!$I$67</f>
        <v>-38</v>
      </c>
    </row>
    <row r="55" spans="1:15" x14ac:dyDescent="0.3">
      <c r="A55" s="27" t="s">
        <v>182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Historicals!$I$76</f>
        <v>5188</v>
      </c>
      <c r="K55" s="26">
        <f>Historicals!$I$76</f>
        <v>5188</v>
      </c>
      <c r="L55" s="26">
        <f>Historicals!$I$76</f>
        <v>5188</v>
      </c>
      <c r="M55" s="26">
        <f>Historicals!$I$76</f>
        <v>5188</v>
      </c>
      <c r="N55" s="26">
        <f>Historicals!$I$76</f>
        <v>5188</v>
      </c>
    </row>
    <row r="56" spans="1:15" x14ac:dyDescent="0.3">
      <c r="A56" t="s">
        <v>183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>
        <f>Historicals!$I$82</f>
        <v>-758</v>
      </c>
      <c r="K56" s="3">
        <f>Historicals!$I$82</f>
        <v>-758</v>
      </c>
      <c r="L56" s="3">
        <f>Historicals!$I$82</f>
        <v>-758</v>
      </c>
      <c r="M56" s="3">
        <f>Historicals!$I$82</f>
        <v>-758</v>
      </c>
      <c r="N56" s="3">
        <f>Historicals!$I$82</f>
        <v>-758</v>
      </c>
    </row>
    <row r="57" spans="1:15" x14ac:dyDescent="0.3">
      <c r="A57" t="s">
        <v>184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>
        <f>SUM(Historicals!$I$78:$I$81)+Historicals!$I$83+Historicals!$I$84</f>
        <v>-766</v>
      </c>
      <c r="K57" s="3">
        <f>SUM(Historicals!$I$78:$I$81)+Historicals!$I$83+Historicals!$I$84</f>
        <v>-766</v>
      </c>
      <c r="L57" s="3">
        <f>SUM(Historicals!$I$78:$I$81)+Historicals!$I$83+Historicals!$I$84</f>
        <v>-766</v>
      </c>
      <c r="M57" s="3">
        <f>SUM(Historicals!$I$78:$I$81)+Historicals!$I$83+Historicals!$I$84</f>
        <v>-766</v>
      </c>
      <c r="N57" s="3">
        <f>SUM(Historicals!$I$78:$I$81)+Historicals!$I$83+Historicals!$I$84</f>
        <v>-766</v>
      </c>
    </row>
    <row r="58" spans="1:15" x14ac:dyDescent="0.3">
      <c r="A58" s="27" t="s">
        <v>185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Historicals!$I$85</f>
        <v>-1524</v>
      </c>
      <c r="K58" s="26">
        <f>Historicals!$I$85</f>
        <v>-1524</v>
      </c>
      <c r="L58" s="26">
        <f>Historicals!$I$85</f>
        <v>-1524</v>
      </c>
      <c r="M58" s="26">
        <f>Historicals!$I$85</f>
        <v>-1524</v>
      </c>
      <c r="N58" s="26">
        <f>Historicals!$I$85</f>
        <v>-1524</v>
      </c>
    </row>
    <row r="59" spans="1:15" x14ac:dyDescent="0.3">
      <c r="A59" t="s">
        <v>186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>
        <f>Historicals!$I$91</f>
        <v>-4014</v>
      </c>
      <c r="K59" s="3">
        <f>Historicals!$I$91</f>
        <v>-4014</v>
      </c>
      <c r="L59" s="3">
        <f>Historicals!$I$91</f>
        <v>-4014</v>
      </c>
      <c r="M59" s="3">
        <f>Historicals!$I$91</f>
        <v>-4014</v>
      </c>
      <c r="N59" s="3">
        <f>Historicals!$I$91</f>
        <v>-4014</v>
      </c>
    </row>
    <row r="60" spans="1:15" x14ac:dyDescent="0.3">
      <c r="A60" s="51" t="s">
        <v>129</v>
      </c>
      <c r="B60" s="54" t="str">
        <f>+IFERROR(B59/A59-1,"nm")</f>
        <v>nm</v>
      </c>
      <c r="C60" s="54">
        <f t="shared" ref="C60:J60" si="20">+IFERROR(C59/B59-1,"nm")</f>
        <v>0.27782162588792425</v>
      </c>
      <c r="D60" s="54">
        <f t="shared" si="20"/>
        <v>-4.6324891908585686E-3</v>
      </c>
      <c r="E60" s="54">
        <f t="shared" si="20"/>
        <v>0.31988830282345648</v>
      </c>
      <c r="F60" s="54">
        <f t="shared" si="20"/>
        <v>7.5223319228960861E-3</v>
      </c>
      <c r="G60" s="54">
        <f t="shared" si="20"/>
        <v>-0.28441437237517497</v>
      </c>
      <c r="H60" s="54">
        <f t="shared" si="20"/>
        <v>-0.80176067818715357</v>
      </c>
      <c r="I60" s="54">
        <f t="shared" si="20"/>
        <v>5.6019736842105265</v>
      </c>
      <c r="J60" s="54">
        <f>+IFERROR($I$59/$H$59-1,"nm")</f>
        <v>5.6019736842105265</v>
      </c>
      <c r="K60" s="54">
        <f t="shared" ref="K60:N60" si="21">+IFERROR($I$59/$H$59-1,"nm")</f>
        <v>5.6019736842105265</v>
      </c>
      <c r="L60" s="54">
        <f t="shared" si="21"/>
        <v>5.6019736842105265</v>
      </c>
      <c r="M60" s="54">
        <f t="shared" si="21"/>
        <v>5.6019736842105265</v>
      </c>
      <c r="N60" s="54">
        <f t="shared" si="21"/>
        <v>5.6019736842105265</v>
      </c>
    </row>
    <row r="61" spans="1:15" x14ac:dyDescent="0.3">
      <c r="A61" t="s">
        <v>187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Historicals!$I$92</f>
        <v>-1837</v>
      </c>
      <c r="K61" s="3">
        <f>Historicals!$I$92</f>
        <v>-1837</v>
      </c>
      <c r="L61" s="3">
        <f>Historicals!$I$92</f>
        <v>-1837</v>
      </c>
      <c r="M61" s="3">
        <f>Historicals!$I$92</f>
        <v>-1837</v>
      </c>
      <c r="N61" s="3">
        <f>Historicals!$I$92</f>
        <v>-1837</v>
      </c>
    </row>
    <row r="62" spans="1:15" x14ac:dyDescent="0.3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Historicals!$I$87</f>
        <v>0</v>
      </c>
      <c r="K62" s="3">
        <f>Historicals!$I$87</f>
        <v>0</v>
      </c>
      <c r="L62" s="3">
        <f>Historicals!$I$87</f>
        <v>0</v>
      </c>
      <c r="M62" s="3">
        <f>Historicals!$I$87</f>
        <v>0</v>
      </c>
      <c r="N62" s="3">
        <f>Historicals!$I$87</f>
        <v>0</v>
      </c>
    </row>
    <row r="63" spans="1:15" x14ac:dyDescent="0.3">
      <c r="A63" t="s">
        <v>189</v>
      </c>
      <c r="B63" s="3">
        <f>SUM(Historicals!B88:B90)+Historicals!B93+SUM(Historicals!B95:B97)</f>
        <v>662</v>
      </c>
      <c r="C63" s="3">
        <f>SUM(Historicals!C88:C90)+Historicals!C93+SUM(Historicals!C95:C97)</f>
        <v>615</v>
      </c>
      <c r="D63" s="3">
        <f>SUM(Historicals!D88:D90)+Historicals!D93+SUM(Historicals!D95:D97)</f>
        <v>949</v>
      </c>
      <c r="E63" s="3">
        <f>SUM(Historicals!E88:E90)+Historicals!E93+SUM(Historicals!E95:E97)</f>
        <v>685</v>
      </c>
      <c r="F63" s="3">
        <f>SUM(Historicals!F88:F90)+Historicals!F93+SUM(Historicals!F95:F97)</f>
        <v>352</v>
      </c>
      <c r="G63" s="3">
        <f>SUM(Historicals!G88:G90)+Historicals!G93+SUM(Historicals!G95:G97)</f>
        <v>876</v>
      </c>
      <c r="H63" s="3">
        <f>SUM(Historicals!H88:H90)+Historicals!H93+SUM(Historicals!H95:H97)</f>
        <v>787</v>
      </c>
      <c r="I63" s="3">
        <f>SUM(Historicals!I88:I90)+Historicals!I93+SUM(Historicals!I95:I97)</f>
        <v>1015</v>
      </c>
      <c r="J63" s="3">
        <f>SUM(Historicals!$I$88:$I$90)+Historicals!$I$93+SUM(Historicals!$I$95:$I$97)</f>
        <v>1015</v>
      </c>
      <c r="K63" s="3">
        <f>SUM(Historicals!$I$88:$I$90)+Historicals!$I$93+SUM(Historicals!$I$95:$I$97)</f>
        <v>1015</v>
      </c>
      <c r="L63" s="3">
        <f>SUM(Historicals!$I$88:$I$90)+Historicals!$I$93+SUM(Historicals!$I$95:$I$97)</f>
        <v>1015</v>
      </c>
      <c r="M63" s="3">
        <f>SUM(Historicals!$I$88:$I$90)+Historicals!$I$93+SUM(Historicals!$I$95:$I$97)</f>
        <v>1015</v>
      </c>
      <c r="N63" s="3">
        <f>SUM(Historicals!$I$88:$I$90)+Historicals!$I$93+SUM(Historicals!$I$95:$I$97)</f>
        <v>1015</v>
      </c>
    </row>
    <row r="64" spans="1:15" x14ac:dyDescent="0.3">
      <c r="A64" s="27" t="s">
        <v>190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Historicals!$I$98</f>
        <v>-4836</v>
      </c>
      <c r="K64" s="26">
        <f>Historicals!$I$98</f>
        <v>-4836</v>
      </c>
      <c r="L64" s="26">
        <f>Historicals!$I$98</f>
        <v>-4836</v>
      </c>
      <c r="M64" s="26">
        <f>Historicals!$I$98</f>
        <v>-4836</v>
      </c>
      <c r="N64" s="26">
        <f>Historicals!$I$98</f>
        <v>-4836</v>
      </c>
    </row>
    <row r="65" spans="1:15" x14ac:dyDescent="0.3">
      <c r="A65" t="s">
        <v>191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Historicals!$I$99</f>
        <v>-143</v>
      </c>
      <c r="K65" s="3">
        <f>Historicals!$I$99</f>
        <v>-143</v>
      </c>
      <c r="L65" s="3">
        <f>Historicals!$I$99</f>
        <v>-143</v>
      </c>
      <c r="M65" s="3">
        <f>Historicals!$I$99</f>
        <v>-143</v>
      </c>
      <c r="N65" s="3">
        <f>Historicals!$I$99</f>
        <v>-143</v>
      </c>
    </row>
    <row r="66" spans="1:15" x14ac:dyDescent="0.3">
      <c r="A66" s="27" t="s">
        <v>192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Historicals!$I$100</f>
        <v>-1315</v>
      </c>
      <c r="K66" s="26">
        <f>Historicals!$I$100</f>
        <v>-1315</v>
      </c>
      <c r="L66" s="26">
        <f>Historicals!$I$100</f>
        <v>-1315</v>
      </c>
      <c r="M66" s="26">
        <f>Historicals!$I$100</f>
        <v>-1315</v>
      </c>
      <c r="N66" s="26">
        <f>Historicals!$I$100</f>
        <v>-1315</v>
      </c>
    </row>
    <row r="67" spans="1:15" x14ac:dyDescent="0.3">
      <c r="A67" t="s">
        <v>193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Historicals!$I$101</f>
        <v>9889</v>
      </c>
      <c r="K67" s="3">
        <f>Historicals!$I$101</f>
        <v>9889</v>
      </c>
      <c r="L67" s="3">
        <f>Historicals!$I$101</f>
        <v>9889</v>
      </c>
      <c r="M67" s="3">
        <f>Historicals!$I$101</f>
        <v>9889</v>
      </c>
      <c r="N67" s="3">
        <f>Historicals!$I$101</f>
        <v>9889</v>
      </c>
    </row>
    <row r="68" spans="1:15" ht="15" thickBot="1" x14ac:dyDescent="0.35">
      <c r="A68" s="6" t="s">
        <v>194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Historicals!$I$102</f>
        <v>8574</v>
      </c>
      <c r="K68" s="7">
        <f>Historicals!$I$102</f>
        <v>8574</v>
      </c>
      <c r="L68" s="7">
        <f>Historicals!$I$102</f>
        <v>8574</v>
      </c>
      <c r="M68" s="7">
        <f>Historicals!$I$102</f>
        <v>8574</v>
      </c>
      <c r="N68" s="7">
        <f>Historicals!$I$102</f>
        <v>8574</v>
      </c>
    </row>
    <row r="69" spans="1:15" ht="15" thickTop="1" x14ac:dyDescent="0.3">
      <c r="A69" s="57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Historicals!B39+Historicals!B46-(Historicals!B25+Historicals!B26)</f>
        <v>-4738</v>
      </c>
      <c r="C70" s="48">
        <f>Historicals!C39+Historicals!C46-(Historicals!C25+Historicals!C26)</f>
        <v>-3403</v>
      </c>
      <c r="D70" s="48">
        <f>Historicals!D39+Historicals!D46-(Historicals!D25+Historicals!D26)</f>
        <v>-2702</v>
      </c>
      <c r="E70" s="48">
        <f>Historicals!E39+Historicals!E46-(Historicals!E25+Historicals!E26)</f>
        <v>-1771</v>
      </c>
      <c r="F70" s="48">
        <f>Historicals!F39+Historicals!F46-(Historicals!F25+Historicals!F26)</f>
        <v>-1193</v>
      </c>
      <c r="G70" s="48">
        <f>Historicals!G39+Historicals!G46-(Historicals!G25+Historicals!G26)</f>
        <v>622</v>
      </c>
      <c r="H70" s="48">
        <f>Historicals!H39+Historicals!H46-(Historicals!H25+Historicals!H26)</f>
        <v>-4063</v>
      </c>
      <c r="I70" s="48">
        <f>Historicals!I39+Historicals!I46-(Historicals!I25+Historicals!I26)</f>
        <v>-3577</v>
      </c>
      <c r="J70" s="48">
        <f>Historicals!$I$39+Historicals!$I$46-(Historicals!$I$25+Historicals!$I$26)</f>
        <v>-3577</v>
      </c>
      <c r="K70" s="48">
        <f>Historicals!$I$39+Historicals!$I$46-(Historicals!$I$25+Historicals!$I$26)</f>
        <v>-3577</v>
      </c>
      <c r="L70" s="48">
        <f>Historicals!$I$39+Historicals!$I$46-(Historicals!$I$25+Historicals!$I$26)</f>
        <v>-3577</v>
      </c>
      <c r="M70" s="48">
        <f>Historicals!$I$39+Historicals!$I$46-(Historicals!$I$25+Historicals!$I$26)</f>
        <v>-3577</v>
      </c>
      <c r="N70" s="48">
        <f>Historicals!$I$39+Historicals!$I$46-(Historicals!$I$25+Historicals!$I$26)</f>
        <v>-3577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2024-04-30T16:24:24Z</dcterms:modified>
</cp:coreProperties>
</file>