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5" windowHeight="6360" activeTab="2"/>
  </bookViews>
  <sheets>
    <sheet name="Instructions" sheetId="1" r:id="rId1"/>
    <sheet name="Financial Statements" sheetId="2" r:id="rId2"/>
    <sheet name="List of Ratios" sheetId="3" r:id="rId3"/>
  </sheets>
  <calcPr calcId="144525"/>
</workbook>
</file>

<file path=xl/sharedStrings.xml><?xml version="1.0" encoding="utf-8"?>
<sst xmlns="http://schemas.openxmlformats.org/spreadsheetml/2006/main" count="170" uniqueCount="163">
  <si>
    <t>Instructions</t>
  </si>
  <si>
    <t>Perform a management report, analyzing the financial health of Amazon Inc. based on its recent two annual reports (2022 &amp; 2021).</t>
  </si>
  <si>
    <t>Please refer to the below website in order to download the company financial statements:</t>
  </si>
  <si>
    <t>https://ir.aboutamazon.com/annual-reports-proxies-and-shareholder-letters/default.aspx</t>
  </si>
  <si>
    <t>Please input the three financial statements in the format from previous task, attached here in the second tab</t>
  </si>
  <si>
    <t>Perform the calculations on tab three similar to previous task.</t>
  </si>
  <si>
    <t>You are required write up a 1-2 page report commenting on the financial health of Amazon Inc. based on the ratios you have calculated, addressing the five key topics mentioned in the ratios tab.</t>
  </si>
  <si>
    <t>You are free to use any additional publicly available information/ news articles whilst mentioning the sources at the end page</t>
  </si>
  <si>
    <t>However make sure you have covered the five key topics in the ratio analysis</t>
  </si>
  <si>
    <t>Formats:</t>
  </si>
  <si>
    <t>The report should be submitted as a word document</t>
  </si>
  <si>
    <t>The supporting calculations should be submitted in excel document as same as the previous task.</t>
  </si>
  <si>
    <t>Company name</t>
  </si>
  <si>
    <t>(In millions, except number of shares which are reflected in thousands and per share amounts)</t>
  </si>
  <si>
    <t>CONSOLIDATED STATEMENTS OF OPERATIONS</t>
  </si>
  <si>
    <t xml:space="preserve">Years ended </t>
  </si>
  <si>
    <t>Net Sales:</t>
  </si>
  <si>
    <t>Product</t>
  </si>
  <si>
    <t xml:space="preserve">Service </t>
  </si>
  <si>
    <t>Total net sales</t>
  </si>
  <si>
    <r>
      <rPr>
        <sz val="10"/>
        <color theme="1"/>
        <rFont val="Calibri"/>
        <charset val="134"/>
      </rPr>
      <t>Operating expenses</t>
    </r>
  </si>
  <si>
    <t>Cost of sales</t>
  </si>
  <si>
    <r>
      <rPr>
        <sz val="10"/>
        <color theme="1"/>
        <rFont val="Calibri"/>
        <charset val="134"/>
      </rPr>
      <t>Fulfillment</t>
    </r>
  </si>
  <si>
    <r>
      <rPr>
        <sz val="10"/>
        <color theme="1"/>
        <rFont val="Calibri"/>
        <charset val="134"/>
      </rPr>
      <t>Technology and content</t>
    </r>
  </si>
  <si>
    <r>
      <rPr>
        <sz val="10"/>
        <color theme="1"/>
        <rFont val="Calibri"/>
        <charset val="134"/>
      </rPr>
      <t>Sales and marketing</t>
    </r>
  </si>
  <si>
    <r>
      <rPr>
        <sz val="10"/>
        <color theme="1"/>
        <rFont val="Calibri"/>
        <charset val="134"/>
      </rPr>
      <t>General and administrative</t>
    </r>
  </si>
  <si>
    <t>Other operating expense (income), net</t>
  </si>
  <si>
    <t>Total operating expenses</t>
  </si>
  <si>
    <t>Operating income</t>
  </si>
  <si>
    <r>
      <rPr>
        <sz val="10"/>
        <color theme="1"/>
        <rFont val="Calibri"/>
        <charset val="134"/>
      </rPr>
      <t>Interest</t>
    </r>
    <r>
      <rPr>
        <sz val="10"/>
        <color theme="1"/>
        <rFont val="Calibri"/>
        <charset val="134"/>
      </rPr>
      <t xml:space="preserve"> </t>
    </r>
    <r>
      <rPr>
        <sz val="10"/>
        <color theme="1"/>
        <rFont val="Calibri"/>
        <charset val="134"/>
      </rPr>
      <t>income</t>
    </r>
  </si>
  <si>
    <r>
      <rPr>
        <sz val="10"/>
        <color theme="1"/>
        <rFont val="Calibri"/>
        <charset val="134"/>
      </rPr>
      <t>Interest</t>
    </r>
    <r>
      <rPr>
        <sz val="10"/>
        <color theme="1"/>
        <rFont val="Calibri"/>
        <charset val="134"/>
      </rPr>
      <t xml:space="preserve"> </t>
    </r>
    <r>
      <rPr>
        <sz val="10"/>
        <color theme="1"/>
        <rFont val="Calibri"/>
        <charset val="134"/>
      </rPr>
      <t>expense</t>
    </r>
  </si>
  <si>
    <t>Other income (expense), net</t>
  </si>
  <si>
    <t>Total non-operating income (expense)</t>
  </si>
  <si>
    <t>Income (loss) before income taxes</t>
  </si>
  <si>
    <r>
      <rPr>
        <sz val="10"/>
        <color theme="1"/>
        <rFont val="Calibri"/>
        <charset val="134"/>
      </rPr>
      <t>Benefit</t>
    </r>
    <r>
      <rPr>
        <sz val="10"/>
        <color theme="1"/>
        <rFont val="Calibri"/>
        <charset val="134"/>
      </rPr>
      <t xml:space="preserve"> </t>
    </r>
    <r>
      <rPr>
        <sz val="10"/>
        <color theme="1"/>
        <rFont val="Calibri"/>
        <charset val="134"/>
      </rPr>
      <t>(provision)</t>
    </r>
    <r>
      <rPr>
        <sz val="10"/>
        <color theme="1"/>
        <rFont val="Calibri"/>
        <charset val="134"/>
      </rPr>
      <t xml:space="preserve"> </t>
    </r>
    <r>
      <rPr>
        <sz val="10"/>
        <color theme="1"/>
        <rFont val="Calibri"/>
        <charset val="134"/>
      </rPr>
      <t>for</t>
    </r>
    <r>
      <rPr>
        <sz val="10"/>
        <color theme="1"/>
        <rFont val="Calibri"/>
        <charset val="134"/>
      </rPr>
      <t xml:space="preserve"> </t>
    </r>
    <r>
      <rPr>
        <sz val="10"/>
        <color theme="1"/>
        <rFont val="Calibri"/>
        <charset val="134"/>
      </rPr>
      <t>income</t>
    </r>
    <r>
      <rPr>
        <sz val="10"/>
        <color theme="1"/>
        <rFont val="Calibri"/>
        <charset val="134"/>
      </rPr>
      <t xml:space="preserve"> </t>
    </r>
    <r>
      <rPr>
        <sz val="10"/>
        <color theme="1"/>
        <rFont val="Calibri"/>
        <charset val="134"/>
      </rPr>
      <t>taxes</t>
    </r>
  </si>
  <si>
    <r>
      <rPr>
        <sz val="10"/>
        <color theme="1"/>
        <rFont val="Calibri"/>
        <charset val="134"/>
      </rPr>
      <t>Equity-method</t>
    </r>
    <r>
      <rPr>
        <sz val="10"/>
        <color theme="1"/>
        <rFont val="Calibri"/>
        <charset val="134"/>
      </rPr>
      <t xml:space="preserve"> </t>
    </r>
    <r>
      <rPr>
        <sz val="10"/>
        <color theme="1"/>
        <rFont val="Calibri"/>
        <charset val="134"/>
      </rPr>
      <t>investment</t>
    </r>
    <r>
      <rPr>
        <sz val="10"/>
        <color theme="1"/>
        <rFont val="Calibri"/>
        <charset val="134"/>
      </rPr>
      <t xml:space="preserve"> </t>
    </r>
    <r>
      <rPr>
        <sz val="10"/>
        <color theme="1"/>
        <rFont val="Calibri"/>
        <charset val="134"/>
      </rPr>
      <t>activity,</t>
    </r>
    <r>
      <rPr>
        <sz val="10"/>
        <color theme="1"/>
        <rFont val="Calibri"/>
        <charset val="134"/>
      </rPr>
      <t xml:space="preserve"> </t>
    </r>
    <r>
      <rPr>
        <sz val="10"/>
        <color theme="1"/>
        <rFont val="Calibri"/>
        <charset val="134"/>
      </rPr>
      <t>net</t>
    </r>
    <r>
      <rPr>
        <sz val="10"/>
        <color theme="1"/>
        <rFont val="Calibri"/>
        <charset val="134"/>
      </rPr>
      <t xml:space="preserve"> </t>
    </r>
    <r>
      <rPr>
        <sz val="10"/>
        <color theme="1"/>
        <rFont val="Calibri"/>
        <charset val="134"/>
      </rPr>
      <t>of</t>
    </r>
    <r>
      <rPr>
        <sz val="10"/>
        <color theme="1"/>
        <rFont val="Calibri"/>
        <charset val="134"/>
      </rPr>
      <t xml:space="preserve"> </t>
    </r>
    <r>
      <rPr>
        <sz val="10"/>
        <color theme="1"/>
        <rFont val="Calibri"/>
        <charset val="134"/>
      </rPr>
      <t>tax</t>
    </r>
  </si>
  <si>
    <t>Net income (loss)</t>
  </si>
  <si>
    <t>Earnings per share:</t>
  </si>
  <si>
    <t xml:space="preserve">Basic </t>
  </si>
  <si>
    <t xml:space="preserve">Diluted </t>
  </si>
  <si>
    <t>Weighted-average shares used in computation of earnings per share:</t>
  </si>
  <si>
    <r>
      <rPr>
        <sz val="10"/>
        <color theme="1"/>
        <rFont val="Calibri"/>
        <charset val="134"/>
      </rPr>
      <t>Basic</t>
    </r>
  </si>
  <si>
    <r>
      <rPr>
        <sz val="10"/>
        <color theme="1"/>
        <rFont val="Calibri"/>
        <charset val="134"/>
      </rPr>
      <t>Diluted</t>
    </r>
  </si>
  <si>
    <t>CONSOLIDATED BALANCE SHEETS</t>
  </si>
  <si>
    <t xml:space="preserve">As at </t>
  </si>
  <si>
    <t>Current assets:</t>
  </si>
  <si>
    <r>
      <rPr>
        <sz val="10"/>
        <color theme="1"/>
        <rFont val="Calibri"/>
        <charset val="134"/>
      </rPr>
      <t xml:space="preserve"> </t>
    </r>
  </si>
  <si>
    <r>
      <rPr>
        <sz val="10"/>
        <color theme="1"/>
        <rFont val="Calibri"/>
        <charset val="134"/>
      </rPr>
      <t>Cash and cash equivalents</t>
    </r>
  </si>
  <si>
    <r>
      <rPr>
        <sz val="10"/>
        <color theme="1"/>
        <rFont val="Calibri"/>
        <charset val="134"/>
      </rPr>
      <t>Marketable securities</t>
    </r>
  </si>
  <si>
    <r>
      <rPr>
        <sz val="10"/>
        <color theme="1"/>
        <rFont val="Calibri"/>
        <charset val="134"/>
      </rPr>
      <t>Inventories</t>
    </r>
  </si>
  <si>
    <r>
      <rPr>
        <sz val="10"/>
        <color theme="1"/>
        <rFont val="Calibri"/>
        <charset val="134"/>
      </rPr>
      <t>Accounts receivable, net and other</t>
    </r>
  </si>
  <si>
    <t>Total current assets</t>
  </si>
  <si>
    <t>Non-current Asset:</t>
  </si>
  <si>
    <r>
      <rPr>
        <sz val="10"/>
        <color theme="1"/>
        <rFont val="Calibri"/>
        <charset val="134"/>
      </rPr>
      <t>Property and equipment, net</t>
    </r>
  </si>
  <si>
    <r>
      <rPr>
        <sz val="10"/>
        <color theme="1"/>
        <rFont val="Calibri"/>
        <charset val="134"/>
      </rPr>
      <t>Operating leases</t>
    </r>
  </si>
  <si>
    <r>
      <rPr>
        <sz val="10"/>
        <color theme="1"/>
        <rFont val="Calibri"/>
        <charset val="134"/>
      </rPr>
      <t>Goodwill</t>
    </r>
  </si>
  <si>
    <r>
      <rPr>
        <sz val="10"/>
        <color theme="1"/>
        <rFont val="Calibri"/>
        <charset val="134"/>
      </rPr>
      <t>Other assets</t>
    </r>
  </si>
  <si>
    <t>Total Non-Current Asset</t>
  </si>
  <si>
    <t>Total assets</t>
  </si>
  <si>
    <t>Current liabilities:</t>
  </si>
  <si>
    <r>
      <rPr>
        <sz val="10"/>
        <color theme="1"/>
        <rFont val="Calibri"/>
        <charset val="134"/>
      </rPr>
      <t>Accounts payable</t>
    </r>
  </si>
  <si>
    <r>
      <rPr>
        <sz val="10"/>
        <color theme="1"/>
        <rFont val="Calibri"/>
        <charset val="134"/>
      </rPr>
      <t>Accrued expenses and other</t>
    </r>
  </si>
  <si>
    <r>
      <rPr>
        <sz val="10"/>
        <color theme="1"/>
        <rFont val="Calibri"/>
        <charset val="134"/>
      </rPr>
      <t>Unearned revenue</t>
    </r>
  </si>
  <si>
    <t>Total current liabilities</t>
  </si>
  <si>
    <t>Non current Liabilities</t>
  </si>
  <si>
    <r>
      <rPr>
        <sz val="10"/>
        <color theme="1"/>
        <rFont val="Calibri"/>
        <charset val="134"/>
      </rPr>
      <t>Long-term lease liabilities</t>
    </r>
  </si>
  <si>
    <r>
      <rPr>
        <sz val="10"/>
        <color theme="1"/>
        <rFont val="Calibri"/>
        <charset val="134"/>
      </rPr>
      <t>Long-term debt</t>
    </r>
  </si>
  <si>
    <r>
      <rPr>
        <sz val="10"/>
        <color theme="1"/>
        <rFont val="Calibri"/>
        <charset val="134"/>
      </rPr>
      <t>Other long-term liabilities</t>
    </r>
  </si>
  <si>
    <t>Total non current liabilities</t>
  </si>
  <si>
    <t>Total liabilities</t>
  </si>
  <si>
    <r>
      <rPr>
        <sz val="10"/>
        <color theme="1"/>
        <rFont val="Calibri"/>
        <charset val="134"/>
      </rPr>
      <t>Commitments and contingencies (Note 7)</t>
    </r>
  </si>
  <si>
    <r>
      <rPr>
        <sz val="10"/>
        <color theme="1"/>
        <rFont val="Calibri"/>
        <charset val="134"/>
      </rPr>
      <t>Stockholders’ equity:</t>
    </r>
  </si>
  <si>
    <r>
      <rPr>
        <sz val="10"/>
        <color theme="1"/>
        <rFont val="Calibri"/>
        <charset val="134"/>
      </rPr>
      <t>Preferred stock ($0.01 par value; 500 shares authorized; no shares issued or outstanding)</t>
    </r>
  </si>
  <si>
    <t>Common stock ($0.01 par value; 100,000 shares authorized; 10,644 and 10,757 shares issued; 10,175 and 10,242 shares outstanding)</t>
  </si>
  <si>
    <r>
      <rPr>
        <sz val="10"/>
        <color theme="1"/>
        <rFont val="Calibri"/>
        <charset val="134"/>
      </rPr>
      <t>Treasury stock, at cost</t>
    </r>
  </si>
  <si>
    <r>
      <rPr>
        <sz val="10"/>
        <color theme="1"/>
        <rFont val="Calibri"/>
        <charset val="134"/>
      </rPr>
      <t>Additional paid-in capital</t>
    </r>
  </si>
  <si>
    <r>
      <rPr>
        <sz val="10"/>
        <color theme="1"/>
        <rFont val="Calibri"/>
        <charset val="134"/>
      </rPr>
      <t>Accumulated other comprehensive income (loss)</t>
    </r>
  </si>
  <si>
    <r>
      <rPr>
        <sz val="10"/>
        <color theme="1"/>
        <rFont val="Calibri"/>
        <charset val="134"/>
      </rPr>
      <t>Retained earnings</t>
    </r>
  </si>
  <si>
    <t>Total stockholders’ equity</t>
  </si>
  <si>
    <t>Total liabilities and stockholders’ equity</t>
  </si>
  <si>
    <t>CONSOLIDATED STATEMENTS OF CASH FLOWS</t>
  </si>
  <si>
    <t>CASH, CASH EQUIVALENTS, AND RESTRICTED CASH, BEGINNING OF PERIOD</t>
  </si>
  <si>
    <t>OPERATING ACTIVITIES:</t>
  </si>
  <si>
    <r>
      <rPr>
        <sz val="10"/>
        <color theme="1"/>
        <rFont val="Calibri"/>
        <charset val="134"/>
      </rPr>
      <t>Net income (loss)</t>
    </r>
  </si>
  <si>
    <r>
      <rPr>
        <sz val="10"/>
        <color theme="1"/>
        <rFont val="Calibri"/>
        <charset val="134"/>
      </rPr>
      <t>Adjustments to reconcile net income (loss) to net cash from operating activities:</t>
    </r>
  </si>
  <si>
    <r>
      <rPr>
        <sz val="10"/>
        <color theme="1"/>
        <rFont val="Calibri"/>
        <charset val="134"/>
      </rPr>
      <t>Depreciation and amortization of property and equipment and capitalized content</t>
    </r>
    <r>
      <rPr>
        <sz val="10"/>
        <color theme="1"/>
        <rFont val="Calibri"/>
        <charset val="134"/>
      </rPr>
      <t xml:space="preserve"> </t>
    </r>
    <r>
      <rPr>
        <sz val="10"/>
        <color theme="1"/>
        <rFont val="Calibri"/>
        <charset val="134"/>
      </rPr>
      <t>costs, operating lease assets, and other</t>
    </r>
  </si>
  <si>
    <r>
      <rPr>
        <sz val="10"/>
        <color theme="1"/>
        <rFont val="Calibri"/>
        <charset val="134"/>
      </rPr>
      <t>Stock-based compensation</t>
    </r>
  </si>
  <si>
    <r>
      <rPr>
        <sz val="10"/>
        <color theme="1"/>
        <rFont val="Calibri"/>
        <charset val="134"/>
      </rPr>
      <t>Other expense (income), net</t>
    </r>
  </si>
  <si>
    <r>
      <rPr>
        <sz val="10"/>
        <color theme="1"/>
        <rFont val="Calibri"/>
        <charset val="134"/>
      </rPr>
      <t>Deferred income taxes</t>
    </r>
  </si>
  <si>
    <r>
      <rPr>
        <sz val="10"/>
        <color theme="1"/>
        <rFont val="Calibri"/>
        <charset val="134"/>
      </rPr>
      <t>Changes in operating assets and liabilities:</t>
    </r>
  </si>
  <si>
    <t>Net cash provided by (used in) operating activities</t>
  </si>
  <si>
    <t>INVESTING ACTIVITIES:</t>
  </si>
  <si>
    <r>
      <rPr>
        <sz val="10"/>
        <color theme="1"/>
        <rFont val="Calibri"/>
        <charset val="134"/>
      </rPr>
      <t>Purchases of property and equipment</t>
    </r>
  </si>
  <si>
    <r>
      <rPr>
        <sz val="10"/>
        <color theme="1"/>
        <rFont val="Calibri"/>
        <charset val="134"/>
      </rPr>
      <t>Proceeds from property and equipment sales and incentives</t>
    </r>
  </si>
  <si>
    <r>
      <rPr>
        <sz val="10"/>
        <color theme="1"/>
        <rFont val="Calibri"/>
        <charset val="134"/>
      </rPr>
      <t>Acquisitions, net of cash acquired, and other</t>
    </r>
  </si>
  <si>
    <r>
      <rPr>
        <sz val="10"/>
        <color theme="1"/>
        <rFont val="Calibri"/>
        <charset val="134"/>
      </rPr>
      <t>Sales and maturities of marketable securities</t>
    </r>
  </si>
  <si>
    <r>
      <rPr>
        <sz val="10"/>
        <color theme="1"/>
        <rFont val="Calibri"/>
        <charset val="134"/>
      </rPr>
      <t>Purchases of marketable securities</t>
    </r>
  </si>
  <si>
    <t>Net cash provided by (used in) investing activities</t>
  </si>
  <si>
    <t>FINANCING ACTIVITIES:</t>
  </si>
  <si>
    <r>
      <rPr>
        <sz val="10"/>
        <color theme="1"/>
        <rFont val="Calibri"/>
        <charset val="134"/>
      </rPr>
      <t>Common stock repurchased</t>
    </r>
  </si>
  <si>
    <r>
      <rPr>
        <sz val="10"/>
        <color theme="1"/>
        <rFont val="Calibri"/>
        <charset val="134"/>
      </rPr>
      <t>Proceeds from short-term debt, and other</t>
    </r>
  </si>
  <si>
    <r>
      <rPr>
        <sz val="10"/>
        <color theme="1"/>
        <rFont val="Calibri"/>
        <charset val="134"/>
      </rPr>
      <t>Repayments of short-term debt, and other</t>
    </r>
  </si>
  <si>
    <r>
      <rPr>
        <sz val="10"/>
        <color theme="1"/>
        <rFont val="Calibri"/>
        <charset val="134"/>
      </rPr>
      <t>Proceeds from long-term debt</t>
    </r>
  </si>
  <si>
    <r>
      <rPr>
        <sz val="10"/>
        <color theme="1"/>
        <rFont val="Calibri"/>
        <charset val="134"/>
      </rPr>
      <t>Repayments of long-term debt</t>
    </r>
  </si>
  <si>
    <r>
      <rPr>
        <sz val="10"/>
        <color theme="1"/>
        <rFont val="Calibri"/>
        <charset val="134"/>
      </rPr>
      <t>Principal repayments of finance leases</t>
    </r>
  </si>
  <si>
    <r>
      <rPr>
        <sz val="10"/>
        <color theme="1"/>
        <rFont val="Calibri"/>
        <charset val="134"/>
      </rPr>
      <t>Principal repayments of financing obligations</t>
    </r>
  </si>
  <si>
    <t>Net cash provided by (used in) financing activities</t>
  </si>
  <si>
    <r>
      <rPr>
        <sz val="10"/>
        <color theme="1"/>
        <rFont val="Calibri"/>
        <charset val="134"/>
      </rPr>
      <t>Foreign currency effect on cash, cash equivalents, and restricted cash</t>
    </r>
  </si>
  <si>
    <t>Net increase (decrease) in cash, cash equivalents, and restricted cash</t>
  </si>
  <si>
    <t>CASH, CASH EQUIVALENTS, AND RESTRICTED CASH, END OF PERIOD</t>
  </si>
  <si>
    <t>Company Name</t>
  </si>
  <si>
    <t>Years ended ,</t>
  </si>
  <si>
    <t>Liquidity</t>
  </si>
  <si>
    <t>Current ratio= current asset/current liability</t>
  </si>
  <si>
    <t>Quick Ratio= (current asset - inventory)/current liabilities</t>
  </si>
  <si>
    <t>Cash Ratio= (cash and cash equivalent + marketable security)/current liability</t>
  </si>
  <si>
    <t>Defensive Interval= Liquid Current Asset (cash+marketable sec+account receivable)/Daily Exp(Operating Exp- Depreciation/365 days)</t>
  </si>
  <si>
    <t>Inventory Days= Average inventory/(cost of sales/365 days)</t>
  </si>
  <si>
    <t>Payable Days Account payable/(cost of sale/365 days)</t>
  </si>
  <si>
    <t>Receivable Days= Account receivable/(sales/365)</t>
  </si>
  <si>
    <t>Net trading cycle = Receivable days + inventory days-payable days</t>
  </si>
  <si>
    <t>Working Capital as a % of Sales= (current asset - current liability)/sales * 100%</t>
  </si>
  <si>
    <t>Working Capital =current asset-current liability)</t>
  </si>
  <si>
    <t>Change in Networking capita</t>
  </si>
  <si>
    <t>Profitability</t>
  </si>
  <si>
    <t>Gross margin =gross profit/sales * 100%</t>
  </si>
  <si>
    <t>Gross profit = net sales -cost of sales</t>
  </si>
  <si>
    <t>EBITDA margin EBITDA/sales</t>
  </si>
  <si>
    <t>EBITDA = EBIT + Depreciation + amortization</t>
  </si>
  <si>
    <t>EBIT margin= EBIT/sales</t>
  </si>
  <si>
    <t>EBIT= operating income</t>
  </si>
  <si>
    <t>Net margin= net income (loss)/sales</t>
  </si>
  <si>
    <t>Solvency/ debt management</t>
  </si>
  <si>
    <t>Debt to equity (D/E)</t>
  </si>
  <si>
    <t>Debt to total assets</t>
  </si>
  <si>
    <t>Long-term debt to capital</t>
  </si>
  <si>
    <t>Times interest earned = EBIT/interest expenses</t>
  </si>
  <si>
    <t>Debt coverage = Net Operating income/Debt Service (total liabilities)</t>
  </si>
  <si>
    <t>Free cash flow (FCFE) per share</t>
  </si>
  <si>
    <t>FCFE= Net Income - (Capital Expenditures - Depreciation) - Change in Working Capital + Net Borrowing</t>
  </si>
  <si>
    <t>Asset utilization</t>
  </si>
  <si>
    <t>Total asset turnover = sales/asset</t>
  </si>
  <si>
    <t>Fixed asset turnover =sales/fixed asset</t>
  </si>
  <si>
    <t>Inventory turnover= cost of sales/average inventory</t>
  </si>
  <si>
    <t>Return on assets (ROA) =net income/total asset</t>
  </si>
  <si>
    <t>Investor/market ratios</t>
  </si>
  <si>
    <t>Price to equity (P/E)</t>
  </si>
  <si>
    <t>Current share price</t>
  </si>
  <si>
    <t>Earnings per share (EPS)</t>
  </si>
  <si>
    <t xml:space="preserve">Price to book value (PBV)= </t>
  </si>
  <si>
    <t>Total number of outstanding shares= (10,175+10,242/2)/1000</t>
  </si>
  <si>
    <t>Book value per share (BV)=  total equity (assets minus liabilities)/total number of outstanding shares</t>
  </si>
  <si>
    <t>Dividend payout ratio</t>
  </si>
  <si>
    <t>Dividend per share</t>
  </si>
  <si>
    <t>Dividend yield</t>
  </si>
  <si>
    <t>Return on equity (ROE)= Net income/Equity</t>
  </si>
  <si>
    <t>Return on capital employed (ROCE) = EBIT/Capital employed (Equity + longterm liability)</t>
  </si>
  <si>
    <t>Capital Employed</t>
  </si>
  <si>
    <t>Enterprise value to EBITDA (EV/EBITDA)</t>
  </si>
  <si>
    <t>Enterprise value (EV)= Market Capitalization+Total Debt−Cash and Cash Equivalents</t>
  </si>
  <si>
    <t xml:space="preserve">     Market Capitalization = Current Market Price per Share×Total Number of Outstanding Shares</t>
  </si>
  <si>
    <t>Net borrowing = Total Borrowing−Total Repayments</t>
  </si>
  <si>
    <t>Note: The current share price used for computation was gotten from the quote published on Yahoo Finance; https://finance.yahoo.com/quote/AMZN/history?period1=1640908800&amp;period2=1675123200&amp;interval=1d&amp;filter=history&amp;frequency=1d&amp;includeAdjustedClose=true</t>
  </si>
</sst>
</file>

<file path=xl/styles.xml><?xml version="1.0" encoding="utf-8"?>
<styleSheet xmlns="http://schemas.openxmlformats.org/spreadsheetml/2006/main" xmlns:xr9="http://schemas.microsoft.com/office/spreadsheetml/2016/revision9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0.0"/>
    <numFmt numFmtId="178" formatCode="0.00_);[Red]\(0.00\)"/>
    <numFmt numFmtId="179" formatCode="0.00000_);[Red]\(0.00000\)"/>
    <numFmt numFmtId="180" formatCode="0_);\(0\)"/>
    <numFmt numFmtId="181" formatCode="_(* #,##0_);_(* \(#,##0\);_(* &quot;-&quot;??_);_(@_)"/>
  </numFmts>
  <fonts count="31">
    <font>
      <sz val="11"/>
      <color theme="1"/>
      <name val="Calibri"/>
      <charset val="134"/>
      <scheme val="minor"/>
    </font>
    <font>
      <b/>
      <sz val="20"/>
      <color theme="0"/>
      <name val="Calibri"/>
      <charset val="134"/>
      <scheme val="minor"/>
    </font>
    <font>
      <sz val="20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8"/>
      <color theme="0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1" fillId="5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77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77" fontId="0" fillId="0" borderId="0" xfId="0" applyNumberFormat="1"/>
    <xf numFmtId="0" fontId="0" fillId="0" borderId="0" xfId="0" applyAlignment="1">
      <alignment horizontal="left" indent="1"/>
    </xf>
    <xf numFmtId="178" fontId="0" fillId="0" borderId="0" xfId="0" applyNumberFormat="1"/>
    <xf numFmtId="43" fontId="0" fillId="0" borderId="0" xfId="1"/>
    <xf numFmtId="9" fontId="0" fillId="0" borderId="0" xfId="3"/>
    <xf numFmtId="0" fontId="0" fillId="0" borderId="0" xfId="0" applyAlignment="1">
      <alignment horizontal="left" indent="2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wrapText="1" indent="2"/>
    </xf>
    <xf numFmtId="179" fontId="0" fillId="0" borderId="0" xfId="0" applyNumberFormat="1"/>
    <xf numFmtId="6" fontId="0" fillId="0" borderId="0" xfId="0" applyNumberFormat="1"/>
    <xf numFmtId="0" fontId="4" fillId="3" borderId="0" xfId="0" applyFont="1" applyFill="1" applyAlignment="1">
      <alignment wrapText="1"/>
    </xf>
    <xf numFmtId="0" fontId="4" fillId="0" borderId="0" xfId="0" applyFont="1"/>
    <xf numFmtId="0" fontId="4" fillId="0" borderId="1" xfId="0" applyFont="1" applyBorder="1"/>
    <xf numFmtId="0" fontId="3" fillId="2" borderId="0" xfId="0" applyFont="1" applyFill="1"/>
    <xf numFmtId="0" fontId="4" fillId="4" borderId="0" xfId="0" applyFont="1" applyFill="1" applyAlignment="1">
      <alignment horizontal="center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6" fontId="6" fillId="0" borderId="0" xfId="0" applyNumberFormat="1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3" fontId="6" fillId="0" borderId="2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3" fontId="5" fillId="0" borderId="0" xfId="0" applyNumberFormat="1" applyFont="1" applyBorder="1" applyAlignment="1">
      <alignment vertical="top" wrapText="1"/>
    </xf>
    <xf numFmtId="3" fontId="6" fillId="0" borderId="0" xfId="0" applyNumberFormat="1" applyFont="1" applyBorder="1" applyAlignment="1">
      <alignment vertical="top" wrapText="1"/>
    </xf>
    <xf numFmtId="3" fontId="6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3" fontId="5" fillId="0" borderId="2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3" fontId="5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3" fontId="6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37" fontId="6" fillId="0" borderId="0" xfId="0" applyNumberFormat="1" applyFont="1" applyBorder="1" applyAlignment="1">
      <alignment vertical="top" wrapText="1"/>
    </xf>
    <xf numFmtId="3" fontId="6" fillId="0" borderId="0" xfId="0" applyNumberFormat="1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180" fontId="5" fillId="0" borderId="2" xfId="0" applyNumberFormat="1" applyFont="1" applyBorder="1" applyAlignment="1">
      <alignment vertical="top" wrapText="1"/>
    </xf>
    <xf numFmtId="3" fontId="5" fillId="0" borderId="2" xfId="0" applyNumberFormat="1" applyFont="1" applyBorder="1" applyAlignment="1">
      <alignment vertical="top" wrapText="1"/>
    </xf>
    <xf numFmtId="0" fontId="0" fillId="0" borderId="0" xfId="0" applyNumberFormat="1"/>
    <xf numFmtId="0" fontId="8" fillId="0" borderId="0" xfId="0" applyFont="1" applyBorder="1" applyAlignment="1">
      <alignment vertical="top" wrapText="1"/>
    </xf>
    <xf numFmtId="180" fontId="6" fillId="0" borderId="0" xfId="0" applyNumberFormat="1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5" fontId="5" fillId="0" borderId="3" xfId="0" applyNumberFormat="1" applyFont="1" applyBorder="1" applyAlignment="1">
      <alignment vertical="top" wrapText="1"/>
    </xf>
    <xf numFmtId="6" fontId="5" fillId="0" borderId="3" xfId="0" applyNumberFormat="1" applyFont="1" applyBorder="1" applyAlignment="1">
      <alignment vertical="top" wrapText="1"/>
    </xf>
    <xf numFmtId="3" fontId="0" fillId="0" borderId="0" xfId="0" applyNumberFormat="1"/>
    <xf numFmtId="0" fontId="7" fillId="0" borderId="0" xfId="0" applyFont="1" applyBorder="1" applyAlignment="1">
      <alignment vertical="top" wrapText="1"/>
    </xf>
    <xf numFmtId="6" fontId="5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7" fontId="6" fillId="0" borderId="0" xfId="0" applyNumberFormat="1" applyFont="1" applyBorder="1" applyAlignment="1">
      <alignment vertical="top" wrapText="1"/>
    </xf>
    <xf numFmtId="8" fontId="6" fillId="0" borderId="0" xfId="0" applyNumberFormat="1" applyFont="1" applyBorder="1" applyAlignment="1">
      <alignment vertical="top" wrapText="1"/>
    </xf>
    <xf numFmtId="0" fontId="0" fillId="0" borderId="0" xfId="0" applyBorder="1"/>
    <xf numFmtId="0" fontId="6" fillId="0" borderId="0" xfId="0" applyFont="1" applyBorder="1" applyAlignment="1">
      <alignment vertical="top" wrapText="1"/>
    </xf>
    <xf numFmtId="6" fontId="6" fillId="0" borderId="0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3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/>
    <xf numFmtId="181" fontId="4" fillId="0" borderId="0" xfId="1" applyNumberFormat="1" applyFont="1" applyBorder="1"/>
    <xf numFmtId="0" fontId="5" fillId="0" borderId="1" xfId="0" applyFont="1" applyBorder="1" applyAlignment="1">
      <alignment vertical="top" wrapText="1"/>
    </xf>
    <xf numFmtId="0" fontId="0" fillId="0" borderId="0" xfId="0" applyBorder="1"/>
    <xf numFmtId="6" fontId="6" fillId="0" borderId="0" xfId="0" applyNumberFormat="1" applyFont="1" applyBorder="1" applyAlignment="1">
      <alignment vertical="top" wrapText="1"/>
    </xf>
    <xf numFmtId="6" fontId="5" fillId="0" borderId="1" xfId="0" applyNumberFormat="1" applyFont="1" applyBorder="1" applyAlignment="1">
      <alignment vertical="top" wrapText="1"/>
    </xf>
    <xf numFmtId="0" fontId="0" fillId="0" borderId="0" xfId="0" applyBorder="1" applyAlignment="1">
      <alignment horizontal="left" indent="1"/>
    </xf>
    <xf numFmtId="181" fontId="0" fillId="0" borderId="0" xfId="1" applyNumberFormat="1" applyFont="1" applyBorder="1"/>
    <xf numFmtId="181" fontId="0" fillId="0" borderId="0" xfId="1" applyNumberFormat="1" applyFont="1"/>
    <xf numFmtId="0" fontId="0" fillId="0" borderId="0" xfId="0" applyAlignment="1">
      <alignment wrapText="1"/>
    </xf>
    <xf numFmtId="0" fontId="9" fillId="2" borderId="0" xfId="0" applyFont="1" applyFill="1" applyAlignment="1">
      <alignment wrapText="1"/>
    </xf>
    <xf numFmtId="0" fontId="0" fillId="0" borderId="0" xfId="0" applyAlignment="1">
      <alignment horizontal="left" wrapText="1" indent="1"/>
    </xf>
    <xf numFmtId="0" fontId="10" fillId="0" borderId="0" xfId="6" applyFont="1" applyAlignment="1">
      <alignment horizontal="left" wrapText="1" indent="1"/>
    </xf>
    <xf numFmtId="0" fontId="4" fillId="0" borderId="0" xfId="0" applyFont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workbookViewId="0">
      <selection activeCell="A5" sqref="A5"/>
    </sheetView>
  </sheetViews>
  <sheetFormatPr defaultColWidth="9" defaultRowHeight="14.25"/>
  <cols>
    <col min="1" max="1" width="157.890909090909" style="72" customWidth="1"/>
  </cols>
  <sheetData>
    <row r="1" ht="23" spans="1:1">
      <c r="A1" s="73" t="s">
        <v>0</v>
      </c>
    </row>
    <row r="3" spans="1:1">
      <c r="A3" s="72" t="s">
        <v>1</v>
      </c>
    </row>
    <row r="4" spans="1:1">
      <c r="A4" s="74" t="s">
        <v>2</v>
      </c>
    </row>
    <row r="5" spans="1:1">
      <c r="A5" s="75" t="s">
        <v>3</v>
      </c>
    </row>
    <row r="7" spans="1:1">
      <c r="A7" s="72" t="s">
        <v>4</v>
      </c>
    </row>
    <row r="8" spans="1:1">
      <c r="A8" s="72" t="s">
        <v>5</v>
      </c>
    </row>
    <row r="9" ht="28.5" spans="1:1">
      <c r="A9" s="72" t="s">
        <v>6</v>
      </c>
    </row>
    <row r="10" spans="1:1">
      <c r="A10" s="72" t="s">
        <v>7</v>
      </c>
    </row>
    <row r="11" spans="1:1">
      <c r="A11" s="72" t="s">
        <v>8</v>
      </c>
    </row>
    <row r="13" spans="1:1">
      <c r="A13" s="76" t="s">
        <v>9</v>
      </c>
    </row>
    <row r="14" spans="1:1">
      <c r="A14" s="72" t="s">
        <v>10</v>
      </c>
    </row>
    <row r="15" spans="1:1">
      <c r="A15" s="72" t="s">
        <v>11</v>
      </c>
    </row>
  </sheetData>
  <hyperlinks>
    <hyperlink ref="A5" r:id="rId1" display="https://ir.aboutamazon.com/annual-reports-proxies-and-shareholder-letters/default.aspx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"/>
  <sheetViews>
    <sheetView topLeftCell="A38" workbookViewId="0">
      <selection activeCell="A70" sqref="A70"/>
    </sheetView>
  </sheetViews>
  <sheetFormatPr defaultColWidth="9" defaultRowHeight="14.25"/>
  <cols>
    <col min="1" max="1" width="59" customWidth="1"/>
    <col min="2" max="3" width="11.5545454545455" customWidth="1"/>
    <col min="4" max="4" width="11.6636363636364" customWidth="1"/>
  </cols>
  <sheetData>
    <row r="1" ht="60" customHeight="1" spans="1:10">
      <c r="A1" s="1" t="s">
        <v>12</v>
      </c>
      <c r="B1" s="19" t="s">
        <v>13</v>
      </c>
      <c r="C1" s="19"/>
      <c r="D1" s="19"/>
      <c r="E1" s="19"/>
      <c r="F1" s="19"/>
      <c r="G1" s="19"/>
      <c r="H1" s="19"/>
      <c r="I1" s="19"/>
      <c r="J1" s="19"/>
    </row>
    <row r="2" spans="1:4">
      <c r="A2" s="20" t="s">
        <v>14</v>
      </c>
      <c r="B2" s="20"/>
      <c r="C2" s="20"/>
      <c r="D2" s="20"/>
    </row>
    <row r="3" spans="2:4">
      <c r="B3" s="4" t="s">
        <v>15</v>
      </c>
      <c r="C3" s="4"/>
      <c r="D3" s="4"/>
    </row>
    <row r="4" spans="2:4">
      <c r="B4" s="5">
        <v>2022</v>
      </c>
      <c r="C4" s="5">
        <v>2021</v>
      </c>
      <c r="D4" s="5"/>
    </row>
    <row r="5" spans="1:3">
      <c r="A5" s="21" t="s">
        <v>16</v>
      </c>
      <c r="B5" s="22"/>
      <c r="C5" s="22"/>
    </row>
    <row r="6" spans="1:3">
      <c r="A6" s="23" t="s">
        <v>17</v>
      </c>
      <c r="B6" s="24">
        <v>242901</v>
      </c>
      <c r="C6" s="24">
        <v>241787</v>
      </c>
    </row>
    <row r="7" spans="1:3">
      <c r="A7" s="25" t="s">
        <v>18</v>
      </c>
      <c r="B7" s="26">
        <v>271082</v>
      </c>
      <c r="C7" s="26">
        <v>228035</v>
      </c>
    </row>
    <row r="8" spans="1:4">
      <c r="A8" s="27" t="s">
        <v>19</v>
      </c>
      <c r="B8" s="28">
        <f>B6+B7</f>
        <v>513983</v>
      </c>
      <c r="C8" s="28">
        <f>C6+C7</f>
        <v>469822</v>
      </c>
      <c r="D8" s="15"/>
    </row>
    <row r="9" spans="1:3">
      <c r="A9" s="22" t="s">
        <v>20</v>
      </c>
      <c r="B9" s="22"/>
      <c r="C9" s="22"/>
    </row>
    <row r="10" s="17" customFormat="1" spans="1:3">
      <c r="A10" s="27" t="s">
        <v>21</v>
      </c>
      <c r="B10" s="28">
        <v>288831</v>
      </c>
      <c r="C10" s="28">
        <v>272344</v>
      </c>
    </row>
    <row r="11" spans="1:3">
      <c r="A11" s="22" t="s">
        <v>22</v>
      </c>
      <c r="B11" s="29">
        <v>84299</v>
      </c>
      <c r="C11" s="29">
        <v>75111</v>
      </c>
    </row>
    <row r="12" spans="1:3">
      <c r="A12" s="22" t="s">
        <v>23</v>
      </c>
      <c r="B12" s="29">
        <v>73213</v>
      </c>
      <c r="C12" s="29">
        <v>56052</v>
      </c>
    </row>
    <row r="13" spans="1:3">
      <c r="A13" s="22" t="s">
        <v>24</v>
      </c>
      <c r="B13" s="29">
        <v>42238</v>
      </c>
      <c r="C13" s="29">
        <v>32551</v>
      </c>
    </row>
    <row r="14" spans="1:3">
      <c r="A14" s="22" t="s">
        <v>25</v>
      </c>
      <c r="B14" s="29">
        <v>11891</v>
      </c>
      <c r="C14" s="29">
        <v>8823</v>
      </c>
    </row>
    <row r="15" spans="1:3">
      <c r="A15" s="25" t="s">
        <v>26</v>
      </c>
      <c r="B15" s="30">
        <v>1263</v>
      </c>
      <c r="C15" s="31">
        <v>62</v>
      </c>
    </row>
    <row r="16" spans="1:3">
      <c r="A16" s="32" t="s">
        <v>27</v>
      </c>
      <c r="B16" s="33">
        <f>SUM(B10:B15)</f>
        <v>501735</v>
      </c>
      <c r="C16" s="33">
        <f>SUM(C10:C15)</f>
        <v>444943</v>
      </c>
    </row>
    <row r="17" s="17" customFormat="1" spans="1:3">
      <c r="A17" s="34" t="s">
        <v>28</v>
      </c>
      <c r="B17" s="35">
        <f>B8-B16</f>
        <v>12248</v>
      </c>
      <c r="C17" s="35">
        <f>C8-C16</f>
        <v>24879</v>
      </c>
    </row>
    <row r="18" s="18" customFormat="1" spans="1:3">
      <c r="A18" s="36" t="s">
        <v>29</v>
      </c>
      <c r="B18" s="36">
        <v>989</v>
      </c>
      <c r="C18" s="36">
        <v>448</v>
      </c>
    </row>
    <row r="19" spans="1:3">
      <c r="A19" s="36" t="s">
        <v>30</v>
      </c>
      <c r="B19" s="37">
        <v>-2367</v>
      </c>
      <c r="C19" s="37">
        <v>-1809</v>
      </c>
    </row>
    <row r="20" spans="1:3">
      <c r="A20" s="38" t="s">
        <v>31</v>
      </c>
      <c r="B20" s="39">
        <v>-16806</v>
      </c>
      <c r="C20" s="40">
        <v>14633</v>
      </c>
    </row>
    <row r="21" spans="1:4">
      <c r="A21" s="41" t="s">
        <v>32</v>
      </c>
      <c r="B21" s="42">
        <f>SUM(B18:B20)</f>
        <v>-18184</v>
      </c>
      <c r="C21" s="43">
        <f>SUM(C18:C20)</f>
        <v>13272</v>
      </c>
      <c r="D21" s="44"/>
    </row>
    <row r="22" spans="1:3">
      <c r="A22" s="45" t="s">
        <v>33</v>
      </c>
      <c r="B22" s="46">
        <f>B17+B21</f>
        <v>-5936</v>
      </c>
      <c r="C22" s="37">
        <f>C17+C21</f>
        <v>38151</v>
      </c>
    </row>
    <row r="23" spans="1:3">
      <c r="A23" s="36" t="s">
        <v>34</v>
      </c>
      <c r="B23" s="37">
        <v>3217</v>
      </c>
      <c r="C23" s="37">
        <v>-4791</v>
      </c>
    </row>
    <row r="24" spans="1:3">
      <c r="A24" s="36" t="s">
        <v>35</v>
      </c>
      <c r="B24" s="36">
        <v>-3</v>
      </c>
      <c r="C24" s="36">
        <v>4</v>
      </c>
    </row>
    <row r="25" spans="1:4">
      <c r="A25" s="47" t="s">
        <v>36</v>
      </c>
      <c r="B25" s="48">
        <f>SUM(B22:B24)</f>
        <v>-2722</v>
      </c>
      <c r="C25" s="49">
        <f>SUM(C22:C24)</f>
        <v>33364</v>
      </c>
      <c r="D25" s="50"/>
    </row>
    <row r="26" spans="1:3">
      <c r="A26" s="51" t="s">
        <v>37</v>
      </c>
      <c r="B26" s="52"/>
      <c r="C26" s="52"/>
    </row>
    <row r="27" spans="1:3">
      <c r="A27" s="53" t="s">
        <v>38</v>
      </c>
      <c r="B27" s="54">
        <v>-0.27</v>
      </c>
      <c r="C27" s="55">
        <v>3.3</v>
      </c>
    </row>
    <row r="28" spans="1:3">
      <c r="A28" s="53" t="s">
        <v>39</v>
      </c>
      <c r="B28" s="54">
        <v>-0.27</v>
      </c>
      <c r="C28" s="55">
        <v>3.24</v>
      </c>
    </row>
    <row r="29" spans="1:4">
      <c r="A29" s="53" t="s">
        <v>40</v>
      </c>
      <c r="B29" s="36"/>
      <c r="C29" s="36"/>
      <c r="D29" s="36"/>
    </row>
    <row r="30" spans="1:3">
      <c r="A30" s="36" t="s">
        <v>41</v>
      </c>
      <c r="B30" s="37">
        <v>10189</v>
      </c>
      <c r="C30" s="37">
        <v>10117</v>
      </c>
    </row>
    <row r="31" spans="1:3">
      <c r="A31" s="36" t="s">
        <v>42</v>
      </c>
      <c r="B31" s="37">
        <v>10189</v>
      </c>
      <c r="C31" s="37">
        <v>10296</v>
      </c>
    </row>
    <row r="38" spans="1:4">
      <c r="A38" s="20" t="s">
        <v>43</v>
      </c>
      <c r="B38" s="20"/>
      <c r="C38" s="20"/>
      <c r="D38" s="20"/>
    </row>
    <row r="39" spans="2:4">
      <c r="B39" s="4" t="s">
        <v>44</v>
      </c>
      <c r="C39" s="4"/>
      <c r="D39" s="4"/>
    </row>
    <row r="40" spans="2:3">
      <c r="B40" s="5">
        <v>2022</v>
      </c>
      <c r="C40" s="5">
        <v>2021</v>
      </c>
    </row>
    <row r="41" spans="1:3">
      <c r="A41" s="56"/>
      <c r="B41" s="56"/>
      <c r="C41" s="56"/>
    </row>
    <row r="42" spans="1:3">
      <c r="A42" s="56"/>
      <c r="B42" s="56"/>
      <c r="C42" s="56"/>
    </row>
    <row r="43" spans="1:3">
      <c r="A43" s="34" t="s">
        <v>45</v>
      </c>
      <c r="B43" s="57" t="s">
        <v>46</v>
      </c>
      <c r="C43" s="57"/>
    </row>
    <row r="44" spans="1:3">
      <c r="A44" s="36" t="s">
        <v>47</v>
      </c>
      <c r="B44" s="58">
        <v>53888</v>
      </c>
      <c r="C44" s="58">
        <v>36220</v>
      </c>
    </row>
    <row r="45" spans="1:3">
      <c r="A45" s="36" t="s">
        <v>48</v>
      </c>
      <c r="B45" s="37">
        <v>16138</v>
      </c>
      <c r="C45" s="37">
        <v>59829</v>
      </c>
    </row>
    <row r="46" spans="1:3">
      <c r="A46" s="36" t="s">
        <v>49</v>
      </c>
      <c r="B46" s="37">
        <v>34405</v>
      </c>
      <c r="C46" s="37">
        <v>32640</v>
      </c>
    </row>
    <row r="47" spans="1:3">
      <c r="A47" s="36" t="s">
        <v>50</v>
      </c>
      <c r="B47" s="37">
        <v>42360</v>
      </c>
      <c r="C47" s="37">
        <v>32891</v>
      </c>
    </row>
    <row r="48" spans="1:3">
      <c r="A48" s="59" t="s">
        <v>51</v>
      </c>
      <c r="B48" s="60">
        <f>SUM(B44:B47)</f>
        <v>146791</v>
      </c>
      <c r="C48" s="60">
        <f>SUM(C44:C47)</f>
        <v>161580</v>
      </c>
    </row>
    <row r="49" spans="1:3">
      <c r="A49" s="45" t="s">
        <v>52</v>
      </c>
      <c r="B49" s="61"/>
      <c r="C49" s="61"/>
    </row>
    <row r="50" spans="1:3">
      <c r="A50" s="36" t="s">
        <v>53</v>
      </c>
      <c r="B50" s="37">
        <v>186715</v>
      </c>
      <c r="C50" s="37">
        <v>160281</v>
      </c>
    </row>
    <row r="51" spans="1:3">
      <c r="A51" s="36" t="s">
        <v>54</v>
      </c>
      <c r="B51" s="37">
        <v>66123</v>
      </c>
      <c r="C51" s="37">
        <v>56082</v>
      </c>
    </row>
    <row r="52" spans="1:3">
      <c r="A52" s="36" t="s">
        <v>55</v>
      </c>
      <c r="B52" s="37">
        <v>20288</v>
      </c>
      <c r="C52" s="37">
        <v>15371</v>
      </c>
    </row>
    <row r="53" spans="1:3">
      <c r="A53" s="36" t="s">
        <v>56</v>
      </c>
      <c r="B53" s="37">
        <v>42758</v>
      </c>
      <c r="C53" s="37">
        <v>27235</v>
      </c>
    </row>
    <row r="54" s="17" customFormat="1" spans="1:3">
      <c r="A54" s="62" t="s">
        <v>57</v>
      </c>
      <c r="B54" s="61">
        <f>SUM(B50:B53)</f>
        <v>315884</v>
      </c>
      <c r="C54" s="61">
        <f>SUM(C50:C53)</f>
        <v>258969</v>
      </c>
    </row>
    <row r="55" spans="1:3">
      <c r="A55" s="47" t="s">
        <v>58</v>
      </c>
      <c r="B55" s="49">
        <f>B48+B54</f>
        <v>462675</v>
      </c>
      <c r="C55" s="49">
        <f>C48+C54</f>
        <v>420549</v>
      </c>
    </row>
    <row r="56" spans="1:3">
      <c r="A56" s="63"/>
      <c r="B56" s="64"/>
      <c r="C56" s="64"/>
    </row>
    <row r="57" spans="1:3">
      <c r="A57" s="34" t="s">
        <v>59</v>
      </c>
      <c r="B57" s="57"/>
      <c r="C57" s="57"/>
    </row>
    <row r="58" spans="1:3">
      <c r="A58" s="36" t="s">
        <v>60</v>
      </c>
      <c r="B58" s="58">
        <v>79600</v>
      </c>
      <c r="C58" s="58">
        <v>78664</v>
      </c>
    </row>
    <row r="59" spans="1:3">
      <c r="A59" s="36" t="s">
        <v>61</v>
      </c>
      <c r="B59" s="37">
        <v>62566</v>
      </c>
      <c r="C59" s="37">
        <v>51775</v>
      </c>
    </row>
    <row r="60" spans="1:3">
      <c r="A60" s="36" t="s">
        <v>62</v>
      </c>
      <c r="B60" s="37">
        <v>13227</v>
      </c>
      <c r="C60" s="37">
        <v>11827</v>
      </c>
    </row>
    <row r="61" spans="1:3">
      <c r="A61" s="59" t="s">
        <v>63</v>
      </c>
      <c r="B61" s="60">
        <f>SUM(B58:B60)</f>
        <v>155393</v>
      </c>
      <c r="C61" s="60">
        <f>SUM(C58:C60)</f>
        <v>142266</v>
      </c>
    </row>
    <row r="62" spans="1:3">
      <c r="A62" s="45" t="s">
        <v>64</v>
      </c>
      <c r="B62" s="61"/>
      <c r="C62" s="61"/>
    </row>
    <row r="63" spans="1:3">
      <c r="A63" s="36" t="s">
        <v>65</v>
      </c>
      <c r="B63" s="37">
        <v>72968</v>
      </c>
      <c r="C63" s="37">
        <v>67651</v>
      </c>
    </row>
    <row r="64" spans="1:3">
      <c r="A64" s="36" t="s">
        <v>66</v>
      </c>
      <c r="B64" s="37">
        <v>67150</v>
      </c>
      <c r="C64" s="37">
        <v>48744</v>
      </c>
    </row>
    <row r="65" spans="1:3">
      <c r="A65" s="36" t="s">
        <v>67</v>
      </c>
      <c r="B65" s="37">
        <v>21121</v>
      </c>
      <c r="C65" s="37">
        <v>23643</v>
      </c>
    </row>
    <row r="66" spans="1:3">
      <c r="A66" s="65" t="s">
        <v>68</v>
      </c>
      <c r="B66" s="60">
        <f>SUM(B63:B65)</f>
        <v>161239</v>
      </c>
      <c r="C66" s="60">
        <f>SUM(C63:C65)</f>
        <v>140038</v>
      </c>
    </row>
    <row r="67" spans="1:3">
      <c r="A67" s="62" t="s">
        <v>69</v>
      </c>
      <c r="B67" s="61">
        <f>B61+B66</f>
        <v>316632</v>
      </c>
      <c r="C67" s="61">
        <f>C61+C66</f>
        <v>282304</v>
      </c>
    </row>
    <row r="68" spans="1:3">
      <c r="A68" s="36" t="s">
        <v>70</v>
      </c>
      <c r="B68" s="36"/>
      <c r="C68" s="36"/>
    </row>
    <row r="69" spans="1:3">
      <c r="A69" s="36" t="s">
        <v>71</v>
      </c>
      <c r="B69" s="36"/>
      <c r="C69" s="36"/>
    </row>
    <row r="70" ht="26" spans="1:3">
      <c r="A70" s="36" t="s">
        <v>72</v>
      </c>
      <c r="B70" s="36"/>
      <c r="C70" s="36"/>
    </row>
    <row r="71" ht="26" spans="1:3">
      <c r="A71" s="36" t="s">
        <v>73</v>
      </c>
      <c r="B71" s="36">
        <v>108</v>
      </c>
      <c r="C71" s="36">
        <v>106</v>
      </c>
    </row>
    <row r="72" spans="1:3">
      <c r="A72" s="36" t="s">
        <v>74</v>
      </c>
      <c r="B72" s="37">
        <v>-7837</v>
      </c>
      <c r="C72" s="37">
        <v>-1837</v>
      </c>
    </row>
    <row r="73" spans="1:3">
      <c r="A73" s="36" t="s">
        <v>75</v>
      </c>
      <c r="B73" s="37">
        <v>75066</v>
      </c>
      <c r="C73" s="37">
        <v>55437</v>
      </c>
    </row>
    <row r="74" spans="1:3">
      <c r="A74" s="36" t="s">
        <v>76</v>
      </c>
      <c r="B74" s="37">
        <v>-4487</v>
      </c>
      <c r="C74" s="37">
        <v>-1376</v>
      </c>
    </row>
    <row r="75" spans="1:3">
      <c r="A75" s="36" t="s">
        <v>77</v>
      </c>
      <c r="B75" s="37">
        <v>83193</v>
      </c>
      <c r="C75" s="37">
        <v>85915</v>
      </c>
    </row>
    <row r="76" spans="1:3">
      <c r="A76" s="59" t="s">
        <v>78</v>
      </c>
      <c r="B76" s="60">
        <f>SUM(B71:B75)</f>
        <v>146043</v>
      </c>
      <c r="C76" s="60">
        <f>SUM(C71:C75)</f>
        <v>138245</v>
      </c>
    </row>
    <row r="77" spans="1:3">
      <c r="A77" s="47" t="s">
        <v>79</v>
      </c>
      <c r="B77" s="49">
        <f>B67+B76</f>
        <v>462675</v>
      </c>
      <c r="C77" s="49">
        <f>C67+C76</f>
        <v>420549</v>
      </c>
    </row>
    <row r="78" spans="1:4">
      <c r="A78" s="36"/>
      <c r="B78" s="36"/>
      <c r="C78" s="66"/>
      <c r="D78" s="64"/>
    </row>
    <row r="79" spans="1:4">
      <c r="A79" s="63"/>
      <c r="B79" s="64"/>
      <c r="C79" s="64"/>
      <c r="D79" s="64"/>
    </row>
    <row r="87" spans="1:4">
      <c r="A87" s="20" t="s">
        <v>80</v>
      </c>
      <c r="B87" s="20"/>
      <c r="C87" s="20"/>
      <c r="D87" s="20"/>
    </row>
    <row r="88" spans="2:4">
      <c r="B88" s="4" t="s">
        <v>15</v>
      </c>
      <c r="C88" s="4"/>
      <c r="D88" s="4"/>
    </row>
    <row r="89" spans="2:3">
      <c r="B89" s="5">
        <v>2022</v>
      </c>
      <c r="C89" s="5">
        <v>2021</v>
      </c>
    </row>
    <row r="91" spans="1:3">
      <c r="A91" s="34" t="s">
        <v>81</v>
      </c>
      <c r="B91" s="67">
        <v>36477</v>
      </c>
      <c r="C91" s="67">
        <v>42377</v>
      </c>
    </row>
    <row r="92" spans="1:3">
      <c r="A92" s="45" t="s">
        <v>82</v>
      </c>
      <c r="B92" s="36"/>
      <c r="C92" s="36"/>
    </row>
    <row r="93" spans="1:3">
      <c r="A93" s="36" t="s">
        <v>83</v>
      </c>
      <c r="B93" s="37">
        <v>-2722</v>
      </c>
      <c r="C93" s="37">
        <v>33364</v>
      </c>
    </row>
    <row r="94" ht="26" spans="1:3">
      <c r="A94" s="36" t="s">
        <v>84</v>
      </c>
      <c r="B94" s="36"/>
      <c r="C94" s="36"/>
    </row>
    <row r="95" ht="26" spans="1:3">
      <c r="A95" s="36" t="s">
        <v>85</v>
      </c>
      <c r="B95" s="37">
        <v>41921</v>
      </c>
      <c r="C95" s="37">
        <v>34433</v>
      </c>
    </row>
    <row r="96" spans="1:3">
      <c r="A96" s="36" t="s">
        <v>86</v>
      </c>
      <c r="B96" s="37">
        <v>19621</v>
      </c>
      <c r="C96" s="37">
        <v>12757</v>
      </c>
    </row>
    <row r="97" spans="1:3">
      <c r="A97" s="36" t="s">
        <v>87</v>
      </c>
      <c r="B97" s="37">
        <v>16966</v>
      </c>
      <c r="C97" s="37">
        <v>-14306</v>
      </c>
    </row>
    <row r="98" spans="1:3">
      <c r="A98" s="36" t="s">
        <v>88</v>
      </c>
      <c r="B98" s="37">
        <v>-8148</v>
      </c>
      <c r="C98" s="36">
        <v>-310</v>
      </c>
    </row>
    <row r="99" spans="1:3">
      <c r="A99" s="36" t="s">
        <v>89</v>
      </c>
      <c r="B99" s="36"/>
      <c r="C99" s="36"/>
    </row>
    <row r="100" spans="1:3">
      <c r="A100" s="36" t="s">
        <v>49</v>
      </c>
      <c r="B100" s="37">
        <v>-2592</v>
      </c>
      <c r="C100" s="37">
        <v>-9487</v>
      </c>
    </row>
    <row r="101" spans="1:3">
      <c r="A101" s="36" t="s">
        <v>50</v>
      </c>
      <c r="B101" s="37">
        <v>-21897</v>
      </c>
      <c r="C101" s="37">
        <v>-18163</v>
      </c>
    </row>
    <row r="102" spans="1:3">
      <c r="A102" s="36" t="s">
        <v>60</v>
      </c>
      <c r="B102" s="37">
        <v>2945</v>
      </c>
      <c r="C102" s="37">
        <v>3602</v>
      </c>
    </row>
    <row r="103" spans="1:3">
      <c r="A103" s="36" t="s">
        <v>61</v>
      </c>
      <c r="B103" s="37">
        <v>-1558</v>
      </c>
      <c r="C103" s="37">
        <v>2123</v>
      </c>
    </row>
    <row r="104" spans="1:3">
      <c r="A104" s="36" t="s">
        <v>62</v>
      </c>
      <c r="B104" s="37">
        <v>2216</v>
      </c>
      <c r="C104" s="37">
        <v>2314</v>
      </c>
    </row>
    <row r="105" spans="1:4">
      <c r="A105" s="59" t="s">
        <v>90</v>
      </c>
      <c r="B105" s="60">
        <f>SUM(B93:B104)</f>
        <v>46752</v>
      </c>
      <c r="C105" s="60">
        <f>SUM(C93:C104)</f>
        <v>46327</v>
      </c>
      <c r="D105" s="15"/>
    </row>
    <row r="106" spans="1:3">
      <c r="A106" s="45" t="s">
        <v>91</v>
      </c>
      <c r="B106" s="36"/>
      <c r="C106" s="36"/>
    </row>
    <row r="107" spans="1:3">
      <c r="A107" s="36" t="s">
        <v>92</v>
      </c>
      <c r="B107" s="37">
        <v>-63645</v>
      </c>
      <c r="C107" s="37">
        <v>-61053</v>
      </c>
    </row>
    <row r="108" spans="1:3">
      <c r="A108" s="36" t="s">
        <v>93</v>
      </c>
      <c r="B108" s="37">
        <v>5324</v>
      </c>
      <c r="C108" s="37">
        <v>5657</v>
      </c>
    </row>
    <row r="109" spans="1:3">
      <c r="A109" s="36" t="s">
        <v>94</v>
      </c>
      <c r="B109" s="37">
        <v>-8316</v>
      </c>
      <c r="C109" s="37">
        <v>-1985</v>
      </c>
    </row>
    <row r="110" spans="1:3">
      <c r="A110" s="36" t="s">
        <v>95</v>
      </c>
      <c r="B110" s="37">
        <v>31601</v>
      </c>
      <c r="C110" s="37">
        <v>59384</v>
      </c>
    </row>
    <row r="111" spans="1:3">
      <c r="A111" s="36" t="s">
        <v>96</v>
      </c>
      <c r="B111" s="37">
        <v>-2565</v>
      </c>
      <c r="C111" s="37">
        <v>-60157</v>
      </c>
    </row>
    <row r="112" spans="1:3">
      <c r="A112" s="59" t="s">
        <v>97</v>
      </c>
      <c r="B112" s="60">
        <f>SUM(B107:B111)</f>
        <v>-37601</v>
      </c>
      <c r="C112" s="60">
        <f>SUM(C107:C111)</f>
        <v>-58154</v>
      </c>
    </row>
    <row r="113" spans="1:3">
      <c r="A113" s="45" t="s">
        <v>98</v>
      </c>
      <c r="B113" s="36"/>
      <c r="C113" s="36"/>
    </row>
    <row r="114" spans="1:3">
      <c r="A114" s="36" t="s">
        <v>99</v>
      </c>
      <c r="B114" s="37">
        <v>-6000</v>
      </c>
      <c r="C114" s="36"/>
    </row>
    <row r="115" spans="1:3">
      <c r="A115" s="36" t="s">
        <v>100</v>
      </c>
      <c r="B115" s="37">
        <v>41553</v>
      </c>
      <c r="C115" s="37">
        <v>7956</v>
      </c>
    </row>
    <row r="116" spans="1:3">
      <c r="A116" s="36" t="s">
        <v>101</v>
      </c>
      <c r="B116" s="37">
        <v>-37554</v>
      </c>
      <c r="C116" s="37">
        <v>-7753</v>
      </c>
    </row>
    <row r="117" spans="1:3">
      <c r="A117" s="36" t="s">
        <v>102</v>
      </c>
      <c r="B117" s="37">
        <v>21166</v>
      </c>
      <c r="C117" s="37">
        <v>19003</v>
      </c>
    </row>
    <row r="118" spans="1:3">
      <c r="A118" s="36" t="s">
        <v>103</v>
      </c>
      <c r="B118" s="37">
        <v>-1258</v>
      </c>
      <c r="C118" s="37">
        <v>-1590</v>
      </c>
    </row>
    <row r="119" spans="1:3">
      <c r="A119" s="36" t="s">
        <v>104</v>
      </c>
      <c r="B119" s="37">
        <v>-7941</v>
      </c>
      <c r="C119" s="37">
        <v>-11163</v>
      </c>
    </row>
    <row r="120" spans="1:3">
      <c r="A120" s="36" t="s">
        <v>105</v>
      </c>
      <c r="B120" s="36">
        <v>-248</v>
      </c>
      <c r="C120" s="36">
        <v>-162</v>
      </c>
    </row>
    <row r="121" spans="1:3">
      <c r="A121" s="59" t="s">
        <v>106</v>
      </c>
      <c r="B121" s="60">
        <f>SUM(B114:B120)</f>
        <v>9718</v>
      </c>
      <c r="C121" s="60">
        <f>SUM(C114:C120)</f>
        <v>6291</v>
      </c>
    </row>
    <row r="122" spans="1:3">
      <c r="A122" s="36" t="s">
        <v>107</v>
      </c>
      <c r="B122" s="37">
        <v>-1093</v>
      </c>
      <c r="C122" s="36">
        <v>-364</v>
      </c>
    </row>
    <row r="123" spans="1:3">
      <c r="A123" s="59" t="s">
        <v>108</v>
      </c>
      <c r="B123" s="60">
        <f>B105+B112+B121+B122</f>
        <v>17776</v>
      </c>
      <c r="C123" s="60">
        <f>C105+C112+C121+C122</f>
        <v>-5900</v>
      </c>
    </row>
    <row r="124" spans="1:3">
      <c r="A124" s="59" t="s">
        <v>109</v>
      </c>
      <c r="B124" s="68">
        <f>B91+B123</f>
        <v>54253</v>
      </c>
      <c r="C124" s="68">
        <f>C91+C123</f>
        <v>36477</v>
      </c>
    </row>
    <row r="125" spans="1:4">
      <c r="A125" s="36"/>
      <c r="B125" s="36"/>
      <c r="C125" s="36"/>
      <c r="D125" s="66"/>
    </row>
    <row r="126" spans="1:4">
      <c r="A126" s="69"/>
      <c r="B126" s="70"/>
      <c r="C126" s="70"/>
      <c r="D126" s="70"/>
    </row>
    <row r="127" spans="1:4">
      <c r="A127" s="63"/>
      <c r="B127" s="64"/>
      <c r="C127" s="64"/>
      <c r="D127" s="64"/>
    </row>
    <row r="128" spans="1:4">
      <c r="A128" s="63"/>
      <c r="B128" s="64"/>
      <c r="C128" s="64"/>
      <c r="D128" s="64"/>
    </row>
    <row r="129" spans="1:4">
      <c r="A129" s="63"/>
      <c r="B129" s="64"/>
      <c r="C129" s="64"/>
      <c r="D129" s="64"/>
    </row>
    <row r="130" spans="1:4">
      <c r="A130" s="56"/>
      <c r="B130" s="70"/>
      <c r="C130" s="70"/>
      <c r="D130" s="70"/>
    </row>
    <row r="131" spans="1:4">
      <c r="A131" s="56"/>
      <c r="B131" s="70"/>
      <c r="C131" s="70"/>
      <c r="D131" s="70"/>
    </row>
    <row r="132" spans="2:4">
      <c r="B132" s="71"/>
      <c r="C132" s="71"/>
      <c r="D132" s="71"/>
    </row>
    <row r="133" spans="2:4">
      <c r="B133" s="71"/>
      <c r="C133" s="71"/>
      <c r="D133" s="71"/>
    </row>
  </sheetData>
  <mergeCells count="6">
    <mergeCell ref="A2:D2"/>
    <mergeCell ref="B3:D3"/>
    <mergeCell ref="A38:D38"/>
    <mergeCell ref="B39:D39"/>
    <mergeCell ref="A87:D87"/>
    <mergeCell ref="B88:D8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topLeftCell="A51" workbookViewId="0">
      <selection activeCell="D62" sqref="D62"/>
    </sheetView>
  </sheetViews>
  <sheetFormatPr defaultColWidth="9" defaultRowHeight="14.25"/>
  <cols>
    <col min="1" max="1" width="4.66363636363636" customWidth="1"/>
    <col min="2" max="2" width="44.8909090909091" customWidth="1"/>
    <col min="3" max="3" width="12.9090909090909"/>
    <col min="4" max="4" width="11.7272727272727"/>
    <col min="5" max="5" width="9.54545454545454"/>
    <col min="6" max="6" width="10.6363636363636"/>
  </cols>
  <sheetData>
    <row r="1" ht="60" customHeight="1" spans="1:10">
      <c r="A1" s="1"/>
      <c r="B1" s="2" t="s">
        <v>110</v>
      </c>
      <c r="C1" s="3"/>
      <c r="D1" s="3"/>
      <c r="E1" s="3"/>
      <c r="F1" s="3"/>
      <c r="G1" s="3"/>
      <c r="H1" s="3"/>
      <c r="I1" s="3"/>
      <c r="J1" s="3"/>
    </row>
    <row r="2" spans="3:5">
      <c r="C2" s="4" t="s">
        <v>111</v>
      </c>
      <c r="D2" s="4"/>
      <c r="E2" s="4"/>
    </row>
    <row r="3" spans="3:5">
      <c r="C3" s="5">
        <v>2022</v>
      </c>
      <c r="D3" s="5">
        <v>2021</v>
      </c>
      <c r="E3" s="5"/>
    </row>
    <row r="4" spans="1:2">
      <c r="A4" s="6">
        <v>1</v>
      </c>
      <c r="B4" s="5" t="s">
        <v>112</v>
      </c>
    </row>
    <row r="5" spans="1:4">
      <c r="A5" s="6">
        <f>+A4+0.1</f>
        <v>1.1</v>
      </c>
      <c r="B5" s="7" t="s">
        <v>113</v>
      </c>
      <c r="C5" s="8">
        <f>'Financial Statements'!B48/'Financial Statements'!B61</f>
        <v>0.944643581113692</v>
      </c>
      <c r="D5" s="8">
        <f>'Financial Statements'!C48/'Financial Statements'!C61</f>
        <v>1.13575977394458</v>
      </c>
    </row>
    <row r="6" spans="1:4">
      <c r="A6" s="6">
        <f t="shared" ref="A6:A13" si="0">+A5+0.1</f>
        <v>1.2</v>
      </c>
      <c r="B6" s="7" t="s">
        <v>114</v>
      </c>
      <c r="C6" s="8">
        <f>('Financial Statements'!B48-'Financial Statements'!B46)/'Financial Statements'!B61</f>
        <v>0.723237211457402</v>
      </c>
      <c r="D6" s="8">
        <f>('Financial Statements'!C48-'Financial Statements'!C46)/'Financial Statements'!C61</f>
        <v>0.906330395175235</v>
      </c>
    </row>
    <row r="7" spans="1:4">
      <c r="A7" s="6">
        <f t="shared" si="0"/>
        <v>1.3</v>
      </c>
      <c r="B7" s="7" t="s">
        <v>115</v>
      </c>
      <c r="C7" s="8">
        <f>('Financial Statements'!B44+'Financial Statements'!B45)/'Financial Statements'!B61</f>
        <v>0.450638059629456</v>
      </c>
      <c r="D7" s="8">
        <f>('Financial Statements'!C44+'Financial Statements'!C45)/'Financial Statements'!C61</f>
        <v>0.675136715729689</v>
      </c>
    </row>
    <row r="8" spans="1:4">
      <c r="A8" s="6">
        <f t="shared" si="0"/>
        <v>1.4</v>
      </c>
      <c r="B8" s="7" t="s">
        <v>116</v>
      </c>
      <c r="C8" s="8">
        <f>('Financial Statements'!B44+'Financial Statements'!B45+'Financial Statements'!B47)/(('Financial Statements'!B16-'Financial Statements'!B95)/365)</f>
        <v>89.2119204721909</v>
      </c>
      <c r="D8" s="8">
        <f>('Financial Statements'!C44+'Financial Statements'!C45+'Financial Statements'!C47)/(('Financial Statements'!C16-'Financial Statements'!C95)/365)</f>
        <v>114.645441036759</v>
      </c>
    </row>
    <row r="9" spans="1:5">
      <c r="A9" s="6">
        <f t="shared" si="0"/>
        <v>1.5</v>
      </c>
      <c r="B9" s="7" t="s">
        <v>117</v>
      </c>
      <c r="C9" s="8">
        <f>'Financial Statements'!B46/('Financial Statements'!B10/365)</f>
        <v>43.4781065744328</v>
      </c>
      <c r="D9" s="8">
        <f>'Financial Statements'!C46/('Financial Statements'!C10/365)</f>
        <v>43.7446758511295</v>
      </c>
      <c r="E9" s="9"/>
    </row>
    <row r="10" spans="1:5">
      <c r="A10" s="6">
        <f t="shared" si="0"/>
        <v>1.6</v>
      </c>
      <c r="B10" s="7" t="s">
        <v>118</v>
      </c>
      <c r="C10" s="8">
        <f>'Financial Statements'!B58/('Financial Statements'!B10/365)</f>
        <v>100.59169548975</v>
      </c>
      <c r="D10" s="8">
        <f>'Financial Statements'!C58/('Financial Statements'!C10/365)</f>
        <v>105.426813148077</v>
      </c>
      <c r="E10" s="9"/>
    </row>
    <row r="11" spans="1:4">
      <c r="A11" s="6">
        <f t="shared" si="0"/>
        <v>1.7</v>
      </c>
      <c r="B11" s="7" t="s">
        <v>119</v>
      </c>
      <c r="C11" s="8">
        <f>'Financial Statements'!B47/('Financial Statements'!B8/365)</f>
        <v>30.0815396618176</v>
      </c>
      <c r="D11" s="8">
        <f>'Financial Statements'!C47/('Financial Statements'!C8/365)</f>
        <v>25.5526880393</v>
      </c>
    </row>
    <row r="12" spans="1:4">
      <c r="A12" s="6">
        <f t="shared" si="0"/>
        <v>1.8</v>
      </c>
      <c r="B12" s="7" t="s">
        <v>120</v>
      </c>
      <c r="C12" s="8">
        <f>C11+C9-C10</f>
        <v>-27.0320492534996</v>
      </c>
      <c r="D12" s="8">
        <f>D11+D9-D10</f>
        <v>-36.129449257648</v>
      </c>
    </row>
    <row r="13" spans="1:4">
      <c r="A13" s="6">
        <f t="shared" si="0"/>
        <v>1.9</v>
      </c>
      <c r="B13" s="7" t="s">
        <v>121</v>
      </c>
      <c r="C13" s="10">
        <f>C14/'Financial Statements'!B8</f>
        <v>-0.0167359620843491</v>
      </c>
      <c r="D13" s="10">
        <f>D14/'Financial Statements'!C8</f>
        <v>0.0411091860321569</v>
      </c>
    </row>
    <row r="14" spans="1:4">
      <c r="A14" s="6"/>
      <c r="B14" s="11" t="s">
        <v>122</v>
      </c>
      <c r="C14" s="8">
        <f>'Financial Statements'!B48-'Financial Statements'!B61</f>
        <v>-8602</v>
      </c>
      <c r="D14" s="8">
        <f>'Financial Statements'!C48-'Financial Statements'!C61</f>
        <v>19314</v>
      </c>
    </row>
    <row r="15" spans="1:4">
      <c r="A15" s="6"/>
      <c r="B15" t="s">
        <v>123</v>
      </c>
      <c r="C15" s="8">
        <f>C14-D14</f>
        <v>-27916</v>
      </c>
      <c r="D15" s="8"/>
    </row>
    <row r="16" spans="1:4">
      <c r="A16" s="6">
        <f>+A4+1</f>
        <v>2</v>
      </c>
      <c r="B16" s="12" t="s">
        <v>124</v>
      </c>
      <c r="C16" s="8"/>
      <c r="D16" s="8"/>
    </row>
    <row r="17" spans="1:4">
      <c r="A17" s="6">
        <f>+A16+0.1</f>
        <v>2.1</v>
      </c>
      <c r="B17" s="7" t="s">
        <v>125</v>
      </c>
      <c r="C17" s="10">
        <f>C18/'Financial Statements'!B8</f>
        <v>0.438053398653263</v>
      </c>
      <c r="D17" s="10">
        <f>D18/'Financial Statements'!C8</f>
        <v>0.420325144416396</v>
      </c>
    </row>
    <row r="18" spans="1:4">
      <c r="A18" s="6"/>
      <c r="B18" s="7" t="s">
        <v>126</v>
      </c>
      <c r="C18" s="9">
        <f>'Financial Statements'!B8-'Financial Statements'!B10</f>
        <v>225152</v>
      </c>
      <c r="D18" s="9">
        <f>'Financial Statements'!C8-'Financial Statements'!C10</f>
        <v>197478</v>
      </c>
    </row>
    <row r="19" spans="1:4">
      <c r="A19" s="6">
        <f>+A17+0.1</f>
        <v>2.2</v>
      </c>
      <c r="B19" s="7" t="s">
        <v>127</v>
      </c>
      <c r="C19" s="10">
        <f>C20/'Financial Statements'!B8</f>
        <v>0.105390645215892</v>
      </c>
      <c r="D19" s="10">
        <f>D20/'Financial Statements'!C8</f>
        <v>0.126243556070171</v>
      </c>
    </row>
    <row r="20" spans="1:4">
      <c r="A20" s="6"/>
      <c r="B20" s="11" t="s">
        <v>128</v>
      </c>
      <c r="C20" s="9">
        <f>'Financial Statements'!B17+'Financial Statements'!B95</f>
        <v>54169</v>
      </c>
      <c r="D20" s="9">
        <f>'Financial Statements'!C17+'Financial Statements'!C95</f>
        <v>59312</v>
      </c>
    </row>
    <row r="21" spans="1:4">
      <c r="A21" s="6">
        <f>+A19+0.1</f>
        <v>2.3</v>
      </c>
      <c r="B21" s="7" t="s">
        <v>129</v>
      </c>
      <c r="C21" s="10">
        <f>C22/'Financial Statements'!B8</f>
        <v>0.0238295819122422</v>
      </c>
      <c r="D21" s="10">
        <f>D22/'Financial Statements'!C8</f>
        <v>0.0529540975092695</v>
      </c>
    </row>
    <row r="22" spans="1:4">
      <c r="A22" s="6"/>
      <c r="B22" s="11" t="s">
        <v>130</v>
      </c>
      <c r="C22" s="9">
        <f>'Financial Statements'!B17</f>
        <v>12248</v>
      </c>
      <c r="D22" s="9">
        <f>'Financial Statements'!C17</f>
        <v>24879</v>
      </c>
    </row>
    <row r="23" spans="1:4">
      <c r="A23" s="6">
        <f>+A21+0.1</f>
        <v>2.4</v>
      </c>
      <c r="B23" s="7" t="s">
        <v>131</v>
      </c>
      <c r="C23" s="10">
        <f>'Financial Statements'!B25/'Financial Statements'!B8</f>
        <v>-0.0052958950004183</v>
      </c>
      <c r="D23" s="10">
        <f>'Financial Statements'!C25/'Financial Statements'!C8</f>
        <v>0.0710141287551456</v>
      </c>
    </row>
    <row r="24" spans="1:4">
      <c r="A24" s="6"/>
      <c r="C24" s="8"/>
      <c r="D24" s="8"/>
    </row>
    <row r="25" spans="1:4">
      <c r="A25" s="6">
        <f>+A16+1</f>
        <v>3</v>
      </c>
      <c r="B25" s="5" t="s">
        <v>132</v>
      </c>
      <c r="C25" s="8"/>
      <c r="D25" s="8"/>
    </row>
    <row r="26" spans="1:4">
      <c r="A26" s="6">
        <f>+A25+0.1</f>
        <v>3.1</v>
      </c>
      <c r="B26" s="7" t="s">
        <v>133</v>
      </c>
      <c r="C26" s="8">
        <f>'Financial Statements'!B67/'Financial Statements'!B76</f>
        <v>2.16807378648754</v>
      </c>
      <c r="D26" s="8">
        <f>'Financial Statements'!C67/'Financial Statements'!C76</f>
        <v>2.04205577055228</v>
      </c>
    </row>
    <row r="27" spans="1:4">
      <c r="A27" s="6">
        <f t="shared" ref="A27:A31" si="1">+A26+0.1</f>
        <v>3.2</v>
      </c>
      <c r="B27" s="7" t="s">
        <v>134</v>
      </c>
      <c r="C27" s="8">
        <f>'Financial Statements'!B67/'Financial Statements'!B55</f>
        <v>0.68435078618901</v>
      </c>
      <c r="D27" s="8">
        <f>'Financial Statements'!C67/'Financial Statements'!C55</f>
        <v>0.67127492872412</v>
      </c>
    </row>
    <row r="28" spans="1:4">
      <c r="A28" s="6">
        <f t="shared" si="1"/>
        <v>3.3</v>
      </c>
      <c r="B28" s="7" t="s">
        <v>135</v>
      </c>
      <c r="C28" s="8">
        <f>'Financial Statements'!B66/'Financial Statements'!B76</f>
        <v>1.10405154646234</v>
      </c>
      <c r="D28" s="8">
        <f>'Financial Statements'!C66/'Financial Statements'!C76</f>
        <v>1.01296972765742</v>
      </c>
    </row>
    <row r="29" spans="1:4">
      <c r="A29" s="6">
        <f t="shared" si="1"/>
        <v>3.4</v>
      </c>
      <c r="B29" s="7" t="s">
        <v>136</v>
      </c>
      <c r="C29" s="8">
        <f>'Financial Statements'!B19</f>
        <v>-2367</v>
      </c>
      <c r="D29" s="8">
        <f>'Financial Statements'!C19</f>
        <v>-1809</v>
      </c>
    </row>
    <row r="30" spans="1:4">
      <c r="A30" s="6">
        <f t="shared" si="1"/>
        <v>3.5</v>
      </c>
      <c r="B30" s="7" t="s">
        <v>137</v>
      </c>
      <c r="C30" s="8">
        <f>C22/'Financial Statements'!B67</f>
        <v>0.0386821294120619</v>
      </c>
      <c r="D30" s="8">
        <f>D22/'Financial Statements'!C67</f>
        <v>0.0881284005894355</v>
      </c>
    </row>
    <row r="31" spans="1:4">
      <c r="A31" s="6">
        <f t="shared" si="1"/>
        <v>3.6</v>
      </c>
      <c r="B31" s="7" t="s">
        <v>138</v>
      </c>
      <c r="C31" s="8">
        <f>C32/$C$45</f>
        <v>25598.2759465152</v>
      </c>
      <c r="D31" s="8">
        <f>D32/$C$45</f>
        <v>-4341.9699270216</v>
      </c>
    </row>
    <row r="32" spans="1:4">
      <c r="A32" s="6"/>
      <c r="B32" s="11" t="s">
        <v>139</v>
      </c>
      <c r="C32" s="8">
        <f>'Financial Statements'!B25-('Financial Statements'!B66-'Financial Statements'!B95)-$C$15+C60</f>
        <v>261320</v>
      </c>
      <c r="D32" s="8">
        <f>'Financial Statements'!C25-('Financial Statements'!C66-'Financial Statements'!C95)-$C$15+D60</f>
        <v>-44325</v>
      </c>
    </row>
    <row r="33" spans="1:4">
      <c r="A33" s="6"/>
      <c r="C33" s="8"/>
      <c r="D33" s="8"/>
    </row>
    <row r="34" spans="1:4">
      <c r="A34" s="6">
        <f>+A25+1</f>
        <v>4</v>
      </c>
      <c r="B34" s="12" t="s">
        <v>140</v>
      </c>
      <c r="C34" s="8"/>
      <c r="D34" s="8"/>
    </row>
    <row r="35" spans="1:4">
      <c r="A35" s="6">
        <f>+A34+0.1</f>
        <v>4.1</v>
      </c>
      <c r="B35" s="7" t="s">
        <v>141</v>
      </c>
      <c r="C35" s="8">
        <f>'Financial Statements'!B8/'Financial Statements'!B55</f>
        <v>1.11089425622737</v>
      </c>
      <c r="D35" s="8">
        <f>'Financial Statements'!C8/'Financial Statements'!C55</f>
        <v>1.11716351721203</v>
      </c>
    </row>
    <row r="36" spans="1:4">
      <c r="A36" s="6">
        <f t="shared" ref="A36:A38" si="2">+A35+0.1</f>
        <v>4.2</v>
      </c>
      <c r="B36" s="7" t="s">
        <v>142</v>
      </c>
      <c r="C36" s="8">
        <f>'Financial Statements'!B8/'Financial Statements'!B54</f>
        <v>1.62712578034975</v>
      </c>
      <c r="D36" s="8">
        <f>'Financial Statements'!C8/'Financial Statements'!C54</f>
        <v>1.81420169981735</v>
      </c>
    </row>
    <row r="37" spans="1:4">
      <c r="A37" s="6">
        <f t="shared" si="2"/>
        <v>4.3</v>
      </c>
      <c r="B37" s="7" t="s">
        <v>143</v>
      </c>
      <c r="C37" s="8">
        <f>'Financial Statements'!B10/'Financial Statements'!B46</f>
        <v>8.39502979218137</v>
      </c>
      <c r="D37" s="8">
        <f>'Financial Statements'!C10/'Financial Statements'!C46</f>
        <v>8.34387254901961</v>
      </c>
    </row>
    <row r="38" spans="1:4">
      <c r="A38" s="6">
        <f t="shared" si="2"/>
        <v>4.4</v>
      </c>
      <c r="B38" s="7" t="s">
        <v>144</v>
      </c>
      <c r="C38" s="10">
        <f>'Financial Statements'!B25/'Financial Statements'!B55</f>
        <v>-0.00588317933754795</v>
      </c>
      <c r="D38" s="10">
        <f>'Financial Statements'!C25/'Financial Statements'!C55</f>
        <v>0.079334393851846</v>
      </c>
    </row>
    <row r="39" spans="1:4">
      <c r="A39" s="6"/>
      <c r="C39" s="8"/>
      <c r="D39" s="8"/>
    </row>
    <row r="40" spans="1:4">
      <c r="A40" s="6">
        <f>+A34+1</f>
        <v>5</v>
      </c>
      <c r="B40" s="12" t="s">
        <v>145</v>
      </c>
      <c r="C40" s="8"/>
      <c r="D40" s="8"/>
    </row>
    <row r="41" spans="1:4">
      <c r="A41" s="6">
        <f>+A40+0.1</f>
        <v>5.1</v>
      </c>
      <c r="B41" s="7" t="s">
        <v>146</v>
      </c>
      <c r="C41" s="8">
        <f>C42/C43</f>
        <v>-311.111111111111</v>
      </c>
      <c r="D41" s="8">
        <f>D42/D43</f>
        <v>51.4567901234568</v>
      </c>
    </row>
    <row r="42" spans="1:4">
      <c r="A42" s="6"/>
      <c r="B42" s="13" t="s">
        <v>147</v>
      </c>
      <c r="C42" s="8">
        <v>84</v>
      </c>
      <c r="D42" s="8">
        <v>166.72</v>
      </c>
    </row>
    <row r="43" spans="1:4">
      <c r="A43" s="6">
        <f>+A41+0.1</f>
        <v>5.2</v>
      </c>
      <c r="B43" s="11" t="s">
        <v>148</v>
      </c>
      <c r="C43" s="8">
        <f>'Financial Statements'!B28</f>
        <v>-0.27</v>
      </c>
      <c r="D43" s="8">
        <f>'Financial Statements'!C28</f>
        <v>3.24</v>
      </c>
    </row>
    <row r="44" spans="1:4">
      <c r="A44" s="6">
        <f>+A43+0.1</f>
        <v>5.3</v>
      </c>
      <c r="B44" s="7" t="s">
        <v>149</v>
      </c>
      <c r="C44" s="14">
        <f>C42/C46</f>
        <v>0.00587165423882007</v>
      </c>
      <c r="D44" s="14">
        <f>D42/D46</f>
        <v>0.0123111947629209</v>
      </c>
    </row>
    <row r="45" spans="1:4">
      <c r="A45" s="6"/>
      <c r="B45" s="7" t="s">
        <v>150</v>
      </c>
      <c r="C45" s="8">
        <f>((10175+10242)/2)/(1000)</f>
        <v>10.2085</v>
      </c>
      <c r="D45" s="8"/>
    </row>
    <row r="46" spans="1:4">
      <c r="A46" s="6">
        <f>+A44+0.1</f>
        <v>5.4</v>
      </c>
      <c r="B46" s="11" t="s">
        <v>151</v>
      </c>
      <c r="C46" s="8">
        <f>'Financial Statements'!B76/$C$45</f>
        <v>14306.0194935593</v>
      </c>
      <c r="D46" s="8">
        <f>'Financial Statements'!C76/$C$45</f>
        <v>13542.1462506735</v>
      </c>
    </row>
    <row r="47" spans="1:4">
      <c r="A47" s="6">
        <f>+A46+0.1</f>
        <v>5.5</v>
      </c>
      <c r="B47" s="7" t="s">
        <v>152</v>
      </c>
      <c r="C47" s="8"/>
      <c r="D47" s="8"/>
    </row>
    <row r="48" spans="1:4">
      <c r="A48" s="6"/>
      <c r="B48" s="11" t="s">
        <v>153</v>
      </c>
      <c r="C48" s="8"/>
      <c r="D48" s="8"/>
    </row>
    <row r="49" spans="1:4">
      <c r="A49" s="6">
        <f>+A47+0.1</f>
        <v>5.6</v>
      </c>
      <c r="B49" s="7" t="s">
        <v>154</v>
      </c>
      <c r="C49" s="8"/>
      <c r="D49" s="8"/>
    </row>
    <row r="50" spans="1:4">
      <c r="A50" s="6">
        <f>+A48+0.1</f>
        <v>0.1</v>
      </c>
      <c r="B50" s="7" t="s">
        <v>155</v>
      </c>
      <c r="C50" s="10">
        <f>'Financial Statements'!B25/'Financial Statements'!B76</f>
        <v>-0.0186383462404908</v>
      </c>
      <c r="D50" s="10">
        <f>'Financial Statements'!C25/'Financial Statements'!C76</f>
        <v>0.241339650620276</v>
      </c>
    </row>
    <row r="51" spans="1:4">
      <c r="A51" s="6">
        <f>+A49+0.1</f>
        <v>5.7</v>
      </c>
      <c r="B51" s="7" t="s">
        <v>156</v>
      </c>
      <c r="C51" s="10">
        <f>C22/C52</f>
        <v>0.0398591521794313</v>
      </c>
      <c r="D51" s="10">
        <f>D22/D52</f>
        <v>0.0894017960134108</v>
      </c>
    </row>
    <row r="52" spans="1:5">
      <c r="A52" s="6"/>
      <c r="B52" s="7" t="s">
        <v>157</v>
      </c>
      <c r="C52" s="8">
        <f>'Financial Statements'!B76+'Financial Statements'!B66</f>
        <v>307282</v>
      </c>
      <c r="D52" s="8">
        <f>'Financial Statements'!C76+'Financial Statements'!C66</f>
        <v>278283</v>
      </c>
      <c r="E52" s="15"/>
    </row>
    <row r="53" spans="1:4">
      <c r="A53" s="6">
        <f>+A50+0.1</f>
        <v>0.2</v>
      </c>
      <c r="B53" s="7" t="s">
        <v>144</v>
      </c>
      <c r="C53" s="10">
        <f>'Financial Statements'!B25/'Financial Statements'!B55</f>
        <v>-0.00588317933754795</v>
      </c>
      <c r="D53" s="10">
        <f>'Financial Statements'!C25/'Financial Statements'!C55</f>
        <v>0.079334393851846</v>
      </c>
    </row>
    <row r="54" spans="1:4">
      <c r="A54" s="6">
        <f>+A51+0.1</f>
        <v>5.8</v>
      </c>
      <c r="B54" s="7" t="s">
        <v>158</v>
      </c>
      <c r="C54" s="8">
        <f>C58/C20</f>
        <v>4.86627986486736</v>
      </c>
      <c r="D54" s="8">
        <f>D58/D20</f>
        <v>4.17766996762881</v>
      </c>
    </row>
    <row r="55" spans="1:4">
      <c r="A55" s="6"/>
      <c r="B55" s="7"/>
      <c r="C55" s="8"/>
      <c r="D55" s="8"/>
    </row>
    <row r="56" spans="1:4">
      <c r="A56" s="6"/>
      <c r="B56" s="7"/>
      <c r="C56" s="8"/>
      <c r="D56" s="8"/>
    </row>
    <row r="57" spans="1:4">
      <c r="A57" s="6"/>
      <c r="B57" s="7"/>
      <c r="C57" s="8"/>
      <c r="D57" s="8"/>
    </row>
    <row r="58" spans="1:6">
      <c r="A58" s="6"/>
      <c r="B58" s="11" t="s">
        <v>159</v>
      </c>
      <c r="C58" s="8">
        <f>C59+'Financial Statements'!B67-'Financial Statements'!B44</f>
        <v>263601.514</v>
      </c>
      <c r="D58" s="8">
        <f>D59+'Financial Statements'!C67-'Financial Statements'!C44</f>
        <v>247785.96112</v>
      </c>
      <c r="F58" s="8"/>
    </row>
    <row r="59" spans="2:4">
      <c r="B59" t="s">
        <v>160</v>
      </c>
      <c r="C59" s="8">
        <f>C42*$C$45</f>
        <v>857.514</v>
      </c>
      <c r="D59" s="8">
        <f>D42*$C$45</f>
        <v>1701.96112</v>
      </c>
    </row>
    <row r="60" spans="2:6">
      <c r="B60" t="s">
        <v>161</v>
      </c>
      <c r="C60" s="8">
        <f>'Financial Statements'!B67-('Financial Statements'!B116+'Financial Statements'!B118)</f>
        <v>355444</v>
      </c>
      <c r="D60" s="8"/>
      <c r="F60" s="8"/>
    </row>
    <row r="61" spans="3:4">
      <c r="C61" s="8"/>
      <c r="D61" s="8"/>
    </row>
    <row r="62" ht="99.75" spans="2:4">
      <c r="B62" s="16" t="s">
        <v>162</v>
      </c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</sheetData>
  <mergeCells count="1">
    <mergeCell ref="C2: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WPS_1666186833</cp:lastModifiedBy>
  <dcterms:created xsi:type="dcterms:W3CDTF">2020-05-19T16:15:00Z</dcterms:created>
  <dcterms:modified xsi:type="dcterms:W3CDTF">2024-02-15T14:46:42Z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3B3FD371387142B7AD38737C434B9AEB_13</vt:lpwstr>
  </property>
  <property fmtid="{D5CDD505-2E9C-101B-9397-08002B2CF9AE}" pid="3" name="KSOProductBuildVer">
    <vt:lpwstr>1033-12.2.0.13431</vt:lpwstr>
  </property>
</Properties>
</file>