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PC\OneDrive - University of Bradford\Documents\"/>
    </mc:Choice>
  </mc:AlternateContent>
  <xr:revisionPtr revIDLastSave="0" documentId="13_ncr:1_{05FE35AB-4F97-4542-A736-A4BD4CB6F912}" xr6:coauthVersionLast="47" xr6:coauthVersionMax="47" xr10:uidLastSave="{00000000-0000-0000-0000-000000000000}"/>
  <bookViews>
    <workbookView xWindow="-90" yWindow="-90" windowWidth="19380" windowHeight="10260"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4" l="1"/>
  <c r="L16" i="4"/>
  <c r="M16" i="4" s="1"/>
  <c r="N16" i="4" s="1"/>
  <c r="J16" i="4"/>
  <c r="L32" i="4"/>
  <c r="M32" i="4" s="1"/>
  <c r="N32" i="4" s="1"/>
  <c r="K32" i="4"/>
  <c r="J32" i="4"/>
  <c r="C34" i="4"/>
  <c r="D34" i="4"/>
  <c r="E34" i="4"/>
  <c r="F34" i="4"/>
  <c r="G34" i="4"/>
  <c r="H34" i="4"/>
  <c r="I34" i="4"/>
  <c r="J34" i="4"/>
  <c r="B34" i="4"/>
  <c r="K34" i="4" l="1"/>
  <c r="L34" i="4"/>
  <c r="N34" i="4" l="1"/>
  <c r="M34" i="4"/>
  <c r="I44" i="4" l="1"/>
  <c r="K39" i="4"/>
  <c r="L39" i="4"/>
  <c r="M39" i="4"/>
  <c r="N39" i="4"/>
  <c r="J39" i="4"/>
  <c r="K50" i="1"/>
  <c r="L50" i="1" s="1"/>
  <c r="M50" i="1" s="1"/>
  <c r="N50" i="1" s="1"/>
  <c r="J50" i="1"/>
  <c r="K49" i="1"/>
  <c r="L49" i="1"/>
  <c r="M49" i="1" s="1"/>
  <c r="N49" i="1" s="1"/>
  <c r="J49" i="1"/>
  <c r="K48" i="1"/>
  <c r="L48" i="1" s="1"/>
  <c r="K47" i="1"/>
  <c r="L47" i="1" s="1"/>
  <c r="J48" i="1"/>
  <c r="J47" i="1"/>
  <c r="I26" i="4"/>
  <c r="J26" i="4" s="1"/>
  <c r="J72" i="4"/>
  <c r="K72" i="4"/>
  <c r="I72" i="4"/>
  <c r="C72" i="4"/>
  <c r="D72" i="4"/>
  <c r="E72" i="4"/>
  <c r="F72" i="4"/>
  <c r="G72" i="4"/>
  <c r="H72" i="4"/>
  <c r="B72" i="4"/>
  <c r="C56" i="4"/>
  <c r="D56" i="4"/>
  <c r="E56" i="4"/>
  <c r="F56" i="4"/>
  <c r="G56" i="4"/>
  <c r="H56" i="4"/>
  <c r="I56" i="4"/>
  <c r="J56" i="4" s="1"/>
  <c r="K56" i="4" s="1"/>
  <c r="L56" i="4" s="1"/>
  <c r="M56" i="4" s="1"/>
  <c r="N56" i="4" s="1"/>
  <c r="C58" i="4"/>
  <c r="D58" i="4"/>
  <c r="E58" i="4"/>
  <c r="F58" i="4"/>
  <c r="G58" i="4"/>
  <c r="H58" i="4"/>
  <c r="I58" i="4"/>
  <c r="J58" i="4" s="1"/>
  <c r="C59" i="4"/>
  <c r="D59" i="4"/>
  <c r="E59" i="4"/>
  <c r="F59" i="4"/>
  <c r="G59" i="4"/>
  <c r="H59" i="4"/>
  <c r="I59" i="4"/>
  <c r="C61" i="4"/>
  <c r="D61" i="4"/>
  <c r="E61" i="4"/>
  <c r="F61" i="4"/>
  <c r="G61" i="4"/>
  <c r="H61" i="4"/>
  <c r="I61" i="4"/>
  <c r="J61" i="4" s="1"/>
  <c r="C63" i="4"/>
  <c r="D63" i="4"/>
  <c r="E63" i="4"/>
  <c r="F63" i="4"/>
  <c r="G63" i="4"/>
  <c r="H63" i="4"/>
  <c r="I63" i="4"/>
  <c r="C64" i="4"/>
  <c r="D64" i="4"/>
  <c r="E64" i="4"/>
  <c r="F64" i="4"/>
  <c r="G64" i="4"/>
  <c r="H64" i="4"/>
  <c r="I64" i="4"/>
  <c r="J64" i="4" s="1"/>
  <c r="K64" i="4" s="1"/>
  <c r="L64" i="4" s="1"/>
  <c r="C65" i="4"/>
  <c r="D65" i="4"/>
  <c r="E65" i="4"/>
  <c r="F65" i="4"/>
  <c r="G65" i="4"/>
  <c r="H65" i="4"/>
  <c r="I65" i="4"/>
  <c r="J65" i="4" s="1"/>
  <c r="K65" i="4" s="1"/>
  <c r="L65" i="4" s="1"/>
  <c r="M65" i="4" s="1"/>
  <c r="N65" i="4" s="1"/>
  <c r="C67" i="4"/>
  <c r="D67" i="4"/>
  <c r="E67" i="4"/>
  <c r="F67" i="4"/>
  <c r="G67" i="4"/>
  <c r="H67" i="4"/>
  <c r="I67" i="4"/>
  <c r="J67" i="4" s="1"/>
  <c r="K67" i="4" s="1"/>
  <c r="L67" i="4" s="1"/>
  <c r="M67" i="4" s="1"/>
  <c r="N67" i="4" s="1"/>
  <c r="C10" i="4"/>
  <c r="D10" i="4"/>
  <c r="E10" i="4"/>
  <c r="F10" i="4"/>
  <c r="G10" i="4"/>
  <c r="H10" i="4"/>
  <c r="I10" i="4"/>
  <c r="C13" i="4"/>
  <c r="D13" i="4"/>
  <c r="E13" i="4"/>
  <c r="F13" i="4"/>
  <c r="G13" i="4"/>
  <c r="H13" i="4"/>
  <c r="I13" i="4"/>
  <c r="C16" i="4"/>
  <c r="D16" i="4"/>
  <c r="E16" i="4"/>
  <c r="F16" i="4"/>
  <c r="G16" i="4"/>
  <c r="H16" i="4"/>
  <c r="I16" i="4"/>
  <c r="C18" i="4"/>
  <c r="D18" i="4"/>
  <c r="E18" i="4"/>
  <c r="F18" i="4"/>
  <c r="G18" i="4"/>
  <c r="H18" i="4"/>
  <c r="I18" i="4"/>
  <c r="C22" i="4"/>
  <c r="D22" i="4"/>
  <c r="D23" i="4" s="1"/>
  <c r="E22" i="4"/>
  <c r="E23" i="4" s="1"/>
  <c r="F22" i="4"/>
  <c r="F23" i="4" s="1"/>
  <c r="G22" i="4"/>
  <c r="H22" i="4"/>
  <c r="H23" i="4" s="1"/>
  <c r="I22" i="4"/>
  <c r="C24" i="4"/>
  <c r="D24" i="4"/>
  <c r="E24" i="4"/>
  <c r="F24" i="4"/>
  <c r="G24" i="4"/>
  <c r="H24" i="4"/>
  <c r="I24" i="4"/>
  <c r="C26" i="4"/>
  <c r="D26" i="4"/>
  <c r="E26" i="4"/>
  <c r="F26" i="4"/>
  <c r="G26" i="4"/>
  <c r="H26" i="4"/>
  <c r="D27" i="4"/>
  <c r="C28" i="4"/>
  <c r="D28" i="4"/>
  <c r="E28" i="4"/>
  <c r="F28" i="4"/>
  <c r="G28" i="4"/>
  <c r="H28" i="4"/>
  <c r="I28" i="4"/>
  <c r="J28" i="4" s="1"/>
  <c r="K28" i="4" s="1"/>
  <c r="L28" i="4" s="1"/>
  <c r="M28" i="4" s="1"/>
  <c r="N28" i="4" s="1"/>
  <c r="C29" i="4"/>
  <c r="D29" i="4"/>
  <c r="E29" i="4"/>
  <c r="F29" i="4"/>
  <c r="G29" i="4"/>
  <c r="H29" i="4"/>
  <c r="I29" i="4"/>
  <c r="J29" i="4" s="1"/>
  <c r="K29" i="4" s="1"/>
  <c r="L29" i="4" s="1"/>
  <c r="M29" i="4" s="1"/>
  <c r="N29" i="4" s="1"/>
  <c r="C30" i="4"/>
  <c r="D30" i="4"/>
  <c r="E30" i="4"/>
  <c r="F30" i="4"/>
  <c r="G30" i="4"/>
  <c r="H30" i="4"/>
  <c r="I30" i="4"/>
  <c r="J30" i="4" s="1"/>
  <c r="K30" i="4" s="1"/>
  <c r="L30" i="4" s="1"/>
  <c r="M30" i="4" s="1"/>
  <c r="N30" i="4" s="1"/>
  <c r="C31" i="4"/>
  <c r="D31" i="4"/>
  <c r="E31" i="4"/>
  <c r="F31" i="4"/>
  <c r="G31" i="4"/>
  <c r="H31" i="4"/>
  <c r="I31" i="4"/>
  <c r="C35" i="4"/>
  <c r="D35" i="4"/>
  <c r="E35" i="4"/>
  <c r="F35" i="4"/>
  <c r="G35" i="4"/>
  <c r="H35" i="4"/>
  <c r="I35" i="4"/>
  <c r="C36" i="4"/>
  <c r="D36" i="4"/>
  <c r="E36" i="4"/>
  <c r="F36" i="4"/>
  <c r="G36" i="4"/>
  <c r="H36" i="4"/>
  <c r="I36" i="4"/>
  <c r="J36" i="4" s="1"/>
  <c r="K36" i="4" s="1"/>
  <c r="L36" i="4" s="1"/>
  <c r="M36" i="4" s="1"/>
  <c r="N36" i="4" s="1"/>
  <c r="C37" i="4"/>
  <c r="D37" i="4"/>
  <c r="E37" i="4"/>
  <c r="F37" i="4"/>
  <c r="G37" i="4"/>
  <c r="H37" i="4"/>
  <c r="I37" i="4"/>
  <c r="J37" i="4" s="1"/>
  <c r="K37" i="4" s="1"/>
  <c r="L37" i="4" s="1"/>
  <c r="M37" i="4" s="1"/>
  <c r="N37" i="4" s="1"/>
  <c r="C38" i="4"/>
  <c r="D38" i="4"/>
  <c r="E38" i="4"/>
  <c r="F38" i="4"/>
  <c r="G38" i="4"/>
  <c r="H38" i="4"/>
  <c r="I38" i="4"/>
  <c r="C39" i="4"/>
  <c r="D39" i="4"/>
  <c r="E39" i="4"/>
  <c r="F39" i="4"/>
  <c r="G39" i="4"/>
  <c r="H39" i="4"/>
  <c r="I39" i="4"/>
  <c r="C40" i="4"/>
  <c r="D40" i="4"/>
  <c r="E40" i="4"/>
  <c r="F40" i="4"/>
  <c r="G40" i="4"/>
  <c r="H40" i="4"/>
  <c r="I40" i="4"/>
  <c r="C42" i="4"/>
  <c r="D42" i="4"/>
  <c r="E42" i="4"/>
  <c r="F42" i="4"/>
  <c r="G42" i="4"/>
  <c r="H42" i="4"/>
  <c r="I42" i="4"/>
  <c r="C43" i="4"/>
  <c r="D43" i="4"/>
  <c r="E43" i="4"/>
  <c r="F43" i="4"/>
  <c r="G43" i="4"/>
  <c r="H43" i="4"/>
  <c r="I43" i="4"/>
  <c r="C44" i="4"/>
  <c r="D44" i="4"/>
  <c r="E44" i="4"/>
  <c r="F44" i="4"/>
  <c r="G44" i="4"/>
  <c r="H44" i="4"/>
  <c r="C50" i="4"/>
  <c r="D50" i="4"/>
  <c r="E50" i="4"/>
  <c r="F50" i="4"/>
  <c r="G50" i="4"/>
  <c r="H50" i="4"/>
  <c r="I50" i="4"/>
  <c r="J50" i="4" s="1"/>
  <c r="K50" i="4" s="1"/>
  <c r="L50" i="4" s="1"/>
  <c r="M50" i="4" s="1"/>
  <c r="N50" i="4" s="1"/>
  <c r="C52" i="4"/>
  <c r="D52" i="4"/>
  <c r="E52" i="4"/>
  <c r="F52" i="4"/>
  <c r="G52" i="4"/>
  <c r="H52" i="4"/>
  <c r="I52" i="4"/>
  <c r="B69" i="4"/>
  <c r="B67" i="4"/>
  <c r="B65" i="4"/>
  <c r="B64" i="4"/>
  <c r="B63" i="4"/>
  <c r="B61" i="4"/>
  <c r="B59" i="4"/>
  <c r="B58" i="4"/>
  <c r="B56" i="4"/>
  <c r="B52" i="4"/>
  <c r="B50" i="4"/>
  <c r="B35" i="4"/>
  <c r="B44" i="4"/>
  <c r="B43" i="4"/>
  <c r="B42" i="4"/>
  <c r="B40" i="4"/>
  <c r="B39" i="4"/>
  <c r="B38" i="4"/>
  <c r="B37" i="4"/>
  <c r="B36" i="4"/>
  <c r="B31" i="4"/>
  <c r="B30" i="4"/>
  <c r="B29" i="4"/>
  <c r="B28" i="4"/>
  <c r="B26" i="4"/>
  <c r="B24" i="4"/>
  <c r="B22" i="4"/>
  <c r="B23" i="4" s="1"/>
  <c r="B18" i="4"/>
  <c r="B19" i="4" s="1"/>
  <c r="B16" i="4"/>
  <c r="B13" i="4"/>
  <c r="B10" i="4"/>
  <c r="I317" i="3"/>
  <c r="I318" i="3" s="1"/>
  <c r="H317" i="3"/>
  <c r="H318" i="3" s="1"/>
  <c r="G317" i="3"/>
  <c r="G318" i="3" s="1"/>
  <c r="F317" i="3"/>
  <c r="E317" i="3"/>
  <c r="D317" i="3"/>
  <c r="C317" i="3"/>
  <c r="C318" i="3" s="1"/>
  <c r="B317" i="3"/>
  <c r="B318" i="3" s="1"/>
  <c r="I315" i="3"/>
  <c r="I314" i="3"/>
  <c r="J314" i="3" s="1"/>
  <c r="H314" i="3"/>
  <c r="G314" i="3"/>
  <c r="F314" i="3"/>
  <c r="G315" i="3" s="1"/>
  <c r="E314" i="3"/>
  <c r="E316" i="3" s="1"/>
  <c r="D314" i="3"/>
  <c r="C314" i="3"/>
  <c r="B314" i="3"/>
  <c r="I311" i="3"/>
  <c r="H311" i="3"/>
  <c r="G311" i="3"/>
  <c r="F311" i="3"/>
  <c r="E311" i="3"/>
  <c r="D311" i="3"/>
  <c r="C311" i="3"/>
  <c r="C312" i="3" s="1"/>
  <c r="B311" i="3"/>
  <c r="C310" i="3"/>
  <c r="J308" i="3"/>
  <c r="I308" i="3"/>
  <c r="H308" i="3"/>
  <c r="G308" i="3"/>
  <c r="F308" i="3"/>
  <c r="F310" i="3" s="1"/>
  <c r="E308" i="3"/>
  <c r="E309" i="3" s="1"/>
  <c r="D308" i="3"/>
  <c r="C308" i="3"/>
  <c r="C309" i="3" s="1"/>
  <c r="B308" i="3"/>
  <c r="I305" i="3"/>
  <c r="G305" i="3"/>
  <c r="G307" i="3" s="1"/>
  <c r="D305" i="3"/>
  <c r="N304" i="3"/>
  <c r="M304" i="3"/>
  <c r="L304" i="3"/>
  <c r="K304" i="3"/>
  <c r="I303" i="3"/>
  <c r="H303" i="3"/>
  <c r="G303" i="3"/>
  <c r="F303" i="3"/>
  <c r="E303" i="3"/>
  <c r="D303" i="3"/>
  <c r="C303" i="3"/>
  <c r="B303" i="3"/>
  <c r="I301" i="3"/>
  <c r="J301" i="3" s="1"/>
  <c r="K301" i="3" s="1"/>
  <c r="L301" i="3" s="1"/>
  <c r="M301" i="3" s="1"/>
  <c r="N301" i="3" s="1"/>
  <c r="H301" i="3"/>
  <c r="G301" i="3"/>
  <c r="G316" i="3" s="1"/>
  <c r="F301" i="3"/>
  <c r="F302" i="3" s="1"/>
  <c r="F304" i="3" s="1"/>
  <c r="E301" i="3"/>
  <c r="D301" i="3"/>
  <c r="D302" i="3" s="1"/>
  <c r="D304" i="3" s="1"/>
  <c r="C301" i="3"/>
  <c r="B301" i="3"/>
  <c r="B302" i="3" s="1"/>
  <c r="B304" i="3" s="1"/>
  <c r="I299" i="3"/>
  <c r="J299" i="3" s="1"/>
  <c r="I297" i="3"/>
  <c r="I298" i="3" s="1"/>
  <c r="H297" i="3"/>
  <c r="G297" i="3"/>
  <c r="G298" i="3" s="1"/>
  <c r="F297" i="3"/>
  <c r="E297" i="3"/>
  <c r="F298" i="3" s="1"/>
  <c r="D297" i="3"/>
  <c r="D299" i="3" s="1"/>
  <c r="C297" i="3"/>
  <c r="B297" i="3"/>
  <c r="B298" i="3" s="1"/>
  <c r="J294" i="3"/>
  <c r="K294" i="3" s="1"/>
  <c r="I294" i="3"/>
  <c r="H294" i="3"/>
  <c r="G294" i="3"/>
  <c r="F294" i="3"/>
  <c r="E294" i="3"/>
  <c r="D294" i="3"/>
  <c r="C294" i="3"/>
  <c r="B294" i="3"/>
  <c r="I291" i="3"/>
  <c r="H291" i="3"/>
  <c r="H285" i="3" s="1"/>
  <c r="G291" i="3"/>
  <c r="F291" i="3"/>
  <c r="F293" i="3" s="1"/>
  <c r="E291" i="3"/>
  <c r="D291" i="3"/>
  <c r="C291" i="3"/>
  <c r="B291" i="3"/>
  <c r="B290" i="3"/>
  <c r="I288" i="3"/>
  <c r="H288" i="3"/>
  <c r="G288" i="3"/>
  <c r="F288" i="3"/>
  <c r="E288" i="3"/>
  <c r="D288" i="3"/>
  <c r="D289" i="3" s="1"/>
  <c r="C288" i="3"/>
  <c r="B288" i="3"/>
  <c r="B289" i="3" s="1"/>
  <c r="E285" i="3"/>
  <c r="N284" i="3"/>
  <c r="M284" i="3"/>
  <c r="L284" i="3"/>
  <c r="K284" i="3"/>
  <c r="J284" i="3"/>
  <c r="I283" i="3"/>
  <c r="H283" i="3"/>
  <c r="G283" i="3"/>
  <c r="F283" i="3"/>
  <c r="E283" i="3"/>
  <c r="D283" i="3"/>
  <c r="C283" i="3"/>
  <c r="B283" i="3"/>
  <c r="J281" i="3"/>
  <c r="K281" i="3" s="1"/>
  <c r="L281" i="3" s="1"/>
  <c r="M281" i="3" s="1"/>
  <c r="N281" i="3" s="1"/>
  <c r="I281" i="3"/>
  <c r="H281" i="3"/>
  <c r="H282" i="3" s="1"/>
  <c r="H284" i="3" s="1"/>
  <c r="G281" i="3"/>
  <c r="G282" i="3" s="1"/>
  <c r="G284" i="3" s="1"/>
  <c r="F281" i="3"/>
  <c r="F296" i="3" s="1"/>
  <c r="E281" i="3"/>
  <c r="E282" i="3" s="1"/>
  <c r="D281" i="3"/>
  <c r="D282" i="3" s="1"/>
  <c r="D284" i="3" s="1"/>
  <c r="C281" i="3"/>
  <c r="B281" i="3"/>
  <c r="B279" i="3"/>
  <c r="I277" i="3"/>
  <c r="H277" i="3"/>
  <c r="G277" i="3"/>
  <c r="G278" i="3" s="1"/>
  <c r="F277" i="3"/>
  <c r="E277" i="3"/>
  <c r="E278" i="3" s="1"/>
  <c r="D277" i="3"/>
  <c r="C277" i="3"/>
  <c r="B277" i="3"/>
  <c r="B278" i="3" s="1"/>
  <c r="I274" i="3"/>
  <c r="H274" i="3"/>
  <c r="G274" i="3"/>
  <c r="G276" i="3" s="1"/>
  <c r="F274" i="3"/>
  <c r="F275" i="3" s="1"/>
  <c r="E274" i="3"/>
  <c r="D274" i="3"/>
  <c r="D276" i="3" s="1"/>
  <c r="C274" i="3"/>
  <c r="B274" i="3"/>
  <c r="B276" i="3" s="1"/>
  <c r="I271" i="3"/>
  <c r="J271" i="3" s="1"/>
  <c r="K271" i="3" s="1"/>
  <c r="K273" i="3" s="1"/>
  <c r="H271" i="3"/>
  <c r="G271" i="3"/>
  <c r="F271" i="3"/>
  <c r="F265" i="3" s="1"/>
  <c r="E271" i="3"/>
  <c r="D271" i="3"/>
  <c r="C271" i="3"/>
  <c r="B271" i="3"/>
  <c r="I268" i="3"/>
  <c r="H268" i="3"/>
  <c r="H269" i="3" s="1"/>
  <c r="G268" i="3"/>
  <c r="F268" i="3"/>
  <c r="E268" i="3"/>
  <c r="E269" i="3" s="1"/>
  <c r="D268" i="3"/>
  <c r="C268" i="3"/>
  <c r="B268" i="3"/>
  <c r="I265" i="3"/>
  <c r="G265" i="3"/>
  <c r="N264" i="3"/>
  <c r="M264" i="3"/>
  <c r="L264" i="3"/>
  <c r="K264" i="3"/>
  <c r="J264" i="3"/>
  <c r="I263" i="3"/>
  <c r="H263" i="3"/>
  <c r="G263" i="3"/>
  <c r="F263" i="3"/>
  <c r="E263" i="3"/>
  <c r="D263" i="3"/>
  <c r="C263" i="3"/>
  <c r="B263" i="3"/>
  <c r="D262" i="3"/>
  <c r="D264" i="3" s="1"/>
  <c r="K261" i="3"/>
  <c r="L261" i="3" s="1"/>
  <c r="M261" i="3" s="1"/>
  <c r="N261" i="3" s="1"/>
  <c r="I261" i="3"/>
  <c r="J261" i="3" s="1"/>
  <c r="H261" i="3"/>
  <c r="G261" i="3"/>
  <c r="F261" i="3"/>
  <c r="G262" i="3" s="1"/>
  <c r="G264" i="3" s="1"/>
  <c r="E261" i="3"/>
  <c r="F262" i="3" s="1"/>
  <c r="F264" i="3" s="1"/>
  <c r="D261" i="3"/>
  <c r="C261" i="3"/>
  <c r="B261" i="3"/>
  <c r="B262" i="3" s="1"/>
  <c r="B264" i="3" s="1"/>
  <c r="N257" i="3"/>
  <c r="M257" i="3"/>
  <c r="L257" i="3"/>
  <c r="K257" i="3"/>
  <c r="J257" i="3"/>
  <c r="I257" i="3"/>
  <c r="H257" i="3"/>
  <c r="G257" i="3"/>
  <c r="F257" i="3"/>
  <c r="E257" i="3"/>
  <c r="D257" i="3"/>
  <c r="C257" i="3"/>
  <c r="B257" i="3"/>
  <c r="I254" i="3"/>
  <c r="H254" i="3"/>
  <c r="G254" i="3"/>
  <c r="G255" i="3" s="1"/>
  <c r="F254" i="3"/>
  <c r="E254" i="3"/>
  <c r="E255" i="3" s="1"/>
  <c r="D254" i="3"/>
  <c r="C254" i="3"/>
  <c r="B254" i="3"/>
  <c r="B256" i="3" s="1"/>
  <c r="I252" i="3"/>
  <c r="G252" i="3"/>
  <c r="I251" i="3"/>
  <c r="H251" i="3"/>
  <c r="G251" i="3"/>
  <c r="F251" i="3"/>
  <c r="E251" i="3"/>
  <c r="D251" i="3"/>
  <c r="C251" i="3"/>
  <c r="C245" i="3" s="1"/>
  <c r="B251" i="3"/>
  <c r="I249" i="3"/>
  <c r="I248" i="3"/>
  <c r="H248" i="3"/>
  <c r="G248" i="3"/>
  <c r="F248" i="3"/>
  <c r="F249" i="3" s="1"/>
  <c r="E248" i="3"/>
  <c r="D248" i="3"/>
  <c r="D249" i="3" s="1"/>
  <c r="C248" i="3"/>
  <c r="C250" i="3" s="1"/>
  <c r="B248" i="3"/>
  <c r="G245" i="3"/>
  <c r="E245" i="3"/>
  <c r="I243" i="3"/>
  <c r="H243" i="3"/>
  <c r="G243" i="3"/>
  <c r="F243" i="3"/>
  <c r="E243" i="3"/>
  <c r="D243" i="3"/>
  <c r="C243" i="3"/>
  <c r="B243" i="3"/>
  <c r="I241" i="3"/>
  <c r="H241" i="3"/>
  <c r="H242" i="3" s="1"/>
  <c r="H244" i="3" s="1"/>
  <c r="G241" i="3"/>
  <c r="F241" i="3"/>
  <c r="F242" i="3" s="1"/>
  <c r="F244" i="3" s="1"/>
  <c r="E241" i="3"/>
  <c r="E242" i="3" s="1"/>
  <c r="D241" i="3"/>
  <c r="C241" i="3"/>
  <c r="B241" i="3"/>
  <c r="B242" i="3" s="1"/>
  <c r="G240" i="3"/>
  <c r="I239" i="3"/>
  <c r="H239" i="3"/>
  <c r="G239" i="3"/>
  <c r="F239" i="3"/>
  <c r="E239" i="3"/>
  <c r="M239" i="3" s="1"/>
  <c r="M240" i="3" s="1"/>
  <c r="D239" i="3"/>
  <c r="C239" i="3"/>
  <c r="B239" i="3"/>
  <c r="I237" i="3"/>
  <c r="J237" i="3" s="1"/>
  <c r="K237" i="3" s="1"/>
  <c r="L237" i="3" s="1"/>
  <c r="M237" i="3" s="1"/>
  <c r="N237" i="3" s="1"/>
  <c r="H237" i="3"/>
  <c r="G237" i="3"/>
  <c r="G238" i="3" s="1"/>
  <c r="F237" i="3"/>
  <c r="E237" i="3"/>
  <c r="F238" i="3" s="1"/>
  <c r="F240" i="3" s="1"/>
  <c r="D237" i="3"/>
  <c r="D238" i="3" s="1"/>
  <c r="D240" i="3" s="1"/>
  <c r="C237" i="3"/>
  <c r="B237" i="3"/>
  <c r="B238" i="3" s="1"/>
  <c r="B240" i="3" s="1"/>
  <c r="I235" i="3"/>
  <c r="H235" i="3"/>
  <c r="G235" i="3"/>
  <c r="F235" i="3"/>
  <c r="E235" i="3"/>
  <c r="M235" i="3" s="1"/>
  <c r="M236" i="3" s="1"/>
  <c r="D235" i="3"/>
  <c r="C235" i="3"/>
  <c r="B235" i="3"/>
  <c r="C234" i="3"/>
  <c r="C236" i="3" s="1"/>
  <c r="I233" i="3"/>
  <c r="H233" i="3"/>
  <c r="G233" i="3"/>
  <c r="F233" i="3"/>
  <c r="F234" i="3" s="1"/>
  <c r="F236" i="3" s="1"/>
  <c r="E233" i="3"/>
  <c r="D233" i="3"/>
  <c r="E234" i="3" s="1"/>
  <c r="E236" i="3" s="1"/>
  <c r="C233" i="3"/>
  <c r="D234" i="3" s="1"/>
  <c r="D236" i="3" s="1"/>
  <c r="B233" i="3"/>
  <c r="B234" i="3" s="1"/>
  <c r="B236" i="3" s="1"/>
  <c r="I231" i="3"/>
  <c r="I232" i="3" s="1"/>
  <c r="H231" i="3"/>
  <c r="H232" i="3" s="1"/>
  <c r="G231" i="3"/>
  <c r="G232" i="3" s="1"/>
  <c r="F231" i="3"/>
  <c r="E231" i="3"/>
  <c r="D231" i="3"/>
  <c r="C231" i="3"/>
  <c r="C259" i="3" s="1"/>
  <c r="B231" i="3"/>
  <c r="B232" i="3" s="1"/>
  <c r="A230" i="3"/>
  <c r="C229" i="3"/>
  <c r="B228" i="3"/>
  <c r="N227" i="3"/>
  <c r="M227" i="3"/>
  <c r="L227" i="3"/>
  <c r="K227" i="3"/>
  <c r="J227" i="3"/>
  <c r="I227" i="3"/>
  <c r="H227" i="3"/>
  <c r="G227" i="3"/>
  <c r="F227" i="3"/>
  <c r="F228" i="3" s="1"/>
  <c r="E227" i="3"/>
  <c r="E228" i="3" s="1"/>
  <c r="D227" i="3"/>
  <c r="D228" i="3" s="1"/>
  <c r="C227" i="3"/>
  <c r="C228" i="3" s="1"/>
  <c r="B227" i="3"/>
  <c r="B229" i="3" s="1"/>
  <c r="H225" i="3"/>
  <c r="G225" i="3"/>
  <c r="I224" i="3"/>
  <c r="H224" i="3"/>
  <c r="G224" i="3"/>
  <c r="F224" i="3"/>
  <c r="E224" i="3"/>
  <c r="D224" i="3"/>
  <c r="D226" i="3" s="1"/>
  <c r="C224" i="3"/>
  <c r="B224" i="3"/>
  <c r="H222" i="3"/>
  <c r="G222" i="3"/>
  <c r="I221" i="3"/>
  <c r="J221" i="3" s="1"/>
  <c r="H221" i="3"/>
  <c r="G221" i="3"/>
  <c r="G223" i="3" s="1"/>
  <c r="F221" i="3"/>
  <c r="F223" i="3" s="1"/>
  <c r="E221" i="3"/>
  <c r="D221" i="3"/>
  <c r="C221" i="3"/>
  <c r="B221" i="3"/>
  <c r="B222" i="3" s="1"/>
  <c r="I218" i="3"/>
  <c r="J218" i="3" s="1"/>
  <c r="H218" i="3"/>
  <c r="H215" i="3" s="1"/>
  <c r="G218" i="3"/>
  <c r="F218" i="3"/>
  <c r="E218" i="3"/>
  <c r="D218" i="3"/>
  <c r="D219" i="3" s="1"/>
  <c r="C218" i="3"/>
  <c r="C219" i="3" s="1"/>
  <c r="B218" i="3"/>
  <c r="F215" i="3"/>
  <c r="I213" i="3"/>
  <c r="H213" i="3"/>
  <c r="G213" i="3"/>
  <c r="F213" i="3"/>
  <c r="E213" i="3"/>
  <c r="D213" i="3"/>
  <c r="C213" i="3"/>
  <c r="B213" i="3"/>
  <c r="I212" i="3"/>
  <c r="I214" i="3" s="1"/>
  <c r="H212" i="3"/>
  <c r="H214" i="3" s="1"/>
  <c r="I211" i="3"/>
  <c r="J211" i="3" s="1"/>
  <c r="K211" i="3" s="1"/>
  <c r="L211" i="3" s="1"/>
  <c r="M211" i="3" s="1"/>
  <c r="N211" i="3" s="1"/>
  <c r="H211" i="3"/>
  <c r="G211" i="3"/>
  <c r="G212" i="3" s="1"/>
  <c r="G214" i="3" s="1"/>
  <c r="F211" i="3"/>
  <c r="F212" i="3" s="1"/>
  <c r="F214" i="3" s="1"/>
  <c r="E211" i="3"/>
  <c r="D211" i="3"/>
  <c r="D212" i="3" s="1"/>
  <c r="D214" i="3" s="1"/>
  <c r="C211" i="3"/>
  <c r="C212" i="3" s="1"/>
  <c r="C214" i="3" s="1"/>
  <c r="B211" i="3"/>
  <c r="B212" i="3" s="1"/>
  <c r="B214" i="3" s="1"/>
  <c r="B210" i="3"/>
  <c r="N209" i="3"/>
  <c r="N210" i="3" s="1"/>
  <c r="I209" i="3"/>
  <c r="L209" i="3" s="1"/>
  <c r="L210" i="3" s="1"/>
  <c r="H209" i="3"/>
  <c r="G209" i="3"/>
  <c r="F209" i="3"/>
  <c r="E209" i="3"/>
  <c r="D209" i="3"/>
  <c r="C209" i="3"/>
  <c r="B209" i="3"/>
  <c r="I207" i="3"/>
  <c r="J207" i="3" s="1"/>
  <c r="J201" i="3" s="1"/>
  <c r="H207" i="3"/>
  <c r="H208" i="3" s="1"/>
  <c r="H210" i="3" s="1"/>
  <c r="G207" i="3"/>
  <c r="G208" i="3" s="1"/>
  <c r="G210" i="3" s="1"/>
  <c r="F207" i="3"/>
  <c r="F208" i="3" s="1"/>
  <c r="F210" i="3" s="1"/>
  <c r="E207" i="3"/>
  <c r="D207" i="3"/>
  <c r="C207" i="3"/>
  <c r="C208" i="3" s="1"/>
  <c r="C210" i="3" s="1"/>
  <c r="B207" i="3"/>
  <c r="B208" i="3" s="1"/>
  <c r="N206" i="3"/>
  <c r="M206" i="3"/>
  <c r="L206" i="3"/>
  <c r="K206" i="3"/>
  <c r="J206" i="3"/>
  <c r="I205" i="3"/>
  <c r="H205" i="3"/>
  <c r="G205" i="3"/>
  <c r="F205" i="3"/>
  <c r="E205" i="3"/>
  <c r="D205" i="3"/>
  <c r="C205" i="3"/>
  <c r="B205" i="3"/>
  <c r="I204" i="3"/>
  <c r="I206" i="3" s="1"/>
  <c r="L203" i="3"/>
  <c r="I203" i="3"/>
  <c r="J203" i="3" s="1"/>
  <c r="K203" i="3" s="1"/>
  <c r="H203" i="3"/>
  <c r="G203" i="3"/>
  <c r="H204" i="3" s="1"/>
  <c r="H206" i="3" s="1"/>
  <c r="F203" i="3"/>
  <c r="E203" i="3"/>
  <c r="D203" i="3"/>
  <c r="D204" i="3" s="1"/>
  <c r="D206" i="3" s="1"/>
  <c r="C203" i="3"/>
  <c r="B203" i="3"/>
  <c r="B204" i="3" s="1"/>
  <c r="I201" i="3"/>
  <c r="H201" i="3"/>
  <c r="H226" i="3" s="1"/>
  <c r="G201" i="3"/>
  <c r="G202" i="3" s="1"/>
  <c r="F201" i="3"/>
  <c r="F202" i="3" s="1"/>
  <c r="E201" i="3"/>
  <c r="D201" i="3"/>
  <c r="C201" i="3"/>
  <c r="B201" i="3"/>
  <c r="A200" i="3"/>
  <c r="G198" i="3"/>
  <c r="I197" i="3"/>
  <c r="H197" i="3"/>
  <c r="H198" i="3" s="1"/>
  <c r="G197" i="3"/>
  <c r="F197" i="3"/>
  <c r="F198" i="3" s="1"/>
  <c r="E197" i="3"/>
  <c r="D197" i="3"/>
  <c r="C197" i="3"/>
  <c r="B197" i="3"/>
  <c r="I196" i="3"/>
  <c r="G195" i="3"/>
  <c r="F195" i="3"/>
  <c r="J194" i="3"/>
  <c r="I194" i="3"/>
  <c r="I195" i="3" s="1"/>
  <c r="H194" i="3"/>
  <c r="H195" i="3" s="1"/>
  <c r="G194" i="3"/>
  <c r="F194" i="3"/>
  <c r="E194" i="3"/>
  <c r="D194" i="3"/>
  <c r="C194" i="3"/>
  <c r="B194" i="3"/>
  <c r="C193" i="3"/>
  <c r="I191" i="3"/>
  <c r="H191" i="3"/>
  <c r="G191" i="3"/>
  <c r="F191" i="3"/>
  <c r="E191" i="3"/>
  <c r="E192" i="3" s="1"/>
  <c r="D191" i="3"/>
  <c r="D185" i="3" s="1"/>
  <c r="C191" i="3"/>
  <c r="C192" i="3" s="1"/>
  <c r="B191" i="3"/>
  <c r="E189" i="3"/>
  <c r="I188" i="3"/>
  <c r="H188" i="3"/>
  <c r="G188" i="3"/>
  <c r="G189" i="3" s="1"/>
  <c r="F188" i="3"/>
  <c r="E188" i="3"/>
  <c r="D188" i="3"/>
  <c r="C188" i="3"/>
  <c r="D189" i="3" s="1"/>
  <c r="B188" i="3"/>
  <c r="I185" i="3"/>
  <c r="E185" i="3"/>
  <c r="N184" i="3"/>
  <c r="M184" i="3"/>
  <c r="L184" i="3"/>
  <c r="K184" i="3"/>
  <c r="J184" i="3"/>
  <c r="I183" i="3"/>
  <c r="H183" i="3"/>
  <c r="G183" i="3"/>
  <c r="F183" i="3"/>
  <c r="E183" i="3"/>
  <c r="D183" i="3"/>
  <c r="C183" i="3"/>
  <c r="B183" i="3"/>
  <c r="I181" i="3"/>
  <c r="I182" i="3" s="1"/>
  <c r="I184" i="3" s="1"/>
  <c r="H181" i="3"/>
  <c r="H182" i="3" s="1"/>
  <c r="H184" i="3" s="1"/>
  <c r="G181" i="3"/>
  <c r="F181" i="3"/>
  <c r="F182" i="3" s="1"/>
  <c r="F184" i="3" s="1"/>
  <c r="E181" i="3"/>
  <c r="D181" i="3"/>
  <c r="C181" i="3"/>
  <c r="B181" i="3"/>
  <c r="B182" i="3" s="1"/>
  <c r="N180" i="3"/>
  <c r="M180" i="3"/>
  <c r="L180" i="3"/>
  <c r="K180" i="3"/>
  <c r="J180" i="3"/>
  <c r="I179" i="3"/>
  <c r="H179" i="3"/>
  <c r="G179" i="3"/>
  <c r="F179" i="3"/>
  <c r="E179" i="3"/>
  <c r="D179" i="3"/>
  <c r="C179" i="3"/>
  <c r="B179" i="3"/>
  <c r="I177" i="3"/>
  <c r="H177" i="3"/>
  <c r="G177" i="3"/>
  <c r="H178" i="3" s="1"/>
  <c r="H180" i="3" s="1"/>
  <c r="F177" i="3"/>
  <c r="E177" i="3"/>
  <c r="D177" i="3"/>
  <c r="D178" i="3" s="1"/>
  <c r="D180" i="3" s="1"/>
  <c r="C177" i="3"/>
  <c r="B177" i="3"/>
  <c r="B178" i="3" s="1"/>
  <c r="B180" i="3" s="1"/>
  <c r="N176" i="3"/>
  <c r="M176" i="3"/>
  <c r="L176" i="3"/>
  <c r="K176" i="3"/>
  <c r="J176" i="3"/>
  <c r="I175" i="3"/>
  <c r="H175" i="3"/>
  <c r="G175" i="3"/>
  <c r="F175" i="3"/>
  <c r="E175" i="3"/>
  <c r="D175" i="3"/>
  <c r="C175" i="3"/>
  <c r="B175" i="3"/>
  <c r="I173" i="3"/>
  <c r="J173" i="3" s="1"/>
  <c r="H173" i="3"/>
  <c r="H174" i="3" s="1"/>
  <c r="H176" i="3" s="1"/>
  <c r="G173" i="3"/>
  <c r="F173" i="3"/>
  <c r="E173" i="3"/>
  <c r="E174" i="3" s="1"/>
  <c r="E176" i="3" s="1"/>
  <c r="D173" i="3"/>
  <c r="C173" i="3"/>
  <c r="C174" i="3" s="1"/>
  <c r="B173" i="3"/>
  <c r="B174" i="3" s="1"/>
  <c r="I171" i="3"/>
  <c r="I172" i="3" s="1"/>
  <c r="H171" i="3"/>
  <c r="G171" i="3"/>
  <c r="F171" i="3"/>
  <c r="F172" i="3" s="1"/>
  <c r="E171" i="3"/>
  <c r="D171" i="3"/>
  <c r="D172" i="3" s="1"/>
  <c r="C171" i="3"/>
  <c r="B171" i="3"/>
  <c r="B172" i="3" s="1"/>
  <c r="A170" i="3"/>
  <c r="B169" i="3"/>
  <c r="H168" i="3"/>
  <c r="I167" i="3"/>
  <c r="H167" i="3"/>
  <c r="H169" i="3" s="1"/>
  <c r="G167" i="3"/>
  <c r="F167" i="3"/>
  <c r="F169" i="3" s="1"/>
  <c r="E167" i="3"/>
  <c r="D167" i="3"/>
  <c r="C167" i="3"/>
  <c r="C168" i="3" s="1"/>
  <c r="B167" i="3"/>
  <c r="B168" i="3" s="1"/>
  <c r="I165" i="3"/>
  <c r="H165" i="3"/>
  <c r="B165" i="3"/>
  <c r="I164" i="3"/>
  <c r="J164" i="3" s="1"/>
  <c r="K164" i="3" s="1"/>
  <c r="H164" i="3"/>
  <c r="H166" i="3" s="1"/>
  <c r="G164" i="3"/>
  <c r="F164" i="3"/>
  <c r="E164" i="3"/>
  <c r="D164" i="3"/>
  <c r="C164" i="3"/>
  <c r="C165" i="3" s="1"/>
  <c r="B164" i="3"/>
  <c r="I161" i="3"/>
  <c r="H161" i="3"/>
  <c r="G161" i="3"/>
  <c r="F161" i="3"/>
  <c r="E161" i="3"/>
  <c r="E155" i="3" s="1"/>
  <c r="D161" i="3"/>
  <c r="D155" i="3" s="1"/>
  <c r="C161" i="3"/>
  <c r="C155" i="3" s="1"/>
  <c r="B161" i="3"/>
  <c r="E160" i="3"/>
  <c r="E159" i="3"/>
  <c r="I158" i="3"/>
  <c r="H158" i="3"/>
  <c r="H160" i="3" s="1"/>
  <c r="G158" i="3"/>
  <c r="G160" i="3" s="1"/>
  <c r="F158" i="3"/>
  <c r="F159" i="3" s="1"/>
  <c r="E158" i="3"/>
  <c r="D158" i="3"/>
  <c r="C158" i="3"/>
  <c r="D159" i="3" s="1"/>
  <c r="B158" i="3"/>
  <c r="N154" i="3"/>
  <c r="M154" i="3"/>
  <c r="L154" i="3"/>
  <c r="K154" i="3"/>
  <c r="J154" i="3"/>
  <c r="I153" i="3"/>
  <c r="H153" i="3"/>
  <c r="G153" i="3"/>
  <c r="F153" i="3"/>
  <c r="E153" i="3"/>
  <c r="D153" i="3"/>
  <c r="C153" i="3"/>
  <c r="B153" i="3"/>
  <c r="H152" i="3"/>
  <c r="G152" i="3"/>
  <c r="G154" i="3" s="1"/>
  <c r="I151" i="3"/>
  <c r="H151" i="3"/>
  <c r="G151" i="3"/>
  <c r="F151" i="3"/>
  <c r="E151" i="3"/>
  <c r="D151" i="3"/>
  <c r="C151" i="3"/>
  <c r="C152" i="3" s="1"/>
  <c r="C154" i="3" s="1"/>
  <c r="B151" i="3"/>
  <c r="B152" i="3" s="1"/>
  <c r="N150" i="3"/>
  <c r="M150" i="3"/>
  <c r="L150" i="3"/>
  <c r="K150" i="3"/>
  <c r="J150" i="3"/>
  <c r="I149" i="3"/>
  <c r="H149" i="3"/>
  <c r="G149" i="3"/>
  <c r="F149" i="3"/>
  <c r="E149" i="3"/>
  <c r="D149" i="3"/>
  <c r="C149" i="3"/>
  <c r="B149" i="3"/>
  <c r="L147" i="3"/>
  <c r="M147" i="3" s="1"/>
  <c r="N147" i="3" s="1"/>
  <c r="I147" i="3"/>
  <c r="J147" i="3" s="1"/>
  <c r="K147" i="3" s="1"/>
  <c r="H147" i="3"/>
  <c r="I148" i="3" s="1"/>
  <c r="I150" i="3" s="1"/>
  <c r="G147" i="3"/>
  <c r="H148" i="3" s="1"/>
  <c r="H150" i="3" s="1"/>
  <c r="F147" i="3"/>
  <c r="E147" i="3"/>
  <c r="D147" i="3"/>
  <c r="D148" i="3" s="1"/>
  <c r="C147" i="3"/>
  <c r="B147" i="3"/>
  <c r="B148" i="3" s="1"/>
  <c r="B150" i="3" s="1"/>
  <c r="N146" i="3"/>
  <c r="M146" i="3"/>
  <c r="L146" i="3"/>
  <c r="K146" i="3"/>
  <c r="J146" i="3"/>
  <c r="I145" i="3"/>
  <c r="H145" i="3"/>
  <c r="G145" i="3"/>
  <c r="F145" i="3"/>
  <c r="E145" i="3"/>
  <c r="D145" i="3"/>
  <c r="C145" i="3"/>
  <c r="B145" i="3"/>
  <c r="I143" i="3"/>
  <c r="H143" i="3"/>
  <c r="H144" i="3" s="1"/>
  <c r="H146" i="3" s="1"/>
  <c r="G143" i="3"/>
  <c r="F143" i="3"/>
  <c r="F144" i="3" s="1"/>
  <c r="F146" i="3" s="1"/>
  <c r="E143" i="3"/>
  <c r="E144" i="3" s="1"/>
  <c r="D143" i="3"/>
  <c r="D144" i="3" s="1"/>
  <c r="D146" i="3" s="1"/>
  <c r="C143" i="3"/>
  <c r="C144" i="3" s="1"/>
  <c r="C146" i="3" s="1"/>
  <c r="B143" i="3"/>
  <c r="B144" i="3" s="1"/>
  <c r="B146" i="3" s="1"/>
  <c r="I142" i="3"/>
  <c r="H142" i="3"/>
  <c r="I141" i="3"/>
  <c r="I169" i="3" s="1"/>
  <c r="J169" i="3" s="1"/>
  <c r="H141" i="3"/>
  <c r="G141" i="3"/>
  <c r="F141" i="3"/>
  <c r="F142" i="3" s="1"/>
  <c r="E141" i="3"/>
  <c r="D141" i="3"/>
  <c r="C141" i="3"/>
  <c r="C169" i="3" s="1"/>
  <c r="B141" i="3"/>
  <c r="B142" i="3" s="1"/>
  <c r="A140" i="3"/>
  <c r="N137" i="3"/>
  <c r="M137" i="3"/>
  <c r="L137" i="3"/>
  <c r="K137" i="3"/>
  <c r="K138" i="3" s="1"/>
  <c r="J137" i="3"/>
  <c r="J138" i="3" s="1"/>
  <c r="I137" i="3"/>
  <c r="H137" i="3"/>
  <c r="I138" i="3" s="1"/>
  <c r="G137" i="3"/>
  <c r="F137" i="3"/>
  <c r="E137" i="3"/>
  <c r="D137" i="3"/>
  <c r="C137" i="3"/>
  <c r="B137" i="3"/>
  <c r="B138" i="3" s="1"/>
  <c r="I134" i="3"/>
  <c r="H134" i="3"/>
  <c r="G134" i="3"/>
  <c r="F134" i="3"/>
  <c r="E134" i="3"/>
  <c r="D134" i="3"/>
  <c r="C134" i="3"/>
  <c r="C135" i="3" s="1"/>
  <c r="B134" i="3"/>
  <c r="B136" i="3" s="1"/>
  <c r="B133" i="3"/>
  <c r="I131" i="3"/>
  <c r="H131" i="3"/>
  <c r="G131" i="3"/>
  <c r="F131" i="3"/>
  <c r="E131" i="3"/>
  <c r="E132" i="3" s="1"/>
  <c r="D131" i="3"/>
  <c r="C131" i="3"/>
  <c r="B131" i="3"/>
  <c r="B132" i="3" s="1"/>
  <c r="D130" i="3"/>
  <c r="G129" i="3"/>
  <c r="J128" i="3"/>
  <c r="I128" i="3"/>
  <c r="H128" i="3"/>
  <c r="G128" i="3"/>
  <c r="F128" i="3"/>
  <c r="F129" i="3" s="1"/>
  <c r="E128" i="3"/>
  <c r="D128" i="3"/>
  <c r="C128" i="3"/>
  <c r="B128" i="3"/>
  <c r="I125" i="3"/>
  <c r="D125" i="3"/>
  <c r="B125" i="3"/>
  <c r="N124" i="3"/>
  <c r="M124" i="3"/>
  <c r="L124" i="3"/>
  <c r="K124" i="3"/>
  <c r="J124" i="3"/>
  <c r="I123" i="3"/>
  <c r="H123" i="3"/>
  <c r="G123" i="3"/>
  <c r="F123" i="3"/>
  <c r="E123" i="3"/>
  <c r="D123" i="3"/>
  <c r="C123" i="3"/>
  <c r="B123" i="3"/>
  <c r="B122" i="3" s="1"/>
  <c r="B124" i="3" s="1"/>
  <c r="F122" i="3"/>
  <c r="F124" i="3" s="1"/>
  <c r="I121" i="3"/>
  <c r="J121" i="3" s="1"/>
  <c r="K121" i="3" s="1"/>
  <c r="L121" i="3" s="1"/>
  <c r="M121" i="3" s="1"/>
  <c r="N121" i="3" s="1"/>
  <c r="H121" i="3"/>
  <c r="I122" i="3" s="1"/>
  <c r="I124" i="3" s="1"/>
  <c r="G121" i="3"/>
  <c r="H122" i="3" s="1"/>
  <c r="H124" i="3" s="1"/>
  <c r="F121" i="3"/>
  <c r="E121" i="3"/>
  <c r="D121" i="3"/>
  <c r="C121" i="3"/>
  <c r="B121" i="3"/>
  <c r="C122" i="3" s="1"/>
  <c r="C124" i="3" s="1"/>
  <c r="N120" i="3"/>
  <c r="M120" i="3"/>
  <c r="L120" i="3"/>
  <c r="K120" i="3"/>
  <c r="J120" i="3"/>
  <c r="I119" i="3"/>
  <c r="H119" i="3"/>
  <c r="G119" i="3"/>
  <c r="F119" i="3"/>
  <c r="E119" i="3"/>
  <c r="D119" i="3"/>
  <c r="C119" i="3"/>
  <c r="B119" i="3"/>
  <c r="I117" i="3"/>
  <c r="H117" i="3"/>
  <c r="G117" i="3"/>
  <c r="F117" i="3"/>
  <c r="E117" i="3"/>
  <c r="D117" i="3"/>
  <c r="D118" i="3" s="1"/>
  <c r="C117" i="3"/>
  <c r="C118" i="3" s="1"/>
  <c r="C120" i="3" s="1"/>
  <c r="B117" i="3"/>
  <c r="B118" i="3" s="1"/>
  <c r="B120" i="3" s="1"/>
  <c r="N116" i="3"/>
  <c r="M116" i="3"/>
  <c r="L116" i="3"/>
  <c r="K116" i="3"/>
  <c r="J116" i="3"/>
  <c r="I115" i="3"/>
  <c r="H115" i="3"/>
  <c r="G115" i="3"/>
  <c r="F115" i="3"/>
  <c r="E115" i="3"/>
  <c r="D115" i="3"/>
  <c r="C115" i="3"/>
  <c r="B115" i="3"/>
  <c r="B114" i="3"/>
  <c r="I113" i="3"/>
  <c r="J113" i="3" s="1"/>
  <c r="H113" i="3"/>
  <c r="G113" i="3"/>
  <c r="F113" i="3"/>
  <c r="F114" i="3" s="1"/>
  <c r="E113" i="3"/>
  <c r="D113" i="3"/>
  <c r="C113" i="3"/>
  <c r="C114" i="3" s="1"/>
  <c r="C116" i="3" s="1"/>
  <c r="B113" i="3"/>
  <c r="I112" i="3"/>
  <c r="I111" i="3"/>
  <c r="I139" i="3" s="1"/>
  <c r="J139" i="3" s="1"/>
  <c r="K139" i="3" s="1"/>
  <c r="L139" i="3" s="1"/>
  <c r="M139" i="3" s="1"/>
  <c r="N139" i="3" s="1"/>
  <c r="H111" i="3"/>
  <c r="G111" i="3"/>
  <c r="F111" i="3"/>
  <c r="F130" i="3" s="1"/>
  <c r="E111" i="3"/>
  <c r="D111" i="3"/>
  <c r="D133" i="3" s="1"/>
  <c r="C111" i="3"/>
  <c r="C112" i="3" s="1"/>
  <c r="B111" i="3"/>
  <c r="B112" i="3" s="1"/>
  <c r="A110" i="3"/>
  <c r="I108" i="3"/>
  <c r="G108" i="3"/>
  <c r="N107" i="3"/>
  <c r="M107" i="3"/>
  <c r="M108" i="3" s="1"/>
  <c r="L107" i="3"/>
  <c r="K107" i="3"/>
  <c r="J107" i="3"/>
  <c r="J108" i="3" s="1"/>
  <c r="I107" i="3"/>
  <c r="H107" i="3"/>
  <c r="H108" i="3" s="1"/>
  <c r="G107" i="3"/>
  <c r="F107" i="3"/>
  <c r="E107" i="3"/>
  <c r="D107" i="3"/>
  <c r="C107" i="3"/>
  <c r="B107" i="3"/>
  <c r="B108" i="3" s="1"/>
  <c r="I104" i="3"/>
  <c r="J104" i="3" s="1"/>
  <c r="K104" i="3" s="1"/>
  <c r="H104" i="3"/>
  <c r="H105" i="3" s="1"/>
  <c r="G104" i="3"/>
  <c r="F104" i="3"/>
  <c r="E104" i="3"/>
  <c r="D104" i="3"/>
  <c r="C104" i="3"/>
  <c r="C105" i="3" s="1"/>
  <c r="B104" i="3"/>
  <c r="B105" i="3" s="1"/>
  <c r="D103" i="3"/>
  <c r="B103" i="3"/>
  <c r="I101" i="3"/>
  <c r="H101" i="3"/>
  <c r="G101" i="3"/>
  <c r="F101" i="3"/>
  <c r="F102" i="3" s="1"/>
  <c r="E101" i="3"/>
  <c r="E103" i="3" s="1"/>
  <c r="D101" i="3"/>
  <c r="D95" i="3" s="1"/>
  <c r="C101" i="3"/>
  <c r="B101" i="3"/>
  <c r="B102" i="3" s="1"/>
  <c r="G99" i="3"/>
  <c r="E99" i="3"/>
  <c r="J98" i="3"/>
  <c r="K98" i="3" s="1"/>
  <c r="I98" i="3"/>
  <c r="H98" i="3"/>
  <c r="H99" i="3" s="1"/>
  <c r="G98" i="3"/>
  <c r="F98" i="3"/>
  <c r="F100" i="3" s="1"/>
  <c r="E98" i="3"/>
  <c r="D98" i="3"/>
  <c r="C98" i="3"/>
  <c r="B98" i="3"/>
  <c r="F95" i="3"/>
  <c r="F97" i="3" s="1"/>
  <c r="E95" i="3"/>
  <c r="N94" i="3"/>
  <c r="M94" i="3"/>
  <c r="L94" i="3"/>
  <c r="K94" i="3"/>
  <c r="J94" i="3"/>
  <c r="I93" i="3"/>
  <c r="H93" i="3"/>
  <c r="G93" i="3"/>
  <c r="F93" i="3"/>
  <c r="E93" i="3"/>
  <c r="D93" i="3"/>
  <c r="C93" i="3"/>
  <c r="B93" i="3"/>
  <c r="M91" i="3"/>
  <c r="N91" i="3" s="1"/>
  <c r="I91" i="3"/>
  <c r="J91" i="3" s="1"/>
  <c r="K91" i="3" s="1"/>
  <c r="L91" i="3" s="1"/>
  <c r="H91" i="3"/>
  <c r="G91" i="3"/>
  <c r="F91" i="3"/>
  <c r="E91" i="3"/>
  <c r="D91" i="3"/>
  <c r="D92" i="3" s="1"/>
  <c r="D94" i="3" s="1"/>
  <c r="C91" i="3"/>
  <c r="B91" i="3"/>
  <c r="B92" i="3" s="1"/>
  <c r="B94" i="3" s="1"/>
  <c r="N90" i="3"/>
  <c r="M90" i="3"/>
  <c r="L90" i="3"/>
  <c r="K90" i="3"/>
  <c r="J90" i="3"/>
  <c r="I89" i="3"/>
  <c r="H89" i="3"/>
  <c r="G89" i="3"/>
  <c r="F89" i="3"/>
  <c r="E89" i="3"/>
  <c r="D89" i="3"/>
  <c r="C89" i="3"/>
  <c r="B89" i="3"/>
  <c r="D88" i="3"/>
  <c r="D90" i="3" s="1"/>
  <c r="I87" i="3"/>
  <c r="H87" i="3"/>
  <c r="G87" i="3"/>
  <c r="G88" i="3" s="1"/>
  <c r="F87" i="3"/>
  <c r="E87" i="3"/>
  <c r="E88" i="3" s="1"/>
  <c r="E90" i="3" s="1"/>
  <c r="D87" i="3"/>
  <c r="C87" i="3"/>
  <c r="C88" i="3" s="1"/>
  <c r="C90" i="3" s="1"/>
  <c r="B87" i="3"/>
  <c r="B88" i="3" s="1"/>
  <c r="N86" i="3"/>
  <c r="M86" i="3"/>
  <c r="L86" i="3"/>
  <c r="K86" i="3"/>
  <c r="J86" i="3"/>
  <c r="I85" i="3"/>
  <c r="H85" i="3"/>
  <c r="G85" i="3"/>
  <c r="F85" i="3"/>
  <c r="E85" i="3"/>
  <c r="D85" i="3"/>
  <c r="C85" i="3"/>
  <c r="B85" i="3"/>
  <c r="F84" i="3"/>
  <c r="F86" i="3" s="1"/>
  <c r="I83" i="3"/>
  <c r="H83" i="3"/>
  <c r="G83" i="3"/>
  <c r="G84" i="3" s="1"/>
  <c r="G86" i="3" s="1"/>
  <c r="F83" i="3"/>
  <c r="E83" i="3"/>
  <c r="D83" i="3"/>
  <c r="C83" i="3"/>
  <c r="B83" i="3"/>
  <c r="B84" i="3" s="1"/>
  <c r="I81" i="3"/>
  <c r="H81" i="3"/>
  <c r="G81" i="3"/>
  <c r="G82" i="3" s="1"/>
  <c r="F81" i="3"/>
  <c r="F82" i="3" s="1"/>
  <c r="E81" i="3"/>
  <c r="D81" i="3"/>
  <c r="D82" i="3" s="1"/>
  <c r="C81" i="3"/>
  <c r="B81" i="3"/>
  <c r="C82" i="3" s="1"/>
  <c r="A80" i="3"/>
  <c r="D79" i="3"/>
  <c r="E78" i="3"/>
  <c r="I77" i="3"/>
  <c r="H77" i="3"/>
  <c r="G77" i="3"/>
  <c r="F77" i="3"/>
  <c r="F78" i="3" s="1"/>
  <c r="E77" i="3"/>
  <c r="E79" i="3" s="1"/>
  <c r="D77" i="3"/>
  <c r="C77" i="3"/>
  <c r="C79" i="3" s="1"/>
  <c r="B77" i="3"/>
  <c r="B78" i="3" s="1"/>
  <c r="E76" i="3"/>
  <c r="I74" i="3"/>
  <c r="J74" i="3" s="1"/>
  <c r="H74" i="3"/>
  <c r="G74" i="3"/>
  <c r="F74" i="3"/>
  <c r="F76" i="3" s="1"/>
  <c r="E74" i="3"/>
  <c r="D74" i="3"/>
  <c r="C74" i="3"/>
  <c r="C75" i="3" s="1"/>
  <c r="B74" i="3"/>
  <c r="G73" i="3"/>
  <c r="H72" i="3"/>
  <c r="I71" i="3"/>
  <c r="I72" i="3" s="1"/>
  <c r="H71" i="3"/>
  <c r="G71" i="3"/>
  <c r="F71" i="3"/>
  <c r="F73" i="3" s="1"/>
  <c r="E71" i="3"/>
  <c r="D71" i="3"/>
  <c r="D65" i="3" s="1"/>
  <c r="C71" i="3"/>
  <c r="B71" i="3"/>
  <c r="I70" i="3"/>
  <c r="C70" i="3"/>
  <c r="J68" i="3"/>
  <c r="K68" i="3" s="1"/>
  <c r="L68" i="3" s="1"/>
  <c r="I68" i="3"/>
  <c r="I69" i="3" s="1"/>
  <c r="H68" i="3"/>
  <c r="H70" i="3" s="1"/>
  <c r="G68" i="3"/>
  <c r="F68" i="3"/>
  <c r="E68" i="3"/>
  <c r="D68" i="3"/>
  <c r="C68" i="3"/>
  <c r="B68" i="3"/>
  <c r="B69" i="3" s="1"/>
  <c r="F65" i="3"/>
  <c r="B65" i="3"/>
  <c r="B66" i="3" s="1"/>
  <c r="N64" i="3"/>
  <c r="M64" i="3"/>
  <c r="L64" i="3"/>
  <c r="K64" i="3"/>
  <c r="J64" i="3"/>
  <c r="I63" i="3"/>
  <c r="H63" i="3"/>
  <c r="G63" i="3"/>
  <c r="F63" i="3"/>
  <c r="E63" i="3"/>
  <c r="D63" i="3"/>
  <c r="C63" i="3"/>
  <c r="B63" i="3"/>
  <c r="E62" i="3"/>
  <c r="E64" i="3" s="1"/>
  <c r="I61" i="3"/>
  <c r="H61" i="3"/>
  <c r="G61" i="3"/>
  <c r="F61" i="3"/>
  <c r="E61" i="3"/>
  <c r="D61" i="3"/>
  <c r="D62" i="3" s="1"/>
  <c r="D64" i="3" s="1"/>
  <c r="C61" i="3"/>
  <c r="B61" i="3"/>
  <c r="B62" i="3" s="1"/>
  <c r="B64" i="3" s="1"/>
  <c r="N60" i="3"/>
  <c r="M60" i="3"/>
  <c r="L60" i="3"/>
  <c r="K60" i="3"/>
  <c r="J60" i="3"/>
  <c r="I59" i="3"/>
  <c r="H59" i="3"/>
  <c r="G59" i="3"/>
  <c r="F59" i="3"/>
  <c r="E59" i="3"/>
  <c r="D59" i="3"/>
  <c r="C59" i="3"/>
  <c r="B59" i="3"/>
  <c r="K57" i="3"/>
  <c r="L57" i="3" s="1"/>
  <c r="M57" i="3" s="1"/>
  <c r="N57" i="3" s="1"/>
  <c r="J57" i="3"/>
  <c r="I57" i="3"/>
  <c r="H57" i="3"/>
  <c r="H58" i="3" s="1"/>
  <c r="H60" i="3" s="1"/>
  <c r="G57" i="3"/>
  <c r="F57" i="3"/>
  <c r="E57" i="3"/>
  <c r="D57" i="3"/>
  <c r="C57" i="3"/>
  <c r="C58" i="3" s="1"/>
  <c r="C60" i="3" s="1"/>
  <c r="B57" i="3"/>
  <c r="B58" i="3" s="1"/>
  <c r="B60" i="3" s="1"/>
  <c r="N56" i="3"/>
  <c r="M56" i="3"/>
  <c r="L56" i="3"/>
  <c r="K56" i="3"/>
  <c r="J56" i="3"/>
  <c r="I55" i="3"/>
  <c r="H55" i="3"/>
  <c r="G55" i="3"/>
  <c r="F55" i="3"/>
  <c r="E55" i="3"/>
  <c r="D55" i="3"/>
  <c r="C55" i="3"/>
  <c r="B55" i="3"/>
  <c r="G54" i="3"/>
  <c r="G56" i="3" s="1"/>
  <c r="I53" i="3"/>
  <c r="H53" i="3"/>
  <c r="H54" i="3" s="1"/>
  <c r="H56" i="3" s="1"/>
  <c r="G53" i="3"/>
  <c r="F53" i="3"/>
  <c r="E53" i="3"/>
  <c r="E54" i="3" s="1"/>
  <c r="E56" i="3" s="1"/>
  <c r="D53" i="3"/>
  <c r="C53" i="3"/>
  <c r="B53" i="3"/>
  <c r="B54" i="3" s="1"/>
  <c r="E52" i="3"/>
  <c r="I51" i="3"/>
  <c r="H51" i="3"/>
  <c r="G51" i="3"/>
  <c r="F51" i="3"/>
  <c r="F52" i="3" s="1"/>
  <c r="E51" i="3"/>
  <c r="D51" i="3"/>
  <c r="D52" i="3" s="1"/>
  <c r="C51" i="3"/>
  <c r="B51" i="3"/>
  <c r="C52" i="3" s="1"/>
  <c r="A50" i="3"/>
  <c r="I47" i="3"/>
  <c r="I48" i="3" s="1"/>
  <c r="H47" i="3"/>
  <c r="G47" i="3"/>
  <c r="F47" i="3"/>
  <c r="E47" i="3"/>
  <c r="E48" i="3" s="1"/>
  <c r="D47" i="3"/>
  <c r="D48" i="3" s="1"/>
  <c r="C47" i="3"/>
  <c r="B47" i="3"/>
  <c r="C46" i="3"/>
  <c r="H45" i="3"/>
  <c r="D45" i="3"/>
  <c r="I44" i="3"/>
  <c r="I45" i="3" s="1"/>
  <c r="H44" i="3"/>
  <c r="G44" i="3"/>
  <c r="F44" i="3"/>
  <c r="E44" i="3"/>
  <c r="D44" i="3"/>
  <c r="C44" i="3"/>
  <c r="C45" i="3" s="1"/>
  <c r="B44" i="3"/>
  <c r="B45" i="3" s="1"/>
  <c r="K42" i="3"/>
  <c r="L42" i="3" s="1"/>
  <c r="M42" i="3" s="1"/>
  <c r="N42" i="3" s="1"/>
  <c r="I42" i="3"/>
  <c r="I41" i="3"/>
  <c r="H41" i="3"/>
  <c r="G41" i="3"/>
  <c r="G42" i="3" s="1"/>
  <c r="F41" i="3"/>
  <c r="E41" i="3"/>
  <c r="F42" i="3" s="1"/>
  <c r="D41" i="3"/>
  <c r="C41" i="3"/>
  <c r="B41" i="3"/>
  <c r="B42" i="3" s="1"/>
  <c r="M39" i="3"/>
  <c r="N39" i="3" s="1"/>
  <c r="K39" i="3"/>
  <c r="L39" i="3" s="1"/>
  <c r="G39" i="3"/>
  <c r="I38" i="3"/>
  <c r="H38" i="3"/>
  <c r="H35" i="3" s="1"/>
  <c r="G38" i="3"/>
  <c r="F38" i="3"/>
  <c r="E38" i="3"/>
  <c r="D38" i="3"/>
  <c r="D39" i="3" s="1"/>
  <c r="C38" i="3"/>
  <c r="B38" i="3"/>
  <c r="J34" i="3"/>
  <c r="K33" i="3"/>
  <c r="I33" i="3"/>
  <c r="H33" i="3"/>
  <c r="G33" i="3"/>
  <c r="F33" i="3"/>
  <c r="E33" i="3"/>
  <c r="D33" i="3"/>
  <c r="C33" i="3"/>
  <c r="B33" i="3"/>
  <c r="L32" i="3"/>
  <c r="K32" i="3"/>
  <c r="H32" i="3"/>
  <c r="H34" i="3" s="1"/>
  <c r="I31" i="3"/>
  <c r="J31" i="3" s="1"/>
  <c r="K31" i="3" s="1"/>
  <c r="L31" i="3" s="1"/>
  <c r="H31" i="3"/>
  <c r="G31" i="3"/>
  <c r="F31" i="3"/>
  <c r="G32" i="3" s="1"/>
  <c r="G34" i="3" s="1"/>
  <c r="E31" i="3"/>
  <c r="D31" i="3"/>
  <c r="E32" i="3" s="1"/>
  <c r="E34" i="3" s="1"/>
  <c r="C31" i="3"/>
  <c r="B31" i="3"/>
  <c r="B32" i="3" s="1"/>
  <c r="B34" i="3" s="1"/>
  <c r="K30" i="3"/>
  <c r="J30" i="3"/>
  <c r="L29" i="3"/>
  <c r="M29" i="3" s="1"/>
  <c r="N29" i="3" s="1"/>
  <c r="K29" i="3"/>
  <c r="I29" i="3"/>
  <c r="H29" i="3"/>
  <c r="G29" i="3"/>
  <c r="F29" i="3"/>
  <c r="E29" i="3"/>
  <c r="D29" i="3"/>
  <c r="C29" i="3"/>
  <c r="B29" i="3"/>
  <c r="L28" i="3"/>
  <c r="K28" i="3"/>
  <c r="B28" i="3"/>
  <c r="B30" i="3" s="1"/>
  <c r="J27" i="3"/>
  <c r="K27" i="3" s="1"/>
  <c r="L27" i="3" s="1"/>
  <c r="I27" i="3"/>
  <c r="H27" i="3"/>
  <c r="I28" i="3" s="1"/>
  <c r="I30" i="3" s="1"/>
  <c r="G27" i="3"/>
  <c r="F27" i="3"/>
  <c r="G28" i="3" s="1"/>
  <c r="G30" i="3" s="1"/>
  <c r="E27" i="3"/>
  <c r="D27" i="3"/>
  <c r="C27" i="3"/>
  <c r="C28" i="3" s="1"/>
  <c r="C30" i="3" s="1"/>
  <c r="B27" i="3"/>
  <c r="J26" i="3"/>
  <c r="L25" i="3"/>
  <c r="M25" i="3" s="1"/>
  <c r="N25" i="3" s="1"/>
  <c r="K25" i="3"/>
  <c r="I25" i="3"/>
  <c r="H25" i="3"/>
  <c r="G25" i="3"/>
  <c r="F25" i="3"/>
  <c r="E25" i="3"/>
  <c r="D25" i="3"/>
  <c r="C25" i="3"/>
  <c r="B25" i="3"/>
  <c r="K24" i="3"/>
  <c r="J23" i="3"/>
  <c r="I23" i="3"/>
  <c r="H23" i="3"/>
  <c r="I24" i="3" s="1"/>
  <c r="I26" i="3" s="1"/>
  <c r="G23" i="3"/>
  <c r="F23" i="3"/>
  <c r="F24" i="3" s="1"/>
  <c r="E23" i="3"/>
  <c r="D23" i="3"/>
  <c r="E24" i="3" s="1"/>
  <c r="E26" i="3" s="1"/>
  <c r="C23" i="3"/>
  <c r="D24" i="3" s="1"/>
  <c r="D26" i="3" s="1"/>
  <c r="B23" i="3"/>
  <c r="I21" i="3"/>
  <c r="H21" i="3"/>
  <c r="H3" i="3" s="1"/>
  <c r="G21" i="3"/>
  <c r="G22" i="3" s="1"/>
  <c r="F21" i="3"/>
  <c r="F40" i="3" s="1"/>
  <c r="E21" i="3"/>
  <c r="E49" i="3" s="1"/>
  <c r="D21" i="3"/>
  <c r="D49" i="3" s="1"/>
  <c r="C21" i="3"/>
  <c r="C3" i="3" s="1"/>
  <c r="C3" i="4" s="1"/>
  <c r="B21" i="3"/>
  <c r="B22" i="3" s="1"/>
  <c r="A20" i="3"/>
  <c r="I17" i="3"/>
  <c r="I27" i="4" s="1"/>
  <c r="D17" i="3"/>
  <c r="C17" i="3"/>
  <c r="C27" i="4" s="1"/>
  <c r="B14" i="3"/>
  <c r="B15" i="3" s="1"/>
  <c r="G8" i="3"/>
  <c r="G6" i="4" s="1"/>
  <c r="G49" i="4" s="1"/>
  <c r="F8" i="3"/>
  <c r="E8" i="3"/>
  <c r="K1" i="3"/>
  <c r="L1" i="3" s="1"/>
  <c r="M1" i="3" s="1"/>
  <c r="N1" i="3" s="1"/>
  <c r="J1" i="3"/>
  <c r="H1" i="3"/>
  <c r="G1" i="3" s="1"/>
  <c r="F1" i="3"/>
  <c r="E1" i="3" s="1"/>
  <c r="D1" i="3" s="1"/>
  <c r="C1" i="3" s="1"/>
  <c r="B1" i="3" s="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G214" i="1"/>
  <c r="G215" i="1" s="1"/>
  <c r="D214" i="1"/>
  <c r="D215" i="1" s="1"/>
  <c r="I211" i="1"/>
  <c r="I214" i="1" s="1"/>
  <c r="I215" i="1" s="1"/>
  <c r="H211" i="1"/>
  <c r="H214" i="1" s="1"/>
  <c r="H215" i="1" s="1"/>
  <c r="G211" i="1"/>
  <c r="F211" i="1"/>
  <c r="F214" i="1" s="1"/>
  <c r="F215" i="1" s="1"/>
  <c r="E211" i="1"/>
  <c r="E214" i="1" s="1"/>
  <c r="E215" i="1" s="1"/>
  <c r="D211" i="1"/>
  <c r="C211" i="1"/>
  <c r="C214" i="1" s="1"/>
  <c r="C215" i="1" s="1"/>
  <c r="B211" i="1"/>
  <c r="B214" i="1" s="1"/>
  <c r="B215" i="1" s="1"/>
  <c r="I196" i="1"/>
  <c r="H196" i="1"/>
  <c r="G196" i="1"/>
  <c r="G198" i="1" s="1"/>
  <c r="F196" i="1"/>
  <c r="E196" i="1"/>
  <c r="D196" i="1"/>
  <c r="C196" i="1"/>
  <c r="B196" i="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I166" i="1"/>
  <c r="I169" i="1" s="1"/>
  <c r="H166" i="1"/>
  <c r="H169" i="1" s="1"/>
  <c r="G166" i="1"/>
  <c r="G169" i="1" s="1"/>
  <c r="F166" i="1"/>
  <c r="F169" i="1" s="1"/>
  <c r="E166" i="1"/>
  <c r="E169" i="1" s="1"/>
  <c r="E170" i="1" s="1"/>
  <c r="D166" i="1"/>
  <c r="D169" i="1" s="1"/>
  <c r="D170" i="1" s="1"/>
  <c r="C166" i="1"/>
  <c r="C169" i="1" s="1"/>
  <c r="B166" i="1"/>
  <c r="B169" i="1" s="1"/>
  <c r="B170" i="1" s="1"/>
  <c r="I148" i="1"/>
  <c r="H148" i="1"/>
  <c r="G148" i="1"/>
  <c r="F148" i="1"/>
  <c r="G142" i="1"/>
  <c r="F142" i="1"/>
  <c r="E142" i="1"/>
  <c r="D142" i="1"/>
  <c r="C142" i="1"/>
  <c r="B142" i="1"/>
  <c r="I138" i="1"/>
  <c r="H138" i="1"/>
  <c r="G138" i="1"/>
  <c r="F138" i="1"/>
  <c r="E138" i="1"/>
  <c r="D138" i="1"/>
  <c r="C138" i="1"/>
  <c r="B138" i="1"/>
  <c r="G134" i="1"/>
  <c r="F134" i="1"/>
  <c r="E134" i="1"/>
  <c r="D134" i="1"/>
  <c r="C134" i="1"/>
  <c r="B134" i="1"/>
  <c r="I130" i="1"/>
  <c r="H130" i="1"/>
  <c r="G130" i="1"/>
  <c r="F130" i="1"/>
  <c r="E130" i="1"/>
  <c r="D130" i="1"/>
  <c r="C130" i="1"/>
  <c r="B130" i="1"/>
  <c r="G126" i="1"/>
  <c r="F126" i="1"/>
  <c r="E126" i="1"/>
  <c r="D126" i="1"/>
  <c r="C126" i="1"/>
  <c r="B126" i="1"/>
  <c r="G122" i="1"/>
  <c r="F122" i="1"/>
  <c r="E122" i="1"/>
  <c r="D122" i="1"/>
  <c r="C122" i="1"/>
  <c r="B122" i="1"/>
  <c r="I118" i="1"/>
  <c r="H118" i="1"/>
  <c r="G118" i="1"/>
  <c r="F118" i="1"/>
  <c r="E118" i="1"/>
  <c r="D118" i="1"/>
  <c r="C118" i="1"/>
  <c r="B118" i="1"/>
  <c r="I114" i="1"/>
  <c r="I147" i="1" s="1"/>
  <c r="I154" i="1" s="1"/>
  <c r="B155" i="1" s="1"/>
  <c r="H114" i="1"/>
  <c r="H147" i="1" s="1"/>
  <c r="H154" i="1" s="1"/>
  <c r="H155" i="1" s="1"/>
  <c r="G114" i="1"/>
  <c r="G147" i="1" s="1"/>
  <c r="G154" i="1" s="1"/>
  <c r="G155" i="1" s="1"/>
  <c r="F114" i="1"/>
  <c r="F147" i="1" s="1"/>
  <c r="F154" i="1" s="1"/>
  <c r="F155" i="1" s="1"/>
  <c r="E114" i="1"/>
  <c r="E147" i="1" s="1"/>
  <c r="E154" i="1" s="1"/>
  <c r="E155" i="1" s="1"/>
  <c r="D114" i="1"/>
  <c r="D147" i="1" s="1"/>
  <c r="D154" i="1" s="1"/>
  <c r="D155" i="1" s="1"/>
  <c r="C114" i="1"/>
  <c r="C147" i="1" s="1"/>
  <c r="C154" i="1" s="1"/>
  <c r="C155" i="1" s="1"/>
  <c r="B114" i="1"/>
  <c r="B147" i="1" s="1"/>
  <c r="B154" i="1" s="1"/>
  <c r="I99" i="1"/>
  <c r="H99" i="1"/>
  <c r="G99" i="1"/>
  <c r="F99" i="1"/>
  <c r="E99" i="1"/>
  <c r="D99" i="1"/>
  <c r="C99" i="1"/>
  <c r="B99" i="1"/>
  <c r="I87" i="1"/>
  <c r="H87" i="1"/>
  <c r="G87" i="1"/>
  <c r="F87" i="1"/>
  <c r="E87" i="1"/>
  <c r="D87" i="1"/>
  <c r="C87" i="1"/>
  <c r="B87" i="1"/>
  <c r="I60" i="1"/>
  <c r="I61" i="1" s="1"/>
  <c r="H60" i="1"/>
  <c r="H61" i="1" s="1"/>
  <c r="H62" i="1" s="1"/>
  <c r="G60" i="1"/>
  <c r="G61" i="1" s="1"/>
  <c r="F60" i="1"/>
  <c r="F61" i="1" s="1"/>
  <c r="F62" i="1" s="1"/>
  <c r="E60" i="1"/>
  <c r="E61" i="1" s="1"/>
  <c r="D60" i="1"/>
  <c r="D61" i="1" s="1"/>
  <c r="C60" i="1"/>
  <c r="C61" i="1" s="1"/>
  <c r="B60" i="1"/>
  <c r="B61" i="1" s="1"/>
  <c r="B62" i="1" s="1"/>
  <c r="I47" i="1"/>
  <c r="H47" i="1"/>
  <c r="G47" i="1"/>
  <c r="F47" i="1"/>
  <c r="E47" i="1"/>
  <c r="D47" i="1"/>
  <c r="C47" i="1"/>
  <c r="B47" i="1"/>
  <c r="I32" i="1"/>
  <c r="I38" i="1" s="1"/>
  <c r="H32" i="1"/>
  <c r="H38" i="1" s="1"/>
  <c r="G32" i="1"/>
  <c r="G38" i="1" s="1"/>
  <c r="F32" i="1"/>
  <c r="F38" i="1" s="1"/>
  <c r="E32" i="1"/>
  <c r="E38" i="1" s="1"/>
  <c r="D32" i="1"/>
  <c r="D38" i="1" s="1"/>
  <c r="C32" i="1"/>
  <c r="C38" i="1" s="1"/>
  <c r="B32" i="1"/>
  <c r="B38"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H1" i="1"/>
  <c r="G1" i="1"/>
  <c r="F1" i="1" s="1"/>
  <c r="E1" i="1" s="1"/>
  <c r="D1" i="1" s="1"/>
  <c r="C1" i="1" s="1"/>
  <c r="B1" i="1" s="1"/>
  <c r="J1" i="4"/>
  <c r="K1" i="4" s="1"/>
  <c r="L1" i="4" s="1"/>
  <c r="M1" i="4" s="1"/>
  <c r="N1" i="4" s="1"/>
  <c r="H1" i="4"/>
  <c r="G1" i="4" s="1"/>
  <c r="F1" i="4" s="1"/>
  <c r="E1" i="4" s="1"/>
  <c r="D1" i="4" s="1"/>
  <c r="C1" i="4" s="1"/>
  <c r="B1" i="4" s="1"/>
  <c r="B41" i="4" l="1"/>
  <c r="C41" i="4"/>
  <c r="H41" i="4"/>
  <c r="J42" i="4"/>
  <c r="K42" i="4" s="1"/>
  <c r="I41" i="4"/>
  <c r="G41" i="4"/>
  <c r="F41" i="4"/>
  <c r="E41" i="4"/>
  <c r="D41" i="4"/>
  <c r="J31" i="4"/>
  <c r="J59" i="4" s="1"/>
  <c r="J60" i="4" s="1"/>
  <c r="J38" i="4"/>
  <c r="K38" i="4" s="1"/>
  <c r="L38" i="4" s="1"/>
  <c r="J35" i="4"/>
  <c r="K35" i="4" s="1"/>
  <c r="L35" i="4" s="1"/>
  <c r="M35" i="4" s="1"/>
  <c r="N35" i="4" s="1"/>
  <c r="H3" i="4"/>
  <c r="D78" i="3"/>
  <c r="F3" i="3"/>
  <c r="F3" i="4" s="1"/>
  <c r="F25" i="4" s="1"/>
  <c r="H8" i="3"/>
  <c r="H6" i="4" s="1"/>
  <c r="H49" i="4" s="1"/>
  <c r="H17" i="3"/>
  <c r="H27" i="4" s="1"/>
  <c r="H32" i="4" s="1"/>
  <c r="H75" i="4" s="1"/>
  <c r="H78" i="4" s="1"/>
  <c r="I39" i="3"/>
  <c r="C62" i="3"/>
  <c r="C64" i="3" s="1"/>
  <c r="I105" i="3"/>
  <c r="I109" i="3"/>
  <c r="J109" i="3" s="1"/>
  <c r="K109" i="3" s="1"/>
  <c r="L109" i="3" s="1"/>
  <c r="M109" i="3" s="1"/>
  <c r="N109" i="3" s="1"/>
  <c r="E125" i="3"/>
  <c r="E126" i="3" s="1"/>
  <c r="E129" i="3"/>
  <c r="N138" i="3"/>
  <c r="H154" i="3"/>
  <c r="H155" i="3"/>
  <c r="H157" i="3" s="1"/>
  <c r="G199" i="3"/>
  <c r="H172" i="3"/>
  <c r="G172" i="3"/>
  <c r="E225" i="3"/>
  <c r="E226" i="3"/>
  <c r="B252" i="3"/>
  <c r="B245" i="3"/>
  <c r="B253" i="3"/>
  <c r="I270" i="3"/>
  <c r="J268" i="3"/>
  <c r="F9" i="3"/>
  <c r="F6" i="4"/>
  <c r="F49" i="4" s="1"/>
  <c r="J71" i="3"/>
  <c r="G3" i="3"/>
  <c r="G3" i="4" s="1"/>
  <c r="F26" i="3"/>
  <c r="I65" i="3"/>
  <c r="B86" i="3"/>
  <c r="J117" i="3"/>
  <c r="K117" i="3" s="1"/>
  <c r="L117" i="3" s="1"/>
  <c r="M117" i="3" s="1"/>
  <c r="N117" i="3" s="1"/>
  <c r="I118" i="3"/>
  <c r="I120" i="3" s="1"/>
  <c r="J177" i="3"/>
  <c r="K177" i="3" s="1"/>
  <c r="L177" i="3" s="1"/>
  <c r="M177" i="3" s="1"/>
  <c r="N177" i="3" s="1"/>
  <c r="I178" i="3"/>
  <c r="I180" i="3" s="1"/>
  <c r="G190" i="3"/>
  <c r="G196" i="3"/>
  <c r="B215" i="3"/>
  <c r="B216" i="3" s="1"/>
  <c r="B220" i="3"/>
  <c r="B219" i="3"/>
  <c r="H223" i="3"/>
  <c r="F225" i="3"/>
  <c r="H238" i="3"/>
  <c r="H240" i="3" s="1"/>
  <c r="C247" i="3"/>
  <c r="C246" i="3"/>
  <c r="I259" i="3"/>
  <c r="J259" i="3" s="1"/>
  <c r="K259" i="3" s="1"/>
  <c r="L259" i="3" s="1"/>
  <c r="M259" i="3" s="1"/>
  <c r="N259" i="3" s="1"/>
  <c r="J274" i="3"/>
  <c r="I275" i="3"/>
  <c r="E284" i="3"/>
  <c r="H190" i="3"/>
  <c r="H185" i="3"/>
  <c r="I186" i="3" s="1"/>
  <c r="I302" i="3"/>
  <c r="I304" i="3" s="1"/>
  <c r="I316" i="3"/>
  <c r="C14" i="3"/>
  <c r="I22" i="3"/>
  <c r="G24" i="3"/>
  <c r="G26" i="3" s="1"/>
  <c r="I32" i="3"/>
  <c r="I34" i="3" s="1"/>
  <c r="H49" i="3"/>
  <c r="C54" i="3"/>
  <c r="C56" i="3" s="1"/>
  <c r="I58" i="3"/>
  <c r="I60" i="3" s="1"/>
  <c r="B67" i="3"/>
  <c r="H84" i="3"/>
  <c r="H86" i="3" s="1"/>
  <c r="C92" i="3"/>
  <c r="C94" i="3" s="1"/>
  <c r="D106" i="3"/>
  <c r="C108" i="3"/>
  <c r="K108" i="3"/>
  <c r="B135" i="3"/>
  <c r="F152" i="3"/>
  <c r="F154" i="3" s="1"/>
  <c r="E152" i="3"/>
  <c r="E154" i="3" s="1"/>
  <c r="B163" i="3"/>
  <c r="B155" i="3"/>
  <c r="C156" i="3" s="1"/>
  <c r="B162" i="3"/>
  <c r="B193" i="3"/>
  <c r="B185" i="3"/>
  <c r="B192" i="3"/>
  <c r="B206" i="3"/>
  <c r="K207" i="3"/>
  <c r="E310" i="3"/>
  <c r="J311" i="3"/>
  <c r="K311" i="3" s="1"/>
  <c r="I313" i="3"/>
  <c r="B54" i="4"/>
  <c r="H40" i="3"/>
  <c r="H39" i="3"/>
  <c r="F75" i="3"/>
  <c r="B90" i="3"/>
  <c r="H129" i="3"/>
  <c r="H130" i="3"/>
  <c r="C157" i="3"/>
  <c r="D156" i="3"/>
  <c r="C162" i="3"/>
  <c r="F136" i="3"/>
  <c r="M213" i="3"/>
  <c r="M214" i="3" s="1"/>
  <c r="N213" i="3"/>
  <c r="N214" i="3" s="1"/>
  <c r="G14" i="3"/>
  <c r="D8" i="3"/>
  <c r="D6" i="4" s="1"/>
  <c r="D49" i="4" s="1"/>
  <c r="C69" i="3"/>
  <c r="E82" i="3"/>
  <c r="F88" i="3"/>
  <c r="F90" i="3" s="1"/>
  <c r="D100" i="3"/>
  <c r="D135" i="3"/>
  <c r="F190" i="3"/>
  <c r="D208" i="3"/>
  <c r="D210" i="3" s="1"/>
  <c r="I242" i="3"/>
  <c r="I244" i="3" s="1"/>
  <c r="J241" i="3"/>
  <c r="K241" i="3" s="1"/>
  <c r="L241" i="3" s="1"/>
  <c r="M241" i="3" s="1"/>
  <c r="N241" i="3" s="1"/>
  <c r="G249" i="3"/>
  <c r="E279" i="3"/>
  <c r="H296" i="3"/>
  <c r="D18" i="3"/>
  <c r="D28" i="3"/>
  <c r="D30" i="3" s="1"/>
  <c r="I67" i="3"/>
  <c r="I52" i="3"/>
  <c r="G75" i="3"/>
  <c r="I3" i="3"/>
  <c r="I3" i="4" s="1"/>
  <c r="I25" i="4" s="1"/>
  <c r="F22" i="3"/>
  <c r="E6" i="4"/>
  <c r="E49" i="4" s="1"/>
  <c r="C24" i="3"/>
  <c r="C26" i="3" s="1"/>
  <c r="J21" i="3"/>
  <c r="J22" i="3" s="1"/>
  <c r="C43" i="3"/>
  <c r="G45" i="3"/>
  <c r="G46" i="3"/>
  <c r="C49" i="3"/>
  <c r="C78" i="3"/>
  <c r="G90" i="3"/>
  <c r="F99" i="3"/>
  <c r="E100" i="3"/>
  <c r="F112" i="3"/>
  <c r="E114" i="3"/>
  <c r="E116" i="3" s="1"/>
  <c r="D114" i="3"/>
  <c r="D116" i="3" s="1"/>
  <c r="F132" i="3"/>
  <c r="E157" i="3"/>
  <c r="E156" i="3"/>
  <c r="D174" i="3"/>
  <c r="D176" i="3" s="1"/>
  <c r="G182" i="3"/>
  <c r="G184" i="3" s="1"/>
  <c r="E208" i="3"/>
  <c r="E210" i="3" s="1"/>
  <c r="E258" i="3"/>
  <c r="D279" i="3"/>
  <c r="D278" i="3"/>
  <c r="C290" i="3"/>
  <c r="C285" i="3"/>
  <c r="D290" i="3"/>
  <c r="I293" i="3"/>
  <c r="J291" i="3"/>
  <c r="J285" i="3" s="1"/>
  <c r="D35" i="3"/>
  <c r="B56" i="3"/>
  <c r="I82" i="3"/>
  <c r="D122" i="3"/>
  <c r="D124" i="3" s="1"/>
  <c r="H138" i="3"/>
  <c r="D162" i="3"/>
  <c r="B166" i="3"/>
  <c r="G169" i="3"/>
  <c r="H196" i="3"/>
  <c r="C178" i="3"/>
  <c r="C180" i="3" s="1"/>
  <c r="I222" i="3"/>
  <c r="B244" i="3"/>
  <c r="I256" i="3"/>
  <c r="F259" i="3"/>
  <c r="G273" i="3"/>
  <c r="C275" i="3"/>
  <c r="D275" i="3"/>
  <c r="G279" i="3"/>
  <c r="I282" i="3"/>
  <c r="I284" i="3" s="1"/>
  <c r="B285" i="3"/>
  <c r="I296" i="3"/>
  <c r="F299" i="3"/>
  <c r="G302" i="3"/>
  <c r="G304" i="3" s="1"/>
  <c r="G310" i="3"/>
  <c r="D319" i="3"/>
  <c r="F116" i="3"/>
  <c r="D120" i="3"/>
  <c r="E122" i="3"/>
  <c r="E124" i="3" s="1"/>
  <c r="E162" i="3"/>
  <c r="I174" i="3"/>
  <c r="I176" i="3" s="1"/>
  <c r="D192" i="3"/>
  <c r="H219" i="3"/>
  <c r="C232" i="3"/>
  <c r="J235" i="3"/>
  <c r="J236" i="3" s="1"/>
  <c r="J254" i="3"/>
  <c r="K254" i="3" s="1"/>
  <c r="H265" i="3"/>
  <c r="C293" i="3"/>
  <c r="C305" i="3"/>
  <c r="D306" i="3" s="1"/>
  <c r="C313" i="3"/>
  <c r="H316" i="3"/>
  <c r="E319" i="3"/>
  <c r="F35" i="3"/>
  <c r="F37" i="3" s="1"/>
  <c r="H46" i="3"/>
  <c r="B52" i="3"/>
  <c r="G58" i="3"/>
  <c r="G60" i="3" s="1"/>
  <c r="E70" i="3"/>
  <c r="E69" i="3"/>
  <c r="I78" i="3"/>
  <c r="E92" i="3"/>
  <c r="E94" i="3" s="1"/>
  <c r="D105" i="3"/>
  <c r="B116" i="3"/>
  <c r="E118" i="3"/>
  <c r="E120" i="3" s="1"/>
  <c r="C148" i="3"/>
  <c r="C150" i="3" s="1"/>
  <c r="I152" i="3"/>
  <c r="I154" i="3" s="1"/>
  <c r="F155" i="3"/>
  <c r="I166" i="3"/>
  <c r="F174" i="3"/>
  <c r="F176" i="3" s="1"/>
  <c r="B176" i="3"/>
  <c r="E178" i="3"/>
  <c r="E180" i="3" s="1"/>
  <c r="B184" i="3"/>
  <c r="J181" i="3"/>
  <c r="K181" i="3" s="1"/>
  <c r="L181" i="3" s="1"/>
  <c r="M181" i="3" s="1"/>
  <c r="N181" i="3" s="1"/>
  <c r="F189" i="3"/>
  <c r="F196" i="3"/>
  <c r="D220" i="3"/>
  <c r="I219" i="3"/>
  <c r="F226" i="3"/>
  <c r="D232" i="3"/>
  <c r="G234" i="3"/>
  <c r="G236" i="3" s="1"/>
  <c r="K235" i="3"/>
  <c r="K236" i="3" s="1"/>
  <c r="B250" i="3"/>
  <c r="C249" i="3"/>
  <c r="F258" i="3"/>
  <c r="E270" i="3"/>
  <c r="E276" i="3"/>
  <c r="H278" i="3"/>
  <c r="G289" i="3"/>
  <c r="H298" i="3"/>
  <c r="I310" i="3"/>
  <c r="F319" i="3"/>
  <c r="F43" i="3"/>
  <c r="B17" i="3"/>
  <c r="B27" i="4" s="1"/>
  <c r="B32" i="4" s="1"/>
  <c r="B75" i="4" s="1"/>
  <c r="B78" i="4" s="1"/>
  <c r="C76" i="3"/>
  <c r="G62" i="3"/>
  <c r="C106" i="3"/>
  <c r="G122" i="3"/>
  <c r="G124" i="3" s="1"/>
  <c r="B139" i="3"/>
  <c r="E146" i="3"/>
  <c r="D150" i="3"/>
  <c r="B154" i="3"/>
  <c r="J151" i="3"/>
  <c r="K151" i="3" s="1"/>
  <c r="L151" i="3" s="1"/>
  <c r="M151" i="3" s="1"/>
  <c r="N151" i="3" s="1"/>
  <c r="G159" i="3"/>
  <c r="G168" i="3"/>
  <c r="C172" i="3"/>
  <c r="C176" i="3"/>
  <c r="F185" i="3"/>
  <c r="E229" i="3"/>
  <c r="L235" i="3"/>
  <c r="L236" i="3" s="1"/>
  <c r="E238" i="3"/>
  <c r="E240" i="3" s="1"/>
  <c r="F285" i="3"/>
  <c r="F287" i="3" s="1"/>
  <c r="H290" i="3"/>
  <c r="E293" i="3"/>
  <c r="D296" i="3"/>
  <c r="E305" i="3"/>
  <c r="D190" i="3"/>
  <c r="F229" i="3"/>
  <c r="I208" i="3"/>
  <c r="I210" i="3" s="1"/>
  <c r="H220" i="3"/>
  <c r="N235" i="3"/>
  <c r="N236" i="3" s="1"/>
  <c r="H253" i="3"/>
  <c r="C316" i="3"/>
  <c r="G40" i="3"/>
  <c r="I54" i="3"/>
  <c r="I56" i="3" s="1"/>
  <c r="H62" i="3"/>
  <c r="H64" i="3" s="1"/>
  <c r="H92" i="3"/>
  <c r="H94" i="3" s="1"/>
  <c r="H118" i="3"/>
  <c r="H120" i="3" s="1"/>
  <c r="D127" i="3"/>
  <c r="F125" i="3"/>
  <c r="F127" i="3" s="1"/>
  <c r="F133" i="3"/>
  <c r="L138" i="3"/>
  <c r="G142" i="3"/>
  <c r="G144" i="3"/>
  <c r="G146" i="3" s="1"/>
  <c r="F148" i="3"/>
  <c r="F150" i="3" s="1"/>
  <c r="I168" i="3"/>
  <c r="D193" i="3"/>
  <c r="G226" i="3"/>
  <c r="C204" i="3"/>
  <c r="C206" i="3" s="1"/>
  <c r="M209" i="3"/>
  <c r="M210" i="3" s="1"/>
  <c r="E212" i="3"/>
  <c r="E214" i="3" s="1"/>
  <c r="I215" i="3"/>
  <c r="I217" i="3" s="1"/>
  <c r="G256" i="3"/>
  <c r="K239" i="3"/>
  <c r="K240" i="3" s="1"/>
  <c r="G242" i="3"/>
  <c r="G244" i="3" s="1"/>
  <c r="C262" i="3"/>
  <c r="C264" i="3" s="1"/>
  <c r="G269" i="3"/>
  <c r="D273" i="3"/>
  <c r="H273" i="3"/>
  <c r="F282" i="3"/>
  <c r="F284" i="3" s="1"/>
  <c r="H302" i="3"/>
  <c r="H304" i="3" s="1"/>
  <c r="G313" i="3"/>
  <c r="K26" i="4"/>
  <c r="L26" i="4" s="1"/>
  <c r="M26" i="4" s="1"/>
  <c r="N26" i="4" s="1"/>
  <c r="M64" i="4"/>
  <c r="K61" i="4"/>
  <c r="J62" i="4"/>
  <c r="K58" i="4"/>
  <c r="I53" i="4"/>
  <c r="M48" i="1"/>
  <c r="N48" i="1" s="1"/>
  <c r="L72" i="4"/>
  <c r="M47" i="1"/>
  <c r="M72" i="4" s="1"/>
  <c r="D66" i="4"/>
  <c r="C19" i="4"/>
  <c r="E60" i="4"/>
  <c r="H53" i="4"/>
  <c r="I60" i="4"/>
  <c r="H60" i="4"/>
  <c r="D19" i="4"/>
  <c r="H66" i="4"/>
  <c r="B66" i="4"/>
  <c r="C53" i="4"/>
  <c r="C66" i="4"/>
  <c r="G53" i="4"/>
  <c r="I19" i="4"/>
  <c r="I66" i="4"/>
  <c r="F60" i="4"/>
  <c r="G66" i="4"/>
  <c r="F66" i="4"/>
  <c r="B60" i="4"/>
  <c r="E53" i="4"/>
  <c r="E62" i="4"/>
  <c r="C60" i="4"/>
  <c r="D62" i="4"/>
  <c r="D60" i="4"/>
  <c r="E66" i="4"/>
  <c r="C62" i="4"/>
  <c r="G23" i="4"/>
  <c r="I32" i="4"/>
  <c r="I75" i="4" s="1"/>
  <c r="I78" i="4" s="1"/>
  <c r="B62" i="4"/>
  <c r="C32" i="4"/>
  <c r="C75" i="4" s="1"/>
  <c r="C78" i="4" s="1"/>
  <c r="D53" i="4"/>
  <c r="F62" i="4"/>
  <c r="G60" i="4"/>
  <c r="G62" i="4"/>
  <c r="I62" i="4"/>
  <c r="H62" i="4"/>
  <c r="D32" i="4"/>
  <c r="D75" i="4" s="1"/>
  <c r="D78" i="4" s="1"/>
  <c r="C23" i="4"/>
  <c r="H19" i="4"/>
  <c r="C25" i="4"/>
  <c r="I23" i="4"/>
  <c r="J23" i="4" s="1"/>
  <c r="K23" i="4" s="1"/>
  <c r="L23" i="4" s="1"/>
  <c r="M23" i="4" s="1"/>
  <c r="N23" i="4" s="1"/>
  <c r="F19" i="4"/>
  <c r="G19" i="4"/>
  <c r="E19" i="4"/>
  <c r="F53" i="4"/>
  <c r="D37" i="3"/>
  <c r="B18" i="3"/>
  <c r="B19" i="3"/>
  <c r="C18" i="3"/>
  <c r="J44" i="3"/>
  <c r="B130" i="3"/>
  <c r="B129" i="3"/>
  <c r="B24" i="3"/>
  <c r="B26" i="3" s="1"/>
  <c r="I84" i="3"/>
  <c r="I86" i="3" s="1"/>
  <c r="J83" i="3"/>
  <c r="G103" i="3"/>
  <c r="G102" i="3"/>
  <c r="G95" i="3"/>
  <c r="I126" i="3"/>
  <c r="I127" i="3"/>
  <c r="D138" i="3"/>
  <c r="D139" i="3"/>
  <c r="I160" i="3"/>
  <c r="I159" i="3"/>
  <c r="J158" i="3"/>
  <c r="K158" i="3" s="1"/>
  <c r="L158" i="3" s="1"/>
  <c r="M158" i="3" s="1"/>
  <c r="N158" i="3" s="1"/>
  <c r="I198" i="3"/>
  <c r="I199" i="3"/>
  <c r="J199" i="3" s="1"/>
  <c r="G9" i="3"/>
  <c r="L30" i="3"/>
  <c r="M28" i="3"/>
  <c r="M27" i="3" s="1"/>
  <c r="B39" i="3"/>
  <c r="B8" i="3"/>
  <c r="B6" i="4" s="1"/>
  <c r="B49" i="4" s="1"/>
  <c r="B40" i="3"/>
  <c r="B35" i="3"/>
  <c r="E42" i="3"/>
  <c r="F62" i="3"/>
  <c r="F64" i="3" s="1"/>
  <c r="H133" i="3"/>
  <c r="H132" i="3"/>
  <c r="H125" i="3"/>
  <c r="I163" i="3"/>
  <c r="I162" i="3"/>
  <c r="J161" i="3"/>
  <c r="I155" i="3"/>
  <c r="I8" i="3"/>
  <c r="I6" i="4" s="1"/>
  <c r="I49" i="4" s="1"/>
  <c r="D3" i="3"/>
  <c r="D3" i="4" s="1"/>
  <c r="D4" i="4" s="1"/>
  <c r="E22" i="3"/>
  <c r="C32" i="3"/>
  <c r="C34" i="3" s="1"/>
  <c r="C39" i="3"/>
  <c r="D40" i="3"/>
  <c r="I46" i="3"/>
  <c r="J46" i="3" s="1"/>
  <c r="K46" i="3" s="1"/>
  <c r="L46" i="3" s="1"/>
  <c r="M46" i="3" s="1"/>
  <c r="N46" i="3" s="1"/>
  <c r="D32" i="3"/>
  <c r="D34" i="3" s="1"/>
  <c r="K34" i="3"/>
  <c r="L33" i="3"/>
  <c r="M33" i="3" s="1"/>
  <c r="N33" i="3" s="1"/>
  <c r="G35" i="3"/>
  <c r="G43" i="3"/>
  <c r="H42" i="3"/>
  <c r="B46" i="3"/>
  <c r="G52" i="3"/>
  <c r="G76" i="3"/>
  <c r="D58" i="3"/>
  <c r="D60" i="3" s="1"/>
  <c r="G65" i="3"/>
  <c r="G69" i="3"/>
  <c r="E65" i="3"/>
  <c r="E73" i="3"/>
  <c r="E72" i="3"/>
  <c r="F79" i="3"/>
  <c r="E168" i="3"/>
  <c r="E169" i="3"/>
  <c r="F168" i="3"/>
  <c r="F10" i="3"/>
  <c r="B49" i="3"/>
  <c r="C48" i="3"/>
  <c r="B126" i="3"/>
  <c r="B127" i="3"/>
  <c r="I135" i="3"/>
  <c r="J134" i="3"/>
  <c r="J38" i="3"/>
  <c r="K128" i="3"/>
  <c r="I14" i="3"/>
  <c r="I54" i="4" s="1"/>
  <c r="C22" i="3"/>
  <c r="B48" i="3"/>
  <c r="D22" i="3"/>
  <c r="E28" i="3"/>
  <c r="E30" i="3" s="1"/>
  <c r="B3" i="3"/>
  <c r="C19" i="3"/>
  <c r="H19" i="3"/>
  <c r="F28" i="3"/>
  <c r="F30" i="3" s="1"/>
  <c r="H36" i="3"/>
  <c r="H37" i="3"/>
  <c r="E40" i="3"/>
  <c r="F39" i="3"/>
  <c r="E39" i="3"/>
  <c r="I40" i="3"/>
  <c r="D46" i="3"/>
  <c r="F17" i="3"/>
  <c r="F27" i="4" s="1"/>
  <c r="F32" i="4" s="1"/>
  <c r="F75" i="4" s="1"/>
  <c r="F78" i="4" s="1"/>
  <c r="F48" i="3"/>
  <c r="F49" i="3"/>
  <c r="H52" i="3"/>
  <c r="J53" i="3"/>
  <c r="E58" i="3"/>
  <c r="E60" i="3" s="1"/>
  <c r="I62" i="3"/>
  <c r="I64" i="3" s="1"/>
  <c r="J61" i="3"/>
  <c r="K61" i="3" s="1"/>
  <c r="L61" i="3" s="1"/>
  <c r="M61" i="3" s="1"/>
  <c r="N61" i="3" s="1"/>
  <c r="F67" i="3"/>
  <c r="F66" i="3"/>
  <c r="H65" i="3"/>
  <c r="H69" i="3"/>
  <c r="G70" i="3"/>
  <c r="F72" i="3"/>
  <c r="G72" i="3"/>
  <c r="D76" i="3"/>
  <c r="D14" i="3"/>
  <c r="D54" i="4" s="1"/>
  <c r="E75" i="3"/>
  <c r="D75" i="3"/>
  <c r="I88" i="3"/>
  <c r="I90" i="3" s="1"/>
  <c r="J87" i="3"/>
  <c r="K87" i="3" s="1"/>
  <c r="L87" i="3" s="1"/>
  <c r="M87" i="3" s="1"/>
  <c r="N87" i="3" s="1"/>
  <c r="B100" i="3"/>
  <c r="B99" i="3"/>
  <c r="F118" i="3"/>
  <c r="F120" i="3" s="1"/>
  <c r="G118" i="3"/>
  <c r="G120" i="3" s="1"/>
  <c r="C125" i="3"/>
  <c r="D132" i="3"/>
  <c r="C132" i="3"/>
  <c r="C133" i="3"/>
  <c r="E136" i="3"/>
  <c r="E135" i="3"/>
  <c r="B259" i="3"/>
  <c r="B258" i="3"/>
  <c r="M23" i="3"/>
  <c r="L23" i="3"/>
  <c r="L21" i="3" s="1"/>
  <c r="K23" i="3"/>
  <c r="K21" i="3" s="1"/>
  <c r="H76" i="3"/>
  <c r="H75" i="3"/>
  <c r="F106" i="3"/>
  <c r="F105" i="3"/>
  <c r="G125" i="3"/>
  <c r="G133" i="3"/>
  <c r="G132" i="3"/>
  <c r="K299" i="3"/>
  <c r="J297" i="3"/>
  <c r="J298" i="3" s="1"/>
  <c r="N23" i="3"/>
  <c r="G64" i="3"/>
  <c r="H109" i="3"/>
  <c r="H82" i="3"/>
  <c r="H106" i="3"/>
  <c r="H100" i="3"/>
  <c r="I92" i="3"/>
  <c r="I94" i="3" s="1"/>
  <c r="E97" i="3"/>
  <c r="E96" i="3"/>
  <c r="F96" i="3"/>
  <c r="C100" i="3"/>
  <c r="C99" i="3"/>
  <c r="D99" i="3"/>
  <c r="L98" i="3"/>
  <c r="E112" i="3"/>
  <c r="E133" i="3"/>
  <c r="E3" i="3"/>
  <c r="E3" i="4" s="1"/>
  <c r="E25" i="4" s="1"/>
  <c r="D142" i="3"/>
  <c r="D160" i="3"/>
  <c r="D163" i="3"/>
  <c r="H9" i="3"/>
  <c r="D42" i="3"/>
  <c r="D43" i="3"/>
  <c r="L164" i="3"/>
  <c r="H10" i="3"/>
  <c r="G10" i="3"/>
  <c r="H14" i="3"/>
  <c r="H54" i="4" s="1"/>
  <c r="G106" i="3"/>
  <c r="G105" i="3"/>
  <c r="I193" i="3"/>
  <c r="I192" i="3"/>
  <c r="J191" i="3"/>
  <c r="F32" i="3"/>
  <c r="F34" i="3" s="1"/>
  <c r="I35" i="3"/>
  <c r="I43" i="3"/>
  <c r="B43" i="3"/>
  <c r="G17" i="3"/>
  <c r="G27" i="4" s="1"/>
  <c r="G32" i="4" s="1"/>
  <c r="G75" i="4" s="1"/>
  <c r="G78" i="4" s="1"/>
  <c r="G48" i="3"/>
  <c r="G49" i="3"/>
  <c r="E84" i="3"/>
  <c r="E86" i="3" s="1"/>
  <c r="D84" i="3"/>
  <c r="D86" i="3" s="1"/>
  <c r="B16" i="3"/>
  <c r="H43" i="3"/>
  <c r="H22" i="3"/>
  <c r="H24" i="3"/>
  <c r="H26" i="3" s="1"/>
  <c r="K26" i="3"/>
  <c r="L24" i="3"/>
  <c r="H28" i="3"/>
  <c r="H30" i="3" s="1"/>
  <c r="E14" i="3"/>
  <c r="E54" i="4" s="1"/>
  <c r="E45" i="3"/>
  <c r="E46" i="3"/>
  <c r="H48" i="3"/>
  <c r="C95" i="3"/>
  <c r="C103" i="3"/>
  <c r="D102" i="3"/>
  <c r="C102" i="3"/>
  <c r="N108" i="3"/>
  <c r="K169" i="3"/>
  <c r="G267" i="3"/>
  <c r="G266" i="3"/>
  <c r="I4" i="3"/>
  <c r="I18" i="3"/>
  <c r="I19" i="3"/>
  <c r="C42" i="3"/>
  <c r="C35" i="3"/>
  <c r="F14" i="3"/>
  <c r="F54" i="4" s="1"/>
  <c r="F45" i="3"/>
  <c r="F46" i="3"/>
  <c r="I49" i="3"/>
  <c r="J49" i="3" s="1"/>
  <c r="K49" i="3" s="1"/>
  <c r="L49" i="3" s="1"/>
  <c r="M49" i="3" s="1"/>
  <c r="N49" i="3" s="1"/>
  <c r="M68" i="3"/>
  <c r="G78" i="3"/>
  <c r="G79" i="3"/>
  <c r="E108" i="3"/>
  <c r="E109" i="3"/>
  <c r="F108" i="3"/>
  <c r="E17" i="3"/>
  <c r="E27" i="4" s="1"/>
  <c r="E32" i="4" s="1"/>
  <c r="E75" i="4" s="1"/>
  <c r="E78" i="4" s="1"/>
  <c r="I136" i="3"/>
  <c r="I187" i="3"/>
  <c r="N243" i="3"/>
  <c r="N244" i="3" s="1"/>
  <c r="K243" i="3"/>
  <c r="K244" i="3" s="1"/>
  <c r="L243" i="3"/>
  <c r="L244" i="3" s="1"/>
  <c r="J243" i="3"/>
  <c r="J244" i="3" s="1"/>
  <c r="M243" i="3"/>
  <c r="M244" i="3" s="1"/>
  <c r="H73" i="3"/>
  <c r="F92" i="3"/>
  <c r="F94" i="3" s="1"/>
  <c r="G139" i="3"/>
  <c r="G130" i="3"/>
  <c r="G112" i="3"/>
  <c r="G114" i="3"/>
  <c r="G116" i="3" s="1"/>
  <c r="I133" i="3"/>
  <c r="I132" i="3"/>
  <c r="J131" i="3"/>
  <c r="J143" i="3"/>
  <c r="I144" i="3"/>
  <c r="I146" i="3" s="1"/>
  <c r="C182" i="3"/>
  <c r="C184" i="3" s="1"/>
  <c r="C40" i="3"/>
  <c r="E43" i="3"/>
  <c r="D54" i="3"/>
  <c r="D56" i="3" s="1"/>
  <c r="D67" i="3"/>
  <c r="I73" i="3"/>
  <c r="C84" i="3"/>
  <c r="C86" i="3" s="1"/>
  <c r="H88" i="3"/>
  <c r="H90" i="3" s="1"/>
  <c r="G92" i="3"/>
  <c r="G94" i="3" s="1"/>
  <c r="L104" i="3"/>
  <c r="B106" i="3"/>
  <c r="D108" i="3"/>
  <c r="D109" i="3"/>
  <c r="L108" i="3"/>
  <c r="H112" i="3"/>
  <c r="H114" i="3"/>
  <c r="H116" i="3" s="1"/>
  <c r="I114" i="3"/>
  <c r="I116" i="3" s="1"/>
  <c r="I130" i="3"/>
  <c r="I129" i="3"/>
  <c r="C138" i="3"/>
  <c r="C139" i="3"/>
  <c r="G148" i="3"/>
  <c r="G150" i="3" s="1"/>
  <c r="D157" i="3"/>
  <c r="D168" i="3"/>
  <c r="D169" i="3"/>
  <c r="D182" i="3"/>
  <c r="D184" i="3" s="1"/>
  <c r="E182" i="3"/>
  <c r="E184" i="3" s="1"/>
  <c r="M203" i="3"/>
  <c r="E223" i="3"/>
  <c r="E222" i="3"/>
  <c r="E215" i="3"/>
  <c r="F222" i="3"/>
  <c r="F267" i="3"/>
  <c r="F273" i="3"/>
  <c r="I279" i="3"/>
  <c r="J279" i="3" s="1"/>
  <c r="I278" i="3"/>
  <c r="E35" i="3"/>
  <c r="F36" i="3" s="1"/>
  <c r="F54" i="3"/>
  <c r="F56" i="3" s="1"/>
  <c r="D70" i="3"/>
  <c r="D69" i="3"/>
  <c r="B70" i="3"/>
  <c r="B73" i="3"/>
  <c r="B72" i="3"/>
  <c r="I76" i="3"/>
  <c r="I75" i="3"/>
  <c r="H78" i="3"/>
  <c r="B82" i="3"/>
  <c r="G100" i="3"/>
  <c r="H103" i="3"/>
  <c r="H102" i="3"/>
  <c r="H95" i="3"/>
  <c r="F109" i="3"/>
  <c r="B109" i="3"/>
  <c r="J111" i="3"/>
  <c r="J130" i="3" s="1"/>
  <c r="K113" i="3"/>
  <c r="C130" i="3"/>
  <c r="C129" i="3"/>
  <c r="E130" i="3"/>
  <c r="F135" i="3"/>
  <c r="F166" i="3"/>
  <c r="F165" i="3"/>
  <c r="G174" i="3"/>
  <c r="G176" i="3" s="1"/>
  <c r="C242" i="3"/>
  <c r="C244" i="3" s="1"/>
  <c r="D242" i="3"/>
  <c r="D244" i="3" s="1"/>
  <c r="C8" i="3"/>
  <c r="C6" i="4" s="1"/>
  <c r="C49" i="4" s="1"/>
  <c r="F58" i="3"/>
  <c r="F60" i="3" s="1"/>
  <c r="C73" i="3"/>
  <c r="C72" i="3"/>
  <c r="C65" i="3"/>
  <c r="D66" i="3" s="1"/>
  <c r="B76" i="3"/>
  <c r="B75" i="3"/>
  <c r="I79" i="3"/>
  <c r="J79" i="3" s="1"/>
  <c r="K79" i="3" s="1"/>
  <c r="L79" i="3" s="1"/>
  <c r="M79" i="3" s="1"/>
  <c r="N79" i="3" s="1"/>
  <c r="H79" i="3"/>
  <c r="I103" i="3"/>
  <c r="I102" i="3"/>
  <c r="I95" i="3"/>
  <c r="J101" i="3"/>
  <c r="I106" i="3"/>
  <c r="G109" i="3"/>
  <c r="C109" i="3"/>
  <c r="G136" i="3"/>
  <c r="G135" i="3"/>
  <c r="F139" i="3"/>
  <c r="G138" i="3"/>
  <c r="F138" i="3"/>
  <c r="G166" i="3"/>
  <c r="G165" i="3"/>
  <c r="G185" i="3"/>
  <c r="H186" i="3" s="1"/>
  <c r="G193" i="3"/>
  <c r="G192" i="3"/>
  <c r="I202" i="3"/>
  <c r="I223" i="3"/>
  <c r="I220" i="3"/>
  <c r="M32" i="3"/>
  <c r="M31" i="3" s="1"/>
  <c r="J41" i="3"/>
  <c r="F70" i="3"/>
  <c r="F69" i="3"/>
  <c r="D73" i="3"/>
  <c r="D72" i="3"/>
  <c r="K74" i="3"/>
  <c r="B79" i="3"/>
  <c r="D97" i="3"/>
  <c r="D96" i="3"/>
  <c r="I100" i="3"/>
  <c r="I99" i="3"/>
  <c r="B95" i="3"/>
  <c r="F103" i="3"/>
  <c r="E106" i="3"/>
  <c r="E105" i="3"/>
  <c r="D112" i="3"/>
  <c r="E127" i="3"/>
  <c r="D129" i="3"/>
  <c r="H135" i="3"/>
  <c r="C136" i="3"/>
  <c r="D152" i="3"/>
  <c r="D154" i="3" s="1"/>
  <c r="H163" i="3"/>
  <c r="H162" i="3"/>
  <c r="E172" i="3"/>
  <c r="E193" i="3"/>
  <c r="E190" i="3"/>
  <c r="E187" i="3"/>
  <c r="H193" i="3"/>
  <c r="H192" i="3"/>
  <c r="H217" i="3"/>
  <c r="I216" i="3"/>
  <c r="H216" i="3"/>
  <c r="H259" i="3"/>
  <c r="I258" i="3"/>
  <c r="I267" i="3"/>
  <c r="I266" i="3"/>
  <c r="E102" i="3"/>
  <c r="H136" i="3"/>
  <c r="E138" i="3"/>
  <c r="E139" i="3"/>
  <c r="M138" i="3"/>
  <c r="C142" i="3"/>
  <c r="C166" i="3"/>
  <c r="E148" i="3"/>
  <c r="E150" i="3" s="1"/>
  <c r="K173" i="3"/>
  <c r="G220" i="3"/>
  <c r="G219" i="3"/>
  <c r="G215" i="3"/>
  <c r="H258" i="3"/>
  <c r="B265" i="3"/>
  <c r="B269" i="3"/>
  <c r="K268" i="3"/>
  <c r="J270" i="3"/>
  <c r="J265" i="3"/>
  <c r="J267" i="3" s="1"/>
  <c r="C296" i="3"/>
  <c r="C295" i="3"/>
  <c r="K296" i="3"/>
  <c r="L294" i="3"/>
  <c r="E142" i="3"/>
  <c r="E163" i="3"/>
  <c r="B160" i="3"/>
  <c r="B159" i="3"/>
  <c r="F160" i="3"/>
  <c r="F178" i="3"/>
  <c r="F180" i="3" s="1"/>
  <c r="G178" i="3"/>
  <c r="G180" i="3" s="1"/>
  <c r="I190" i="3"/>
  <c r="I189" i="3"/>
  <c r="D187" i="3"/>
  <c r="B198" i="3"/>
  <c r="B199" i="3"/>
  <c r="B202" i="3"/>
  <c r="B223" i="3"/>
  <c r="B217" i="3"/>
  <c r="K218" i="3"/>
  <c r="J220" i="3"/>
  <c r="D253" i="3"/>
  <c r="H256" i="3"/>
  <c r="H255" i="3"/>
  <c r="B270" i="3"/>
  <c r="F286" i="3"/>
  <c r="H139" i="3"/>
  <c r="C160" i="3"/>
  <c r="C159" i="3"/>
  <c r="D166" i="3"/>
  <c r="E186" i="3"/>
  <c r="B190" i="3"/>
  <c r="B189" i="3"/>
  <c r="J188" i="3"/>
  <c r="C198" i="3"/>
  <c r="C199" i="3"/>
  <c r="C202" i="3"/>
  <c r="C220" i="3"/>
  <c r="I226" i="3"/>
  <c r="I225" i="3"/>
  <c r="G285" i="3"/>
  <c r="G293" i="3"/>
  <c r="G292" i="3"/>
  <c r="H292" i="3"/>
  <c r="D136" i="3"/>
  <c r="G155" i="3"/>
  <c r="G163" i="3"/>
  <c r="G162" i="3"/>
  <c r="C163" i="3"/>
  <c r="E166" i="3"/>
  <c r="E165" i="3"/>
  <c r="B186" i="3"/>
  <c r="B187" i="3"/>
  <c r="C190" i="3"/>
  <c r="C189" i="3"/>
  <c r="C185" i="3"/>
  <c r="D223" i="3"/>
  <c r="D222" i="3"/>
  <c r="D215" i="3"/>
  <c r="B226" i="3"/>
  <c r="B225" i="3"/>
  <c r="J224" i="3"/>
  <c r="B196" i="3"/>
  <c r="B195" i="3"/>
  <c r="D199" i="3"/>
  <c r="E204" i="3"/>
  <c r="E206" i="3" s="1"/>
  <c r="C226" i="3"/>
  <c r="C225" i="3"/>
  <c r="D229" i="3"/>
  <c r="E232" i="3"/>
  <c r="E253" i="3"/>
  <c r="L239" i="3"/>
  <c r="L240" i="3" s="1"/>
  <c r="C258" i="3"/>
  <c r="H262" i="3"/>
  <c r="H264" i="3" s="1"/>
  <c r="H270" i="3"/>
  <c r="C282" i="3"/>
  <c r="C284" i="3" s="1"/>
  <c r="B282" i="3"/>
  <c r="B284" i="3" s="1"/>
  <c r="G290" i="3"/>
  <c r="E296" i="3"/>
  <c r="E295" i="3"/>
  <c r="F295" i="3"/>
  <c r="J316" i="3"/>
  <c r="K314" i="3"/>
  <c r="H159" i="3"/>
  <c r="F162" i="3"/>
  <c r="F163" i="3"/>
  <c r="D165" i="3"/>
  <c r="H189" i="3"/>
  <c r="F192" i="3"/>
  <c r="F193" i="3"/>
  <c r="C196" i="3"/>
  <c r="C195" i="3"/>
  <c r="K194" i="3"/>
  <c r="E199" i="3"/>
  <c r="D198" i="3"/>
  <c r="D202" i="3"/>
  <c r="F204" i="3"/>
  <c r="F206" i="3" s="1"/>
  <c r="G204" i="3"/>
  <c r="G206" i="3" s="1"/>
  <c r="D225" i="3"/>
  <c r="G229" i="3"/>
  <c r="G228" i="3"/>
  <c r="F232" i="3"/>
  <c r="F250" i="3"/>
  <c r="I238" i="3"/>
  <c r="I240" i="3" s="1"/>
  <c r="E244" i="3"/>
  <c r="C255" i="3"/>
  <c r="B255" i="3"/>
  <c r="F290" i="3"/>
  <c r="F289" i="3"/>
  <c r="C302" i="3"/>
  <c r="C304" i="3" s="1"/>
  <c r="F313" i="3"/>
  <c r="F312" i="3"/>
  <c r="F305" i="3"/>
  <c r="B316" i="3"/>
  <c r="D196" i="3"/>
  <c r="D195" i="3"/>
  <c r="F199" i="3"/>
  <c r="E198" i="3"/>
  <c r="H199" i="3"/>
  <c r="E202" i="3"/>
  <c r="F216" i="3"/>
  <c r="F217" i="3"/>
  <c r="J215" i="3"/>
  <c r="J223" i="3"/>
  <c r="H229" i="3"/>
  <c r="H228" i="3"/>
  <c r="J239" i="3"/>
  <c r="J240" i="3" s="1"/>
  <c r="N239" i="3"/>
  <c r="N240" i="3" s="1"/>
  <c r="E247" i="3"/>
  <c r="H250" i="3"/>
  <c r="H249" i="3"/>
  <c r="H245" i="3"/>
  <c r="I245" i="3"/>
  <c r="I253" i="3"/>
  <c r="E259" i="3"/>
  <c r="C265" i="3"/>
  <c r="C273" i="3"/>
  <c r="K265" i="3"/>
  <c r="K267" i="3" s="1"/>
  <c r="L271" i="3"/>
  <c r="E292" i="3"/>
  <c r="E196" i="3"/>
  <c r="E195" i="3"/>
  <c r="E220" i="3"/>
  <c r="E219" i="3"/>
  <c r="K221" i="3"/>
  <c r="I229" i="3"/>
  <c r="J229" i="3" s="1"/>
  <c r="K229" i="3" s="1"/>
  <c r="L229" i="3" s="1"/>
  <c r="M229" i="3" s="1"/>
  <c r="N229" i="3" s="1"/>
  <c r="I228" i="3"/>
  <c r="H234" i="3"/>
  <c r="H236" i="3" s="1"/>
  <c r="C238" i="3"/>
  <c r="C240" i="3" s="1"/>
  <c r="J248" i="3"/>
  <c r="I250" i="3"/>
  <c r="J251" i="3"/>
  <c r="C286" i="3"/>
  <c r="C287" i="3"/>
  <c r="H305" i="3"/>
  <c r="H313" i="3"/>
  <c r="H312" i="3"/>
  <c r="I312" i="3"/>
  <c r="F220" i="3"/>
  <c r="F219" i="3"/>
  <c r="C215" i="3"/>
  <c r="C223" i="3"/>
  <c r="C222" i="3"/>
  <c r="I234" i="3"/>
  <c r="I236" i="3" s="1"/>
  <c r="J233" i="3"/>
  <c r="E265" i="3"/>
  <c r="F266" i="3" s="1"/>
  <c r="E273" i="3"/>
  <c r="F272" i="3"/>
  <c r="E272" i="3"/>
  <c r="C272" i="3"/>
  <c r="F276" i="3"/>
  <c r="E287" i="3"/>
  <c r="B293" i="3"/>
  <c r="C299" i="3"/>
  <c r="C298" i="3"/>
  <c r="D298" i="3"/>
  <c r="D250" i="3"/>
  <c r="C253" i="3"/>
  <c r="C256" i="3"/>
  <c r="I262" i="3"/>
  <c r="I264" i="3" s="1"/>
  <c r="C270" i="3"/>
  <c r="G270" i="3"/>
  <c r="H276" i="3"/>
  <c r="H275" i="3"/>
  <c r="C276" i="3"/>
  <c r="C279" i="3"/>
  <c r="H287" i="3"/>
  <c r="J288" i="3"/>
  <c r="I285" i="3"/>
  <c r="I290" i="3"/>
  <c r="I289" i="3"/>
  <c r="E302" i="3"/>
  <c r="E304" i="3" s="1"/>
  <c r="D307" i="3"/>
  <c r="H310" i="3"/>
  <c r="H309" i="3"/>
  <c r="I309" i="3" s="1"/>
  <c r="H202" i="3"/>
  <c r="J213" i="3"/>
  <c r="J214" i="3" s="1"/>
  <c r="G247" i="3"/>
  <c r="D245" i="3"/>
  <c r="E246" i="3" s="1"/>
  <c r="D256" i="3"/>
  <c r="D255" i="3"/>
  <c r="E256" i="3"/>
  <c r="D259" i="3"/>
  <c r="D270" i="3"/>
  <c r="D269" i="3"/>
  <c r="H293" i="3"/>
  <c r="G296" i="3"/>
  <c r="H295" i="3"/>
  <c r="E299" i="3"/>
  <c r="G306" i="3"/>
  <c r="B313" i="3"/>
  <c r="D316" i="3"/>
  <c r="D315" i="3"/>
  <c r="J209" i="3"/>
  <c r="J210" i="3" s="1"/>
  <c r="K213" i="3"/>
  <c r="K214" i="3" s="1"/>
  <c r="E250" i="3"/>
  <c r="G250" i="3"/>
  <c r="G253" i="3"/>
  <c r="H267" i="3"/>
  <c r="H266" i="3"/>
  <c r="H272" i="3"/>
  <c r="B287" i="3"/>
  <c r="B286" i="3"/>
  <c r="J293" i="3"/>
  <c r="J303" i="3"/>
  <c r="J304" i="3" s="1"/>
  <c r="I307" i="3"/>
  <c r="I306" i="3"/>
  <c r="B305" i="3"/>
  <c r="B310" i="3"/>
  <c r="B309" i="3"/>
  <c r="K308" i="3"/>
  <c r="J310" i="3"/>
  <c r="K209" i="3"/>
  <c r="K210" i="3" s="1"/>
  <c r="L213" i="3"/>
  <c r="L214" i="3" s="1"/>
  <c r="F245" i="3"/>
  <c r="G246" i="3" s="1"/>
  <c r="F253" i="3"/>
  <c r="F252" i="3"/>
  <c r="D252" i="3"/>
  <c r="F256" i="3"/>
  <c r="F270" i="3"/>
  <c r="I273" i="3"/>
  <c r="I276" i="3"/>
  <c r="F278" i="3"/>
  <c r="F279" i="3"/>
  <c r="D313" i="3"/>
  <c r="F316" i="3"/>
  <c r="F315" i="3"/>
  <c r="E252" i="3"/>
  <c r="G259" i="3"/>
  <c r="E262" i="3"/>
  <c r="E264" i="3" s="1"/>
  <c r="D265" i="3"/>
  <c r="B273" i="3"/>
  <c r="B272" i="3"/>
  <c r="J273" i="3"/>
  <c r="E290" i="3"/>
  <c r="D285" i="3"/>
  <c r="E286" i="3" s="1"/>
  <c r="B292" i="3"/>
  <c r="B296" i="3"/>
  <c r="J296" i="3"/>
  <c r="G299" i="3"/>
  <c r="D310" i="3"/>
  <c r="D318" i="3"/>
  <c r="G319" i="3"/>
  <c r="E318" i="3"/>
  <c r="H319" i="3"/>
  <c r="E249" i="3"/>
  <c r="C252" i="3"/>
  <c r="I255" i="3"/>
  <c r="G258" i="3"/>
  <c r="I269" i="3"/>
  <c r="G272" i="3"/>
  <c r="E275" i="3"/>
  <c r="C278" i="3"/>
  <c r="C289" i="3"/>
  <c r="I292" i="3"/>
  <c r="G295" i="3"/>
  <c r="E298" i="3"/>
  <c r="H299" i="3"/>
  <c r="D309" i="3"/>
  <c r="B312" i="3"/>
  <c r="H315" i="3"/>
  <c r="F318" i="3"/>
  <c r="I319" i="3"/>
  <c r="J319" i="3" s="1"/>
  <c r="B319" i="3"/>
  <c r="C269" i="3"/>
  <c r="I272" i="3"/>
  <c r="G275" i="3"/>
  <c r="H279" i="3"/>
  <c r="E289" i="3"/>
  <c r="C292" i="3"/>
  <c r="I295" i="3"/>
  <c r="B299" i="3"/>
  <c r="F309" i="3"/>
  <c r="D312" i="3"/>
  <c r="B315" i="3"/>
  <c r="C319" i="3"/>
  <c r="D292" i="3"/>
  <c r="D293" i="3"/>
  <c r="B295" i="3"/>
  <c r="G309" i="3"/>
  <c r="E312" i="3"/>
  <c r="E313" i="3"/>
  <c r="C315" i="3"/>
  <c r="B249" i="3"/>
  <c r="H252" i="3"/>
  <c r="F255" i="3"/>
  <c r="D258" i="3"/>
  <c r="F269" i="3"/>
  <c r="D272" i="3"/>
  <c r="B275" i="3"/>
  <c r="H289" i="3"/>
  <c r="F292" i="3"/>
  <c r="D295" i="3"/>
  <c r="G312" i="3"/>
  <c r="E315" i="3"/>
  <c r="C21" i="1"/>
  <c r="C66" i="1"/>
  <c r="C78" i="1" s="1"/>
  <c r="C101" i="1" s="1"/>
  <c r="C103" i="1" s="1"/>
  <c r="C104" i="1" s="1"/>
  <c r="C62" i="1"/>
  <c r="G170" i="1"/>
  <c r="I66" i="1"/>
  <c r="I78" i="1" s="1"/>
  <c r="I101" i="1" s="1"/>
  <c r="I21" i="1"/>
  <c r="I62" i="1"/>
  <c r="B66" i="1"/>
  <c r="B78" i="1" s="1"/>
  <c r="B101" i="1" s="1"/>
  <c r="B103" i="1" s="1"/>
  <c r="B104" i="1" s="1"/>
  <c r="B21" i="1"/>
  <c r="F170" i="1"/>
  <c r="D66" i="1"/>
  <c r="D78" i="1" s="1"/>
  <c r="D101" i="1" s="1"/>
  <c r="D103" i="1" s="1"/>
  <c r="D104" i="1" s="1"/>
  <c r="D21" i="1"/>
  <c r="D62" i="1"/>
  <c r="H170" i="1"/>
  <c r="E66" i="1"/>
  <c r="E78" i="1" s="1"/>
  <c r="E101" i="1" s="1"/>
  <c r="E103" i="1" s="1"/>
  <c r="E104" i="1" s="1"/>
  <c r="E21" i="1"/>
  <c r="E62" i="1"/>
  <c r="I170" i="1"/>
  <c r="H21" i="1"/>
  <c r="H66" i="1"/>
  <c r="H78" i="1" s="1"/>
  <c r="H101" i="1" s="1"/>
  <c r="H103" i="1" s="1"/>
  <c r="F66" i="1"/>
  <c r="F78" i="1" s="1"/>
  <c r="F101" i="1" s="1"/>
  <c r="F103" i="1" s="1"/>
  <c r="F104" i="1" s="1"/>
  <c r="F21" i="1"/>
  <c r="B199" i="1"/>
  <c r="B200" i="1" s="1"/>
  <c r="G66" i="1"/>
  <c r="G78" i="1" s="1"/>
  <c r="G101" i="1" s="1"/>
  <c r="G103" i="1" s="1"/>
  <c r="G104" i="1" s="1"/>
  <c r="G21" i="1"/>
  <c r="G62" i="1"/>
  <c r="C170" i="1"/>
  <c r="G199" i="1"/>
  <c r="G200" i="1" s="1"/>
  <c r="C198" i="1"/>
  <c r="C199" i="1" s="1"/>
  <c r="C200" i="1" s="1"/>
  <c r="D198" i="1"/>
  <c r="D199" i="1" s="1"/>
  <c r="D200" i="1" s="1"/>
  <c r="E198" i="1"/>
  <c r="E199" i="1" s="1"/>
  <c r="E200" i="1" s="1"/>
  <c r="F198" i="1"/>
  <c r="F199" i="1" s="1"/>
  <c r="F200" i="1" s="1"/>
  <c r="H198" i="1"/>
  <c r="H199" i="1" s="1"/>
  <c r="H200" i="1" s="1"/>
  <c r="I198" i="1"/>
  <c r="I199" i="1" s="1"/>
  <c r="I200" i="1" s="1"/>
  <c r="B198" i="1"/>
  <c r="I4" i="4" l="1"/>
  <c r="G4" i="4"/>
  <c r="G25" i="4"/>
  <c r="L42" i="4"/>
  <c r="H4" i="4"/>
  <c r="K31" i="4"/>
  <c r="L31" i="4" s="1"/>
  <c r="L59" i="4" s="1"/>
  <c r="H25" i="4"/>
  <c r="J75" i="4"/>
  <c r="H45" i="4"/>
  <c r="H46" i="4" s="1"/>
  <c r="H76" i="4"/>
  <c r="H77" i="4" s="1"/>
  <c r="D25" i="4"/>
  <c r="F45" i="4"/>
  <c r="F46" i="4" s="1"/>
  <c r="F76" i="4"/>
  <c r="F77" i="4" s="1"/>
  <c r="C45" i="4"/>
  <c r="C46" i="4" s="1"/>
  <c r="C76" i="4"/>
  <c r="C77" i="4" s="1"/>
  <c r="G45" i="4"/>
  <c r="G46" i="4" s="1"/>
  <c r="G76" i="4"/>
  <c r="G77" i="4" s="1"/>
  <c r="E4" i="4"/>
  <c r="E45" i="4"/>
  <c r="E46" i="4" s="1"/>
  <c r="E76" i="4"/>
  <c r="E77" i="4" s="1"/>
  <c r="I45" i="4"/>
  <c r="I46" i="4" s="1"/>
  <c r="I76" i="4"/>
  <c r="I77" i="4" s="1"/>
  <c r="D45" i="4"/>
  <c r="D46" i="4" s="1"/>
  <c r="D76" i="4"/>
  <c r="D77" i="4" s="1"/>
  <c r="G54" i="4"/>
  <c r="G16" i="3"/>
  <c r="C16" i="3"/>
  <c r="C54" i="4"/>
  <c r="K291" i="3"/>
  <c r="J313" i="3"/>
  <c r="F126" i="3"/>
  <c r="G4" i="3"/>
  <c r="F4" i="4"/>
  <c r="K201" i="3"/>
  <c r="L207" i="3"/>
  <c r="B247" i="3"/>
  <c r="B246" i="3"/>
  <c r="J305" i="3"/>
  <c r="J306" i="3" s="1"/>
  <c r="H187" i="3"/>
  <c r="F5" i="3"/>
  <c r="F5" i="4" s="1"/>
  <c r="F7" i="4" s="1"/>
  <c r="F9" i="4" s="1"/>
  <c r="E9" i="3"/>
  <c r="J276" i="3"/>
  <c r="K274" i="3"/>
  <c r="J65" i="3"/>
  <c r="K71" i="3"/>
  <c r="C306" i="3"/>
  <c r="J171" i="3"/>
  <c r="J196" i="3" s="1"/>
  <c r="B157" i="3"/>
  <c r="B4" i="3"/>
  <c r="B3" i="4"/>
  <c r="E306" i="3"/>
  <c r="E307" i="3"/>
  <c r="F186" i="3"/>
  <c r="F187" i="3"/>
  <c r="C307" i="3"/>
  <c r="C15" i="3"/>
  <c r="B156" i="3"/>
  <c r="F157" i="3"/>
  <c r="F156" i="3"/>
  <c r="H4" i="3"/>
  <c r="K59" i="4"/>
  <c r="K60" i="4" s="1"/>
  <c r="N64" i="4"/>
  <c r="M38" i="4"/>
  <c r="N38" i="4" s="1"/>
  <c r="L58" i="4"/>
  <c r="L61" i="4"/>
  <c r="K62" i="4"/>
  <c r="N47" i="1"/>
  <c r="N72" i="4" s="1"/>
  <c r="B96" i="3"/>
  <c r="B97" i="3"/>
  <c r="K134" i="3"/>
  <c r="J136" i="3"/>
  <c r="D10" i="3"/>
  <c r="D4" i="3"/>
  <c r="I246" i="3"/>
  <c r="I247" i="3"/>
  <c r="C187" i="3"/>
  <c r="D186" i="3"/>
  <c r="C186" i="3"/>
  <c r="C67" i="3"/>
  <c r="C66" i="3"/>
  <c r="E216" i="3"/>
  <c r="E217" i="3"/>
  <c r="F16" i="3"/>
  <c r="F15" i="3"/>
  <c r="C97" i="3"/>
  <c r="C96" i="3"/>
  <c r="M164" i="3"/>
  <c r="G126" i="3"/>
  <c r="G127" i="3"/>
  <c r="G15" i="3"/>
  <c r="C127" i="3"/>
  <c r="C126" i="3"/>
  <c r="D126" i="3"/>
  <c r="H67" i="3"/>
  <c r="H66" i="3"/>
  <c r="H5" i="3"/>
  <c r="H5" i="4" s="1"/>
  <c r="H7" i="4" s="1"/>
  <c r="H48" i="4" s="1"/>
  <c r="I66" i="3"/>
  <c r="I10" i="3"/>
  <c r="I9" i="3"/>
  <c r="E4" i="3"/>
  <c r="E10" i="3"/>
  <c r="F4" i="3"/>
  <c r="K199" i="3"/>
  <c r="J197" i="3"/>
  <c r="J198" i="3" s="1"/>
  <c r="L273" i="3"/>
  <c r="M271" i="3"/>
  <c r="J216" i="3"/>
  <c r="J217" i="3"/>
  <c r="L194" i="3"/>
  <c r="J226" i="3"/>
  <c r="K224" i="3"/>
  <c r="G156" i="3"/>
  <c r="G157" i="3"/>
  <c r="K270" i="3"/>
  <c r="L268" i="3"/>
  <c r="G186" i="3"/>
  <c r="G187" i="3"/>
  <c r="H97" i="3"/>
  <c r="H96" i="3"/>
  <c r="L169" i="3"/>
  <c r="D16" i="3"/>
  <c r="D15" i="3"/>
  <c r="F18" i="3"/>
  <c r="F19" i="3"/>
  <c r="K161" i="3"/>
  <c r="J155" i="3"/>
  <c r="B36" i="3"/>
  <c r="B5" i="3"/>
  <c r="B5" i="4" s="1"/>
  <c r="B7" i="4" s="1"/>
  <c r="B8" i="4" s="1"/>
  <c r="B37" i="3"/>
  <c r="G96" i="3"/>
  <c r="G97" i="3"/>
  <c r="C4" i="3"/>
  <c r="G286" i="3"/>
  <c r="G287" i="3"/>
  <c r="H286" i="3"/>
  <c r="F7" i="3"/>
  <c r="F11" i="3"/>
  <c r="K319" i="3"/>
  <c r="J317" i="3"/>
  <c r="J318" i="3" s="1"/>
  <c r="L308" i="3"/>
  <c r="K310" i="3"/>
  <c r="J287" i="3"/>
  <c r="J286" i="3"/>
  <c r="C216" i="3"/>
  <c r="C217" i="3"/>
  <c r="K215" i="3"/>
  <c r="K223" i="3"/>
  <c r="L221" i="3"/>
  <c r="L254" i="3"/>
  <c r="H156" i="3"/>
  <c r="J35" i="3"/>
  <c r="K41" i="3"/>
  <c r="J43" i="3"/>
  <c r="K279" i="3"/>
  <c r="J277" i="3"/>
  <c r="J278" i="3" s="1"/>
  <c r="N203" i="3"/>
  <c r="J141" i="3"/>
  <c r="K143" i="3"/>
  <c r="N68" i="3"/>
  <c r="I36" i="3"/>
  <c r="I5" i="3"/>
  <c r="I5" i="4" s="1"/>
  <c r="I7" i="4" s="1"/>
  <c r="I12" i="4" s="1"/>
  <c r="I14" i="4" s="1"/>
  <c r="I37" i="3"/>
  <c r="L34" i="3"/>
  <c r="I15" i="3"/>
  <c r="I16" i="3"/>
  <c r="D247" i="3"/>
  <c r="D246" i="3"/>
  <c r="G18" i="3"/>
  <c r="G19" i="3"/>
  <c r="C5" i="3"/>
  <c r="C5" i="4" s="1"/>
  <c r="C7" i="4" s="1"/>
  <c r="C48" i="4" s="1"/>
  <c r="C37" i="3"/>
  <c r="C36" i="3"/>
  <c r="L26" i="3"/>
  <c r="M24" i="3"/>
  <c r="D266" i="3"/>
  <c r="D267" i="3"/>
  <c r="K293" i="3"/>
  <c r="L291" i="3"/>
  <c r="K251" i="3"/>
  <c r="J245" i="3"/>
  <c r="F306" i="3"/>
  <c r="F307" i="3"/>
  <c r="K316" i="3"/>
  <c r="L314" i="3"/>
  <c r="L218" i="3"/>
  <c r="K220" i="3"/>
  <c r="L296" i="3"/>
  <c r="M294" i="3"/>
  <c r="B266" i="3"/>
  <c r="B267" i="3"/>
  <c r="N32" i="3"/>
  <c r="N34" i="3" s="1"/>
  <c r="M34" i="3"/>
  <c r="C9" i="3"/>
  <c r="C10" i="3"/>
  <c r="D9" i="3"/>
  <c r="J133" i="3"/>
  <c r="J125" i="3"/>
  <c r="K131" i="3"/>
  <c r="H15" i="3"/>
  <c r="H16" i="3"/>
  <c r="M98" i="3"/>
  <c r="L128" i="3"/>
  <c r="E66" i="3"/>
  <c r="E67" i="3"/>
  <c r="B10" i="3"/>
  <c r="B9" i="3"/>
  <c r="D36" i="3"/>
  <c r="J231" i="3"/>
  <c r="J256" i="3" s="1"/>
  <c r="K233" i="3"/>
  <c r="E37" i="3"/>
  <c r="E36" i="3"/>
  <c r="E5" i="3"/>
  <c r="F247" i="3"/>
  <c r="F246" i="3"/>
  <c r="I287" i="3"/>
  <c r="I286" i="3"/>
  <c r="C267" i="3"/>
  <c r="C266" i="3"/>
  <c r="D216" i="3"/>
  <c r="D217" i="3"/>
  <c r="L74" i="3"/>
  <c r="K101" i="3"/>
  <c r="E19" i="3"/>
  <c r="E18" i="3"/>
  <c r="D19" i="3"/>
  <c r="L299" i="3"/>
  <c r="K297" i="3"/>
  <c r="K298" i="3" s="1"/>
  <c r="K44" i="3"/>
  <c r="K47" i="3"/>
  <c r="K22" i="3"/>
  <c r="H126" i="3"/>
  <c r="H127" i="3"/>
  <c r="K160" i="3"/>
  <c r="J160" i="3"/>
  <c r="L160" i="3"/>
  <c r="M160" i="3"/>
  <c r="N160" i="3"/>
  <c r="K83" i="3"/>
  <c r="J81" i="3"/>
  <c r="J103" i="3" s="1"/>
  <c r="J47" i="3"/>
  <c r="D5" i="3"/>
  <c r="D5" i="4" s="1"/>
  <c r="D7" i="4" s="1"/>
  <c r="D9" i="4" s="1"/>
  <c r="M104" i="3"/>
  <c r="E15" i="3"/>
  <c r="E16" i="3"/>
  <c r="M21" i="3"/>
  <c r="H306" i="3"/>
  <c r="H307" i="3"/>
  <c r="H247" i="3"/>
  <c r="H246" i="3"/>
  <c r="L173" i="3"/>
  <c r="K171" i="3"/>
  <c r="K196" i="3" s="1"/>
  <c r="I156" i="3"/>
  <c r="I157" i="3"/>
  <c r="D286" i="3"/>
  <c r="D287" i="3"/>
  <c r="B307" i="3"/>
  <c r="B306" i="3"/>
  <c r="L311" i="3"/>
  <c r="K305" i="3"/>
  <c r="K313" i="3"/>
  <c r="K288" i="3"/>
  <c r="K285" i="3" s="1"/>
  <c r="J290" i="3"/>
  <c r="E267" i="3"/>
  <c r="E266" i="3"/>
  <c r="J250" i="3"/>
  <c r="K248" i="3"/>
  <c r="J190" i="3"/>
  <c r="K188" i="3"/>
  <c r="G217" i="3"/>
  <c r="G216" i="3"/>
  <c r="J95" i="3"/>
  <c r="I97" i="3"/>
  <c r="I96" i="3"/>
  <c r="L113" i="3"/>
  <c r="K111" i="3"/>
  <c r="K130" i="3" s="1"/>
  <c r="H18" i="3"/>
  <c r="K191" i="3"/>
  <c r="J185" i="3"/>
  <c r="J193" i="3"/>
  <c r="L44" i="3"/>
  <c r="L47" i="3"/>
  <c r="L22" i="3"/>
  <c r="K53" i="3"/>
  <c r="J51" i="3"/>
  <c r="J8" i="3"/>
  <c r="J6" i="4" s="1"/>
  <c r="J49" i="4" s="1"/>
  <c r="J40" i="3"/>
  <c r="K38" i="3"/>
  <c r="G66" i="3"/>
  <c r="G67" i="3"/>
  <c r="G37" i="3"/>
  <c r="G36" i="3"/>
  <c r="G5" i="3"/>
  <c r="G5" i="4" s="1"/>
  <c r="G7" i="4" s="1"/>
  <c r="G9" i="4" s="1"/>
  <c r="M30" i="3"/>
  <c r="N28" i="3"/>
  <c r="N30" i="3" s="1"/>
  <c r="J45" i="3"/>
  <c r="J14" i="3"/>
  <c r="I102" i="1"/>
  <c r="I103" i="1" s="1"/>
  <c r="I104" i="1" s="1"/>
  <c r="H104" i="1"/>
  <c r="K75" i="4" l="1"/>
  <c r="M31" i="4"/>
  <c r="N31" i="4" s="1"/>
  <c r="N59" i="4" s="1"/>
  <c r="J25" i="4"/>
  <c r="F11" i="4"/>
  <c r="H12" i="4"/>
  <c r="H15" i="4" s="1"/>
  <c r="H17" i="4" s="1"/>
  <c r="H20" i="4" s="1"/>
  <c r="M42" i="4"/>
  <c r="B48" i="4"/>
  <c r="F12" i="4"/>
  <c r="F14" i="4" s="1"/>
  <c r="F51" i="4" s="1"/>
  <c r="F55" i="4" s="1"/>
  <c r="I15" i="4"/>
  <c r="I17" i="4" s="1"/>
  <c r="I20" i="4" s="1"/>
  <c r="J54" i="4"/>
  <c r="K54" i="4" s="1"/>
  <c r="C8" i="4"/>
  <c r="C11" i="4"/>
  <c r="F48" i="4"/>
  <c r="H9" i="4"/>
  <c r="J76" i="4"/>
  <c r="K65" i="3"/>
  <c r="L71" i="3"/>
  <c r="D8" i="4"/>
  <c r="G48" i="4"/>
  <c r="G8" i="4"/>
  <c r="B11" i="4"/>
  <c r="I9" i="4"/>
  <c r="H8" i="4"/>
  <c r="G12" i="4"/>
  <c r="G15" i="4" s="1"/>
  <c r="G17" i="4" s="1"/>
  <c r="G20" i="4" s="1"/>
  <c r="L274" i="3"/>
  <c r="K276" i="3"/>
  <c r="F6" i="3"/>
  <c r="E5" i="4"/>
  <c r="E7" i="4" s="1"/>
  <c r="D12" i="4"/>
  <c r="D14" i="4" s="1"/>
  <c r="D48" i="4"/>
  <c r="B9" i="4"/>
  <c r="I11" i="4"/>
  <c r="C9" i="4"/>
  <c r="B4" i="4"/>
  <c r="B25" i="4"/>
  <c r="C4" i="4"/>
  <c r="M207" i="3"/>
  <c r="L201" i="3"/>
  <c r="I8" i="4"/>
  <c r="I48" i="4"/>
  <c r="J307" i="3"/>
  <c r="B12" i="4"/>
  <c r="B14" i="4" s="1"/>
  <c r="D11" i="4"/>
  <c r="C12" i="4"/>
  <c r="C14" i="4" s="1"/>
  <c r="C51" i="4" s="1"/>
  <c r="C55" i="4" s="1"/>
  <c r="G11" i="4"/>
  <c r="H11" i="4"/>
  <c r="M61" i="4"/>
  <c r="L62" i="4"/>
  <c r="M58" i="4"/>
  <c r="L60" i="4"/>
  <c r="K25" i="4"/>
  <c r="L25" i="4" s="1"/>
  <c r="I51" i="4"/>
  <c r="I55" i="4" s="1"/>
  <c r="K286" i="3"/>
  <c r="K287" i="3"/>
  <c r="K8" i="3"/>
  <c r="K6" i="4" s="1"/>
  <c r="K49" i="4" s="1"/>
  <c r="K40" i="3"/>
  <c r="L38" i="3"/>
  <c r="L45" i="3"/>
  <c r="K190" i="3"/>
  <c r="L188" i="3"/>
  <c r="M128" i="3"/>
  <c r="N294" i="3"/>
  <c r="N296" i="3" s="1"/>
  <c r="M296" i="3"/>
  <c r="J247" i="3"/>
  <c r="J246" i="3"/>
  <c r="M26" i="3"/>
  <c r="N24" i="3"/>
  <c r="N26" i="3" s="1"/>
  <c r="K216" i="3"/>
  <c r="K217" i="3"/>
  <c r="L319" i="3"/>
  <c r="K317" i="3"/>
  <c r="K318" i="3" s="1"/>
  <c r="M194" i="3"/>
  <c r="L199" i="3"/>
  <c r="K197" i="3"/>
  <c r="K198" i="3" s="1"/>
  <c r="N164" i="3"/>
  <c r="J15" i="3"/>
  <c r="M47" i="3"/>
  <c r="M22" i="3"/>
  <c r="M44" i="3"/>
  <c r="J126" i="3"/>
  <c r="J127" i="3"/>
  <c r="K307" i="3"/>
  <c r="K306" i="3"/>
  <c r="K48" i="3"/>
  <c r="L101" i="3"/>
  <c r="K231" i="3"/>
  <c r="K256" i="3" s="1"/>
  <c r="L233" i="3"/>
  <c r="J253" i="3"/>
  <c r="K35" i="3"/>
  <c r="L41" i="3"/>
  <c r="K43" i="3"/>
  <c r="F13" i="3"/>
  <c r="J9" i="3"/>
  <c r="J97" i="3"/>
  <c r="K95" i="3"/>
  <c r="L248" i="3"/>
  <c r="L305" i="3"/>
  <c r="L313" i="3"/>
  <c r="M311" i="3"/>
  <c r="M173" i="3"/>
  <c r="L171" i="3"/>
  <c r="L196" i="3" s="1"/>
  <c r="K45" i="3"/>
  <c r="K14" i="3"/>
  <c r="M74" i="3"/>
  <c r="K245" i="3"/>
  <c r="L251" i="3"/>
  <c r="L143" i="3"/>
  <c r="K141" i="3"/>
  <c r="K163" i="3" s="1"/>
  <c r="J36" i="3"/>
  <c r="J5" i="3"/>
  <c r="J5" i="4" s="1"/>
  <c r="J7" i="4" s="1"/>
  <c r="J37" i="3"/>
  <c r="L270" i="3"/>
  <c r="M268" i="3"/>
  <c r="L134" i="3"/>
  <c r="L14" i="3" s="1"/>
  <c r="K136" i="3"/>
  <c r="H7" i="3"/>
  <c r="H6" i="3"/>
  <c r="H11" i="3"/>
  <c r="G7" i="3"/>
  <c r="G6" i="3"/>
  <c r="G11" i="3"/>
  <c r="N104" i="3"/>
  <c r="N98" i="3"/>
  <c r="L220" i="3"/>
  <c r="M218" i="3"/>
  <c r="J166" i="3"/>
  <c r="J167" i="3"/>
  <c r="J168" i="3" s="1"/>
  <c r="B11" i="3"/>
  <c r="B6" i="3"/>
  <c r="B7" i="3"/>
  <c r="K290" i="3"/>
  <c r="L288" i="3"/>
  <c r="K277" i="3"/>
  <c r="K278" i="3" s="1"/>
  <c r="L279" i="3"/>
  <c r="L161" i="3"/>
  <c r="K155" i="3"/>
  <c r="J186" i="3"/>
  <c r="J187" i="3"/>
  <c r="L191" i="3"/>
  <c r="K185" i="3"/>
  <c r="K193" i="3"/>
  <c r="K51" i="3"/>
  <c r="L53" i="3"/>
  <c r="D11" i="3"/>
  <c r="D6" i="3"/>
  <c r="D7" i="3"/>
  <c r="M299" i="3"/>
  <c r="L297" i="3"/>
  <c r="L298" i="3" s="1"/>
  <c r="L316" i="3"/>
  <c r="M314" i="3"/>
  <c r="L285" i="3"/>
  <c r="L293" i="3"/>
  <c r="M291" i="3"/>
  <c r="C11" i="3"/>
  <c r="C6" i="3"/>
  <c r="C7" i="3"/>
  <c r="M265" i="3"/>
  <c r="M267" i="3" s="1"/>
  <c r="N271" i="3"/>
  <c r="M273" i="3"/>
  <c r="J48" i="3"/>
  <c r="M254" i="3"/>
  <c r="J163" i="3"/>
  <c r="M169" i="3"/>
  <c r="L265" i="3"/>
  <c r="L267" i="3" s="1"/>
  <c r="N31" i="3"/>
  <c r="L48" i="3"/>
  <c r="K81" i="3"/>
  <c r="L83" i="3"/>
  <c r="J77" i="3"/>
  <c r="J78" i="3" s="1"/>
  <c r="J3" i="3"/>
  <c r="J10" i="3" s="1"/>
  <c r="J70" i="3"/>
  <c r="J76" i="3"/>
  <c r="J67" i="3"/>
  <c r="J73" i="3"/>
  <c r="M113" i="3"/>
  <c r="L111" i="3"/>
  <c r="L130" i="3" s="1"/>
  <c r="J100" i="3"/>
  <c r="J106" i="3"/>
  <c r="E11" i="3"/>
  <c r="E6" i="3"/>
  <c r="E7" i="3"/>
  <c r="L131" i="3"/>
  <c r="K125" i="3"/>
  <c r="K133" i="3"/>
  <c r="I7" i="3"/>
  <c r="I6" i="3"/>
  <c r="I11" i="3"/>
  <c r="L223" i="3"/>
  <c r="L215" i="3"/>
  <c r="M221" i="3"/>
  <c r="M308" i="3"/>
  <c r="L310" i="3"/>
  <c r="J156" i="3"/>
  <c r="J157" i="3"/>
  <c r="K226" i="3"/>
  <c r="L224" i="3"/>
  <c r="N27" i="3"/>
  <c r="I57" i="4" l="1"/>
  <c r="I68" i="4" s="1"/>
  <c r="L75" i="4"/>
  <c r="M59" i="4"/>
  <c r="K76" i="4"/>
  <c r="L76" i="4" s="1"/>
  <c r="H57" i="4"/>
  <c r="H68" i="4" s="1"/>
  <c r="H14" i="4"/>
  <c r="H51" i="4" s="1"/>
  <c r="H55" i="4" s="1"/>
  <c r="G57" i="4"/>
  <c r="G68" i="4" s="1"/>
  <c r="N42" i="4"/>
  <c r="F15" i="4"/>
  <c r="F17" i="4" s="1"/>
  <c r="F20" i="4" s="1"/>
  <c r="L54" i="4"/>
  <c r="M54" i="4" s="1"/>
  <c r="C15" i="4"/>
  <c r="C17" i="4" s="1"/>
  <c r="C20" i="4" s="1"/>
  <c r="G14" i="4"/>
  <c r="G51" i="4" s="1"/>
  <c r="G55" i="4" s="1"/>
  <c r="D51" i="4"/>
  <c r="D55" i="4" s="1"/>
  <c r="D15" i="4"/>
  <c r="E11" i="4"/>
  <c r="J11" i="4" s="1"/>
  <c r="J52" i="4" s="1"/>
  <c r="E12" i="4"/>
  <c r="F8" i="4"/>
  <c r="E48" i="4"/>
  <c r="E8" i="4"/>
  <c r="E9" i="4"/>
  <c r="K250" i="3"/>
  <c r="B51" i="4"/>
  <c r="B55" i="4" s="1"/>
  <c r="J48" i="4"/>
  <c r="J8" i="4"/>
  <c r="B15" i="4"/>
  <c r="M274" i="3"/>
  <c r="L276" i="3"/>
  <c r="L65" i="3"/>
  <c r="M71" i="3"/>
  <c r="N207" i="3"/>
  <c r="N201" i="3" s="1"/>
  <c r="M201" i="3"/>
  <c r="J4" i="3"/>
  <c r="J3" i="4"/>
  <c r="J9" i="4" s="1"/>
  <c r="M25" i="4"/>
  <c r="M60" i="4"/>
  <c r="N58" i="4"/>
  <c r="N60" i="4" s="1"/>
  <c r="N61" i="4"/>
  <c r="N62" i="4" s="1"/>
  <c r="M62" i="4"/>
  <c r="L15" i="3"/>
  <c r="I13" i="3"/>
  <c r="I12" i="3"/>
  <c r="D13" i="3"/>
  <c r="D12" i="3"/>
  <c r="L286" i="3"/>
  <c r="L287" i="3"/>
  <c r="L51" i="3"/>
  <c r="M53" i="3"/>
  <c r="K157" i="3"/>
  <c r="K156" i="3"/>
  <c r="B13" i="3"/>
  <c r="B12" i="3"/>
  <c r="K15" i="3"/>
  <c r="L43" i="3"/>
  <c r="M41" i="3"/>
  <c r="L35" i="3"/>
  <c r="M48" i="3"/>
  <c r="N273" i="3"/>
  <c r="M316" i="3"/>
  <c r="N314" i="3"/>
  <c r="N316" i="3" s="1"/>
  <c r="K77" i="3"/>
  <c r="K70" i="3"/>
  <c r="K73" i="3"/>
  <c r="K76" i="3"/>
  <c r="K67" i="3"/>
  <c r="K3" i="3"/>
  <c r="M161" i="3"/>
  <c r="L155" i="3"/>
  <c r="K166" i="3"/>
  <c r="K167" i="3"/>
  <c r="K168" i="3" s="1"/>
  <c r="K97" i="3"/>
  <c r="L95" i="3"/>
  <c r="K5" i="3"/>
  <c r="K5" i="4" s="1"/>
  <c r="K7" i="4" s="1"/>
  <c r="K37" i="3"/>
  <c r="K36" i="3"/>
  <c r="J11" i="3"/>
  <c r="J6" i="3"/>
  <c r="J7" i="3"/>
  <c r="N194" i="3"/>
  <c r="N169" i="3"/>
  <c r="L277" i="3"/>
  <c r="L278" i="3" s="1"/>
  <c r="M279" i="3"/>
  <c r="M143" i="3"/>
  <c r="L141" i="3"/>
  <c r="L163" i="3" s="1"/>
  <c r="J16" i="3"/>
  <c r="M319" i="3"/>
  <c r="L317" i="3"/>
  <c r="L318" i="3" s="1"/>
  <c r="L8" i="3"/>
  <c r="L6" i="4" s="1"/>
  <c r="L49" i="4" s="1"/>
  <c r="L40" i="3"/>
  <c r="M38" i="3"/>
  <c r="E13" i="3"/>
  <c r="E12" i="3"/>
  <c r="N308" i="3"/>
  <c r="N310" i="3" s="1"/>
  <c r="M310" i="3"/>
  <c r="K127" i="3"/>
  <c r="K126" i="3"/>
  <c r="M111" i="3"/>
  <c r="M130" i="3" s="1"/>
  <c r="N113" i="3"/>
  <c r="N111" i="3" s="1"/>
  <c r="L81" i="3"/>
  <c r="L103" i="3" s="1"/>
  <c r="M83" i="3"/>
  <c r="K187" i="3"/>
  <c r="K186" i="3"/>
  <c r="M220" i="3"/>
  <c r="N218" i="3"/>
  <c r="N220" i="3" s="1"/>
  <c r="L136" i="3"/>
  <c r="M134" i="3"/>
  <c r="M251" i="3"/>
  <c r="L245" i="3"/>
  <c r="L253" i="3"/>
  <c r="M171" i="3"/>
  <c r="M196" i="3" s="1"/>
  <c r="N173" i="3"/>
  <c r="N171" i="3" s="1"/>
  <c r="M233" i="3"/>
  <c r="L231" i="3"/>
  <c r="L256" i="3" s="1"/>
  <c r="M248" i="3"/>
  <c r="L250" i="3"/>
  <c r="M223" i="3"/>
  <c r="N221" i="3"/>
  <c r="M215" i="3"/>
  <c r="M131" i="3"/>
  <c r="L133" i="3"/>
  <c r="L125" i="3"/>
  <c r="K106" i="3"/>
  <c r="K100" i="3"/>
  <c r="N254" i="3"/>
  <c r="M297" i="3"/>
  <c r="M298" i="3" s="1"/>
  <c r="N299" i="3"/>
  <c r="N297" i="3" s="1"/>
  <c r="L193" i="3"/>
  <c r="M191" i="3"/>
  <c r="L185" i="3"/>
  <c r="M288" i="3"/>
  <c r="M285" i="3" s="1"/>
  <c r="L290" i="3"/>
  <c r="G12" i="3"/>
  <c r="G13" i="3"/>
  <c r="N268" i="3"/>
  <c r="N270" i="3" s="1"/>
  <c r="M270" i="3"/>
  <c r="K247" i="3"/>
  <c r="K246" i="3"/>
  <c r="M305" i="3"/>
  <c r="M313" i="3"/>
  <c r="N311" i="3"/>
  <c r="K9" i="3"/>
  <c r="K10" i="3"/>
  <c r="N21" i="3"/>
  <c r="L216" i="3"/>
  <c r="L217" i="3"/>
  <c r="C13" i="3"/>
  <c r="C12" i="3"/>
  <c r="K253" i="3"/>
  <c r="K103" i="3"/>
  <c r="M45" i="3"/>
  <c r="N128" i="3"/>
  <c r="H12" i="3"/>
  <c r="H13" i="3"/>
  <c r="N74" i="3"/>
  <c r="M224" i="3"/>
  <c r="L226" i="3"/>
  <c r="J17" i="3"/>
  <c r="J27" i="4" s="1"/>
  <c r="N291" i="3"/>
  <c r="M293" i="3"/>
  <c r="L307" i="3"/>
  <c r="L306" i="3"/>
  <c r="F12" i="3"/>
  <c r="M101" i="3"/>
  <c r="M199" i="3"/>
  <c r="L197" i="3"/>
  <c r="L198" i="3" s="1"/>
  <c r="M188" i="3"/>
  <c r="L190" i="3"/>
  <c r="K11" i="4" l="1"/>
  <c r="K52" i="4" s="1"/>
  <c r="M75" i="4"/>
  <c r="M76" i="4"/>
  <c r="F57" i="4"/>
  <c r="F68" i="4" s="1"/>
  <c r="C57" i="4"/>
  <c r="C68" i="4" s="1"/>
  <c r="N54" i="4"/>
  <c r="J10" i="4"/>
  <c r="J12" i="4" s="1"/>
  <c r="E14" i="4"/>
  <c r="E15" i="4"/>
  <c r="M276" i="3"/>
  <c r="N274" i="3"/>
  <c r="N276" i="3" s="1"/>
  <c r="B57" i="4"/>
  <c r="B68" i="4" s="1"/>
  <c r="B70" i="4" s="1"/>
  <c r="B17" i="4"/>
  <c r="B20" i="4" s="1"/>
  <c r="K48" i="4"/>
  <c r="K8" i="4"/>
  <c r="K4" i="3"/>
  <c r="K3" i="4"/>
  <c r="M65" i="3"/>
  <c r="N71" i="3"/>
  <c r="N65" i="3" s="1"/>
  <c r="N130" i="3"/>
  <c r="M14" i="3"/>
  <c r="J4" i="4"/>
  <c r="J24" i="4"/>
  <c r="J53" i="4" s="1"/>
  <c r="N298" i="3"/>
  <c r="D17" i="4"/>
  <c r="D20" i="4" s="1"/>
  <c r="D57" i="4"/>
  <c r="D68" i="4" s="1"/>
  <c r="N25" i="4"/>
  <c r="M15" i="3"/>
  <c r="M306" i="3"/>
  <c r="M307" i="3"/>
  <c r="N319" i="3"/>
  <c r="N317" i="3" s="1"/>
  <c r="M317" i="3"/>
  <c r="M318" i="3" s="1"/>
  <c r="N293" i="3"/>
  <c r="L187" i="3"/>
  <c r="L186" i="3"/>
  <c r="M250" i="3"/>
  <c r="N248" i="3"/>
  <c r="L247" i="3"/>
  <c r="L246" i="3"/>
  <c r="K11" i="3"/>
  <c r="K7" i="3"/>
  <c r="K6" i="3"/>
  <c r="K16" i="3"/>
  <c r="N199" i="3"/>
  <c r="N197" i="3" s="1"/>
  <c r="M197" i="3"/>
  <c r="M198" i="3" s="1"/>
  <c r="N101" i="3"/>
  <c r="J18" i="3"/>
  <c r="J19" i="3"/>
  <c r="M193" i="3"/>
  <c r="N191" i="3"/>
  <c r="M185" i="3"/>
  <c r="L127" i="3"/>
  <c r="L126" i="3"/>
  <c r="N251" i="3"/>
  <c r="M245" i="3"/>
  <c r="M253" i="3"/>
  <c r="M81" i="3"/>
  <c r="M103" i="3" s="1"/>
  <c r="N83" i="3"/>
  <c r="N81" i="3" s="1"/>
  <c r="L166" i="3"/>
  <c r="L167" i="3"/>
  <c r="L168" i="3" s="1"/>
  <c r="N196" i="3"/>
  <c r="L97" i="3"/>
  <c r="M95" i="3"/>
  <c r="N265" i="3"/>
  <c r="N267" i="3" s="1"/>
  <c r="M290" i="3"/>
  <c r="N288" i="3"/>
  <c r="N290" i="3" s="1"/>
  <c r="N22" i="3"/>
  <c r="N44" i="3"/>
  <c r="N47" i="3"/>
  <c r="M136" i="3"/>
  <c r="N134" i="3"/>
  <c r="N136" i="3" s="1"/>
  <c r="L100" i="3"/>
  <c r="L106" i="3"/>
  <c r="M141" i="3"/>
  <c r="M163" i="3" s="1"/>
  <c r="N143" i="3"/>
  <c r="N141" i="3" s="1"/>
  <c r="N166" i="3" s="1"/>
  <c r="N131" i="3"/>
  <c r="M125" i="3"/>
  <c r="M133" i="3"/>
  <c r="M40" i="3"/>
  <c r="N38" i="3"/>
  <c r="M8" i="3"/>
  <c r="M6" i="4" s="1"/>
  <c r="M49" i="4" s="1"/>
  <c r="N161" i="3"/>
  <c r="M155" i="3"/>
  <c r="N224" i="3"/>
  <c r="N226" i="3" s="1"/>
  <c r="M226" i="3"/>
  <c r="M216" i="3"/>
  <c r="M217" i="3"/>
  <c r="N233" i="3"/>
  <c r="N231" i="3" s="1"/>
  <c r="N256" i="3" s="1"/>
  <c r="M231" i="3"/>
  <c r="M256" i="3" s="1"/>
  <c r="L37" i="3"/>
  <c r="L36" i="3"/>
  <c r="L5" i="3"/>
  <c r="L5" i="4" s="1"/>
  <c r="L7" i="4" s="1"/>
  <c r="N188" i="3"/>
  <c r="N190" i="3" s="1"/>
  <c r="M190" i="3"/>
  <c r="N313" i="3"/>
  <c r="N305" i="3"/>
  <c r="N223" i="3"/>
  <c r="N215" i="3"/>
  <c r="L9" i="3"/>
  <c r="M277" i="3"/>
  <c r="M278" i="3" s="1"/>
  <c r="N279" i="3"/>
  <c r="N277" i="3" s="1"/>
  <c r="N278" i="3" s="1"/>
  <c r="J13" i="3"/>
  <c r="J12" i="3"/>
  <c r="K78" i="3"/>
  <c r="K17" i="3"/>
  <c r="K27" i="4" s="1"/>
  <c r="M35" i="3"/>
  <c r="M43" i="3"/>
  <c r="N41" i="3"/>
  <c r="M51" i="3"/>
  <c r="N53" i="3"/>
  <c r="N51" i="3" s="1"/>
  <c r="N3" i="3" s="1"/>
  <c r="N3" i="4" s="1"/>
  <c r="M286" i="3"/>
  <c r="M287" i="3"/>
  <c r="L157" i="3"/>
  <c r="L156" i="3"/>
  <c r="L77" i="3"/>
  <c r="L70" i="3"/>
  <c r="L3" i="3"/>
  <c r="L3" i="4" s="1"/>
  <c r="L73" i="3"/>
  <c r="L76" i="3"/>
  <c r="L67" i="3"/>
  <c r="L11" i="4" l="1"/>
  <c r="L52" i="4" s="1"/>
  <c r="K10" i="4"/>
  <c r="K12" i="4" s="1"/>
  <c r="N76" i="4"/>
  <c r="N75" i="4"/>
  <c r="N318" i="3"/>
  <c r="L10" i="3"/>
  <c r="K4" i="4"/>
  <c r="K24" i="4"/>
  <c r="K53" i="4" s="1"/>
  <c r="E17" i="4"/>
  <c r="E20" i="4" s="1"/>
  <c r="J20" i="4" s="1"/>
  <c r="E57" i="4"/>
  <c r="E68" i="4" s="1"/>
  <c r="N76" i="3"/>
  <c r="K9" i="4"/>
  <c r="J14" i="4"/>
  <c r="E51" i="4"/>
  <c r="E55" i="4" s="1"/>
  <c r="L4" i="4"/>
  <c r="L24" i="4"/>
  <c r="L53" i="4" s="1"/>
  <c r="N24" i="4"/>
  <c r="B71" i="4"/>
  <c r="C69" i="4"/>
  <c r="C70" i="4" s="1"/>
  <c r="L9" i="4"/>
  <c r="L48" i="4"/>
  <c r="L8" i="4"/>
  <c r="L11" i="3"/>
  <c r="L6" i="3"/>
  <c r="L7" i="3"/>
  <c r="M247" i="3"/>
  <c r="M246" i="3"/>
  <c r="N285" i="3"/>
  <c r="K19" i="3"/>
  <c r="K18" i="3"/>
  <c r="N216" i="3"/>
  <c r="N217" i="3"/>
  <c r="M127" i="3"/>
  <c r="M126" i="3"/>
  <c r="N48" i="3"/>
  <c r="N245" i="3"/>
  <c r="N253" i="3"/>
  <c r="N167" i="3"/>
  <c r="M9" i="3"/>
  <c r="L78" i="3"/>
  <c r="L17" i="3"/>
  <c r="L27" i="4" s="1"/>
  <c r="M157" i="3"/>
  <c r="M156" i="3"/>
  <c r="N125" i="3"/>
  <c r="N133" i="3"/>
  <c r="N103" i="3"/>
  <c r="N306" i="3"/>
  <c r="N307" i="3"/>
  <c r="N155" i="3"/>
  <c r="N163" i="3"/>
  <c r="N14" i="3"/>
  <c r="N45" i="3"/>
  <c r="M77" i="3"/>
  <c r="M70" i="3"/>
  <c r="M3" i="3"/>
  <c r="M3" i="4" s="1"/>
  <c r="M73" i="3"/>
  <c r="M67" i="3"/>
  <c r="M76" i="3"/>
  <c r="M37" i="3"/>
  <c r="M36" i="3"/>
  <c r="M5" i="3"/>
  <c r="M5" i="4" s="1"/>
  <c r="M7" i="4" s="1"/>
  <c r="M97" i="3"/>
  <c r="N95" i="3"/>
  <c r="N97" i="3" s="1"/>
  <c r="K13" i="3"/>
  <c r="K12" i="3"/>
  <c r="L4" i="3"/>
  <c r="L16" i="3"/>
  <c r="N77" i="3"/>
  <c r="N17" i="3" s="1"/>
  <c r="N27" i="4" s="1"/>
  <c r="N70" i="3"/>
  <c r="N73" i="3"/>
  <c r="N67" i="3"/>
  <c r="M166" i="3"/>
  <c r="M167" i="3"/>
  <c r="M168" i="3" s="1"/>
  <c r="M187" i="3"/>
  <c r="M186" i="3"/>
  <c r="N198" i="3"/>
  <c r="N250" i="3"/>
  <c r="N100" i="3"/>
  <c r="N106" i="3"/>
  <c r="N185" i="3"/>
  <c r="N193" i="3"/>
  <c r="N35" i="3"/>
  <c r="N43" i="3"/>
  <c r="N40" i="3"/>
  <c r="N8" i="3"/>
  <c r="N6" i="4" s="1"/>
  <c r="N49" i="4" s="1"/>
  <c r="M100" i="3"/>
  <c r="M106" i="3"/>
  <c r="L10" i="4" l="1"/>
  <c r="L12" i="4" s="1"/>
  <c r="M11" i="4"/>
  <c r="K20" i="4"/>
  <c r="L20" i="4" s="1"/>
  <c r="M8" i="4"/>
  <c r="M9" i="4"/>
  <c r="M48" i="4"/>
  <c r="M4" i="4"/>
  <c r="M24" i="4"/>
  <c r="M53" i="4" s="1"/>
  <c r="K14" i="4"/>
  <c r="J13" i="4"/>
  <c r="J15" i="4" s="1"/>
  <c r="J51" i="4"/>
  <c r="J55" i="4" s="1"/>
  <c r="N4" i="4"/>
  <c r="D69" i="4"/>
  <c r="D70" i="4" s="1"/>
  <c r="C71" i="4"/>
  <c r="M10" i="4"/>
  <c r="M12" i="4" s="1"/>
  <c r="M52" i="4"/>
  <c r="N11" i="4"/>
  <c r="N15" i="3"/>
  <c r="N16" i="3"/>
  <c r="N247" i="3"/>
  <c r="N246" i="3"/>
  <c r="N36" i="3"/>
  <c r="N37" i="3"/>
  <c r="N5" i="3"/>
  <c r="N5" i="4" s="1"/>
  <c r="N7" i="4" s="1"/>
  <c r="N286" i="3"/>
  <c r="N287" i="3"/>
  <c r="N156" i="3"/>
  <c r="N157" i="3"/>
  <c r="N19" i="3"/>
  <c r="L19" i="3"/>
  <c r="L18" i="3"/>
  <c r="N186" i="3"/>
  <c r="N187" i="3"/>
  <c r="M4" i="3"/>
  <c r="M16" i="3"/>
  <c r="M10" i="3"/>
  <c r="N9" i="3"/>
  <c r="N10" i="3"/>
  <c r="M11" i="3"/>
  <c r="M6" i="3"/>
  <c r="M7" i="3"/>
  <c r="M78" i="3"/>
  <c r="M17" i="3"/>
  <c r="M27" i="4" s="1"/>
  <c r="N168" i="3"/>
  <c r="L12" i="3"/>
  <c r="L13" i="3"/>
  <c r="N78" i="3"/>
  <c r="N126" i="3"/>
  <c r="N127" i="3"/>
  <c r="N4" i="3"/>
  <c r="L14" i="4" l="1"/>
  <c r="K13" i="4"/>
  <c r="K15" i="4" s="1"/>
  <c r="K51" i="4"/>
  <c r="K55" i="4" s="1"/>
  <c r="N18" i="3"/>
  <c r="D71" i="4"/>
  <c r="E69" i="4"/>
  <c r="E70" i="4" s="1"/>
  <c r="N53" i="4"/>
  <c r="M20" i="4"/>
  <c r="N20" i="4" s="1"/>
  <c r="N9" i="4"/>
  <c r="N8" i="4"/>
  <c r="N48" i="4"/>
  <c r="J57" i="4"/>
  <c r="J17" i="4"/>
  <c r="J18" i="4" s="1"/>
  <c r="N10" i="4"/>
  <c r="N12" i="4" s="1"/>
  <c r="N52" i="4"/>
  <c r="M12" i="3"/>
  <c r="M13" i="3"/>
  <c r="N6" i="3"/>
  <c r="N11" i="3"/>
  <c r="N7" i="3"/>
  <c r="M19" i="3"/>
  <c r="M18" i="3"/>
  <c r="E71" i="4" l="1"/>
  <c r="F69" i="4"/>
  <c r="F70" i="4" s="1"/>
  <c r="K57" i="4"/>
  <c r="K17" i="4"/>
  <c r="K18" i="4" s="1"/>
  <c r="J19" i="4"/>
  <c r="J63" i="4"/>
  <c r="M14" i="4"/>
  <c r="L51" i="4"/>
  <c r="L55" i="4" s="1"/>
  <c r="L13" i="4"/>
  <c r="L15" i="4" s="1"/>
  <c r="N12" i="3"/>
  <c r="N13" i="3"/>
  <c r="K63" i="4" l="1"/>
  <c r="K19" i="4"/>
  <c r="N14" i="4"/>
  <c r="M51" i="4"/>
  <c r="M55" i="4" s="1"/>
  <c r="M13" i="4"/>
  <c r="M15" i="4" s="1"/>
  <c r="F71" i="4"/>
  <c r="G69" i="4"/>
  <c r="G70" i="4" s="1"/>
  <c r="J66" i="4"/>
  <c r="J68" i="4" s="1"/>
  <c r="J43" i="4"/>
  <c r="L17" i="4"/>
  <c r="L18" i="4" s="1"/>
  <c r="L57" i="4"/>
  <c r="L19" i="4" l="1"/>
  <c r="L63" i="4"/>
  <c r="N13" i="4"/>
  <c r="N15" i="4" s="1"/>
  <c r="N51" i="4"/>
  <c r="N55" i="4" s="1"/>
  <c r="M57" i="4"/>
  <c r="M17" i="4"/>
  <c r="M18" i="4" s="1"/>
  <c r="G71" i="4"/>
  <c r="H69" i="4"/>
  <c r="H70" i="4" s="1"/>
  <c r="K66" i="4"/>
  <c r="K68" i="4" s="1"/>
  <c r="K43" i="4"/>
  <c r="N17" i="4" l="1"/>
  <c r="N18" i="4" s="1"/>
  <c r="N57" i="4"/>
  <c r="M19" i="4"/>
  <c r="M63" i="4"/>
  <c r="I69" i="4"/>
  <c r="H71" i="4"/>
  <c r="L66" i="4"/>
  <c r="L68" i="4" s="1"/>
  <c r="L43" i="4"/>
  <c r="I70" i="4" l="1"/>
  <c r="I71" i="4" s="1"/>
  <c r="J69" i="4"/>
  <c r="M66" i="4"/>
  <c r="M68" i="4" s="1"/>
  <c r="M43" i="4"/>
  <c r="N19" i="4"/>
  <c r="N63" i="4"/>
  <c r="K69" i="4" l="1"/>
  <c r="J70" i="4"/>
  <c r="J22" i="4" s="1"/>
  <c r="N66" i="4"/>
  <c r="N68" i="4" s="1"/>
  <c r="N43" i="4"/>
  <c r="L69" i="4" l="1"/>
  <c r="K70" i="4"/>
  <c r="K22" i="4" s="1"/>
  <c r="J71" i="4"/>
  <c r="J78" i="4" l="1"/>
  <c r="J40" i="4" s="1"/>
  <c r="J77" i="4"/>
  <c r="J44" i="4" s="1"/>
  <c r="J41" i="4" s="1"/>
  <c r="K71" i="4"/>
  <c r="M69" i="4"/>
  <c r="L70" i="4"/>
  <c r="L22" i="4" s="1"/>
  <c r="L71" i="4" s="1"/>
  <c r="J45" i="4" l="1"/>
  <c r="J46" i="4" s="1"/>
  <c r="K78" i="4"/>
  <c r="K40" i="4" s="1"/>
  <c r="K77" i="4"/>
  <c r="K44" i="4" s="1"/>
  <c r="K41" i="4" s="1"/>
  <c r="N69" i="4"/>
  <c r="N70" i="4" s="1"/>
  <c r="N22" i="4" s="1"/>
  <c r="N71" i="4" s="1"/>
  <c r="M70" i="4"/>
  <c r="M22" i="4" s="1"/>
  <c r="M71" i="4" s="1"/>
  <c r="L78" i="4" l="1"/>
  <c r="L40" i="4" s="1"/>
  <c r="L77" i="4"/>
  <c r="L44" i="4" s="1"/>
  <c r="L41" i="4" s="1"/>
  <c r="K45" i="4"/>
  <c r="K46" i="4" s="1"/>
  <c r="M78" i="4" l="1"/>
  <c r="M40" i="4" s="1"/>
  <c r="M77" i="4"/>
  <c r="M44" i="4" s="1"/>
  <c r="M41" i="4" s="1"/>
  <c r="L45" i="4"/>
  <c r="L46" i="4" s="1"/>
  <c r="M45" i="4" l="1"/>
  <c r="M46" i="4" s="1"/>
  <c r="N77" i="4"/>
  <c r="N44" i="4" s="1"/>
  <c r="N41" i="4" s="1"/>
  <c r="N78" i="4"/>
  <c r="N40" i="4" s="1"/>
  <c r="N45" i="4" l="1"/>
  <c r="N46" i="4" s="1"/>
  <c r="B76" i="4" l="1"/>
  <c r="B77" i="4" s="1"/>
  <c r="B45" i="4"/>
  <c r="B4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98" authorId="0" shapeId="0" xr:uid="{309750F0-200B-4DFD-AE5A-0FB5EFDE5649}">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<sst xmlns="http://schemas.openxmlformats.org/spreadsheetml/2006/main" count="704" uniqueCount="243">
  <si>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</si>
  <si>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</si>
  <si>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</si>
  <si>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</si>
  <si>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</si>
  <si>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</si>
  <si>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</si>
  <si>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</si>
  <si>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</si>
  <si>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</si>
  <si>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</si>
  <si>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</si>
  <si>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</si>
  <si>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</si>
  <si>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</si>
  <si>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</si>
  <si>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</si>
  <si>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</si>
  <si>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</si>
  <si>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</si>
  <si>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</si>
  <si>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</si>
  <si>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</si>
  <si>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</si>
  <si>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</si>
  <si>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</si>
  <si>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</si>
  <si>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</si>
  <si>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</si>
  <si>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</si>
  <si>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</si>
  <si>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</si>
  <si>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</si>
  <si>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</si>
  <si>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</si>
  <si>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</si>
  <si>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</si>
  <si>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</si>
  <si>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</si>
  <si>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</si>
  <si>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</si>
  <si>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</si>
  <si>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</si>
  <si>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</si>
  <si>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</si>
  <si>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</si>
  <si>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</si>
  <si>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</si>
  <si>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</si>
  <si>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</si>
  <si>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</si>
  <si>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</si>
  <si>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</si>
  <si>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</si>
  <si>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</si>
  <si>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</si>
  <si>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</si>
  <si>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</si>
  <si>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</si>
  <si>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</si>
  <si>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</si>
  <si>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</si>
  <si>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</si>
  <si>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</si>
  <si>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</si>
  <si>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</si>
  <si>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</si>
  <si>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</si>
  <si>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</si>
  <si>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</si>
  <si>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</si>
  <si>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</si>
  <si>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</si>
  <si>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</si>
  <si>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</si>
  <si>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</si>
  <si>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</si>
  <si>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</si>
  <si>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</si>
  <si>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</si>
  <si>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</si>
  <si>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</si>
  <si>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</si>
  <si>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</si>
  <si>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</si>
  <si>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</si>
  <si>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</si>
  <si>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</si>
  <si>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</si>
  <si>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</si>
  <si>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</si>
  <si>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</si>
  <si>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</si>
  <si>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</si>
  <si>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</si>
  <si>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</si>
  <si>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</si>
  <si>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</si>
  <si>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</si>
  <si>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</si>
  <si>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</si>
  <si>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</si>
  <si>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</si>
  <si>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</si>
  <si>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</si>
  <si>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</si>
  <si>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</si>
  <si>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</si>
  <si>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</si>
  <si>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</si>
  <si>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</si>
  <si>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</si>
  <si>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</si>
  <si>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</si>
  <si>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</si>
  <si>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</si>
  <si>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</si>
  <si>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</si>
  <si>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</si>
  <si>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</si>
  <si>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</si>
  <si>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</si>
  <si>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</si>
  <si>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</si>
  <si>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</si>
  <si>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</si>
  <si>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</si>
  <si>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</si>
  <si>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</si>
  <si>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</si>
  <si>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</si>
  <si>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</si>
  <si>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</si>
  <si>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</si>
  <si>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</si>
  <si>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</si>
  <si>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</si>
  <si>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</si>
  <si>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</si>
  <si>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Property, plant and equipment</t>
  </si>
  <si>
    <t>Add up the segment revenues from below</t>
  </si>
  <si>
    <t>EBITDA - D&amp;A</t>
  </si>
  <si>
    <t>Add up the segment Capex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</si>
  <si>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</si>
  <si>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</si>
  <si>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</si>
  <si>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</si>
  <si>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</si>
  <si>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</si>
  <si>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</si>
  <si>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</si>
  <si>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</si>
  <si>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</si>
  <si>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</si>
  <si>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</si>
  <si>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</si>
  <si>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</si>
  <si>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</si>
  <si>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</si>
  <si>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</si>
  <si>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</si>
  <si>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</si>
  <si>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</si>
  <si>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</si>
  <si>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</si>
  <si>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</si>
  <si>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</si>
  <si>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</si>
  <si>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</si>
  <si>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</si>
  <si>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</si>
  <si>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</si>
  <si>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Cash Interest</t>
  </si>
  <si>
    <t>(Increase)/Decrease in Working Capital</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</si>
  <si>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</si>
  <si>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</si>
  <si>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</si>
  <si>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</si>
  <si>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</si>
  <si>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</si>
  <si>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</si>
  <si>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</si>
  <si>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</si>
  <si>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</si>
  <si>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</si>
  <si>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</si>
  <si>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</si>
  <si>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</si>
  <si>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</si>
  <si>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You can take up to 5 days for this exercise</t>
  </si>
  <si>
    <t>Comments</t>
  </si>
  <si>
    <r>
      <rPr>
        <b/>
        <sz val="16"/>
        <color rgb="FFFFFFFF"/>
        <rFont val="Calibri"/>
        <family val="2"/>
        <scheme val="minor"/>
      </rPr>
      <t>NIKE, INC.</t>
    </r>
    <r>
      <rPr>
        <b/>
        <sz val="20"/>
        <color rgb="FFFFFFFF"/>
        <rFont val="Calibri"/>
        <family val="2"/>
        <scheme val="minor"/>
      </rPr>
      <t xml:space="preserve">
</t>
    </r>
    <r>
      <rPr>
        <sz val="11"/>
        <color rgb="FFFFFFFF"/>
        <rFont val="Calibri"/>
        <family val="2"/>
        <scheme val="minor"/>
      </rPr>
      <t>(Dollars and Shares in Millions Except Per Share Amounts)</t>
    </r>
  </si>
  <si>
    <t>Dividends declared per common share</t>
  </si>
  <si>
    <t xml:space="preserve">Deferred income taxes </t>
  </si>
  <si>
    <t xml:space="preserve"> </t>
  </si>
  <si>
    <t>Investments in reverse repurchase agreements</t>
  </si>
  <si>
    <t>Disposals of property, plant and equipment</t>
  </si>
  <si>
    <t>Long-term debt payments, including current portion</t>
  </si>
  <si>
    <t>Payments on capital lease and other financing obligations</t>
  </si>
  <si>
    <t>Excess tax benefits from share-based payment arrangements</t>
  </si>
  <si>
    <t>Western Europe</t>
  </si>
  <si>
    <t xml:space="preserve">Central &amp; Eastern Europe </t>
  </si>
  <si>
    <t>Japan</t>
  </si>
  <si>
    <t>Emerging Markets</t>
  </si>
  <si>
    <t>Organic Growth's Assumptions</t>
  </si>
  <si>
    <t>Aparell</t>
  </si>
  <si>
    <t>Zero growth rate was assumed from 2023 to allow for constant variance in the forecasted value</t>
  </si>
  <si>
    <t>The rate of revenue was assumed to be same as that of the year 2022 figure to know the real growth rate and the impact on revenue</t>
  </si>
  <si>
    <t>Global division</t>
  </si>
  <si>
    <t>NOPAT =OperatingProfit×(1−TaxRate)</t>
  </si>
  <si>
    <t>FCFF =EBIT×(1−T)+Depreciation and Amortization−Capital Expenditures−Change in Working Capital</t>
  </si>
  <si>
    <t>Interest rate</t>
  </si>
  <si>
    <t>Average tax rate of the previous 5 years was considered to cater for the fluctuations and provide a clearer picture of the trends overtime.</t>
  </si>
  <si>
    <t>The interest rate was calculated below to see the impact on income</t>
  </si>
  <si>
    <t>Average interest rate of the previous 5 years was used for projections to see the real impact on income</t>
  </si>
  <si>
    <t xml:space="preserve">Capex </t>
  </si>
  <si>
    <t xml:space="preserve">Average value from 2015 to 2022 was used for the forecast </t>
  </si>
  <si>
    <t>EPS multiplied by Payout ratio</t>
  </si>
  <si>
    <t>Net Income divided by dilluted number of shares</t>
  </si>
  <si>
    <t>Kept equal to the previous years as advised</t>
  </si>
  <si>
    <t>Forecasted as a percentage of revenue</t>
  </si>
  <si>
    <t>Average rate of the previous 5 years was considered of projections</t>
  </si>
  <si>
    <t>Net Income minus dividend paid</t>
  </si>
  <si>
    <t xml:space="preserve">Average value of the previous 5 years was used for the forecast </t>
  </si>
  <si>
    <t>Net debt (Cash) multiplied by the interest rate</t>
  </si>
  <si>
    <t>DPS * Dilluted number of shares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</si>
  <si>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</si>
  <si>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</si>
  <si>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</si>
  <si>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</si>
  <si>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</si>
  <si>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</si>
  <si>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</si>
  <si>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</si>
  <si>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</si>
  <si>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</si>
  <si>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QA</t>
  </si>
  <si>
    <t>Link closing cash to the cash in balance sheet</t>
  </si>
  <si>
    <t>Debt to Asset ratio</t>
  </si>
  <si>
    <t>Equity to Asset ratio</t>
  </si>
  <si>
    <t>Liabilities</t>
  </si>
  <si>
    <t>Total Liabilities</t>
  </si>
  <si>
    <t>Opening share count + (buy back amount/1 year average share price at the bottom of cash 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</si>
</sst>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_-* #,##0.00_-;\-* #,##0.00_-;_-* &quot;-&quot;??_-;_-@_-"/>
    <numFmt numFmtId="165" formatCode="_(* #,##0_);_(* \(#,##0\);_(* &quot;-&quot;??_);_(@_)"/>
    <numFmt numFmtId="166" formatCode="0.0%"/>
    <numFmt numFmtId="167" formatCode="_(_$* #,##0_);_(_$* \(#,##0\);_(_$* &quot;-&quot;_);_(@_)"/>
    <numFmt numFmtId="168" formatCode="0.00_);\(0.00\)"/>
    <numFmt numFmtId="169" formatCode="_(_$* #,##0.00_);_(_$* \(#,##0.00\);_(_$*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9"/>
      <color rgb="FF0070C0"/>
      <name val="Calibri"/>
      <family val="2"/>
      <scheme val="minor"/>
    </font>
    <font>
      <sz val="11"/>
      <color theme="1"/>
      <name val="Calibri"/>
      <family val="2"/>
    </font>
    <font>
      <b/>
      <sz val="16"/>
      <color rgb="FFFFFFFF"/>
      <name val="Calibri"/>
      <family val="2"/>
      <scheme val="minor"/>
    </font>
    <font>
      <b/>
      <sz val="20"/>
      <color rgb="FFFFFFFF"/>
      <name val="Calibri"/>
      <family val="2"/>
      <scheme val="minor"/>
    </font>
    <font>
      <sz val="11"/>
      <color rgb="FFFFFFFF"/>
      <name val="Calibri"/>
      <family val="2"/>
      <scheme val="minor"/>
    </font>
    <font>
      <sz val="10"/>
      <color rgb="FF000000"/>
      <name val="Segoe UI"/>
      <family val="2"/>
    </font>
    <font>
      <i/>
      <sz val="10"/>
      <color theme="1"/>
      <name val="Calibri"/>
      <family val="2"/>
    </font>
    <font>
      <b/>
      <sz val="11"/>
      <color rgb="FF000000"/>
      <name val="Calibri"/>
      <family val="2"/>
      <scheme val="minor"/>
    </font>
    <font>
      <i/>
      <sz val="9"/>
      <color rgb="FF000000"/>
      <name val="Calibri"/>
      <family val="2"/>
      <scheme val="minor"/>
    </font>
    <font>
      <sz val="11"/>
      <color rgb="FF000000"/>
      <name val="Calibri"/>
      <family val="2"/>
      <scheme val="minor"/>
    </font>
    <font>
      <sz val="11"/>
      <color theme="6"/>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79998168889431442"/>
        <bgColor indexed="65"/>
      </patternFill>
    </fill>
    <fill>
      <patternFill patternType="solid">
        <fgColor theme="0"/>
        <bgColor indexed="64"/>
      </patternFill>
    </fill>
    <fill>
      <patternFill patternType="solid">
        <fgColor rgb="FF8EAADB"/>
        <bgColor indexed="64"/>
      </patternFill>
    </fill>
    <fill>
      <patternFill patternType="solid">
        <fgColor rgb="FF8496B0"/>
        <bgColor indexed="64"/>
      </patternFill>
    </fill>
    <fill>
      <patternFill patternType="solid">
        <fgColor rgb="FFFFFF00"/>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thin">
        <color rgb="FF000000"/>
      </bottom>
      <diagonal/>
    </border>
    <border>
      <left/>
      <right/>
      <top/>
      <bottom style="double">
        <color rgb="FF000000"/>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16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4" fillId="7"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0" fontId="7" fillId="2" borderId="0" xfId="0" applyFont="1" applyFill="1" applyAlignment="1">
      <alignment horizontal="center"/>
    </xf>
    <xf numFmtId="167" fontId="0" fillId="0" borderId="0" xfId="0" applyNumberFormat="1" applyAlignment="1">
      <alignment vertical="top"/>
    </xf>
    <xf numFmtId="167" fontId="0" fillId="0" borderId="5" xfId="0" applyNumberFormat="1" applyBorder="1" applyAlignment="1">
      <alignment vertical="top"/>
    </xf>
    <xf numFmtId="167" fontId="0" fillId="0" borderId="0" xfId="0" applyNumberFormat="1"/>
    <xf numFmtId="0" fontId="0" fillId="0" borderId="3" xfId="0" applyBorder="1" applyAlignment="1">
      <alignment horizontal="left" indent="2"/>
    </xf>
    <xf numFmtId="0" fontId="0" fillId="0" borderId="5" xfId="0" applyBorder="1" applyAlignment="1">
      <alignment horizontal="left" indent="1"/>
    </xf>
    <xf numFmtId="165" fontId="0" fillId="0" borderId="5" xfId="0" applyNumberFormat="1" applyBorder="1"/>
    <xf numFmtId="0" fontId="0" fillId="0" borderId="3" xfId="0" applyBorder="1" applyAlignment="1">
      <alignment horizontal="left" indent="1"/>
    </xf>
    <xf numFmtId="167" fontId="0" fillId="0" borderId="5" xfId="0" applyNumberFormat="1" applyBorder="1"/>
    <xf numFmtId="0" fontId="2" fillId="0" borderId="5" xfId="0" applyFont="1" applyBorder="1"/>
    <xf numFmtId="165" fontId="2" fillId="0" borderId="5" xfId="0" applyNumberFormat="1" applyFont="1" applyBorder="1"/>
    <xf numFmtId="0" fontId="2" fillId="0" borderId="6" xfId="0" applyFont="1" applyBorder="1"/>
    <xf numFmtId="167" fontId="2" fillId="0" borderId="0" xfId="0" applyNumberFormat="1" applyFont="1"/>
    <xf numFmtId="165" fontId="15" fillId="0" borderId="0" xfId="0" applyNumberFormat="1" applyFont="1"/>
    <xf numFmtId="167" fontId="19" fillId="0" borderId="0" xfId="0" applyNumberFormat="1" applyFont="1"/>
    <xf numFmtId="0" fontId="0" fillId="0" borderId="0" xfId="0" applyAlignment="1">
      <alignment vertical="top"/>
    </xf>
    <xf numFmtId="166" fontId="12" fillId="0" borderId="0" xfId="0" applyNumberFormat="1" applyFont="1"/>
    <xf numFmtId="9" fontId="2" fillId="0" borderId="0" xfId="2" applyFont="1"/>
    <xf numFmtId="166" fontId="11" fillId="0" borderId="0" xfId="0" applyNumberFormat="1" applyFont="1"/>
    <xf numFmtId="9" fontId="0" fillId="0" borderId="0" xfId="2" applyFont="1"/>
    <xf numFmtId="166" fontId="0" fillId="0" borderId="0" xfId="0" applyNumberFormat="1"/>
    <xf numFmtId="0" fontId="12" fillId="0" borderId="0" xfId="0" applyFont="1" applyAlignment="1">
      <alignment horizontal="left" indent="2"/>
    </xf>
    <xf numFmtId="166" fontId="20" fillId="0" borderId="0" xfId="0" applyNumberFormat="1" applyFont="1"/>
    <xf numFmtId="9" fontId="1" fillId="0" borderId="0" xfId="2" applyFont="1"/>
    <xf numFmtId="0" fontId="2" fillId="8" borderId="0" xfId="0" applyFont="1" applyFill="1"/>
    <xf numFmtId="0" fontId="2" fillId="8" borderId="0" xfId="0" applyFont="1" applyFill="1" applyAlignment="1">
      <alignment wrapText="1"/>
    </xf>
    <xf numFmtId="166" fontId="0" fillId="0" borderId="0" xfId="2" applyNumberFormat="1" applyFont="1"/>
    <xf numFmtId="43" fontId="2" fillId="0" borderId="0" xfId="0" applyNumberFormat="1" applyFont="1"/>
    <xf numFmtId="0" fontId="1" fillId="0" borderId="0" xfId="6"/>
    <xf numFmtId="166" fontId="13" fillId="0" borderId="0" xfId="2" applyNumberFormat="1" applyFont="1" applyBorder="1" applyAlignment="1">
      <alignment horizontal="left" indent="1"/>
    </xf>
    <xf numFmtId="166" fontId="0" fillId="0" borderId="0" xfId="2" applyNumberFormat="1" applyFont="1" applyAlignment="1">
      <alignment horizontal="right"/>
    </xf>
    <xf numFmtId="43" fontId="0" fillId="0" borderId="0" xfId="0" applyNumberFormat="1"/>
    <xf numFmtId="0" fontId="1" fillId="0" borderId="0" xfId="7"/>
    <xf numFmtId="0" fontId="1" fillId="0" borderId="0" xfId="8"/>
    <xf numFmtId="0" fontId="1" fillId="0" borderId="0" xfId="9"/>
    <xf numFmtId="0" fontId="1" fillId="0" borderId="0" xfId="10"/>
    <xf numFmtId="165" fontId="2" fillId="0" borderId="0" xfId="11" applyNumberFormat="1" applyFont="1"/>
    <xf numFmtId="0" fontId="1" fillId="0" borderId="0" xfId="12"/>
    <xf numFmtId="165" fontId="13" fillId="0" borderId="0" xfId="11" applyNumberFormat="1" applyFont="1" applyAlignment="1">
      <alignment horizontal="left" indent="1"/>
    </xf>
    <xf numFmtId="166" fontId="13" fillId="0" borderId="0" xfId="2" applyNumberFormat="1" applyFont="1" applyAlignment="1">
      <alignment horizontal="left" indent="2"/>
    </xf>
    <xf numFmtId="166" fontId="11" fillId="8" borderId="0" xfId="2" applyNumberFormat="1" applyFont="1" applyFill="1" applyAlignment="1">
      <alignment horizontal="right"/>
    </xf>
    <xf numFmtId="43" fontId="0" fillId="8" borderId="0" xfId="1" applyFont="1" applyFill="1"/>
    <xf numFmtId="10" fontId="0" fillId="8" borderId="0" xfId="2" applyNumberFormat="1" applyFont="1" applyFill="1"/>
    <xf numFmtId="9" fontId="11" fillId="8" borderId="0" xfId="2" applyFont="1" applyFill="1" applyAlignment="1">
      <alignment horizontal="right"/>
    </xf>
    <xf numFmtId="10" fontId="11" fillId="8" borderId="0" xfId="2" applyNumberFormat="1" applyFont="1" applyFill="1" applyAlignment="1">
      <alignment horizontal="right"/>
    </xf>
    <xf numFmtId="43" fontId="11" fillId="0" borderId="0" xfId="1" applyFont="1" applyAlignment="1">
      <alignment horizontal="right"/>
    </xf>
    <xf numFmtId="0" fontId="0" fillId="0" borderId="0" xfId="0" applyAlignment="1">
      <alignment vertical="center" wrapText="1"/>
    </xf>
    <xf numFmtId="166" fontId="11" fillId="0" borderId="0" xfId="13" applyNumberFormat="1" applyFont="1" applyAlignment="1">
      <alignment horizontal="right"/>
    </xf>
    <xf numFmtId="166" fontId="2" fillId="6" borderId="0" xfId="2" applyNumberFormat="1" applyFont="1" applyFill="1"/>
    <xf numFmtId="0" fontId="21" fillId="0" borderId="0" xfId="0" applyFont="1" applyAlignment="1">
      <alignment horizontal="left" wrapText="1"/>
    </xf>
    <xf numFmtId="0" fontId="22" fillId="0" borderId="0" xfId="0" applyFont="1" applyAlignment="1">
      <alignment horizontal="left" wrapText="1"/>
    </xf>
    <xf numFmtId="10" fontId="0" fillId="0" borderId="0" xfId="2" applyNumberFormat="1" applyFont="1"/>
    <xf numFmtId="0" fontId="23" fillId="0" borderId="0" xfId="0" applyFont="1" applyAlignment="1">
      <alignment horizontal="left" wrapText="1"/>
    </xf>
    <xf numFmtId="3" fontId="0" fillId="0" borderId="0" xfId="0" applyNumberFormat="1" applyAlignment="1">
      <alignment vertical="center" wrapText="1"/>
    </xf>
    <xf numFmtId="166" fontId="0" fillId="0" borderId="0" xfId="2" applyNumberFormat="1" applyFont="1" applyAlignment="1">
      <alignment vertical="center" wrapText="1"/>
    </xf>
    <xf numFmtId="166" fontId="22" fillId="0" borderId="0" xfId="2" applyNumberFormat="1" applyFont="1" applyAlignment="1">
      <alignment horizontal="left" wrapText="1"/>
    </xf>
    <xf numFmtId="0" fontId="21" fillId="9" borderId="0" xfId="0" applyFont="1" applyFill="1" applyAlignment="1">
      <alignment horizontal="left" wrapText="1"/>
    </xf>
    <xf numFmtId="0" fontId="21" fillId="10" borderId="0" xfId="0" applyFont="1" applyFill="1" applyAlignment="1">
      <alignment horizontal="left" wrapText="1"/>
    </xf>
    <xf numFmtId="166" fontId="21" fillId="10" borderId="0" xfId="2" applyNumberFormat="1" applyFont="1" applyFill="1" applyAlignment="1">
      <alignment horizontal="left" wrapText="1"/>
    </xf>
    <xf numFmtId="9" fontId="22" fillId="0" borderId="0" xfId="2" applyFont="1" applyAlignment="1">
      <alignment horizontal="left" wrapText="1"/>
    </xf>
    <xf numFmtId="9" fontId="0" fillId="0" borderId="0" xfId="2" applyFont="1" applyAlignment="1">
      <alignment vertical="center" wrapText="1"/>
    </xf>
    <xf numFmtId="10" fontId="22" fillId="0" borderId="0" xfId="2" applyNumberFormat="1" applyFont="1" applyAlignment="1">
      <alignment horizontal="left" wrapText="1"/>
    </xf>
    <xf numFmtId="10" fontId="0" fillId="0" borderId="0" xfId="2" applyNumberFormat="1" applyFont="1" applyAlignment="1">
      <alignment vertical="center" wrapText="1"/>
    </xf>
    <xf numFmtId="43" fontId="0" fillId="0" borderId="0" xfId="1" applyFont="1" applyAlignment="1">
      <alignment vertical="center" wrapText="1"/>
    </xf>
    <xf numFmtId="9" fontId="0" fillId="0" borderId="0" xfId="2" applyFont="1" applyAlignment="1">
      <alignment horizontal="right" wrapText="1"/>
    </xf>
    <xf numFmtId="9" fontId="0" fillId="6" borderId="0" xfId="2" applyFont="1" applyFill="1"/>
    <xf numFmtId="168" fontId="0" fillId="0" borderId="0" xfId="0" applyNumberFormat="1" applyAlignment="1">
      <alignment vertical="center" wrapText="1"/>
    </xf>
    <xf numFmtId="9" fontId="11" fillId="0" borderId="0" xfId="2" applyFont="1" applyAlignment="1">
      <alignment horizontal="right"/>
    </xf>
    <xf numFmtId="168" fontId="0" fillId="0" borderId="0" xfId="0" applyNumberFormat="1"/>
    <xf numFmtId="168" fontId="2" fillId="0" borderId="0" xfId="0" applyNumberFormat="1" applyFont="1"/>
    <xf numFmtId="166" fontId="0" fillId="0" borderId="0" xfId="2" applyNumberFormat="1" applyFont="1" applyAlignment="1">
      <alignment horizontal="right" vertical="center" wrapText="1"/>
    </xf>
    <xf numFmtId="9" fontId="0" fillId="0" borderId="0" xfId="2" applyFont="1" applyAlignment="1">
      <alignment horizontal="right" vertical="center" wrapText="1"/>
    </xf>
    <xf numFmtId="43" fontId="0" fillId="0" borderId="0" xfId="1" applyFont="1" applyAlignment="1">
      <alignment horizontal="right" vertical="center" wrapText="1"/>
    </xf>
    <xf numFmtId="9" fontId="13" fillId="0" borderId="0" xfId="2" applyFont="1" applyBorder="1" applyAlignment="1">
      <alignment horizontal="left" indent="1"/>
    </xf>
    <xf numFmtId="4" fontId="0" fillId="0" borderId="0" xfId="2" applyNumberFormat="1" applyFont="1" applyAlignment="1">
      <alignment horizontal="right" vertical="center" wrapText="1"/>
    </xf>
    <xf numFmtId="0" fontId="0" fillId="8" borderId="0" xfId="0" applyFill="1"/>
    <xf numFmtId="10" fontId="0" fillId="0" borderId="0" xfId="2" applyNumberFormat="1" applyFont="1" applyAlignment="1">
      <alignment horizontal="right" vertical="center" wrapText="1"/>
    </xf>
    <xf numFmtId="0" fontId="21" fillId="8" borderId="0" xfId="0" applyFont="1" applyFill="1" applyAlignment="1">
      <alignment horizontal="left" wrapText="1"/>
    </xf>
    <xf numFmtId="0" fontId="21" fillId="8" borderId="0" xfId="0" applyFont="1" applyFill="1" applyAlignment="1">
      <alignment horizontal="right" wrapText="1"/>
    </xf>
    <xf numFmtId="0" fontId="0" fillId="8" borderId="0" xfId="0" applyFill="1" applyAlignment="1">
      <alignment vertical="center" wrapText="1"/>
    </xf>
    <xf numFmtId="165" fontId="11" fillId="0" borderId="0" xfId="1" applyNumberFormat="1" applyFont="1" applyAlignment="1">
      <alignment horizontal="right"/>
    </xf>
    <xf numFmtId="168" fontId="21" fillId="8" borderId="0" xfId="0" applyNumberFormat="1" applyFont="1" applyFill="1" applyAlignment="1">
      <alignment horizontal="right" wrapText="1"/>
    </xf>
    <xf numFmtId="168" fontId="11" fillId="0" borderId="0" xfId="2" applyNumberFormat="1" applyFont="1" applyAlignment="1">
      <alignment horizontal="right"/>
    </xf>
    <xf numFmtId="168" fontId="0" fillId="0" borderId="0" xfId="2" applyNumberFormat="1" applyFont="1" applyAlignment="1">
      <alignment vertical="center" wrapText="1"/>
    </xf>
    <xf numFmtId="168" fontId="0" fillId="0" borderId="0" xfId="2" applyNumberFormat="1" applyFont="1" applyAlignment="1">
      <alignment horizontal="right" vertical="center" wrapText="1"/>
    </xf>
    <xf numFmtId="0" fontId="0" fillId="8" borderId="3" xfId="0" applyFill="1" applyBorder="1"/>
    <xf numFmtId="10" fontId="11" fillId="0" borderId="0" xfId="2" applyNumberFormat="1" applyFont="1" applyAlignment="1">
      <alignment horizontal="right"/>
    </xf>
    <xf numFmtId="9" fontId="24" fillId="6" borderId="0" xfId="2" applyFont="1" applyFill="1"/>
    <xf numFmtId="0" fontId="21" fillId="8" borderId="3" xfId="0" applyFont="1" applyFill="1" applyBorder="1" applyAlignment="1">
      <alignment horizontal="left" wrapText="1"/>
    </xf>
    <xf numFmtId="168" fontId="21" fillId="8" borderId="3" xfId="0" applyNumberFormat="1" applyFont="1" applyFill="1" applyBorder="1" applyAlignment="1">
      <alignment horizontal="right" wrapText="1"/>
    </xf>
    <xf numFmtId="0" fontId="0" fillId="8" borderId="3" xfId="0" applyFill="1" applyBorder="1" applyAlignment="1">
      <alignment vertical="center" wrapText="1"/>
    </xf>
    <xf numFmtId="41" fontId="0" fillId="0" borderId="0" xfId="0" applyNumberFormat="1"/>
    <xf numFmtId="9" fontId="0" fillId="0" borderId="0" xfId="0" applyNumberFormat="1"/>
    <xf numFmtId="169" fontId="0" fillId="0" borderId="0" xfId="0" applyNumberFormat="1" applyAlignment="1">
      <alignment vertical="top"/>
    </xf>
    <xf numFmtId="169" fontId="0" fillId="0" borderId="0" xfId="0" applyNumberFormat="1"/>
    <xf numFmtId="0" fontId="2" fillId="0" borderId="0" xfId="14" applyFont="1"/>
    <xf numFmtId="165" fontId="0" fillId="0" borderId="0" xfId="11" applyNumberFormat="1" applyFont="1" applyAlignment="1">
      <alignment horizontal="right"/>
    </xf>
    <xf numFmtId="0" fontId="1" fillId="0" borderId="0" xfId="14"/>
    <xf numFmtId="165" fontId="5" fillId="0" borderId="0" xfId="1" applyNumberFormat="1" applyFont="1" applyBorder="1"/>
    <xf numFmtId="165" fontId="2" fillId="5" borderId="0" xfId="5" applyNumberFormat="1" applyFont="1" applyAlignment="1">
      <alignment horizontal="center"/>
    </xf>
    <xf numFmtId="2" fontId="0" fillId="0" borderId="0" xfId="0" applyNumberFormat="1"/>
    <xf numFmtId="0" fontId="2" fillId="11" borderId="0" xfId="0" applyFont="1" applyFill="1"/>
    <xf numFmtId="43" fontId="2" fillId="11" borderId="0" xfId="0" applyNumberFormat="1" applyFont="1" applyFill="1"/>
    <xf numFmtId="2" fontId="2" fillId="11" borderId="0" xfId="0" applyNumberFormat="1" applyFont="1" applyFill="1"/>
    <xf numFmtId="165" fontId="2" fillId="11" borderId="0" xfId="0" applyNumberFormat="1" applyFont="1" applyFill="1"/>
  </cellXfs>
  <cellStyles count="15">
    <cellStyle name="60% - Accent1" xfId="5" builtinId="32"/>
    <cellStyle name="Accent1" xfId="4" builtinId="29"/>
    <cellStyle name="Comma" xfId="1" builtinId="3"/>
    <cellStyle name="Comma 2" xfId="3" xr:uid="{00000000-0005-0000-0000-000003000000}"/>
    <cellStyle name="Comma 3" xfId="11" xr:uid="{0C4F59B2-FEB9-4F7A-8A15-15BEE99B70CA}"/>
    <cellStyle name="Normal" xfId="0" builtinId="0"/>
    <cellStyle name="Normal 17" xfId="6" xr:uid="{6756EC3E-1DBB-4576-B0C9-04F0DF75FB34}"/>
    <cellStyle name="Normal 18" xfId="7" xr:uid="{B222B62B-70AD-45D5-92EB-3F6B7DCF99BF}"/>
    <cellStyle name="Normal 19" xfId="8" xr:uid="{7E9358B8-4DAA-49AC-8C26-1F47CDAB7E96}"/>
    <cellStyle name="Normal 20" xfId="9" xr:uid="{90704BC5-3A81-44D6-ABA0-32738E347F8F}"/>
    <cellStyle name="Normal 21" xfId="10" xr:uid="{0B2F8319-DAF2-470A-8F4A-77AC88D85C36}"/>
    <cellStyle name="Normal 22" xfId="12" xr:uid="{367BCF6F-A117-4E15-B951-8465CD00921B}"/>
    <cellStyle name="Normal 8" xfId="14" xr:uid="{0F053D87-C419-41A9-A292-BD3DC1535C52}"/>
    <cellStyle name="Percent" xfId="2" builtinId="5"/>
    <cellStyle name="Percent 2" xfId="13" xr:uid="{5BE10C5C-8F76-41D9-8DA8-88BBC6FE4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C\OneDrive%20-%20University%20of%20Bradford\Documents\Task%2012-%20Forecasting%20the%20Operational%20Model%201.xlsx" TargetMode="External"/><Relationship Id="rId1" Type="http://schemas.openxmlformats.org/officeDocument/2006/relationships/externalLinkPath" Target="Task%2012-%20Forecasting%20the%20Operational%20Mode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114">
          <cell r="A114" t="str">
            <v>North America</v>
          </cell>
          <cell r="B114">
            <v>13740</v>
          </cell>
          <cell r="C114">
            <v>14764</v>
          </cell>
          <cell r="D114">
            <v>15216</v>
          </cell>
          <cell r="E114">
            <v>14855</v>
          </cell>
          <cell r="F114">
            <v>15902</v>
          </cell>
          <cell r="G114">
            <v>14484</v>
          </cell>
          <cell r="H114">
            <v>17179</v>
          </cell>
          <cell r="I114">
            <v>18353</v>
          </cell>
        </row>
        <row r="115">
          <cell r="B115">
            <v>8506</v>
          </cell>
          <cell r="C115">
            <v>9299</v>
          </cell>
          <cell r="D115">
            <v>9684</v>
          </cell>
          <cell r="E115">
            <v>9322</v>
          </cell>
          <cell r="F115">
            <v>10045</v>
          </cell>
          <cell r="G115">
            <v>9329</v>
          </cell>
          <cell r="H115">
            <v>11644</v>
          </cell>
          <cell r="I115">
            <v>12228</v>
          </cell>
        </row>
        <row r="116">
          <cell r="B116">
            <v>4410</v>
          </cell>
          <cell r="C116">
            <v>4746</v>
          </cell>
          <cell r="D116">
            <v>4886</v>
          </cell>
          <cell r="E116">
            <v>4938</v>
          </cell>
          <cell r="F116">
            <v>5260</v>
          </cell>
          <cell r="G116">
            <v>4639</v>
          </cell>
          <cell r="H116">
            <v>5028</v>
          </cell>
          <cell r="I116">
            <v>5492</v>
          </cell>
        </row>
        <row r="117">
          <cell r="B117">
            <v>824</v>
          </cell>
          <cell r="C117">
            <v>719</v>
          </cell>
          <cell r="D117">
            <v>646</v>
          </cell>
          <cell r="E117">
            <v>595</v>
          </cell>
          <cell r="F117">
            <v>597</v>
          </cell>
          <cell r="G117">
            <v>516</v>
          </cell>
          <cell r="H117">
            <v>507</v>
          </cell>
          <cell r="I117">
            <v>633</v>
          </cell>
        </row>
        <row r="118">
          <cell r="A118" t="str">
            <v>Europe, Middle East &amp; Africa</v>
          </cell>
          <cell r="B118">
            <v>0</v>
          </cell>
          <cell r="C118">
            <v>0</v>
          </cell>
          <cell r="D118">
            <v>0</v>
          </cell>
          <cell r="E118">
            <v>9242</v>
          </cell>
          <cell r="F118">
            <v>9812</v>
          </cell>
          <cell r="G118">
            <v>9347</v>
          </cell>
          <cell r="H118">
            <v>11456</v>
          </cell>
          <cell r="I118">
            <v>12479</v>
          </cell>
        </row>
        <row r="119">
          <cell r="I119">
            <v>7388</v>
          </cell>
        </row>
        <row r="120">
          <cell r="E120">
            <v>2940</v>
          </cell>
          <cell r="F120">
            <v>3087</v>
          </cell>
          <cell r="G120">
            <v>3053</v>
          </cell>
          <cell r="H120">
            <v>3996</v>
          </cell>
          <cell r="I120">
            <v>4527</v>
          </cell>
        </row>
        <row r="121">
          <cell r="I121">
            <v>564</v>
          </cell>
        </row>
        <row r="122">
          <cell r="A122" t="str">
            <v>Western Europe</v>
          </cell>
          <cell r="B122">
            <v>5705</v>
          </cell>
          <cell r="C122">
            <v>5884</v>
          </cell>
          <cell r="D122">
            <v>6211</v>
          </cell>
          <cell r="E122">
            <v>0</v>
          </cell>
          <cell r="F122">
            <v>0</v>
          </cell>
          <cell r="G122">
            <v>0</v>
          </cell>
        </row>
        <row r="123">
          <cell r="B123">
            <v>3876</v>
          </cell>
          <cell r="C123">
            <v>3985</v>
          </cell>
          <cell r="D123">
            <v>4068</v>
          </cell>
        </row>
        <row r="124">
          <cell r="B124">
            <v>1552</v>
          </cell>
          <cell r="C124">
            <v>1628</v>
          </cell>
          <cell r="D124">
            <v>1868</v>
          </cell>
        </row>
        <row r="125">
          <cell r="B125">
            <v>277</v>
          </cell>
          <cell r="C125">
            <v>271</v>
          </cell>
          <cell r="D125">
            <v>275</v>
          </cell>
        </row>
        <row r="126">
          <cell r="A126" t="str">
            <v xml:space="preserve">Central &amp; Eastern Europe </v>
          </cell>
          <cell r="B126">
            <v>1421</v>
          </cell>
          <cell r="C126">
            <v>1431</v>
          </cell>
          <cell r="D126">
            <v>1487</v>
          </cell>
          <cell r="E126">
            <v>0</v>
          </cell>
          <cell r="F126">
            <v>0</v>
          </cell>
          <cell r="G126">
            <v>0</v>
          </cell>
        </row>
        <row r="127">
          <cell r="B127">
            <v>827</v>
          </cell>
          <cell r="C127">
            <v>882</v>
          </cell>
          <cell r="D127">
            <v>927</v>
          </cell>
        </row>
        <row r="128">
          <cell r="B128">
            <v>499</v>
          </cell>
          <cell r="C128">
            <v>463</v>
          </cell>
          <cell r="D128">
            <v>471</v>
          </cell>
        </row>
        <row r="129">
          <cell r="B129">
            <v>95</v>
          </cell>
          <cell r="C129">
            <v>86</v>
          </cell>
          <cell r="D129">
            <v>89</v>
          </cell>
        </row>
        <row r="130">
          <cell r="A130" t="str">
            <v>Greater China</v>
          </cell>
          <cell r="B130">
            <v>3067</v>
          </cell>
          <cell r="C130">
            <v>3785</v>
          </cell>
          <cell r="D130">
            <v>4237</v>
          </cell>
          <cell r="E130">
            <v>5134</v>
          </cell>
          <cell r="F130">
            <v>6208</v>
          </cell>
          <cell r="G130">
            <v>6679</v>
          </cell>
          <cell r="H130">
            <v>8290</v>
          </cell>
          <cell r="I130">
            <v>7547</v>
          </cell>
        </row>
        <row r="131">
          <cell r="B131">
            <v>2016</v>
          </cell>
          <cell r="C131">
            <v>2599</v>
          </cell>
          <cell r="D131">
            <v>2920</v>
          </cell>
          <cell r="E131">
            <v>3496</v>
          </cell>
          <cell r="F131">
            <v>4262</v>
          </cell>
          <cell r="G131">
            <v>4635</v>
          </cell>
          <cell r="H131">
            <v>5748</v>
          </cell>
          <cell r="I131">
            <v>5416</v>
          </cell>
        </row>
        <row r="132">
          <cell r="B132">
            <v>925</v>
          </cell>
          <cell r="C132">
            <v>1055</v>
          </cell>
          <cell r="D132">
            <v>1188</v>
          </cell>
          <cell r="E132">
            <v>1508</v>
          </cell>
          <cell r="F132">
            <v>1808</v>
          </cell>
          <cell r="G132">
            <v>1896</v>
          </cell>
          <cell r="H132">
            <v>2347</v>
          </cell>
          <cell r="I132">
            <v>1938</v>
          </cell>
        </row>
        <row r="133">
          <cell r="B133">
            <v>126</v>
          </cell>
          <cell r="C133">
            <v>131</v>
          </cell>
          <cell r="D133">
            <v>129</v>
          </cell>
          <cell r="E133">
            <v>130</v>
          </cell>
          <cell r="F133">
            <v>138</v>
          </cell>
          <cell r="G133">
            <v>148</v>
          </cell>
          <cell r="H133">
            <v>195</v>
          </cell>
          <cell r="I133">
            <v>193</v>
          </cell>
        </row>
        <row r="134">
          <cell r="A134" t="str">
            <v>Japan</v>
          </cell>
          <cell r="B134">
            <v>755</v>
          </cell>
          <cell r="C134">
            <v>869</v>
          </cell>
          <cell r="D134">
            <v>1014</v>
          </cell>
          <cell r="E134">
            <v>0</v>
          </cell>
          <cell r="F134">
            <v>0</v>
          </cell>
          <cell r="G134">
            <v>0</v>
          </cell>
        </row>
        <row r="135">
          <cell r="B135">
            <v>452</v>
          </cell>
          <cell r="C135">
            <v>570</v>
          </cell>
          <cell r="D135">
            <v>666</v>
          </cell>
        </row>
        <row r="136">
          <cell r="B136">
            <v>230</v>
          </cell>
          <cell r="C136">
            <v>228</v>
          </cell>
          <cell r="D136">
            <v>275</v>
          </cell>
        </row>
        <row r="137">
          <cell r="B137">
            <v>73</v>
          </cell>
          <cell r="C137">
            <v>71</v>
          </cell>
          <cell r="D137">
            <v>73</v>
          </cell>
        </row>
        <row r="138">
          <cell r="A138" t="str">
            <v>Asia Pacific &amp; Latin America</v>
          </cell>
          <cell r="B138">
            <v>0</v>
          </cell>
          <cell r="C138">
            <v>0</v>
          </cell>
          <cell r="D138">
            <v>0</v>
          </cell>
          <cell r="E138">
            <v>5166</v>
          </cell>
          <cell r="F138">
            <v>5254</v>
          </cell>
          <cell r="G138">
            <v>5028</v>
          </cell>
          <cell r="H138">
            <v>5343</v>
          </cell>
          <cell r="I138">
            <v>5955</v>
          </cell>
        </row>
        <row r="139">
          <cell r="E139">
            <v>3575</v>
          </cell>
          <cell r="F139">
            <v>3622</v>
          </cell>
          <cell r="G139">
            <v>3449</v>
          </cell>
          <cell r="H139">
            <v>3659</v>
          </cell>
          <cell r="I139">
            <v>4111</v>
          </cell>
        </row>
        <row r="140">
          <cell r="E140">
            <v>1347</v>
          </cell>
          <cell r="F140">
            <v>1395</v>
          </cell>
          <cell r="G140">
            <v>1365</v>
          </cell>
          <cell r="H140">
            <v>1494</v>
          </cell>
          <cell r="I140">
            <v>1610</v>
          </cell>
        </row>
        <row r="141">
          <cell r="E141">
            <v>244</v>
          </cell>
          <cell r="F141">
            <v>237</v>
          </cell>
          <cell r="G141">
            <v>214</v>
          </cell>
          <cell r="H141">
            <v>190</v>
          </cell>
          <cell r="I141">
            <v>234</v>
          </cell>
        </row>
        <row r="142">
          <cell r="A142" t="str">
            <v>Emerging Markets</v>
          </cell>
          <cell r="B142">
            <v>3898</v>
          </cell>
          <cell r="C142">
            <v>3701</v>
          </cell>
          <cell r="D142">
            <v>3995</v>
          </cell>
          <cell r="E142">
            <v>0</v>
          </cell>
          <cell r="F142">
            <v>0</v>
          </cell>
          <cell r="G142">
            <v>0</v>
          </cell>
        </row>
        <row r="143">
          <cell r="B143">
            <v>2641</v>
          </cell>
          <cell r="C143">
            <v>2536</v>
          </cell>
          <cell r="D143">
            <v>2816</v>
          </cell>
        </row>
        <row r="144">
          <cell r="B144">
            <v>1021</v>
          </cell>
          <cell r="C144">
            <v>947</v>
          </cell>
          <cell r="D144">
            <v>966</v>
          </cell>
        </row>
        <row r="145">
          <cell r="B145">
            <v>236</v>
          </cell>
          <cell r="C145">
            <v>218</v>
          </cell>
          <cell r="D145">
            <v>213</v>
          </cell>
        </row>
        <row r="146">
          <cell r="B146">
            <v>115</v>
          </cell>
          <cell r="C146">
            <v>73</v>
          </cell>
          <cell r="D146">
            <v>73</v>
          </cell>
          <cell r="E146">
            <v>88</v>
          </cell>
          <cell r="F146">
            <v>42</v>
          </cell>
          <cell r="G146">
            <v>30</v>
          </cell>
          <cell r="H146">
            <v>25</v>
          </cell>
          <cell r="I146">
            <v>102</v>
          </cell>
        </row>
        <row r="148">
          <cell r="B148">
            <v>1982</v>
          </cell>
          <cell r="C148">
            <v>1955</v>
          </cell>
          <cell r="D148">
            <v>2042</v>
          </cell>
          <cell r="E148">
            <v>1886</v>
          </cell>
          <cell r="F148">
            <v>1906</v>
          </cell>
          <cell r="G148">
            <v>1846</v>
          </cell>
          <cell r="H148">
            <v>2205</v>
          </cell>
          <cell r="I148">
            <v>2346</v>
          </cell>
        </row>
        <row r="153">
          <cell r="B153">
            <v>-82</v>
          </cell>
          <cell r="C153">
            <v>-86</v>
          </cell>
          <cell r="D153">
            <v>75</v>
          </cell>
          <cell r="E153">
            <v>26</v>
          </cell>
          <cell r="F153">
            <v>-7</v>
          </cell>
          <cell r="G153">
            <v>-11</v>
          </cell>
          <cell r="H153">
            <v>40</v>
          </cell>
          <cell r="I153">
            <v>-72</v>
          </cell>
        </row>
        <row r="157">
          <cell r="B157">
            <v>3645</v>
          </cell>
          <cell r="C157">
            <v>3763</v>
          </cell>
          <cell r="D157">
            <v>3875</v>
          </cell>
          <cell r="E157">
            <v>3600</v>
          </cell>
          <cell r="F157">
            <v>3925</v>
          </cell>
          <cell r="G157">
            <v>2899</v>
          </cell>
          <cell r="H157">
            <v>5089</v>
          </cell>
          <cell r="I157">
            <v>5114</v>
          </cell>
        </row>
        <row r="158">
          <cell r="E158">
            <v>1587</v>
          </cell>
          <cell r="F158">
            <v>1995</v>
          </cell>
          <cell r="G158">
            <v>1541</v>
          </cell>
          <cell r="H158">
            <v>2435</v>
          </cell>
          <cell r="I158">
            <v>3293</v>
          </cell>
        </row>
        <row r="159">
          <cell r="B159">
            <v>1275</v>
          </cell>
          <cell r="C159">
            <v>1434</v>
          </cell>
          <cell r="D159">
            <v>1203</v>
          </cell>
        </row>
        <row r="160">
          <cell r="B160">
            <v>249</v>
          </cell>
          <cell r="C160">
            <v>289</v>
          </cell>
          <cell r="D160">
            <v>244</v>
          </cell>
        </row>
        <row r="161">
          <cell r="B161">
            <v>993</v>
          </cell>
          <cell r="C161">
            <v>1372</v>
          </cell>
          <cell r="D161">
            <v>1507</v>
          </cell>
          <cell r="E161">
            <v>1807</v>
          </cell>
          <cell r="F161">
            <v>2376</v>
          </cell>
          <cell r="G161">
            <v>2490</v>
          </cell>
          <cell r="H161">
            <v>3243</v>
          </cell>
          <cell r="I161">
            <v>2365</v>
          </cell>
        </row>
        <row r="162">
          <cell r="E162">
            <v>1189</v>
          </cell>
          <cell r="F162">
            <v>1323</v>
          </cell>
          <cell r="G162">
            <v>1184</v>
          </cell>
          <cell r="H162">
            <v>1530</v>
          </cell>
          <cell r="I162">
            <v>1896</v>
          </cell>
        </row>
        <row r="163">
          <cell r="B163">
            <v>100</v>
          </cell>
          <cell r="C163">
            <v>174</v>
          </cell>
          <cell r="D163">
            <v>224</v>
          </cell>
        </row>
        <row r="164">
          <cell r="B164">
            <v>818</v>
          </cell>
          <cell r="C164">
            <v>892</v>
          </cell>
          <cell r="D164">
            <v>816</v>
          </cell>
        </row>
        <row r="165">
          <cell r="B165">
            <v>-2267</v>
          </cell>
          <cell r="C165">
            <v>-2596</v>
          </cell>
          <cell r="D165">
            <v>-2677</v>
          </cell>
          <cell r="E165">
            <v>-2658</v>
          </cell>
          <cell r="F165">
            <v>-3262</v>
          </cell>
          <cell r="G165">
            <v>-3468</v>
          </cell>
          <cell r="H165">
            <v>-3656</v>
          </cell>
          <cell r="I165">
            <v>-4262</v>
          </cell>
        </row>
        <row r="167">
          <cell r="B167">
            <v>517</v>
          </cell>
          <cell r="C167">
            <v>487</v>
          </cell>
          <cell r="D167">
            <v>477</v>
          </cell>
          <cell r="E167">
            <v>310</v>
          </cell>
          <cell r="F167">
            <v>303</v>
          </cell>
          <cell r="G167">
            <v>297</v>
          </cell>
          <cell r="H167">
            <v>543</v>
          </cell>
          <cell r="I167">
            <v>669</v>
          </cell>
        </row>
        <row r="168">
          <cell r="B168">
            <v>-1097</v>
          </cell>
          <cell r="C168">
            <v>-1173</v>
          </cell>
          <cell r="D168">
            <v>-724</v>
          </cell>
          <cell r="E168">
            <v>-1456</v>
          </cell>
          <cell r="F168">
            <v>-1810</v>
          </cell>
          <cell r="G168">
            <v>-1967</v>
          </cell>
          <cell r="H168">
            <v>-2261</v>
          </cell>
          <cell r="I168">
            <v>-2219</v>
          </cell>
        </row>
        <row r="172">
          <cell r="B172">
            <v>632</v>
          </cell>
          <cell r="C172">
            <v>742</v>
          </cell>
          <cell r="D172">
            <v>819</v>
          </cell>
          <cell r="E172">
            <v>848</v>
          </cell>
          <cell r="F172">
            <v>814</v>
          </cell>
          <cell r="G172">
            <v>645</v>
          </cell>
          <cell r="H172">
            <v>617</v>
          </cell>
          <cell r="I172">
            <v>639</v>
          </cell>
        </row>
        <row r="173">
          <cell r="D173">
            <v>709</v>
          </cell>
          <cell r="E173">
            <v>849</v>
          </cell>
          <cell r="F173">
            <v>929</v>
          </cell>
          <cell r="G173">
            <v>885</v>
          </cell>
          <cell r="H173">
            <v>982</v>
          </cell>
          <cell r="I173">
            <v>920</v>
          </cell>
        </row>
        <row r="174">
          <cell r="B174">
            <v>451</v>
          </cell>
          <cell r="C174">
            <v>589</v>
          </cell>
        </row>
        <row r="175">
          <cell r="B175">
            <v>47</v>
          </cell>
          <cell r="C175">
            <v>50</v>
          </cell>
        </row>
        <row r="176">
          <cell r="B176">
            <v>254</v>
          </cell>
          <cell r="C176">
            <v>234</v>
          </cell>
          <cell r="D176">
            <v>225</v>
          </cell>
          <cell r="E176">
            <v>256</v>
          </cell>
          <cell r="F176">
            <v>237</v>
          </cell>
          <cell r="G176">
            <v>214</v>
          </cell>
          <cell r="H176">
            <v>288</v>
          </cell>
          <cell r="I176">
            <v>303</v>
          </cell>
        </row>
        <row r="177">
          <cell r="B177">
            <v>205</v>
          </cell>
          <cell r="C177">
            <v>223</v>
          </cell>
          <cell r="D177">
            <v>340</v>
          </cell>
          <cell r="E177">
            <v>339</v>
          </cell>
          <cell r="F177">
            <v>326</v>
          </cell>
          <cell r="G177">
            <v>296</v>
          </cell>
          <cell r="H177">
            <v>304</v>
          </cell>
          <cell r="I177">
            <v>274</v>
          </cell>
        </row>
        <row r="178">
          <cell r="B178">
            <v>103</v>
          </cell>
          <cell r="C178">
            <v>109</v>
          </cell>
        </row>
        <row r="179">
          <cell r="B179">
            <v>484</v>
          </cell>
          <cell r="C179">
            <v>511</v>
          </cell>
        </row>
        <row r="180">
          <cell r="D180">
            <v>533</v>
          </cell>
          <cell r="E180">
            <v>597</v>
          </cell>
          <cell r="F180">
            <v>665</v>
          </cell>
          <cell r="G180">
            <v>830</v>
          </cell>
          <cell r="H180">
            <v>780</v>
          </cell>
          <cell r="I180">
            <v>789</v>
          </cell>
        </row>
        <row r="182">
          <cell r="B182">
            <v>122</v>
          </cell>
          <cell r="C182">
            <v>125</v>
          </cell>
          <cell r="D182">
            <v>125</v>
          </cell>
          <cell r="E182">
            <v>115</v>
          </cell>
          <cell r="F182">
            <v>100</v>
          </cell>
          <cell r="G182">
            <v>80</v>
          </cell>
          <cell r="H182">
            <v>63</v>
          </cell>
          <cell r="I182">
            <v>49</v>
          </cell>
        </row>
        <row r="183">
          <cell r="B183">
            <v>713</v>
          </cell>
          <cell r="C183">
            <v>937</v>
          </cell>
          <cell r="D183">
            <v>1238</v>
          </cell>
          <cell r="E183">
            <v>1450</v>
          </cell>
          <cell r="F183">
            <v>1673</v>
          </cell>
          <cell r="G183">
            <v>1916</v>
          </cell>
          <cell r="H183">
            <v>1870</v>
          </cell>
          <cell r="I183">
            <v>1817</v>
          </cell>
        </row>
        <row r="187">
          <cell r="B187">
            <v>208</v>
          </cell>
          <cell r="C187">
            <v>242</v>
          </cell>
          <cell r="E187">
            <v>196</v>
          </cell>
          <cell r="F187">
            <v>117</v>
          </cell>
          <cell r="G187">
            <v>110</v>
          </cell>
          <cell r="H187">
            <v>98</v>
          </cell>
          <cell r="I187">
            <v>146</v>
          </cell>
        </row>
        <row r="188">
          <cell r="E188">
            <v>240</v>
          </cell>
          <cell r="F188">
            <v>233</v>
          </cell>
          <cell r="G188">
            <v>139</v>
          </cell>
        </row>
        <row r="189">
          <cell r="B189">
            <v>216</v>
          </cell>
          <cell r="C189">
            <v>215</v>
          </cell>
        </row>
        <row r="190">
          <cell r="B190">
            <v>20</v>
          </cell>
          <cell r="C190">
            <v>17</v>
          </cell>
          <cell r="H190">
            <v>153</v>
          </cell>
          <cell r="I190">
            <v>197</v>
          </cell>
        </row>
        <row r="191">
          <cell r="B191">
            <v>69</v>
          </cell>
          <cell r="C191">
            <v>44</v>
          </cell>
          <cell r="E191">
            <v>76</v>
          </cell>
          <cell r="F191">
            <v>49</v>
          </cell>
          <cell r="G191">
            <v>28</v>
          </cell>
          <cell r="H191">
            <v>94</v>
          </cell>
          <cell r="I191">
            <v>78</v>
          </cell>
        </row>
        <row r="192">
          <cell r="E192">
            <v>49</v>
          </cell>
          <cell r="F192">
            <v>47</v>
          </cell>
          <cell r="G192">
            <v>41</v>
          </cell>
          <cell r="H192">
            <v>54</v>
          </cell>
          <cell r="I192">
            <v>56</v>
          </cell>
        </row>
        <row r="193">
          <cell r="B193">
            <v>15</v>
          </cell>
          <cell r="C193">
            <v>13</v>
          </cell>
        </row>
        <row r="194">
          <cell r="B194">
            <v>37</v>
          </cell>
          <cell r="C194">
            <v>51</v>
          </cell>
        </row>
        <row r="195">
          <cell r="B195">
            <v>225</v>
          </cell>
          <cell r="C195">
            <v>258</v>
          </cell>
          <cell r="E195">
            <v>286</v>
          </cell>
          <cell r="F195">
            <v>278</v>
          </cell>
          <cell r="G195">
            <v>438</v>
          </cell>
          <cell r="H195">
            <v>278</v>
          </cell>
          <cell r="I195">
            <v>222</v>
          </cell>
        </row>
        <row r="197">
          <cell r="E197">
            <v>22</v>
          </cell>
          <cell r="F197">
            <v>18</v>
          </cell>
          <cell r="G197">
            <v>12</v>
          </cell>
          <cell r="H197">
            <v>7</v>
          </cell>
          <cell r="I197">
            <v>9</v>
          </cell>
        </row>
        <row r="198">
          <cell r="B198">
            <v>173</v>
          </cell>
          <cell r="C198">
            <v>303</v>
          </cell>
          <cell r="D198">
            <v>1105</v>
          </cell>
          <cell r="E198">
            <v>159</v>
          </cell>
          <cell r="F198">
            <v>377</v>
          </cell>
          <cell r="G198">
            <v>318</v>
          </cell>
          <cell r="H198">
            <v>109</v>
          </cell>
          <cell r="I198">
            <v>196</v>
          </cell>
        </row>
        <row r="202">
          <cell r="B202">
            <v>121</v>
          </cell>
          <cell r="C202">
            <v>133</v>
          </cell>
          <cell r="D202">
            <v>140</v>
          </cell>
          <cell r="E202">
            <v>160</v>
          </cell>
          <cell r="F202">
            <v>149</v>
          </cell>
          <cell r="G202">
            <v>148</v>
          </cell>
          <cell r="H202">
            <v>130</v>
          </cell>
          <cell r="I202">
            <v>124</v>
          </cell>
        </row>
        <row r="203">
          <cell r="D203">
            <v>106</v>
          </cell>
          <cell r="E203">
            <v>116</v>
          </cell>
          <cell r="F203">
            <v>111</v>
          </cell>
          <cell r="G203">
            <v>132</v>
          </cell>
          <cell r="H203">
            <v>136</v>
          </cell>
          <cell r="I203">
            <v>134</v>
          </cell>
        </row>
        <row r="204">
          <cell r="B204">
            <v>75</v>
          </cell>
          <cell r="C204">
            <v>72</v>
          </cell>
        </row>
        <row r="205">
          <cell r="B205">
            <v>12</v>
          </cell>
          <cell r="C205">
            <v>12</v>
          </cell>
        </row>
        <row r="206">
          <cell r="B206">
            <v>46</v>
          </cell>
          <cell r="C206">
            <v>48</v>
          </cell>
          <cell r="D206">
            <v>54</v>
          </cell>
          <cell r="E206">
            <v>56</v>
          </cell>
          <cell r="F206">
            <v>50</v>
          </cell>
          <cell r="G206">
            <v>44</v>
          </cell>
          <cell r="H206">
            <v>46</v>
          </cell>
          <cell r="I206">
            <v>41</v>
          </cell>
        </row>
        <row r="207">
          <cell r="B207">
            <v>22</v>
          </cell>
          <cell r="C207">
            <v>18</v>
          </cell>
          <cell r="D207">
            <v>54</v>
          </cell>
          <cell r="E207">
            <v>55</v>
          </cell>
          <cell r="F207">
            <v>53</v>
          </cell>
          <cell r="G207">
            <v>46</v>
          </cell>
          <cell r="H207">
            <v>43</v>
          </cell>
          <cell r="I207">
            <v>42</v>
          </cell>
        </row>
        <row r="208">
          <cell r="B208">
            <v>27</v>
          </cell>
          <cell r="C208">
            <v>25</v>
          </cell>
        </row>
        <row r="209">
          <cell r="B209">
            <v>210</v>
          </cell>
          <cell r="C209">
            <v>230</v>
          </cell>
        </row>
        <row r="210">
          <cell r="D210">
            <v>233</v>
          </cell>
          <cell r="E210">
            <v>217</v>
          </cell>
          <cell r="F210">
            <v>195</v>
          </cell>
          <cell r="G210">
            <v>214</v>
          </cell>
          <cell r="H210">
            <v>222</v>
          </cell>
          <cell r="I210">
            <v>220</v>
          </cell>
        </row>
        <row r="212">
          <cell r="B212">
            <v>18</v>
          </cell>
          <cell r="C212">
            <v>27</v>
          </cell>
          <cell r="D212">
            <v>28</v>
          </cell>
          <cell r="E212">
            <v>33</v>
          </cell>
          <cell r="F212">
            <v>31</v>
          </cell>
          <cell r="G212">
            <v>25</v>
          </cell>
          <cell r="H212">
            <v>26</v>
          </cell>
          <cell r="I212">
            <v>22</v>
          </cell>
        </row>
        <row r="213">
          <cell r="B213">
            <v>75</v>
          </cell>
          <cell r="C213">
            <v>84</v>
          </cell>
          <cell r="D213">
            <v>91</v>
          </cell>
          <cell r="E213">
            <v>110</v>
          </cell>
          <cell r="F213">
            <v>116</v>
          </cell>
          <cell r="G213">
            <v>112</v>
          </cell>
          <cell r="H213">
            <v>141</v>
          </cell>
          <cell r="I213">
            <v>134</v>
          </cell>
        </row>
        <row r="219">
          <cell r="B219">
            <v>0.14000000000000001</v>
          </cell>
          <cell r="C219">
            <v>0.1</v>
          </cell>
          <cell r="D219">
            <v>0.04</v>
          </cell>
          <cell r="E219">
            <v>-0.04</v>
          </cell>
          <cell r="F219">
            <v>0.08</v>
          </cell>
          <cell r="G219">
            <v>-7.0000000000000007E-2</v>
          </cell>
          <cell r="I219">
            <v>0.05</v>
          </cell>
        </row>
        <row r="221">
          <cell r="B221">
            <v>-0.05</v>
          </cell>
          <cell r="C221">
            <v>-0.13</v>
          </cell>
          <cell r="D221">
            <v>-0.1</v>
          </cell>
          <cell r="E221">
            <v>-0.08</v>
          </cell>
          <cell r="F221">
            <v>0</v>
          </cell>
          <cell r="G221">
            <v>-0.14000000000000001</v>
          </cell>
          <cell r="I221">
            <v>0.25</v>
          </cell>
        </row>
        <row r="223">
          <cell r="D223">
            <v>0.08</v>
          </cell>
          <cell r="E223">
            <v>0.06</v>
          </cell>
          <cell r="F223">
            <v>0.12000000000000001</v>
          </cell>
          <cell r="G223">
            <v>-0.03</v>
          </cell>
          <cell r="I223">
            <v>0.09</v>
          </cell>
        </row>
        <row r="225">
          <cell r="D225">
            <v>7.0000000000000007E-2</v>
          </cell>
          <cell r="E225">
            <v>0.06</v>
          </cell>
          <cell r="F225">
            <v>0.05</v>
          </cell>
          <cell r="G225">
            <v>-0.03</v>
          </cell>
          <cell r="I225">
            <v>0.17</v>
          </cell>
        </row>
        <row r="227">
          <cell r="B227">
            <v>0.25</v>
          </cell>
          <cell r="C227">
            <v>0.14000000000000001</v>
          </cell>
        </row>
        <row r="228">
          <cell r="B228">
            <v>0.14000000000000001</v>
          </cell>
          <cell r="C228">
            <v>0.16</v>
          </cell>
        </row>
        <row r="229">
          <cell r="B229">
            <v>0.15000000000000002</v>
          </cell>
          <cell r="C229">
            <v>0.08</v>
          </cell>
        </row>
        <row r="231">
          <cell r="B231">
            <v>0.22</v>
          </cell>
          <cell r="C231">
            <v>0.23</v>
          </cell>
        </row>
        <row r="232">
          <cell r="B232">
            <v>0.05</v>
          </cell>
          <cell r="C232">
            <v>0.09</v>
          </cell>
        </row>
        <row r="233">
          <cell r="B233">
            <v>0.14000000000000001</v>
          </cell>
          <cell r="C233">
            <v>7.0000000000000007E-2</v>
          </cell>
        </row>
        <row r="235">
          <cell r="B235">
            <v>0.28000000000000003</v>
          </cell>
          <cell r="C235">
            <v>0.33000000000000007</v>
          </cell>
          <cell r="D235">
            <v>0.18</v>
          </cell>
          <cell r="E235">
            <v>0.16</v>
          </cell>
          <cell r="F235">
            <v>0.25</v>
          </cell>
          <cell r="G235">
            <v>0.12000000000000001</v>
          </cell>
          <cell r="I235">
            <v>-0.1</v>
          </cell>
        </row>
        <row r="236">
          <cell r="B236">
            <v>7.0000000000000007E-2</v>
          </cell>
          <cell r="C236">
            <v>0.17</v>
          </cell>
          <cell r="D236">
            <v>0.18</v>
          </cell>
          <cell r="E236">
            <v>0.23</v>
          </cell>
          <cell r="F236">
            <v>0.23</v>
          </cell>
          <cell r="G236">
            <v>0.08</v>
          </cell>
          <cell r="I236">
            <v>-0.21</v>
          </cell>
        </row>
        <row r="237">
          <cell r="B237">
            <v>0.01</v>
          </cell>
          <cell r="C237">
            <v>7.0000000000000007E-2</v>
          </cell>
          <cell r="D237">
            <v>0.03</v>
          </cell>
          <cell r="E237">
            <v>-0.01</v>
          </cell>
          <cell r="F237">
            <v>0.08</v>
          </cell>
          <cell r="G237">
            <v>0.11</v>
          </cell>
          <cell r="I237">
            <v>-0.06</v>
          </cell>
        </row>
        <row r="239">
          <cell r="D239">
            <v>0.16</v>
          </cell>
          <cell r="E239">
            <v>0.09</v>
          </cell>
          <cell r="F239">
            <v>0.12000000000000001</v>
          </cell>
          <cell r="G239">
            <v>0</v>
          </cell>
          <cell r="I239">
            <v>0.17</v>
          </cell>
        </row>
        <row r="240">
          <cell r="D240">
            <v>0.09</v>
          </cell>
          <cell r="E240">
            <v>0.15000000000000002</v>
          </cell>
          <cell r="F240">
            <v>0.15000000000000002</v>
          </cell>
          <cell r="G240">
            <v>0.03</v>
          </cell>
          <cell r="I240">
            <v>0.12</v>
          </cell>
        </row>
        <row r="241">
          <cell r="D241">
            <v>-0.01</v>
          </cell>
          <cell r="E241">
            <v>-0.08</v>
          </cell>
          <cell r="F241">
            <v>0.08</v>
          </cell>
          <cell r="G241">
            <v>-4</v>
          </cell>
          <cell r="I241">
            <v>0.28000000000000003</v>
          </cell>
        </row>
        <row r="243">
          <cell r="B243">
            <v>0.23</v>
          </cell>
          <cell r="C243">
            <v>0.05</v>
          </cell>
        </row>
        <row r="244">
          <cell r="B244">
            <v>-0.08</v>
          </cell>
          <cell r="C244">
            <v>0.03</v>
          </cell>
        </row>
        <row r="245">
          <cell r="B245">
            <v>-0.06</v>
          </cell>
          <cell r="C245">
            <v>0.22</v>
          </cell>
        </row>
        <row r="247">
          <cell r="B247">
            <v>0.09</v>
          </cell>
          <cell r="C247">
            <v>0.14000000000000001</v>
          </cell>
        </row>
        <row r="248">
          <cell r="B248">
            <v>0.05</v>
          </cell>
          <cell r="C248">
            <v>0.11</v>
          </cell>
        </row>
        <row r="249">
          <cell r="B249">
            <v>0.05</v>
          </cell>
          <cell r="C249">
            <v>0.11</v>
          </cell>
        </row>
        <row r="250">
          <cell r="B250">
            <v>-0.02</v>
          </cell>
          <cell r="C250">
            <v>-0.30000000000000004</v>
          </cell>
          <cell r="D250">
            <v>0.02</v>
          </cell>
          <cell r="E250">
            <v>0.12000000000000001</v>
          </cell>
          <cell r="F250">
            <v>-0.53</v>
          </cell>
          <cell r="G250">
            <v>-0.26</v>
          </cell>
          <cell r="I250">
            <v>3.02</v>
          </cell>
        </row>
        <row r="252">
          <cell r="B252">
            <v>0.21000000000000002</v>
          </cell>
          <cell r="C252">
            <v>0.02</v>
          </cell>
          <cell r="D252">
            <v>-0.11</v>
          </cell>
          <cell r="E252">
            <v>0.06</v>
          </cell>
          <cell r="F252">
            <v>0.03</v>
          </cell>
          <cell r="G252">
            <v>-0.01</v>
          </cell>
          <cell r="I252">
            <v>7.0000000000000007E-2</v>
          </cell>
        </row>
        <row r="257">
          <cell r="B257">
            <v>0</v>
          </cell>
          <cell r="C257">
            <v>0</v>
          </cell>
          <cell r="D257">
            <v>0</v>
          </cell>
          <cell r="E257">
            <v>0</v>
          </cell>
          <cell r="F257">
            <v>0</v>
          </cell>
          <cell r="G257">
            <v>0</v>
          </cell>
          <cell r="I257">
            <v>0</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3"/>
  <sheetViews>
    <sheetView tabSelected="1" workbookViewId="0">
      <selection activeCell="A7" sqref="A7"/>
    </sheetView>
  </sheetViews>
  <sheetFormatPr defaultRowHeight="14.75" x14ac:dyDescent="0.75"/>
  <cols>
    <col min="1" max="1" width="176.08984375" style="19" customWidth="1"/>
  </cols>
  <sheetData>
    <row r="1" spans="1:5" ht="23.5" x14ac:dyDescent="1.1000000000000001">
      <c r="A1" s="18" t="s">
        <v>236</v>
      </c>
    </row>
    <row r="2" spans="1:5" x14ac:dyDescent="0.75">
      <c r="A2" s="1" t="s">
        <v>226</v>
      </c>
    </row>
    <row r="3" spans="1:5" x14ac:dyDescent="0.75">
      <c r="A3" t="s">
        <v>227</v>
      </c>
    </row>
    <row r="4" spans="1:5" x14ac:dyDescent="0.75">
      <c r="A4" t="s">
        <v>228</v>
      </c>
    </row>
    <row r="5" spans="1:5" x14ac:dyDescent="0.75">
      <c r="A5" t="s">
        <v>229</v>
      </c>
    </row>
    <row r="6" spans="1:5" x14ac:dyDescent="0.75">
      <c r="A6" t="s">
        <v>230</v>
      </c>
    </row>
    <row r="7" spans="1:5" x14ac:dyDescent="0.75">
      <c r="A7" t="s">
        <v>231</v>
      </c>
    </row>
    <row r="8" spans="1:5" x14ac:dyDescent="0.75">
      <c r="A8" s="2" t="s">
        <v>232</v>
      </c>
    </row>
    <row r="9" spans="1:5" x14ac:dyDescent="0.75">
      <c r="A9" t="s">
        <v>233</v>
      </c>
      <c r="B9" t="s">
        <v>233</v>
      </c>
      <c r="C9" t="s">
        <v>233</v>
      </c>
      <c r="D9" t="s">
        <v>233</v>
      </c>
      <c r="E9" t="s">
        <v>233</v>
      </c>
    </row>
    <row r="10" spans="1:5" x14ac:dyDescent="0.75">
      <c r="A10"/>
    </row>
    <row r="11" spans="1:5" x14ac:dyDescent="0.75">
      <c r="A11" t="s">
        <v>234</v>
      </c>
    </row>
    <row r="12" spans="1:5" x14ac:dyDescent="0.75">
      <c r="A12" t="s">
        <v>189</v>
      </c>
    </row>
    <row r="13" spans="1:5" x14ac:dyDescent="0.75">
      <c r="A13"/>
    </row>
    <row r="14" spans="1:5" x14ac:dyDescent="0.75">
      <c r="A14"/>
    </row>
    <row r="15" spans="1:5" x14ac:dyDescent="0.75">
      <c r="A15"/>
    </row>
    <row r="16" spans="1:5" x14ac:dyDescent="0.75">
      <c r="A16"/>
    </row>
    <row r="17" spans="1:1" x14ac:dyDescent="0.75">
      <c r="A17"/>
    </row>
    <row r="18" spans="1:1" x14ac:dyDescent="0.75">
      <c r="A18"/>
    </row>
    <row r="19" spans="1:1" x14ac:dyDescent="0.75">
      <c r="A19"/>
    </row>
    <row r="20" spans="1:1" x14ac:dyDescent="0.75">
      <c r="A20"/>
    </row>
    <row r="21" spans="1:1" x14ac:dyDescent="0.75">
      <c r="A21"/>
    </row>
    <row r="22" spans="1:1" x14ac:dyDescent="0.75">
      <c r="A22"/>
    </row>
    <row r="23" spans="1:1" x14ac:dyDescent="0.75">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3"/>
  <sheetViews>
    <sheetView workbookViewId="0">
      <pane ySplit="1" topLeftCell="A37" activePane="bottomLeft" state="frozen"/>
      <selection pane="bottomLeft" activeCell="B47" sqref="B47:B50"/>
    </sheetView>
  </sheetViews>
  <sheetFormatPr defaultRowHeight="14.75" x14ac:dyDescent="0.75"/>
  <cols>
    <col min="1" max="1" width="78.08984375" customWidth="1"/>
    <col min="2" max="7" width="9" bestFit="1" customWidth="1"/>
    <col min="8" max="8" width="10.453125" bestFit="1" customWidth="1"/>
    <col min="9" max="9" width="10.6796875" bestFit="1" customWidth="1"/>
  </cols>
  <sheetData>
    <row r="1" spans="1:14" ht="60" customHeight="1" x14ac:dyDescent="0.75">
      <c r="A1" s="15" t="s">
        <v>191</v>
      </c>
      <c r="B1" s="16">
        <f t="shared" ref="B1:H1" si="0">+C1-1</f>
        <v>2015</v>
      </c>
      <c r="C1" s="16">
        <f t="shared" si="0"/>
        <v>2016</v>
      </c>
      <c r="D1" s="16">
        <f t="shared" si="0"/>
        <v>2017</v>
      </c>
      <c r="E1" s="16">
        <f t="shared" si="0"/>
        <v>2018</v>
      </c>
      <c r="F1" s="16">
        <f t="shared" si="0"/>
        <v>2019</v>
      </c>
      <c r="G1" s="16">
        <f t="shared" si="0"/>
        <v>2020</v>
      </c>
      <c r="H1" s="16">
        <f t="shared" si="0"/>
        <v>2021</v>
      </c>
      <c r="I1" s="16">
        <v>2022</v>
      </c>
      <c r="L1" s="16"/>
      <c r="M1" s="16"/>
      <c r="N1" s="16"/>
    </row>
    <row r="2" spans="1:14" x14ac:dyDescent="0.75">
      <c r="A2" t="s">
        <v>26</v>
      </c>
      <c r="B2" s="58">
        <v>30601</v>
      </c>
      <c r="C2" s="58">
        <v>32376</v>
      </c>
      <c r="D2" s="58">
        <v>34350</v>
      </c>
      <c r="E2" s="58">
        <v>36397</v>
      </c>
      <c r="F2" s="58">
        <v>39117</v>
      </c>
      <c r="G2" s="58">
        <v>37403</v>
      </c>
      <c r="H2" s="3">
        <v>44538</v>
      </c>
      <c r="I2" s="3">
        <v>46710</v>
      </c>
    </row>
    <row r="3" spans="1:14" x14ac:dyDescent="0.75">
      <c r="A3" s="21" t="s">
        <v>27</v>
      </c>
      <c r="B3" s="59">
        <v>16534</v>
      </c>
      <c r="C3" s="59">
        <v>17405</v>
      </c>
      <c r="D3" s="59">
        <v>19038</v>
      </c>
      <c r="E3" s="59">
        <v>20441</v>
      </c>
      <c r="F3" s="59">
        <v>21643</v>
      </c>
      <c r="G3" s="59">
        <v>21162</v>
      </c>
      <c r="H3" s="22">
        <v>24576</v>
      </c>
      <c r="I3" s="22">
        <v>25231</v>
      </c>
    </row>
    <row r="4" spans="1:14" s="1" customFormat="1" x14ac:dyDescent="0.75">
      <c r="A4" s="1" t="s">
        <v>4</v>
      </c>
      <c r="B4" s="45">
        <f t="shared" ref="B4:I4" si="1">+B2-B3</f>
        <v>14067</v>
      </c>
      <c r="C4" s="45">
        <f t="shared" si="1"/>
        <v>14971</v>
      </c>
      <c r="D4" s="45">
        <f t="shared" si="1"/>
        <v>15312</v>
      </c>
      <c r="E4" s="45">
        <f t="shared" si="1"/>
        <v>15956</v>
      </c>
      <c r="F4" s="45">
        <f t="shared" si="1"/>
        <v>17474</v>
      </c>
      <c r="G4" s="45">
        <f t="shared" si="1"/>
        <v>16241</v>
      </c>
      <c r="H4" s="9">
        <f t="shared" si="1"/>
        <v>19962</v>
      </c>
      <c r="I4" s="9">
        <f t="shared" si="1"/>
        <v>21479</v>
      </c>
    </row>
    <row r="5" spans="1:14" x14ac:dyDescent="0.75">
      <c r="A5" s="11" t="s">
        <v>20</v>
      </c>
      <c r="B5" s="60">
        <v>3213</v>
      </c>
      <c r="C5" s="60">
        <v>3278</v>
      </c>
      <c r="D5" s="58">
        <v>3341</v>
      </c>
      <c r="E5" s="58">
        <v>3577</v>
      </c>
      <c r="F5" s="58">
        <v>3753</v>
      </c>
      <c r="G5" s="58">
        <v>3592</v>
      </c>
      <c r="H5" s="3">
        <v>3114</v>
      </c>
      <c r="I5" s="3">
        <v>3850</v>
      </c>
    </row>
    <row r="6" spans="1:14" x14ac:dyDescent="0.75">
      <c r="A6" s="61" t="s">
        <v>21</v>
      </c>
      <c r="B6" s="59">
        <v>6679</v>
      </c>
      <c r="C6" s="59">
        <v>7191</v>
      </c>
      <c r="D6" s="59">
        <v>7222</v>
      </c>
      <c r="E6" s="59">
        <v>7934</v>
      </c>
      <c r="F6" s="59">
        <v>8949</v>
      </c>
      <c r="G6" s="59">
        <v>9534</v>
      </c>
      <c r="H6" s="3">
        <v>9911</v>
      </c>
      <c r="I6" s="3">
        <v>10954</v>
      </c>
    </row>
    <row r="7" spans="1:14" x14ac:dyDescent="0.75">
      <c r="A7" s="62" t="s">
        <v>22</v>
      </c>
      <c r="B7" s="63">
        <f t="shared" ref="B7:I7" si="2">+B5+B6</f>
        <v>9892</v>
      </c>
      <c r="C7" s="63">
        <f t="shared" si="2"/>
        <v>10469</v>
      </c>
      <c r="D7" s="63">
        <f t="shared" si="2"/>
        <v>10563</v>
      </c>
      <c r="E7" s="63">
        <f t="shared" si="2"/>
        <v>11511</v>
      </c>
      <c r="F7" s="63">
        <f t="shared" si="2"/>
        <v>12702</v>
      </c>
      <c r="G7" s="63">
        <f t="shared" si="2"/>
        <v>13126</v>
      </c>
      <c r="H7" s="20">
        <f t="shared" si="2"/>
        <v>13025</v>
      </c>
      <c r="I7" s="20">
        <f t="shared" si="2"/>
        <v>14804</v>
      </c>
    </row>
    <row r="8" spans="1:14" x14ac:dyDescent="0.75">
      <c r="A8" s="2" t="s">
        <v>23</v>
      </c>
      <c r="B8" s="58">
        <v>28</v>
      </c>
      <c r="C8" s="58">
        <v>19</v>
      </c>
      <c r="D8" s="58">
        <v>59</v>
      </c>
      <c r="E8" s="58">
        <v>54</v>
      </c>
      <c r="F8" s="58">
        <v>49</v>
      </c>
      <c r="G8" s="58">
        <v>89</v>
      </c>
      <c r="H8" s="3">
        <v>262</v>
      </c>
      <c r="I8" s="3">
        <v>205</v>
      </c>
    </row>
    <row r="9" spans="1:14" x14ac:dyDescent="0.75">
      <c r="A9" s="64" t="s">
        <v>5</v>
      </c>
      <c r="B9" s="59">
        <v>-58</v>
      </c>
      <c r="C9" s="59">
        <v>-140</v>
      </c>
      <c r="D9" s="59">
        <v>-196</v>
      </c>
      <c r="E9" s="59">
        <v>66</v>
      </c>
      <c r="F9" s="59">
        <v>-78</v>
      </c>
      <c r="G9" s="59">
        <v>139</v>
      </c>
      <c r="H9" s="3">
        <v>14</v>
      </c>
      <c r="I9" s="3">
        <v>-181</v>
      </c>
    </row>
    <row r="10" spans="1:14" x14ac:dyDescent="0.75">
      <c r="A10" s="1" t="s">
        <v>24</v>
      </c>
      <c r="B10" s="45">
        <f t="shared" ref="B10:I10" si="3">+B4-B7-B8-B9</f>
        <v>4205</v>
      </c>
      <c r="C10" s="45">
        <f t="shared" si="3"/>
        <v>4623</v>
      </c>
      <c r="D10" s="45">
        <f t="shared" si="3"/>
        <v>4886</v>
      </c>
      <c r="E10" s="45">
        <f t="shared" si="3"/>
        <v>4325</v>
      </c>
      <c r="F10" s="45">
        <f t="shared" si="3"/>
        <v>4801</v>
      </c>
      <c r="G10" s="45">
        <f t="shared" si="3"/>
        <v>2887</v>
      </c>
      <c r="H10" s="5">
        <f t="shared" si="3"/>
        <v>6661</v>
      </c>
      <c r="I10" s="5">
        <f t="shared" si="3"/>
        <v>6651</v>
      </c>
    </row>
    <row r="11" spans="1:14" x14ac:dyDescent="0.75">
      <c r="A11" s="64" t="s">
        <v>25</v>
      </c>
      <c r="B11" s="59">
        <v>932</v>
      </c>
      <c r="C11" s="59">
        <v>863</v>
      </c>
      <c r="D11" s="59">
        <v>646</v>
      </c>
      <c r="E11" s="65">
        <v>2392</v>
      </c>
      <c r="F11" s="65">
        <v>772</v>
      </c>
      <c r="G11" s="65">
        <v>348</v>
      </c>
      <c r="H11" s="3">
        <v>934</v>
      </c>
      <c r="I11" s="3">
        <v>605</v>
      </c>
    </row>
    <row r="12" spans="1:14" ht="15.5" thickBot="1" x14ac:dyDescent="0.9">
      <c r="A12" s="66" t="s">
        <v>28</v>
      </c>
      <c r="B12" s="67">
        <f t="shared" ref="B12:I12" si="4">+B10-B11</f>
        <v>3273</v>
      </c>
      <c r="C12" s="67">
        <f t="shared" si="4"/>
        <v>3760</v>
      </c>
      <c r="D12" s="67">
        <f t="shared" si="4"/>
        <v>4240</v>
      </c>
      <c r="E12" s="67">
        <f t="shared" si="4"/>
        <v>1933</v>
      </c>
      <c r="F12" s="67">
        <f t="shared" si="4"/>
        <v>4029</v>
      </c>
      <c r="G12" s="67">
        <f t="shared" si="4"/>
        <v>2539</v>
      </c>
      <c r="H12" s="7">
        <f t="shared" si="4"/>
        <v>5727</v>
      </c>
      <c r="I12" s="7">
        <f t="shared" si="4"/>
        <v>6046</v>
      </c>
    </row>
    <row r="13" spans="1:14" ht="15.5" thickTop="1" x14ac:dyDescent="0.75">
      <c r="A13" s="1" t="s">
        <v>8</v>
      </c>
    </row>
    <row r="14" spans="1:14" x14ac:dyDescent="0.75">
      <c r="A14" s="2" t="s">
        <v>6</v>
      </c>
      <c r="B14" s="58">
        <v>1.9</v>
      </c>
      <c r="C14" s="58">
        <v>2.21</v>
      </c>
      <c r="D14" s="58">
        <v>2.56</v>
      </c>
      <c r="E14" s="58">
        <v>1.19</v>
      </c>
      <c r="F14" s="58">
        <v>2.5499999999999998</v>
      </c>
      <c r="G14" s="58">
        <v>1.6300000000000001</v>
      </c>
      <c r="H14">
        <v>3.64</v>
      </c>
      <c r="I14">
        <v>3.83</v>
      </c>
    </row>
    <row r="15" spans="1:14" x14ac:dyDescent="0.75">
      <c r="A15" s="2" t="s">
        <v>7</v>
      </c>
      <c r="B15" s="58">
        <v>1.85</v>
      </c>
      <c r="C15" s="58">
        <v>2.16</v>
      </c>
      <c r="D15" s="58">
        <v>2.5099999999999998</v>
      </c>
      <c r="E15" s="58">
        <v>1.17</v>
      </c>
      <c r="F15" s="58">
        <v>2.4900000000000002</v>
      </c>
      <c r="G15" s="58">
        <v>1.6</v>
      </c>
      <c r="H15">
        <v>3.56</v>
      </c>
      <c r="I15">
        <v>3.75</v>
      </c>
    </row>
    <row r="16" spans="1:14" x14ac:dyDescent="0.75">
      <c r="A16" s="2" t="s">
        <v>192</v>
      </c>
      <c r="B16" s="150">
        <v>0.54</v>
      </c>
      <c r="C16" s="150">
        <v>0.62</v>
      </c>
      <c r="D16" s="150">
        <v>0.70000000000000007</v>
      </c>
      <c r="E16" s="151"/>
      <c r="F16" s="151"/>
      <c r="G16" s="151"/>
      <c r="H16" s="151"/>
    </row>
    <row r="17" spans="1:9" x14ac:dyDescent="0.75">
      <c r="A17" s="1" t="s">
        <v>9</v>
      </c>
    </row>
    <row r="18" spans="1:9" x14ac:dyDescent="0.75">
      <c r="A18" s="2" t="s">
        <v>6</v>
      </c>
      <c r="B18" s="60">
        <v>1723.5</v>
      </c>
      <c r="C18" s="60">
        <v>1697.9</v>
      </c>
      <c r="D18" s="60">
        <v>1657.8</v>
      </c>
      <c r="E18" s="58">
        <v>1623.8</v>
      </c>
      <c r="F18" s="58">
        <v>1579.7</v>
      </c>
      <c r="G18" s="60">
        <v>1558.8</v>
      </c>
      <c r="H18" s="8">
        <v>1573</v>
      </c>
      <c r="I18" s="8">
        <v>1578.8</v>
      </c>
    </row>
    <row r="19" spans="1:9" x14ac:dyDescent="0.75">
      <c r="A19" s="2" t="s">
        <v>7</v>
      </c>
      <c r="B19" s="60">
        <v>1768.8</v>
      </c>
      <c r="C19" s="60">
        <v>1742.5</v>
      </c>
      <c r="D19" s="60">
        <v>1692</v>
      </c>
      <c r="E19" s="58">
        <v>1659.1</v>
      </c>
      <c r="F19" s="58">
        <v>1618.4</v>
      </c>
      <c r="G19" s="60">
        <v>1591.6</v>
      </c>
      <c r="H19" s="8">
        <v>1609.4</v>
      </c>
      <c r="I19" s="8">
        <v>1610.8</v>
      </c>
    </row>
    <row r="21" spans="1:9" s="12" customFormat="1" x14ac:dyDescent="0.75">
      <c r="A21" s="12" t="s">
        <v>2</v>
      </c>
      <c r="B21" s="13">
        <f t="shared" ref="B21:I21" si="5">+ROUND(((B12/B19)-B15),2)</f>
        <v>0</v>
      </c>
      <c r="C21" s="13">
        <f t="shared" si="5"/>
        <v>0</v>
      </c>
      <c r="D21" s="13">
        <f t="shared" si="5"/>
        <v>0</v>
      </c>
      <c r="E21" s="13">
        <f t="shared" si="5"/>
        <v>0</v>
      </c>
      <c r="F21" s="13">
        <f t="shared" si="5"/>
        <v>0</v>
      </c>
      <c r="G21" s="13">
        <f t="shared" si="5"/>
        <v>0</v>
      </c>
      <c r="H21" s="13">
        <f t="shared" si="5"/>
        <v>0</v>
      </c>
      <c r="I21" s="13">
        <f t="shared" si="5"/>
        <v>0</v>
      </c>
    </row>
    <row r="23" spans="1:9" x14ac:dyDescent="0.75">
      <c r="A23" s="14" t="s">
        <v>0</v>
      </c>
      <c r="B23" s="14"/>
      <c r="C23" s="14"/>
      <c r="D23" s="14"/>
      <c r="E23" s="14"/>
      <c r="F23" s="14"/>
      <c r="G23" s="14"/>
      <c r="H23" s="14"/>
      <c r="I23" s="14"/>
    </row>
    <row r="24" spans="1:9" x14ac:dyDescent="0.75">
      <c r="A24" s="1" t="s">
        <v>29</v>
      </c>
    </row>
    <row r="25" spans="1:9" x14ac:dyDescent="0.75">
      <c r="A25" s="10" t="s">
        <v>30</v>
      </c>
      <c r="B25" s="56"/>
      <c r="C25" s="56"/>
      <c r="D25" s="56"/>
      <c r="E25" s="56"/>
      <c r="F25" s="56"/>
      <c r="G25" s="56"/>
      <c r="H25" s="3"/>
      <c r="I25" s="3"/>
    </row>
    <row r="26" spans="1:9" x14ac:dyDescent="0.75">
      <c r="A26" s="11" t="s">
        <v>31</v>
      </c>
      <c r="B26" s="58">
        <v>3852</v>
      </c>
      <c r="C26" s="58">
        <v>3138</v>
      </c>
      <c r="D26" s="58">
        <v>3808</v>
      </c>
      <c r="E26" s="58">
        <v>4249</v>
      </c>
      <c r="F26" s="58">
        <v>4466</v>
      </c>
      <c r="G26" s="58">
        <v>8348</v>
      </c>
      <c r="H26" s="3">
        <v>9889</v>
      </c>
      <c r="I26" s="3">
        <v>8574</v>
      </c>
    </row>
    <row r="27" spans="1:9" x14ac:dyDescent="0.75">
      <c r="A27" s="11" t="s">
        <v>32</v>
      </c>
      <c r="B27" s="58">
        <v>2072</v>
      </c>
      <c r="C27" s="58">
        <v>2319</v>
      </c>
      <c r="D27" s="58">
        <v>2371</v>
      </c>
      <c r="E27" s="58">
        <v>996</v>
      </c>
      <c r="F27" s="58">
        <v>197</v>
      </c>
      <c r="G27" s="58">
        <v>439</v>
      </c>
      <c r="H27" s="3">
        <v>3587</v>
      </c>
      <c r="I27" s="3">
        <v>4423</v>
      </c>
    </row>
    <row r="28" spans="1:9" x14ac:dyDescent="0.75">
      <c r="A28" s="11" t="s">
        <v>33</v>
      </c>
      <c r="B28" s="58">
        <v>3358</v>
      </c>
      <c r="C28" s="58">
        <v>3241</v>
      </c>
      <c r="D28" s="58">
        <v>3677</v>
      </c>
      <c r="E28" s="58">
        <v>3498</v>
      </c>
      <c r="F28" s="58">
        <v>4272</v>
      </c>
      <c r="G28" s="58">
        <v>2749</v>
      </c>
      <c r="H28" s="3">
        <v>4463</v>
      </c>
      <c r="I28" s="3">
        <v>4667</v>
      </c>
    </row>
    <row r="29" spans="1:9" x14ac:dyDescent="0.75">
      <c r="A29" s="11" t="s">
        <v>34</v>
      </c>
      <c r="B29" s="58">
        <v>4337</v>
      </c>
      <c r="C29" s="58">
        <v>4838</v>
      </c>
      <c r="D29" s="58">
        <v>5055</v>
      </c>
      <c r="E29" s="58">
        <v>5261</v>
      </c>
      <c r="F29" s="58">
        <v>5622</v>
      </c>
      <c r="G29" s="58">
        <v>7367</v>
      </c>
      <c r="H29" s="3">
        <v>6854</v>
      </c>
      <c r="I29" s="3">
        <v>8420</v>
      </c>
    </row>
    <row r="30" spans="1:9" x14ac:dyDescent="0.75">
      <c r="A30" s="11" t="s">
        <v>193</v>
      </c>
      <c r="B30" s="58">
        <v>389</v>
      </c>
      <c r="C30" s="58"/>
      <c r="D30" s="58"/>
      <c r="E30" s="60"/>
      <c r="F30" s="60"/>
      <c r="G30" s="60"/>
      <c r="H30" s="3"/>
      <c r="I30" s="3"/>
    </row>
    <row r="31" spans="1:9" x14ac:dyDescent="0.75">
      <c r="A31" s="11" t="s">
        <v>35</v>
      </c>
      <c r="B31" s="58">
        <v>1968</v>
      </c>
      <c r="C31" s="58">
        <v>1489</v>
      </c>
      <c r="D31" s="58">
        <v>1150</v>
      </c>
      <c r="E31" s="58">
        <v>1130</v>
      </c>
      <c r="F31" s="58">
        <v>1968</v>
      </c>
      <c r="G31" s="58">
        <v>1653</v>
      </c>
      <c r="H31" s="3">
        <v>1498</v>
      </c>
      <c r="I31" s="3">
        <v>2129</v>
      </c>
    </row>
    <row r="32" spans="1:9" x14ac:dyDescent="0.75">
      <c r="A32" s="4" t="s">
        <v>10</v>
      </c>
      <c r="B32" s="45">
        <f t="shared" ref="B32:I32" si="6">+SUM(B26:B31)</f>
        <v>15976</v>
      </c>
      <c r="C32" s="45">
        <f t="shared" si="6"/>
        <v>15025</v>
      </c>
      <c r="D32" s="45">
        <f t="shared" si="6"/>
        <v>16061</v>
      </c>
      <c r="E32" s="45">
        <f t="shared" si="6"/>
        <v>15134</v>
      </c>
      <c r="F32" s="45">
        <f t="shared" si="6"/>
        <v>16525</v>
      </c>
      <c r="G32" s="45">
        <f t="shared" si="6"/>
        <v>20556</v>
      </c>
      <c r="H32" s="5">
        <f t="shared" si="6"/>
        <v>26291</v>
      </c>
      <c r="I32" s="5">
        <f t="shared" si="6"/>
        <v>28213</v>
      </c>
    </row>
    <row r="33" spans="1:14" x14ac:dyDescent="0.75">
      <c r="A33" s="2" t="s">
        <v>36</v>
      </c>
      <c r="B33" s="58">
        <v>3011</v>
      </c>
      <c r="C33" s="58">
        <v>3520</v>
      </c>
      <c r="D33" s="60">
        <v>3989</v>
      </c>
      <c r="E33" s="58">
        <v>4454</v>
      </c>
      <c r="F33" s="58">
        <v>4744</v>
      </c>
      <c r="G33" s="58">
        <v>4866</v>
      </c>
      <c r="H33" s="3">
        <v>4904</v>
      </c>
      <c r="I33" s="3">
        <v>4791</v>
      </c>
    </row>
    <row r="34" spans="1:14" x14ac:dyDescent="0.75">
      <c r="A34" s="2" t="s">
        <v>37</v>
      </c>
      <c r="B34" s="60"/>
      <c r="C34" s="60"/>
      <c r="D34" s="60"/>
      <c r="E34" s="60"/>
      <c r="F34" s="58"/>
      <c r="G34" s="58">
        <v>3097</v>
      </c>
      <c r="H34" s="3">
        <v>3113</v>
      </c>
      <c r="I34" s="3">
        <v>2926</v>
      </c>
    </row>
    <row r="35" spans="1:14" x14ac:dyDescent="0.75">
      <c r="A35" s="2" t="s">
        <v>38</v>
      </c>
      <c r="B35" s="58">
        <v>281</v>
      </c>
      <c r="C35" s="58">
        <v>281</v>
      </c>
      <c r="D35" s="58">
        <v>283</v>
      </c>
      <c r="E35" s="58">
        <v>285</v>
      </c>
      <c r="F35" s="58">
        <v>283</v>
      </c>
      <c r="G35" s="58">
        <v>274</v>
      </c>
      <c r="H35" s="3">
        <v>269</v>
      </c>
      <c r="I35" s="3">
        <v>286</v>
      </c>
    </row>
    <row r="36" spans="1:14" x14ac:dyDescent="0.75">
      <c r="A36" s="2" t="s">
        <v>39</v>
      </c>
      <c r="B36" s="58">
        <v>131</v>
      </c>
      <c r="C36" s="58">
        <v>131</v>
      </c>
      <c r="D36" s="58">
        <v>139</v>
      </c>
      <c r="E36" s="58">
        <v>154</v>
      </c>
      <c r="F36" s="58">
        <v>154</v>
      </c>
      <c r="G36" s="58">
        <v>223</v>
      </c>
      <c r="H36" s="3">
        <v>242</v>
      </c>
      <c r="I36" s="3">
        <v>284</v>
      </c>
    </row>
    <row r="37" spans="1:14" x14ac:dyDescent="0.75">
      <c r="A37" s="64" t="s">
        <v>40</v>
      </c>
      <c r="B37" s="59">
        <v>2201</v>
      </c>
      <c r="C37" s="59">
        <v>2422</v>
      </c>
      <c r="D37" s="59">
        <v>2787</v>
      </c>
      <c r="E37" s="59">
        <v>2509</v>
      </c>
      <c r="F37" s="59">
        <v>2011</v>
      </c>
      <c r="G37" s="59">
        <v>2326</v>
      </c>
      <c r="H37" s="3">
        <v>2921</v>
      </c>
      <c r="I37" s="3">
        <v>3821</v>
      </c>
    </row>
    <row r="38" spans="1:14" ht="15.5" thickBot="1" x14ac:dyDescent="0.9">
      <c r="A38" s="66" t="s">
        <v>41</v>
      </c>
      <c r="B38" s="67">
        <f t="shared" ref="B38:I38" si="7">+SUM(B32:B37)</f>
        <v>21600</v>
      </c>
      <c r="C38" s="67">
        <f t="shared" si="7"/>
        <v>21379</v>
      </c>
      <c r="D38" s="67">
        <f t="shared" si="7"/>
        <v>23259</v>
      </c>
      <c r="E38" s="67">
        <f t="shared" si="7"/>
        <v>22536</v>
      </c>
      <c r="F38" s="67">
        <f t="shared" si="7"/>
        <v>23717</v>
      </c>
      <c r="G38" s="67">
        <f t="shared" si="7"/>
        <v>31342</v>
      </c>
      <c r="H38" s="7">
        <f t="shared" si="7"/>
        <v>37740</v>
      </c>
      <c r="I38" s="7">
        <f t="shared" si="7"/>
        <v>40321</v>
      </c>
    </row>
    <row r="39" spans="1:14" ht="15.5" thickTop="1" x14ac:dyDescent="0.75">
      <c r="A39" s="1" t="s">
        <v>42</v>
      </c>
      <c r="B39" s="56"/>
      <c r="C39" s="56"/>
      <c r="D39" s="56"/>
      <c r="E39" s="56"/>
      <c r="F39" s="56"/>
      <c r="G39" s="56"/>
      <c r="H39" s="3"/>
      <c r="I39" s="3"/>
    </row>
    <row r="40" spans="1:14" x14ac:dyDescent="0.75">
      <c r="A40" s="2" t="s">
        <v>43</v>
      </c>
      <c r="B40" s="56"/>
      <c r="C40" s="56"/>
      <c r="D40" s="56"/>
      <c r="E40" s="56"/>
      <c r="F40" s="56"/>
      <c r="G40" s="56"/>
      <c r="H40" s="3"/>
      <c r="I40" s="3"/>
    </row>
    <row r="41" spans="1:14" x14ac:dyDescent="0.75">
      <c r="A41" s="11" t="s">
        <v>44</v>
      </c>
      <c r="B41" s="58">
        <v>107</v>
      </c>
      <c r="C41" s="58">
        <v>44</v>
      </c>
      <c r="D41" s="58">
        <v>6</v>
      </c>
      <c r="E41" s="58">
        <v>6</v>
      </c>
      <c r="F41" s="58">
        <v>6</v>
      </c>
      <c r="G41" s="58">
        <v>3</v>
      </c>
      <c r="H41" s="3">
        <v>0</v>
      </c>
      <c r="I41" s="3">
        <v>500</v>
      </c>
    </row>
    <row r="42" spans="1:14" x14ac:dyDescent="0.75">
      <c r="A42" s="11" t="s">
        <v>45</v>
      </c>
      <c r="B42" s="58">
        <v>74</v>
      </c>
      <c r="C42" s="58">
        <v>1</v>
      </c>
      <c r="D42" s="58">
        <v>325</v>
      </c>
      <c r="E42" s="58">
        <v>336</v>
      </c>
      <c r="F42" s="58">
        <v>9</v>
      </c>
      <c r="G42" s="58">
        <v>248</v>
      </c>
      <c r="H42" s="3">
        <v>2</v>
      </c>
      <c r="I42" s="3">
        <v>10</v>
      </c>
    </row>
    <row r="43" spans="1:14" x14ac:dyDescent="0.75">
      <c r="A43" s="11" t="s">
        <v>11</v>
      </c>
      <c r="B43" s="58">
        <v>2131</v>
      </c>
      <c r="C43" s="58">
        <v>2191</v>
      </c>
      <c r="D43" s="58">
        <v>2048</v>
      </c>
      <c r="E43" s="58">
        <v>2279</v>
      </c>
      <c r="F43" s="58">
        <v>2612</v>
      </c>
      <c r="G43" s="58">
        <v>2248</v>
      </c>
      <c r="H43" s="3">
        <v>2836</v>
      </c>
      <c r="I43" s="3">
        <v>3358</v>
      </c>
    </row>
    <row r="44" spans="1:14" x14ac:dyDescent="0.75">
      <c r="A44" s="11" t="s">
        <v>46</v>
      </c>
      <c r="B44" s="60"/>
      <c r="C44" s="60"/>
      <c r="D44" s="60"/>
      <c r="E44" s="60"/>
      <c r="F44" s="58"/>
      <c r="G44" s="58">
        <v>445</v>
      </c>
      <c r="H44" s="3">
        <v>467</v>
      </c>
      <c r="I44" s="3">
        <v>420</v>
      </c>
    </row>
    <row r="45" spans="1:14" x14ac:dyDescent="0.75">
      <c r="A45" s="11" t="s">
        <v>12</v>
      </c>
      <c r="B45" s="58">
        <v>3951</v>
      </c>
      <c r="C45" s="58">
        <v>3037</v>
      </c>
      <c r="D45" s="58">
        <v>3011</v>
      </c>
      <c r="E45" s="58">
        <v>3269</v>
      </c>
      <c r="F45" s="58">
        <v>5010</v>
      </c>
      <c r="G45" s="58">
        <v>5184</v>
      </c>
      <c r="H45" s="3">
        <v>6063</v>
      </c>
      <c r="I45" s="3">
        <v>6220</v>
      </c>
    </row>
    <row r="46" spans="1:14" x14ac:dyDescent="0.75">
      <c r="A46" s="61" t="s">
        <v>47</v>
      </c>
      <c r="B46" s="59">
        <v>71</v>
      </c>
      <c r="C46" s="59">
        <v>85</v>
      </c>
      <c r="D46" s="59">
        <v>84</v>
      </c>
      <c r="E46" s="59">
        <v>150</v>
      </c>
      <c r="F46" s="59">
        <v>229</v>
      </c>
      <c r="G46" s="59">
        <v>156</v>
      </c>
      <c r="H46" s="3">
        <v>306</v>
      </c>
      <c r="I46" s="3">
        <v>222</v>
      </c>
    </row>
    <row r="47" spans="1:14" x14ac:dyDescent="0.75">
      <c r="A47" s="1" t="s">
        <v>13</v>
      </c>
      <c r="B47" s="45">
        <f t="shared" ref="B47:I47" si="8">+SUM(B41:B46)</f>
        <v>6334</v>
      </c>
      <c r="C47" s="45">
        <f t="shared" si="8"/>
        <v>5358</v>
      </c>
      <c r="D47" s="45">
        <f t="shared" si="8"/>
        <v>5474</v>
      </c>
      <c r="E47" s="45">
        <f t="shared" si="8"/>
        <v>6040</v>
      </c>
      <c r="F47" s="45">
        <f t="shared" si="8"/>
        <v>7866</v>
      </c>
      <c r="G47" s="45">
        <f t="shared" si="8"/>
        <v>8284</v>
      </c>
      <c r="H47" s="5">
        <f t="shared" si="8"/>
        <v>9674</v>
      </c>
      <c r="I47" s="5">
        <f t="shared" si="8"/>
        <v>10730</v>
      </c>
      <c r="J47" s="56">
        <f>AVERAGE(E47:I47)</f>
        <v>8518.7999999999993</v>
      </c>
      <c r="K47" s="56">
        <f t="shared" ref="K47:N47" si="9">AVERAGE(F47:J47)</f>
        <v>9014.5600000000013</v>
      </c>
      <c r="L47" s="56">
        <f t="shared" si="9"/>
        <v>9244.2720000000008</v>
      </c>
      <c r="M47" s="56">
        <f t="shared" si="9"/>
        <v>9436.3263999999999</v>
      </c>
      <c r="N47" s="56">
        <f t="shared" si="9"/>
        <v>9388.7916799999985</v>
      </c>
    </row>
    <row r="48" spans="1:14" x14ac:dyDescent="0.75">
      <c r="A48" s="2" t="s">
        <v>48</v>
      </c>
      <c r="B48" s="58">
        <v>1079</v>
      </c>
      <c r="C48" s="60">
        <v>1993</v>
      </c>
      <c r="D48" s="58">
        <v>3471</v>
      </c>
      <c r="E48" s="58">
        <v>3468</v>
      </c>
      <c r="F48" s="58">
        <v>3464</v>
      </c>
      <c r="G48" s="58">
        <v>9406</v>
      </c>
      <c r="H48" s="3">
        <v>9413</v>
      </c>
      <c r="I48" s="3">
        <v>8920</v>
      </c>
      <c r="J48" s="56">
        <f>AVERAGE(E48:I48)</f>
        <v>6934.2</v>
      </c>
      <c r="K48" s="56">
        <f t="shared" ref="K48:N48" si="10">AVERAGE(F48:J48)</f>
        <v>7627.44</v>
      </c>
      <c r="L48" s="56">
        <f t="shared" si="10"/>
        <v>8460.1280000000006</v>
      </c>
      <c r="M48" s="56">
        <f t="shared" si="10"/>
        <v>8270.9535999999989</v>
      </c>
      <c r="N48" s="56">
        <f t="shared" si="10"/>
        <v>8042.5443199999991</v>
      </c>
    </row>
    <row r="49" spans="1:14" x14ac:dyDescent="0.75">
      <c r="A49" s="2" t="s">
        <v>49</v>
      </c>
      <c r="B49" s="60"/>
      <c r="C49" s="60"/>
      <c r="D49" s="60"/>
      <c r="E49" s="60"/>
      <c r="F49" s="58"/>
      <c r="G49" s="58">
        <v>2913</v>
      </c>
      <c r="H49" s="3">
        <v>2931</v>
      </c>
      <c r="I49" s="3">
        <v>2777</v>
      </c>
      <c r="J49" s="56">
        <f>I49</f>
        <v>2777</v>
      </c>
      <c r="K49" s="56">
        <f t="shared" ref="K49:N49" si="11">J49</f>
        <v>2777</v>
      </c>
      <c r="L49" s="56">
        <f t="shared" si="11"/>
        <v>2777</v>
      </c>
      <c r="M49" s="56">
        <f t="shared" si="11"/>
        <v>2777</v>
      </c>
      <c r="N49" s="56">
        <f t="shared" si="11"/>
        <v>2777</v>
      </c>
    </row>
    <row r="50" spans="1:14" x14ac:dyDescent="0.75">
      <c r="A50" s="2" t="s">
        <v>50</v>
      </c>
      <c r="B50" s="58">
        <v>1480</v>
      </c>
      <c r="C50" s="58">
        <v>1770</v>
      </c>
      <c r="D50" s="58">
        <v>1907</v>
      </c>
      <c r="E50" s="58">
        <v>3216</v>
      </c>
      <c r="F50" s="58">
        <v>3347</v>
      </c>
      <c r="G50" s="58">
        <v>2684</v>
      </c>
      <c r="H50" s="3">
        <v>2955</v>
      </c>
      <c r="I50" s="3">
        <v>2613</v>
      </c>
      <c r="J50" s="56">
        <f>I50</f>
        <v>2613</v>
      </c>
      <c r="K50" s="56">
        <f t="shared" ref="K50:N50" si="12">J50</f>
        <v>2613</v>
      </c>
      <c r="L50" s="56">
        <f t="shared" si="12"/>
        <v>2613</v>
      </c>
      <c r="M50" s="56">
        <f t="shared" si="12"/>
        <v>2613</v>
      </c>
      <c r="N50" s="56">
        <f t="shared" si="12"/>
        <v>2613</v>
      </c>
    </row>
    <row r="51" spans="1:14" x14ac:dyDescent="0.75">
      <c r="A51" s="2" t="s">
        <v>51</v>
      </c>
      <c r="B51" s="60"/>
      <c r="C51" s="60"/>
      <c r="D51" s="60"/>
      <c r="E51" s="60"/>
      <c r="F51" s="60"/>
      <c r="G51" s="60"/>
      <c r="H51" s="3"/>
      <c r="I51" s="3"/>
    </row>
    <row r="52" spans="1:14" x14ac:dyDescent="0.75">
      <c r="A52" s="11" t="s">
        <v>52</v>
      </c>
      <c r="B52" s="58"/>
      <c r="C52" s="60"/>
      <c r="D52" s="58" t="s">
        <v>194</v>
      </c>
      <c r="E52" s="60"/>
      <c r="F52" s="60"/>
      <c r="G52" s="58"/>
      <c r="H52" s="3">
        <v>0</v>
      </c>
      <c r="I52" s="3">
        <v>0</v>
      </c>
    </row>
    <row r="53" spans="1:14" x14ac:dyDescent="0.75">
      <c r="A53" s="2" t="s">
        <v>53</v>
      </c>
      <c r="B53" s="60"/>
      <c r="C53" s="60"/>
      <c r="D53" s="60"/>
      <c r="E53" s="60"/>
      <c r="F53" s="60"/>
      <c r="G53" s="60"/>
      <c r="H53" s="3"/>
      <c r="I53" s="3"/>
    </row>
    <row r="54" spans="1:14" x14ac:dyDescent="0.75">
      <c r="A54" s="11" t="s">
        <v>54</v>
      </c>
      <c r="B54" s="60"/>
      <c r="C54" s="60"/>
      <c r="D54" s="60"/>
      <c r="E54" s="60"/>
      <c r="F54" s="60"/>
      <c r="G54" s="60"/>
      <c r="H54" s="3"/>
      <c r="I54" s="3"/>
    </row>
    <row r="55" spans="1:14" x14ac:dyDescent="0.75">
      <c r="A55" s="17" t="s">
        <v>55</v>
      </c>
      <c r="B55" s="58"/>
      <c r="C55" s="58"/>
      <c r="D55" s="58"/>
      <c r="E55" s="60"/>
      <c r="F55" s="60"/>
      <c r="G55" s="58"/>
      <c r="H55" s="3"/>
      <c r="I55" s="3"/>
    </row>
    <row r="56" spans="1:14" x14ac:dyDescent="0.75">
      <c r="A56" s="17" t="s">
        <v>56</v>
      </c>
      <c r="B56" s="58">
        <v>3</v>
      </c>
      <c r="C56" s="58">
        <v>3</v>
      </c>
      <c r="D56" s="58">
        <v>3</v>
      </c>
      <c r="E56" s="58">
        <v>3</v>
      </c>
      <c r="F56" s="60">
        <v>3</v>
      </c>
      <c r="G56" s="58">
        <v>3</v>
      </c>
      <c r="H56" s="3">
        <v>3</v>
      </c>
      <c r="I56" s="3">
        <v>3</v>
      </c>
    </row>
    <row r="57" spans="1:14" x14ac:dyDescent="0.75">
      <c r="A57" s="17" t="s">
        <v>57</v>
      </c>
      <c r="B57" s="58">
        <v>6773</v>
      </c>
      <c r="C57" s="58">
        <v>7786</v>
      </c>
      <c r="D57" s="58">
        <v>8638</v>
      </c>
      <c r="E57" s="58">
        <v>6384</v>
      </c>
      <c r="F57" s="58">
        <v>7163</v>
      </c>
      <c r="G57" s="58">
        <v>8299</v>
      </c>
      <c r="H57" s="3">
        <v>9965</v>
      </c>
      <c r="I57" s="3">
        <v>11484</v>
      </c>
    </row>
    <row r="58" spans="1:14" x14ac:dyDescent="0.75">
      <c r="A58" s="17" t="s">
        <v>58</v>
      </c>
      <c r="B58" s="58">
        <v>1246</v>
      </c>
      <c r="C58" s="58">
        <v>318</v>
      </c>
      <c r="D58" s="58">
        <v>-213</v>
      </c>
      <c r="E58" s="58">
        <v>-92</v>
      </c>
      <c r="F58" s="58">
        <v>231</v>
      </c>
      <c r="G58" s="58">
        <v>-56</v>
      </c>
      <c r="H58" s="3">
        <v>-380</v>
      </c>
      <c r="I58" s="3">
        <v>318</v>
      </c>
    </row>
    <row r="59" spans="1:14" x14ac:dyDescent="0.75">
      <c r="A59" s="17" t="s">
        <v>59</v>
      </c>
      <c r="B59" s="58">
        <v>4685</v>
      </c>
      <c r="C59" s="58">
        <v>4151</v>
      </c>
      <c r="D59" s="58">
        <v>3979</v>
      </c>
      <c r="E59" s="58">
        <v>3517</v>
      </c>
      <c r="F59" s="58">
        <v>1643</v>
      </c>
      <c r="G59" s="58">
        <v>-191</v>
      </c>
      <c r="H59" s="3">
        <v>3179</v>
      </c>
      <c r="I59" s="3">
        <v>3476</v>
      </c>
    </row>
    <row r="60" spans="1:14" x14ac:dyDescent="0.75">
      <c r="A60" s="66" t="s">
        <v>60</v>
      </c>
      <c r="B60" s="67">
        <f t="shared" ref="B60:I60" si="13">+SUM(B55:B59)</f>
        <v>12707</v>
      </c>
      <c r="C60" s="67">
        <f t="shared" si="13"/>
        <v>12258</v>
      </c>
      <c r="D60" s="67">
        <f t="shared" si="13"/>
        <v>12407</v>
      </c>
      <c r="E60" s="67">
        <f t="shared" si="13"/>
        <v>9812</v>
      </c>
      <c r="F60" s="67">
        <f t="shared" si="13"/>
        <v>9040</v>
      </c>
      <c r="G60" s="67">
        <f t="shared" si="13"/>
        <v>8055</v>
      </c>
      <c r="H60" s="5">
        <f t="shared" si="13"/>
        <v>12767</v>
      </c>
      <c r="I60" s="5">
        <f t="shared" si="13"/>
        <v>15281</v>
      </c>
    </row>
    <row r="61" spans="1:14" ht="15.5" thickBot="1" x14ac:dyDescent="0.9">
      <c r="A61" s="68" t="s">
        <v>61</v>
      </c>
      <c r="B61" s="67">
        <f t="shared" ref="B61:I61" si="14">+SUM(B47:B52)+B60</f>
        <v>21600</v>
      </c>
      <c r="C61" s="67">
        <f t="shared" si="14"/>
        <v>21379</v>
      </c>
      <c r="D61" s="67">
        <f t="shared" si="14"/>
        <v>23259</v>
      </c>
      <c r="E61" s="67">
        <f t="shared" si="14"/>
        <v>22536</v>
      </c>
      <c r="F61" s="67">
        <f t="shared" si="14"/>
        <v>23717</v>
      </c>
      <c r="G61" s="67">
        <f t="shared" si="14"/>
        <v>31342</v>
      </c>
      <c r="H61" s="7">
        <f t="shared" si="14"/>
        <v>37740</v>
      </c>
      <c r="I61" s="7">
        <f t="shared" si="14"/>
        <v>40321</v>
      </c>
    </row>
    <row r="62" spans="1:14" s="12" customFormat="1" ht="15.5" thickTop="1" x14ac:dyDescent="0.75">
      <c r="A62" s="12" t="s">
        <v>3</v>
      </c>
      <c r="B62" s="13">
        <f t="shared" ref="B62:I62" si="15">+B61-B38</f>
        <v>0</v>
      </c>
      <c r="C62" s="13">
        <f t="shared" si="15"/>
        <v>0</v>
      </c>
      <c r="D62" s="13">
        <f t="shared" si="15"/>
        <v>0</v>
      </c>
      <c r="E62" s="13">
        <f t="shared" si="15"/>
        <v>0</v>
      </c>
      <c r="F62" s="13">
        <f t="shared" si="15"/>
        <v>0</v>
      </c>
      <c r="G62" s="13">
        <f t="shared" si="15"/>
        <v>0</v>
      </c>
      <c r="H62" s="13">
        <f t="shared" si="15"/>
        <v>0</v>
      </c>
      <c r="I62" s="13">
        <f t="shared" si="15"/>
        <v>0</v>
      </c>
    </row>
    <row r="63" spans="1:14" x14ac:dyDescent="0.75">
      <c r="A63" s="14" t="s">
        <v>1</v>
      </c>
      <c r="B63" s="14"/>
      <c r="C63" s="14"/>
      <c r="D63" s="14"/>
      <c r="E63" s="14"/>
      <c r="F63" s="14"/>
      <c r="G63" s="14"/>
      <c r="H63" s="14"/>
      <c r="I63" s="14"/>
    </row>
    <row r="64" spans="1:14" x14ac:dyDescent="0.75">
      <c r="A64" t="s">
        <v>15</v>
      </c>
    </row>
    <row r="65" spans="1:9" x14ac:dyDescent="0.75">
      <c r="A65" s="1" t="s">
        <v>62</v>
      </c>
    </row>
    <row r="66" spans="1:9" s="1" customFormat="1" x14ac:dyDescent="0.75">
      <c r="A66" s="10" t="s">
        <v>63</v>
      </c>
      <c r="B66" s="45">
        <f t="shared" ref="B66:G66" si="16">B12</f>
        <v>3273</v>
      </c>
      <c r="C66" s="45">
        <f t="shared" si="16"/>
        <v>3760</v>
      </c>
      <c r="D66" s="45">
        <f t="shared" si="16"/>
        <v>4240</v>
      </c>
      <c r="E66" s="45">
        <f t="shared" si="16"/>
        <v>1933</v>
      </c>
      <c r="F66" s="45">
        <f t="shared" si="16"/>
        <v>4029</v>
      </c>
      <c r="G66" s="45">
        <f t="shared" si="16"/>
        <v>2539</v>
      </c>
      <c r="H66" s="9">
        <f>+H12</f>
        <v>5727</v>
      </c>
      <c r="I66" s="9">
        <f>+I12</f>
        <v>6046</v>
      </c>
    </row>
    <row r="67" spans="1:9" s="1" customFormat="1" x14ac:dyDescent="0.75">
      <c r="A67" s="2" t="s">
        <v>64</v>
      </c>
      <c r="B67" s="56"/>
      <c r="C67" s="56"/>
      <c r="D67" s="56"/>
      <c r="E67" s="56"/>
      <c r="F67" s="56"/>
      <c r="G67" s="56"/>
      <c r="H67" s="3"/>
      <c r="I67" s="3"/>
    </row>
    <row r="68" spans="1:9" x14ac:dyDescent="0.75">
      <c r="A68" s="11" t="s">
        <v>65</v>
      </c>
      <c r="B68" s="58">
        <v>606</v>
      </c>
      <c r="C68" s="58">
        <v>649</v>
      </c>
      <c r="D68" s="58">
        <v>706</v>
      </c>
      <c r="E68" s="58">
        <v>747</v>
      </c>
      <c r="F68" s="58">
        <v>705</v>
      </c>
      <c r="G68" s="58">
        <v>721</v>
      </c>
      <c r="H68" s="3">
        <v>744</v>
      </c>
      <c r="I68" s="3">
        <v>717</v>
      </c>
    </row>
    <row r="69" spans="1:9" x14ac:dyDescent="0.75">
      <c r="A69" s="11" t="s">
        <v>66</v>
      </c>
      <c r="B69" s="58">
        <v>-113</v>
      </c>
      <c r="C69" s="58">
        <v>-80</v>
      </c>
      <c r="D69" s="58">
        <v>-273</v>
      </c>
      <c r="E69" s="58">
        <v>647</v>
      </c>
      <c r="F69" s="58">
        <v>34</v>
      </c>
      <c r="G69" s="58">
        <v>-380</v>
      </c>
      <c r="H69" s="3">
        <v>-385</v>
      </c>
      <c r="I69" s="3">
        <v>-650</v>
      </c>
    </row>
    <row r="70" spans="1:9" x14ac:dyDescent="0.75">
      <c r="A70" s="11" t="s">
        <v>67</v>
      </c>
      <c r="B70" s="58">
        <v>191</v>
      </c>
      <c r="C70" s="58">
        <v>236</v>
      </c>
      <c r="D70" s="58">
        <v>215</v>
      </c>
      <c r="E70" s="58">
        <v>218</v>
      </c>
      <c r="F70" s="58">
        <v>325</v>
      </c>
      <c r="G70" s="58">
        <v>429</v>
      </c>
      <c r="H70" s="3">
        <v>611</v>
      </c>
      <c r="I70" s="3">
        <v>638</v>
      </c>
    </row>
    <row r="71" spans="1:9" x14ac:dyDescent="0.75">
      <c r="A71" s="11" t="s">
        <v>68</v>
      </c>
      <c r="B71" s="58">
        <v>43</v>
      </c>
      <c r="C71" s="58">
        <v>13</v>
      </c>
      <c r="D71" s="58">
        <v>10</v>
      </c>
      <c r="E71" s="58">
        <v>27</v>
      </c>
      <c r="F71" s="58">
        <v>15</v>
      </c>
      <c r="G71" s="58">
        <v>398</v>
      </c>
      <c r="H71" s="3">
        <v>53</v>
      </c>
      <c r="I71" s="3">
        <v>123</v>
      </c>
    </row>
    <row r="72" spans="1:9" x14ac:dyDescent="0.75">
      <c r="A72" s="11" t="s">
        <v>69</v>
      </c>
      <c r="B72" s="58">
        <v>424</v>
      </c>
      <c r="C72" s="58">
        <v>98</v>
      </c>
      <c r="D72" s="58">
        <v>-117</v>
      </c>
      <c r="E72" s="58">
        <v>-99</v>
      </c>
      <c r="F72" s="58">
        <v>233</v>
      </c>
      <c r="G72" s="58">
        <v>23</v>
      </c>
      <c r="H72" s="3">
        <v>-138</v>
      </c>
      <c r="I72" s="3">
        <v>-26</v>
      </c>
    </row>
    <row r="73" spans="1:9" x14ac:dyDescent="0.75">
      <c r="A73" s="2" t="s">
        <v>70</v>
      </c>
      <c r="B73" s="60"/>
      <c r="C73" s="60"/>
      <c r="D73" s="60"/>
      <c r="E73" s="60"/>
      <c r="F73" s="60"/>
      <c r="G73" s="60"/>
      <c r="H73" s="3"/>
      <c r="I73" s="3"/>
    </row>
    <row r="74" spans="1:9" x14ac:dyDescent="0.75">
      <c r="A74" s="11" t="s">
        <v>71</v>
      </c>
      <c r="B74" s="58">
        <v>-216</v>
      </c>
      <c r="C74" s="58">
        <v>60</v>
      </c>
      <c r="D74" s="58">
        <v>-426</v>
      </c>
      <c r="E74" s="58">
        <v>187</v>
      </c>
      <c r="F74" s="58">
        <v>-270</v>
      </c>
      <c r="G74" s="58">
        <v>1239</v>
      </c>
      <c r="H74" s="3">
        <v>-1606</v>
      </c>
      <c r="I74" s="3">
        <v>-504</v>
      </c>
    </row>
    <row r="75" spans="1:9" x14ac:dyDescent="0.75">
      <c r="A75" s="11" t="s">
        <v>72</v>
      </c>
      <c r="B75" s="58">
        <v>-621</v>
      </c>
      <c r="C75" s="58">
        <v>-590</v>
      </c>
      <c r="D75" s="58">
        <v>-231</v>
      </c>
      <c r="E75" s="58">
        <v>-255</v>
      </c>
      <c r="F75" s="58">
        <v>-490</v>
      </c>
      <c r="G75" s="58">
        <v>-1854</v>
      </c>
      <c r="H75" s="3">
        <v>507</v>
      </c>
      <c r="I75" s="3">
        <v>-1676</v>
      </c>
    </row>
    <row r="76" spans="1:9" x14ac:dyDescent="0.75">
      <c r="A76" s="11" t="s">
        <v>97</v>
      </c>
      <c r="B76" s="58">
        <v>-144</v>
      </c>
      <c r="C76" s="58">
        <v>-161</v>
      </c>
      <c r="D76" s="58">
        <v>-120</v>
      </c>
      <c r="E76" s="58">
        <v>35</v>
      </c>
      <c r="F76" s="58">
        <v>-203</v>
      </c>
      <c r="G76" s="58">
        <v>-654</v>
      </c>
      <c r="H76" s="3">
        <v>-182</v>
      </c>
      <c r="I76" s="3">
        <v>-845</v>
      </c>
    </row>
    <row r="77" spans="1:9" x14ac:dyDescent="0.75">
      <c r="A77" s="11" t="s">
        <v>96</v>
      </c>
      <c r="B77" s="58">
        <v>1237</v>
      </c>
      <c r="C77" s="58">
        <v>-889</v>
      </c>
      <c r="D77" s="58">
        <v>-364</v>
      </c>
      <c r="E77" s="58">
        <v>1515</v>
      </c>
      <c r="F77" s="58">
        <v>1525</v>
      </c>
      <c r="G77" s="58">
        <v>24</v>
      </c>
      <c r="H77" s="3">
        <v>1326</v>
      </c>
      <c r="I77" s="3">
        <v>1365</v>
      </c>
    </row>
    <row r="78" spans="1:9" x14ac:dyDescent="0.75">
      <c r="A78" s="23" t="s">
        <v>73</v>
      </c>
      <c r="B78" s="45">
        <f t="shared" ref="B78:I78" si="17">+SUM(B66:B77)</f>
        <v>4680</v>
      </c>
      <c r="C78" s="45">
        <f t="shared" si="17"/>
        <v>3096</v>
      </c>
      <c r="D78" s="45">
        <f t="shared" si="17"/>
        <v>3640</v>
      </c>
      <c r="E78" s="45">
        <f t="shared" si="17"/>
        <v>4955</v>
      </c>
      <c r="F78" s="45">
        <f t="shared" si="17"/>
        <v>5903</v>
      </c>
      <c r="G78" s="45">
        <f t="shared" si="17"/>
        <v>2485</v>
      </c>
      <c r="H78" s="24">
        <f t="shared" si="17"/>
        <v>6657</v>
      </c>
      <c r="I78" s="24">
        <f t="shared" si="17"/>
        <v>5188</v>
      </c>
    </row>
    <row r="79" spans="1:9" x14ac:dyDescent="0.75">
      <c r="A79" s="1" t="s">
        <v>74</v>
      </c>
      <c r="B79" s="56"/>
      <c r="C79" s="56"/>
      <c r="D79" s="56"/>
      <c r="E79" s="56"/>
      <c r="F79" s="56"/>
      <c r="G79" s="56"/>
      <c r="H79" s="3"/>
      <c r="I79" s="3"/>
    </row>
    <row r="80" spans="1:9" x14ac:dyDescent="0.75">
      <c r="A80" s="2" t="s">
        <v>75</v>
      </c>
      <c r="B80" s="58">
        <v>-4936</v>
      </c>
      <c r="C80" s="58">
        <v>-5367</v>
      </c>
      <c r="D80" s="58">
        <v>-5928</v>
      </c>
      <c r="E80" s="58">
        <v>-4783</v>
      </c>
      <c r="F80" s="58">
        <v>-2937</v>
      </c>
      <c r="G80" s="58">
        <v>-2426</v>
      </c>
      <c r="H80" s="3">
        <v>-9961</v>
      </c>
      <c r="I80" s="3">
        <v>-12913</v>
      </c>
    </row>
    <row r="81" spans="1:9" x14ac:dyDescent="0.75">
      <c r="A81" s="2" t="s">
        <v>76</v>
      </c>
      <c r="B81" s="58">
        <v>3655</v>
      </c>
      <c r="C81" s="58">
        <v>2924</v>
      </c>
      <c r="D81" s="58">
        <v>3623</v>
      </c>
      <c r="E81" s="58">
        <v>3613</v>
      </c>
      <c r="F81" s="58">
        <v>1715</v>
      </c>
      <c r="G81" s="58">
        <v>74</v>
      </c>
      <c r="H81" s="3">
        <v>4236</v>
      </c>
      <c r="I81" s="3">
        <v>8199</v>
      </c>
    </row>
    <row r="82" spans="1:9" x14ac:dyDescent="0.75">
      <c r="A82" s="2" t="s">
        <v>77</v>
      </c>
      <c r="B82" s="58">
        <v>2216</v>
      </c>
      <c r="C82" s="58">
        <v>2386</v>
      </c>
      <c r="D82" s="58">
        <v>2423</v>
      </c>
      <c r="E82" s="58">
        <v>2496</v>
      </c>
      <c r="F82" s="58">
        <v>2072</v>
      </c>
      <c r="G82" s="58">
        <v>2379</v>
      </c>
      <c r="H82" s="3">
        <v>2449</v>
      </c>
      <c r="I82" s="3">
        <v>3967</v>
      </c>
    </row>
    <row r="83" spans="1:9" x14ac:dyDescent="0.75">
      <c r="A83" s="2" t="s">
        <v>195</v>
      </c>
      <c r="B83" s="58">
        <v>-150</v>
      </c>
      <c r="C83" s="58">
        <v>150</v>
      </c>
      <c r="D83" s="58"/>
      <c r="E83" s="60"/>
      <c r="F83" s="60"/>
      <c r="G83" s="60"/>
      <c r="H83" s="3"/>
      <c r="I83" s="3"/>
    </row>
    <row r="84" spans="1:9" x14ac:dyDescent="0.75">
      <c r="A84" s="2" t="s">
        <v>14</v>
      </c>
      <c r="B84" s="58">
        <v>-963</v>
      </c>
      <c r="C84" s="58">
        <v>-1143</v>
      </c>
      <c r="D84" s="58">
        <v>-1105</v>
      </c>
      <c r="E84" s="58">
        <v>-1028</v>
      </c>
      <c r="F84" s="58">
        <v>-1119</v>
      </c>
      <c r="G84" s="58">
        <v>-1086</v>
      </c>
      <c r="H84" s="3">
        <v>-695</v>
      </c>
      <c r="I84" s="3">
        <v>-758</v>
      </c>
    </row>
    <row r="85" spans="1:9" x14ac:dyDescent="0.75">
      <c r="A85" s="2" t="s">
        <v>196</v>
      </c>
      <c r="B85" s="58">
        <v>3</v>
      </c>
      <c r="C85" s="58">
        <v>10</v>
      </c>
      <c r="D85" s="58">
        <v>13</v>
      </c>
      <c r="E85" s="60"/>
      <c r="F85" s="60"/>
      <c r="G85" s="60"/>
      <c r="H85" s="3"/>
      <c r="I85" s="3"/>
    </row>
    <row r="86" spans="1:9" x14ac:dyDescent="0.75">
      <c r="A86" s="2" t="s">
        <v>78</v>
      </c>
      <c r="B86" s="58">
        <v>0</v>
      </c>
      <c r="C86" s="58">
        <v>6</v>
      </c>
      <c r="D86" s="58">
        <v>-34</v>
      </c>
      <c r="E86" s="58">
        <v>-22</v>
      </c>
      <c r="F86" s="58">
        <v>5</v>
      </c>
      <c r="G86" s="58">
        <v>31</v>
      </c>
      <c r="H86" s="3">
        <v>171</v>
      </c>
      <c r="I86" s="3">
        <v>-19</v>
      </c>
    </row>
    <row r="87" spans="1:9" x14ac:dyDescent="0.75">
      <c r="A87" s="25" t="s">
        <v>79</v>
      </c>
      <c r="B87" s="45">
        <f t="shared" ref="B87:I87" si="18">+SUM(B80:B86)</f>
        <v>-175</v>
      </c>
      <c r="C87" s="45">
        <f t="shared" si="18"/>
        <v>-1034</v>
      </c>
      <c r="D87" s="45">
        <f t="shared" si="18"/>
        <v>-1008</v>
      </c>
      <c r="E87" s="45">
        <f t="shared" si="18"/>
        <v>276</v>
      </c>
      <c r="F87" s="45">
        <f t="shared" si="18"/>
        <v>-264</v>
      </c>
      <c r="G87" s="45">
        <f t="shared" si="18"/>
        <v>-1028</v>
      </c>
      <c r="H87" s="24">
        <f t="shared" si="18"/>
        <v>-3800</v>
      </c>
      <c r="I87" s="24">
        <f t="shared" si="18"/>
        <v>-1524</v>
      </c>
    </row>
    <row r="88" spans="1:9" x14ac:dyDescent="0.75">
      <c r="A88" s="1" t="s">
        <v>80</v>
      </c>
      <c r="B88" s="56"/>
      <c r="C88" s="56"/>
      <c r="D88" s="56"/>
      <c r="E88" s="56"/>
      <c r="F88" s="56"/>
      <c r="G88" s="56"/>
      <c r="H88" s="3"/>
      <c r="I88" s="3"/>
    </row>
    <row r="89" spans="1:9" x14ac:dyDescent="0.75">
      <c r="A89" s="2" t="s">
        <v>81</v>
      </c>
      <c r="B89" s="58">
        <v>0</v>
      </c>
      <c r="C89" s="58">
        <v>981</v>
      </c>
      <c r="D89" s="58">
        <v>1482</v>
      </c>
      <c r="E89" s="58">
        <v>0</v>
      </c>
      <c r="F89" s="58">
        <v>0</v>
      </c>
      <c r="G89" s="58">
        <v>6134</v>
      </c>
      <c r="H89" s="3">
        <v>0</v>
      </c>
      <c r="I89" s="3">
        <v>0</v>
      </c>
    </row>
    <row r="90" spans="1:9" x14ac:dyDescent="0.75">
      <c r="A90" s="2" t="s">
        <v>197</v>
      </c>
      <c r="B90" s="58">
        <v>-7</v>
      </c>
      <c r="C90" s="58">
        <v>-106</v>
      </c>
      <c r="D90" s="58">
        <v>-44</v>
      </c>
      <c r="E90" s="60"/>
      <c r="F90" s="60"/>
      <c r="G90" s="60"/>
      <c r="H90" s="3"/>
      <c r="I90" s="3"/>
    </row>
    <row r="91" spans="1:9" x14ac:dyDescent="0.75">
      <c r="A91" s="2" t="s">
        <v>82</v>
      </c>
      <c r="B91" s="58">
        <v>-63</v>
      </c>
      <c r="C91" s="58">
        <v>-67</v>
      </c>
      <c r="D91" s="58">
        <v>327</v>
      </c>
      <c r="E91" s="58">
        <v>13</v>
      </c>
      <c r="F91" s="58">
        <v>-325</v>
      </c>
      <c r="G91" s="58">
        <v>49</v>
      </c>
      <c r="H91" s="3">
        <v>-52</v>
      </c>
      <c r="I91" s="3">
        <v>15</v>
      </c>
    </row>
    <row r="92" spans="1:9" x14ac:dyDescent="0.75">
      <c r="A92" s="2" t="s">
        <v>198</v>
      </c>
      <c r="B92" s="58">
        <v>-19</v>
      </c>
      <c r="C92" s="58">
        <v>-7</v>
      </c>
      <c r="D92" s="58">
        <v>-17</v>
      </c>
      <c r="E92" s="60"/>
      <c r="F92" s="60"/>
      <c r="G92" s="60"/>
      <c r="H92" s="3"/>
      <c r="I92" s="3"/>
    </row>
    <row r="93" spans="1:9" x14ac:dyDescent="0.75">
      <c r="A93" s="2" t="s">
        <v>83</v>
      </c>
      <c r="B93" s="60"/>
      <c r="C93" s="60"/>
      <c r="D93" s="60"/>
      <c r="E93" s="60"/>
      <c r="F93" s="60"/>
      <c r="G93" s="60"/>
      <c r="H93" s="3">
        <v>-197</v>
      </c>
      <c r="I93" s="3">
        <v>0</v>
      </c>
    </row>
    <row r="94" spans="1:9" x14ac:dyDescent="0.75">
      <c r="A94" s="2" t="s">
        <v>84</v>
      </c>
      <c r="B94" s="58">
        <v>514</v>
      </c>
      <c r="C94" s="58">
        <v>507</v>
      </c>
      <c r="D94" s="58">
        <v>489</v>
      </c>
      <c r="E94" s="58">
        <v>733</v>
      </c>
      <c r="F94" s="58">
        <v>700</v>
      </c>
      <c r="G94" s="58">
        <v>885</v>
      </c>
      <c r="H94" s="3">
        <v>1172</v>
      </c>
      <c r="I94" s="3">
        <v>1151</v>
      </c>
    </row>
    <row r="95" spans="1:9" x14ac:dyDescent="0.75">
      <c r="A95" s="2" t="s">
        <v>199</v>
      </c>
      <c r="B95" s="58">
        <v>218</v>
      </c>
      <c r="C95" s="58">
        <v>281</v>
      </c>
      <c r="D95" s="58">
        <v>177</v>
      </c>
      <c r="E95" s="60"/>
      <c r="F95" s="60"/>
      <c r="G95" s="60"/>
      <c r="H95" s="3"/>
      <c r="I95" s="3"/>
    </row>
    <row r="96" spans="1:9" x14ac:dyDescent="0.75">
      <c r="A96" s="2" t="s">
        <v>16</v>
      </c>
      <c r="B96" s="58">
        <v>-2534</v>
      </c>
      <c r="C96" s="58">
        <v>-3238</v>
      </c>
      <c r="D96" s="58">
        <v>-3223</v>
      </c>
      <c r="E96" s="58">
        <v>-4254</v>
      </c>
      <c r="F96" s="58">
        <v>-4286</v>
      </c>
      <c r="G96" s="58">
        <v>-3067</v>
      </c>
      <c r="H96" s="3">
        <v>-608</v>
      </c>
      <c r="I96" s="3">
        <v>-4014</v>
      </c>
    </row>
    <row r="97" spans="1:9" x14ac:dyDescent="0.75">
      <c r="A97" s="2" t="s">
        <v>85</v>
      </c>
      <c r="B97" s="58">
        <v>-899</v>
      </c>
      <c r="C97" s="58">
        <v>-1022</v>
      </c>
      <c r="D97" s="58">
        <v>-1133</v>
      </c>
      <c r="E97" s="58">
        <v>-1243</v>
      </c>
      <c r="F97" s="58">
        <v>-1332</v>
      </c>
      <c r="G97" s="58">
        <v>-1452</v>
      </c>
      <c r="H97" s="3">
        <v>-1638</v>
      </c>
      <c r="I97" s="3">
        <v>-1837</v>
      </c>
    </row>
    <row r="98" spans="1:9" x14ac:dyDescent="0.75">
      <c r="A98" s="2" t="s">
        <v>86</v>
      </c>
      <c r="B98" s="60"/>
      <c r="C98" s="60"/>
      <c r="D98" s="60"/>
      <c r="E98" s="58">
        <v>-84</v>
      </c>
      <c r="F98" s="58">
        <v>-50</v>
      </c>
      <c r="G98" s="58">
        <v>-58</v>
      </c>
      <c r="H98" s="3">
        <v>-136</v>
      </c>
      <c r="I98" s="3">
        <v>-151</v>
      </c>
    </row>
    <row r="99" spans="1:9" x14ac:dyDescent="0.75">
      <c r="A99" s="25" t="s">
        <v>87</v>
      </c>
      <c r="B99" s="45">
        <f t="shared" ref="B99:I99" si="19">+SUM(B89:B98)</f>
        <v>-2790</v>
      </c>
      <c r="C99" s="45">
        <f t="shared" si="19"/>
        <v>-2671</v>
      </c>
      <c r="D99" s="45">
        <f t="shared" si="19"/>
        <v>-1942</v>
      </c>
      <c r="E99" s="45">
        <f t="shared" si="19"/>
        <v>-4835</v>
      </c>
      <c r="F99" s="45">
        <f t="shared" si="19"/>
        <v>-5293</v>
      </c>
      <c r="G99" s="45">
        <f t="shared" si="19"/>
        <v>2491</v>
      </c>
      <c r="H99" s="24">
        <f t="shared" si="19"/>
        <v>-1459</v>
      </c>
      <c r="I99" s="24">
        <f t="shared" si="19"/>
        <v>-4836</v>
      </c>
    </row>
    <row r="100" spans="1:9" x14ac:dyDescent="0.75">
      <c r="A100" s="2" t="s">
        <v>88</v>
      </c>
      <c r="B100" s="60">
        <v>-83</v>
      </c>
      <c r="C100" s="60">
        <v>-105</v>
      </c>
      <c r="D100" s="60">
        <v>-20</v>
      </c>
      <c r="E100" s="58">
        <v>45</v>
      </c>
      <c r="F100" s="58">
        <v>-129</v>
      </c>
      <c r="G100" s="58">
        <v>-66</v>
      </c>
      <c r="H100" s="3">
        <v>143</v>
      </c>
      <c r="I100" s="3">
        <v>-143</v>
      </c>
    </row>
    <row r="101" spans="1:9" x14ac:dyDescent="0.75">
      <c r="A101" s="25" t="s">
        <v>89</v>
      </c>
      <c r="B101" s="45">
        <f t="shared" ref="B101:I101" si="20">+B78+B87+B99+B100</f>
        <v>1632</v>
      </c>
      <c r="C101" s="45">
        <f t="shared" si="20"/>
        <v>-714</v>
      </c>
      <c r="D101" s="45">
        <f t="shared" si="20"/>
        <v>670</v>
      </c>
      <c r="E101" s="45">
        <f t="shared" si="20"/>
        <v>441</v>
      </c>
      <c r="F101" s="45">
        <f t="shared" si="20"/>
        <v>217</v>
      </c>
      <c r="G101" s="45">
        <f t="shared" si="20"/>
        <v>3882</v>
      </c>
      <c r="H101" s="24">
        <f t="shared" si="20"/>
        <v>1541</v>
      </c>
      <c r="I101" s="24">
        <f t="shared" si="20"/>
        <v>-1315</v>
      </c>
    </row>
    <row r="102" spans="1:9" x14ac:dyDescent="0.75">
      <c r="A102" t="s">
        <v>90</v>
      </c>
      <c r="B102" s="58">
        <v>2220</v>
      </c>
      <c r="C102" s="58">
        <v>3852</v>
      </c>
      <c r="D102" s="58">
        <v>3138</v>
      </c>
      <c r="E102" s="58">
        <v>3808</v>
      </c>
      <c r="F102" s="58">
        <v>4249</v>
      </c>
      <c r="G102" s="58">
        <v>4466</v>
      </c>
      <c r="H102" s="3">
        <v>8348</v>
      </c>
      <c r="I102" s="3">
        <f>+H103</f>
        <v>9889</v>
      </c>
    </row>
    <row r="103" spans="1:9" ht="15.5" thickBot="1" x14ac:dyDescent="0.9">
      <c r="A103" s="6" t="s">
        <v>91</v>
      </c>
      <c r="B103" s="45">
        <f t="shared" ref="B103:I103" si="21">+B101+B102</f>
        <v>3852</v>
      </c>
      <c r="C103" s="45">
        <f t="shared" si="21"/>
        <v>3138</v>
      </c>
      <c r="D103" s="45">
        <f t="shared" si="21"/>
        <v>3808</v>
      </c>
      <c r="E103" s="45">
        <f t="shared" si="21"/>
        <v>4249</v>
      </c>
      <c r="F103" s="45">
        <f t="shared" si="21"/>
        <v>4466</v>
      </c>
      <c r="G103" s="45">
        <f t="shared" si="21"/>
        <v>8348</v>
      </c>
      <c r="H103" s="7">
        <f t="shared" si="21"/>
        <v>9889</v>
      </c>
      <c r="I103" s="7">
        <f t="shared" si="21"/>
        <v>8574</v>
      </c>
    </row>
    <row r="104" spans="1:9" s="12" customFormat="1" ht="15.5" thickTop="1" x14ac:dyDescent="0.75">
      <c r="A104" s="12" t="s">
        <v>19</v>
      </c>
      <c r="B104" s="13">
        <f t="shared" ref="B104:I104" si="22">+B103-B26</f>
        <v>0</v>
      </c>
      <c r="C104" s="13">
        <f t="shared" si="22"/>
        <v>0</v>
      </c>
      <c r="D104" s="13">
        <f t="shared" si="22"/>
        <v>0</v>
      </c>
      <c r="E104" s="13">
        <f t="shared" si="22"/>
        <v>0</v>
      </c>
      <c r="F104" s="13">
        <f t="shared" si="22"/>
        <v>0</v>
      </c>
      <c r="G104" s="13">
        <f t="shared" si="22"/>
        <v>0</v>
      </c>
      <c r="H104" s="13">
        <f t="shared" si="22"/>
        <v>0</v>
      </c>
      <c r="I104" s="13">
        <f t="shared" si="22"/>
        <v>0</v>
      </c>
    </row>
    <row r="105" spans="1:9" x14ac:dyDescent="0.75">
      <c r="A105" t="s">
        <v>92</v>
      </c>
      <c r="B105" s="56"/>
      <c r="C105" s="56"/>
      <c r="D105" s="56"/>
      <c r="E105" s="56"/>
      <c r="F105" s="56"/>
      <c r="G105" s="56"/>
      <c r="H105" s="3"/>
      <c r="I105" s="3"/>
    </row>
    <row r="106" spans="1:9" x14ac:dyDescent="0.75">
      <c r="A106" s="2" t="s">
        <v>17</v>
      </c>
      <c r="B106" s="56"/>
      <c r="C106" s="56"/>
      <c r="D106" s="56"/>
      <c r="E106" s="56"/>
      <c r="F106" s="56"/>
      <c r="G106" s="56"/>
      <c r="H106" s="3"/>
      <c r="I106" s="3"/>
    </row>
    <row r="107" spans="1:9" x14ac:dyDescent="0.75">
      <c r="A107" s="11" t="s">
        <v>93</v>
      </c>
      <c r="B107" s="58">
        <v>53</v>
      </c>
      <c r="C107" s="58">
        <v>70</v>
      </c>
      <c r="D107" s="58">
        <v>98</v>
      </c>
      <c r="E107" s="58">
        <v>125</v>
      </c>
      <c r="F107" s="58">
        <v>153</v>
      </c>
      <c r="G107" s="58">
        <v>140</v>
      </c>
      <c r="H107" s="3">
        <v>293</v>
      </c>
      <c r="I107" s="3">
        <v>290</v>
      </c>
    </row>
    <row r="108" spans="1:9" x14ac:dyDescent="0.75">
      <c r="A108" s="11" t="s">
        <v>18</v>
      </c>
      <c r="B108" s="58">
        <v>1262</v>
      </c>
      <c r="C108" s="58">
        <v>748</v>
      </c>
      <c r="D108" s="58">
        <v>703</v>
      </c>
      <c r="E108" s="58">
        <v>529</v>
      </c>
      <c r="F108" s="58">
        <v>757</v>
      </c>
      <c r="G108" s="58">
        <v>1028</v>
      </c>
      <c r="H108" s="3">
        <v>1177</v>
      </c>
      <c r="I108" s="3">
        <v>1231</v>
      </c>
    </row>
    <row r="109" spans="1:9" x14ac:dyDescent="0.75">
      <c r="A109" s="11" t="s">
        <v>94</v>
      </c>
      <c r="B109" s="58">
        <v>206</v>
      </c>
      <c r="C109" s="58">
        <v>252</v>
      </c>
      <c r="D109" s="58">
        <v>266</v>
      </c>
      <c r="E109" s="58">
        <v>294</v>
      </c>
      <c r="F109" s="58">
        <v>160</v>
      </c>
      <c r="G109" s="58">
        <v>121</v>
      </c>
      <c r="H109" s="3">
        <v>179</v>
      </c>
      <c r="I109" s="3">
        <v>160</v>
      </c>
    </row>
    <row r="110" spans="1:9" x14ac:dyDescent="0.75">
      <c r="A110" s="11" t="s">
        <v>95</v>
      </c>
      <c r="B110" s="58">
        <v>240</v>
      </c>
      <c r="C110" s="58">
        <v>271</v>
      </c>
      <c r="D110" s="58">
        <v>300</v>
      </c>
      <c r="E110" s="58">
        <v>320</v>
      </c>
      <c r="F110" s="58">
        <v>347</v>
      </c>
      <c r="G110" s="58">
        <v>385</v>
      </c>
      <c r="H110" s="3">
        <v>438</v>
      </c>
      <c r="I110" s="3">
        <v>480</v>
      </c>
    </row>
    <row r="112" spans="1:9" x14ac:dyDescent="0.75">
      <c r="A112" s="14" t="s">
        <v>98</v>
      </c>
      <c r="B112" s="14"/>
      <c r="C112" s="14"/>
      <c r="D112" s="14"/>
      <c r="E112" s="14"/>
      <c r="F112" s="14"/>
      <c r="G112" s="14"/>
      <c r="H112" s="14"/>
      <c r="I112" s="14"/>
    </row>
    <row r="113" spans="1:9" x14ac:dyDescent="0.75">
      <c r="A113" s="26" t="s">
        <v>108</v>
      </c>
      <c r="B113" s="56"/>
      <c r="C113" s="56"/>
      <c r="D113" s="56"/>
      <c r="E113" s="56"/>
      <c r="F113" s="56"/>
      <c r="G113" s="56"/>
      <c r="H113" s="3"/>
      <c r="I113" s="3"/>
    </row>
    <row r="114" spans="1:9" x14ac:dyDescent="0.75">
      <c r="A114" s="2" t="s">
        <v>99</v>
      </c>
      <c r="B114" s="56">
        <f t="shared" ref="B114:I114" si="23">+SUM(B115:B117)</f>
        <v>13740</v>
      </c>
      <c r="C114" s="56">
        <f t="shared" si="23"/>
        <v>14764</v>
      </c>
      <c r="D114" s="56">
        <f t="shared" si="23"/>
        <v>15216</v>
      </c>
      <c r="E114" s="56">
        <f t="shared" si="23"/>
        <v>14855</v>
      </c>
      <c r="F114" s="56">
        <f t="shared" si="23"/>
        <v>15902</v>
      </c>
      <c r="G114" s="56">
        <f t="shared" si="23"/>
        <v>14484</v>
      </c>
      <c r="H114" s="3">
        <f t="shared" si="23"/>
        <v>17179</v>
      </c>
      <c r="I114" s="3">
        <f t="shared" si="23"/>
        <v>18353</v>
      </c>
    </row>
    <row r="115" spans="1:9" x14ac:dyDescent="0.75">
      <c r="A115" s="11" t="s">
        <v>112</v>
      </c>
      <c r="B115" s="58">
        <v>8506</v>
      </c>
      <c r="C115" s="58">
        <v>9299</v>
      </c>
      <c r="D115" s="58">
        <v>9684</v>
      </c>
      <c r="E115" s="58">
        <v>9322</v>
      </c>
      <c r="F115" s="58">
        <v>10045</v>
      </c>
      <c r="G115" s="58">
        <v>9329</v>
      </c>
      <c r="H115" s="8">
        <v>11644</v>
      </c>
      <c r="I115" s="8">
        <v>12228</v>
      </c>
    </row>
    <row r="116" spans="1:9" x14ac:dyDescent="0.75">
      <c r="A116" s="11" t="s">
        <v>113</v>
      </c>
      <c r="B116" s="58">
        <v>4410</v>
      </c>
      <c r="C116" s="58">
        <v>4746</v>
      </c>
      <c r="D116" s="58">
        <v>4886</v>
      </c>
      <c r="E116" s="58">
        <v>4938</v>
      </c>
      <c r="F116" s="58">
        <v>5260</v>
      </c>
      <c r="G116" s="58">
        <v>4639</v>
      </c>
      <c r="H116" s="8">
        <v>5028</v>
      </c>
      <c r="I116" s="8">
        <v>5492</v>
      </c>
    </row>
    <row r="117" spans="1:9" x14ac:dyDescent="0.75">
      <c r="A117" s="11" t="s">
        <v>114</v>
      </c>
      <c r="B117" s="58">
        <v>824</v>
      </c>
      <c r="C117" s="58">
        <v>719</v>
      </c>
      <c r="D117" s="58">
        <v>646</v>
      </c>
      <c r="E117" s="58">
        <v>595</v>
      </c>
      <c r="F117" s="58">
        <v>597</v>
      </c>
      <c r="G117" s="58">
        <v>516</v>
      </c>
      <c r="H117">
        <v>507</v>
      </c>
      <c r="I117">
        <v>633</v>
      </c>
    </row>
    <row r="118" spans="1:9" x14ac:dyDescent="0.75">
      <c r="A118" s="2" t="s">
        <v>100</v>
      </c>
      <c r="B118" s="56">
        <f t="shared" ref="B118:I118" si="24">+SUM(B119:B121)</f>
        <v>0</v>
      </c>
      <c r="C118" s="56">
        <f t="shared" si="24"/>
        <v>0</v>
      </c>
      <c r="D118" s="56">
        <f t="shared" si="24"/>
        <v>0</v>
      </c>
      <c r="E118" s="56">
        <f t="shared" si="24"/>
        <v>9242</v>
      </c>
      <c r="F118" s="56">
        <f t="shared" si="24"/>
        <v>9812</v>
      </c>
      <c r="G118" s="56">
        <f t="shared" si="24"/>
        <v>9347</v>
      </c>
      <c r="H118" s="3">
        <f t="shared" si="24"/>
        <v>11456</v>
      </c>
      <c r="I118" s="3">
        <f t="shared" si="24"/>
        <v>12479</v>
      </c>
    </row>
    <row r="119" spans="1:9" x14ac:dyDescent="0.75">
      <c r="A119" s="11" t="s">
        <v>112</v>
      </c>
      <c r="E119" s="58">
        <v>5875</v>
      </c>
      <c r="F119" s="58">
        <v>6293</v>
      </c>
      <c r="G119" s="58">
        <v>5892</v>
      </c>
      <c r="H119" s="8">
        <v>6970</v>
      </c>
      <c r="I119" s="8">
        <v>7388</v>
      </c>
    </row>
    <row r="120" spans="1:9" x14ac:dyDescent="0.75">
      <c r="A120" s="11" t="s">
        <v>113</v>
      </c>
      <c r="E120" s="58">
        <v>2940</v>
      </c>
      <c r="F120" s="58">
        <v>3087</v>
      </c>
      <c r="G120" s="58">
        <v>3053</v>
      </c>
      <c r="H120" s="8">
        <v>3996</v>
      </c>
      <c r="I120" s="8">
        <v>4527</v>
      </c>
    </row>
    <row r="121" spans="1:9" x14ac:dyDescent="0.75">
      <c r="A121" s="11" t="s">
        <v>114</v>
      </c>
      <c r="E121" s="58">
        <v>427</v>
      </c>
      <c r="F121" s="58">
        <v>432</v>
      </c>
      <c r="G121" s="58">
        <v>402</v>
      </c>
      <c r="H121">
        <v>490</v>
      </c>
      <c r="I121">
        <v>564</v>
      </c>
    </row>
    <row r="122" spans="1:9" x14ac:dyDescent="0.75">
      <c r="A122" s="11" t="s">
        <v>200</v>
      </c>
      <c r="B122" s="56">
        <f t="shared" ref="B122:G122" si="25">+SUM(B123:B125)</f>
        <v>5705</v>
      </c>
      <c r="C122" s="56">
        <f t="shared" si="25"/>
        <v>5884</v>
      </c>
      <c r="D122" s="56">
        <f t="shared" si="25"/>
        <v>6211</v>
      </c>
      <c r="E122" s="56">
        <f t="shared" si="25"/>
        <v>0</v>
      </c>
      <c r="F122" s="56">
        <f t="shared" si="25"/>
        <v>0</v>
      </c>
      <c r="G122" s="56">
        <f t="shared" si="25"/>
        <v>0</v>
      </c>
    </row>
    <row r="123" spans="1:9" x14ac:dyDescent="0.75">
      <c r="A123" s="11" t="s">
        <v>112</v>
      </c>
      <c r="B123" s="58">
        <v>3876</v>
      </c>
      <c r="C123" s="58">
        <v>3985</v>
      </c>
      <c r="D123" s="58">
        <v>4068</v>
      </c>
      <c r="E123" s="58"/>
      <c r="F123" s="58"/>
      <c r="G123" s="58"/>
    </row>
    <row r="124" spans="1:9" x14ac:dyDescent="0.75">
      <c r="A124" s="11" t="s">
        <v>113</v>
      </c>
      <c r="B124" s="58">
        <v>1552</v>
      </c>
      <c r="C124" s="58">
        <v>1628</v>
      </c>
      <c r="D124" s="58">
        <v>1868</v>
      </c>
      <c r="E124" s="58"/>
      <c r="F124" s="58"/>
      <c r="G124" s="58"/>
    </row>
    <row r="125" spans="1:9" x14ac:dyDescent="0.75">
      <c r="A125" s="11" t="s">
        <v>114</v>
      </c>
      <c r="B125" s="58">
        <v>277</v>
      </c>
      <c r="C125" s="58">
        <v>271</v>
      </c>
      <c r="D125" s="58">
        <v>275</v>
      </c>
      <c r="E125" s="58"/>
      <c r="F125" s="58"/>
      <c r="G125" s="58"/>
    </row>
    <row r="126" spans="1:9" x14ac:dyDescent="0.75">
      <c r="A126" s="11" t="s">
        <v>201</v>
      </c>
      <c r="B126" s="56">
        <f t="shared" ref="B126:G126" si="26">+SUM(B127:B129)</f>
        <v>1421</v>
      </c>
      <c r="C126" s="56">
        <f t="shared" si="26"/>
        <v>1431</v>
      </c>
      <c r="D126" s="56">
        <f t="shared" si="26"/>
        <v>1487</v>
      </c>
      <c r="E126" s="56">
        <f t="shared" si="26"/>
        <v>0</v>
      </c>
      <c r="F126" s="56">
        <f t="shared" si="26"/>
        <v>0</v>
      </c>
      <c r="G126" s="56">
        <f t="shared" si="26"/>
        <v>0</v>
      </c>
    </row>
    <row r="127" spans="1:9" x14ac:dyDescent="0.75">
      <c r="A127" s="11" t="s">
        <v>112</v>
      </c>
      <c r="B127" s="58">
        <v>827</v>
      </c>
      <c r="C127" s="58">
        <v>882</v>
      </c>
      <c r="D127" s="58">
        <v>927</v>
      </c>
      <c r="E127" s="58"/>
      <c r="F127" s="58"/>
      <c r="G127" s="58"/>
    </row>
    <row r="128" spans="1:9" x14ac:dyDescent="0.75">
      <c r="A128" s="11" t="s">
        <v>113</v>
      </c>
      <c r="B128" s="58">
        <v>499</v>
      </c>
      <c r="C128" s="58">
        <v>463</v>
      </c>
      <c r="D128" s="58">
        <v>471</v>
      </c>
      <c r="E128" s="58"/>
      <c r="F128" s="58"/>
      <c r="G128" s="58"/>
    </row>
    <row r="129" spans="1:9" x14ac:dyDescent="0.75">
      <c r="A129" s="11" t="s">
        <v>114</v>
      </c>
      <c r="B129" s="58">
        <v>95</v>
      </c>
      <c r="C129" s="58">
        <v>86</v>
      </c>
      <c r="D129" s="58">
        <v>89</v>
      </c>
      <c r="E129" s="58"/>
      <c r="F129" s="58"/>
      <c r="G129" s="58"/>
    </row>
    <row r="130" spans="1:9" x14ac:dyDescent="0.75">
      <c r="A130" s="2" t="s">
        <v>101</v>
      </c>
      <c r="B130" s="56">
        <f t="shared" ref="B130:I130" si="27">+SUM(B131:B133)</f>
        <v>3067</v>
      </c>
      <c r="C130" s="56">
        <f t="shared" si="27"/>
        <v>3785</v>
      </c>
      <c r="D130" s="56">
        <f t="shared" si="27"/>
        <v>4237</v>
      </c>
      <c r="E130" s="56">
        <f t="shared" si="27"/>
        <v>5134</v>
      </c>
      <c r="F130" s="56">
        <f t="shared" si="27"/>
        <v>6208</v>
      </c>
      <c r="G130" s="56">
        <f t="shared" si="27"/>
        <v>6679</v>
      </c>
      <c r="H130" s="3">
        <f t="shared" si="27"/>
        <v>8290</v>
      </c>
      <c r="I130" s="3">
        <f t="shared" si="27"/>
        <v>7547</v>
      </c>
    </row>
    <row r="131" spans="1:9" x14ac:dyDescent="0.75">
      <c r="A131" s="11" t="s">
        <v>112</v>
      </c>
      <c r="B131" s="58">
        <v>2016</v>
      </c>
      <c r="C131" s="58">
        <v>2599</v>
      </c>
      <c r="D131" s="58">
        <v>2920</v>
      </c>
      <c r="E131" s="58">
        <v>3496</v>
      </c>
      <c r="F131" s="58">
        <v>4262</v>
      </c>
      <c r="G131" s="58">
        <v>4635</v>
      </c>
      <c r="H131" s="8">
        <v>5748</v>
      </c>
      <c r="I131" s="8">
        <v>5416</v>
      </c>
    </row>
    <row r="132" spans="1:9" x14ac:dyDescent="0.75">
      <c r="A132" s="11" t="s">
        <v>113</v>
      </c>
      <c r="B132" s="58">
        <v>925</v>
      </c>
      <c r="C132" s="58">
        <v>1055</v>
      </c>
      <c r="D132" s="58">
        <v>1188</v>
      </c>
      <c r="E132" s="58">
        <v>1508</v>
      </c>
      <c r="F132" s="58">
        <v>1808</v>
      </c>
      <c r="G132" s="58">
        <v>1896</v>
      </c>
      <c r="H132" s="8">
        <v>2347</v>
      </c>
      <c r="I132" s="8">
        <v>1938</v>
      </c>
    </row>
    <row r="133" spans="1:9" x14ac:dyDescent="0.75">
      <c r="A133" s="11" t="s">
        <v>114</v>
      </c>
      <c r="B133" s="58">
        <v>126</v>
      </c>
      <c r="C133" s="58">
        <v>131</v>
      </c>
      <c r="D133" s="58">
        <v>129</v>
      </c>
      <c r="E133" s="58">
        <v>130</v>
      </c>
      <c r="F133" s="58">
        <v>138</v>
      </c>
      <c r="G133" s="58">
        <v>148</v>
      </c>
      <c r="H133">
        <v>195</v>
      </c>
      <c r="I133">
        <v>193</v>
      </c>
    </row>
    <row r="134" spans="1:9" x14ac:dyDescent="0.75">
      <c r="A134" s="11" t="s">
        <v>202</v>
      </c>
      <c r="B134" s="56">
        <f t="shared" ref="B134:G134" si="28">+SUM(B135:B137)</f>
        <v>755</v>
      </c>
      <c r="C134" s="56">
        <f t="shared" si="28"/>
        <v>869</v>
      </c>
      <c r="D134" s="56">
        <f t="shared" si="28"/>
        <v>1014</v>
      </c>
      <c r="E134" s="56">
        <f t="shared" si="28"/>
        <v>0</v>
      </c>
      <c r="F134" s="56">
        <f t="shared" si="28"/>
        <v>0</v>
      </c>
      <c r="G134" s="56">
        <f t="shared" si="28"/>
        <v>0</v>
      </c>
    </row>
    <row r="135" spans="1:9" x14ac:dyDescent="0.75">
      <c r="A135" s="11" t="s">
        <v>112</v>
      </c>
      <c r="B135" s="58">
        <v>452</v>
      </c>
      <c r="C135" s="58">
        <v>570</v>
      </c>
      <c r="D135" s="58">
        <v>666</v>
      </c>
      <c r="E135" s="58"/>
      <c r="F135" s="58"/>
      <c r="G135" s="58"/>
    </row>
    <row r="136" spans="1:9" x14ac:dyDescent="0.75">
      <c r="A136" s="11" t="s">
        <v>113</v>
      </c>
      <c r="B136" s="58">
        <v>230</v>
      </c>
      <c r="C136" s="58">
        <v>228</v>
      </c>
      <c r="D136" s="58">
        <v>275</v>
      </c>
      <c r="E136" s="58"/>
      <c r="F136" s="58"/>
      <c r="G136" s="58"/>
    </row>
    <row r="137" spans="1:9" x14ac:dyDescent="0.75">
      <c r="A137" s="11" t="s">
        <v>114</v>
      </c>
      <c r="B137" s="58">
        <v>73</v>
      </c>
      <c r="C137" s="58">
        <v>71</v>
      </c>
      <c r="D137" s="58">
        <v>73</v>
      </c>
      <c r="E137" s="58"/>
      <c r="F137" s="58"/>
      <c r="G137" s="58"/>
    </row>
    <row r="138" spans="1:9" x14ac:dyDescent="0.75">
      <c r="A138" s="2" t="s">
        <v>105</v>
      </c>
      <c r="B138" s="56">
        <f t="shared" ref="B138:I138" si="29">+SUM(B139:B141)</f>
        <v>0</v>
      </c>
      <c r="C138" s="56">
        <f t="shared" si="29"/>
        <v>0</v>
      </c>
      <c r="D138" s="56">
        <f t="shared" si="29"/>
        <v>0</v>
      </c>
      <c r="E138" s="56">
        <f t="shared" si="29"/>
        <v>5166</v>
      </c>
      <c r="F138" s="56">
        <f t="shared" si="29"/>
        <v>5254</v>
      </c>
      <c r="G138" s="56">
        <f t="shared" si="29"/>
        <v>5028</v>
      </c>
      <c r="H138" s="3">
        <f t="shared" si="29"/>
        <v>5343</v>
      </c>
      <c r="I138" s="3">
        <f t="shared" si="29"/>
        <v>5955</v>
      </c>
    </row>
    <row r="139" spans="1:9" s="12" customFormat="1" x14ac:dyDescent="0.75">
      <c r="A139" s="11" t="s">
        <v>112</v>
      </c>
      <c r="B139"/>
      <c r="C139"/>
      <c r="D139"/>
      <c r="E139" s="58">
        <v>3575</v>
      </c>
      <c r="F139" s="58">
        <v>3622</v>
      </c>
      <c r="G139" s="58">
        <v>3449</v>
      </c>
      <c r="H139" s="8">
        <v>3659</v>
      </c>
      <c r="I139" s="8">
        <v>4111</v>
      </c>
    </row>
    <row r="140" spans="1:9" x14ac:dyDescent="0.75">
      <c r="A140" s="11" t="s">
        <v>113</v>
      </c>
      <c r="E140" s="58">
        <v>1347</v>
      </c>
      <c r="F140" s="58">
        <v>1395</v>
      </c>
      <c r="G140" s="58">
        <v>1365</v>
      </c>
      <c r="H140" s="8">
        <v>1494</v>
      </c>
      <c r="I140" s="8">
        <v>1610</v>
      </c>
    </row>
    <row r="141" spans="1:9" x14ac:dyDescent="0.75">
      <c r="A141" s="11" t="s">
        <v>114</v>
      </c>
      <c r="E141" s="58">
        <v>244</v>
      </c>
      <c r="F141" s="58">
        <v>237</v>
      </c>
      <c r="G141" s="58">
        <v>214</v>
      </c>
      <c r="H141">
        <v>190</v>
      </c>
      <c r="I141">
        <v>234</v>
      </c>
    </row>
    <row r="142" spans="1:9" x14ac:dyDescent="0.75">
      <c r="A142" s="11" t="s">
        <v>203</v>
      </c>
      <c r="B142" s="56">
        <f t="shared" ref="B142:G142" si="30">+SUM(B143:B145)</f>
        <v>3898</v>
      </c>
      <c r="C142" s="56">
        <f t="shared" si="30"/>
        <v>3701</v>
      </c>
      <c r="D142" s="56">
        <f t="shared" si="30"/>
        <v>3995</v>
      </c>
      <c r="E142" s="56">
        <f t="shared" si="30"/>
        <v>0</v>
      </c>
      <c r="F142" s="56">
        <f t="shared" si="30"/>
        <v>0</v>
      </c>
      <c r="G142" s="56">
        <f t="shared" si="30"/>
        <v>0</v>
      </c>
    </row>
    <row r="143" spans="1:9" x14ac:dyDescent="0.75">
      <c r="A143" s="11" t="s">
        <v>112</v>
      </c>
      <c r="B143" s="58">
        <v>2641</v>
      </c>
      <c r="C143" s="58">
        <v>2536</v>
      </c>
      <c r="D143" s="58">
        <v>2816</v>
      </c>
      <c r="E143" s="60"/>
      <c r="F143" s="60"/>
      <c r="G143" s="58"/>
    </row>
    <row r="144" spans="1:9" x14ac:dyDescent="0.75">
      <c r="A144" s="11" t="s">
        <v>113</v>
      </c>
      <c r="B144" s="58">
        <v>1021</v>
      </c>
      <c r="C144" s="58">
        <v>947</v>
      </c>
      <c r="D144" s="58">
        <v>966</v>
      </c>
      <c r="E144" s="60"/>
      <c r="F144" s="60"/>
      <c r="G144" s="58"/>
    </row>
    <row r="145" spans="1:9" x14ac:dyDescent="0.75">
      <c r="A145" s="11" t="s">
        <v>114</v>
      </c>
      <c r="B145" s="58">
        <v>236</v>
      </c>
      <c r="C145" s="58">
        <v>218</v>
      </c>
      <c r="D145" s="58">
        <v>213</v>
      </c>
      <c r="E145" s="60"/>
      <c r="F145" s="60"/>
      <c r="G145" s="58"/>
    </row>
    <row r="146" spans="1:9" x14ac:dyDescent="0.75">
      <c r="A146" s="2" t="s">
        <v>106</v>
      </c>
      <c r="B146" s="60">
        <v>115</v>
      </c>
      <c r="C146" s="60">
        <v>73</v>
      </c>
      <c r="D146" s="60">
        <v>73</v>
      </c>
      <c r="E146" s="60">
        <v>88</v>
      </c>
      <c r="F146" s="60">
        <v>42</v>
      </c>
      <c r="G146" s="60">
        <v>30</v>
      </c>
      <c r="H146" s="3">
        <v>25</v>
      </c>
      <c r="I146" s="3">
        <v>102</v>
      </c>
    </row>
    <row r="147" spans="1:9" x14ac:dyDescent="0.75">
      <c r="A147" s="4" t="s">
        <v>102</v>
      </c>
      <c r="B147" s="69">
        <f t="shared" ref="B147:G147" si="31">+B114+B118+B122+B126+B130+B134+B138+B142+B146</f>
        <v>28701</v>
      </c>
      <c r="C147" s="69">
        <f t="shared" si="31"/>
        <v>30507</v>
      </c>
      <c r="D147" s="69">
        <f t="shared" si="31"/>
        <v>32233</v>
      </c>
      <c r="E147" s="69">
        <f t="shared" si="31"/>
        <v>34485</v>
      </c>
      <c r="F147" s="69">
        <f t="shared" si="31"/>
        <v>37218</v>
      </c>
      <c r="G147" s="69">
        <f t="shared" si="31"/>
        <v>35568</v>
      </c>
      <c r="H147" s="5">
        <f>+H114+H118+H130+H138+H146</f>
        <v>42293</v>
      </c>
      <c r="I147" s="5">
        <f>+I114+I118+I130+I138+I146</f>
        <v>44436</v>
      </c>
    </row>
    <row r="148" spans="1:9" x14ac:dyDescent="0.75">
      <c r="A148" s="2" t="s">
        <v>103</v>
      </c>
      <c r="B148" s="60">
        <v>1982</v>
      </c>
      <c r="C148" s="56">
        <v>1955</v>
      </c>
      <c r="D148" s="56">
        <v>2042</v>
      </c>
      <c r="E148" s="56">
        <v>1886</v>
      </c>
      <c r="F148" s="56">
        <f>SUM(F149:F152)</f>
        <v>1906</v>
      </c>
      <c r="G148" s="56">
        <f>SUM(G149:G152)</f>
        <v>1846</v>
      </c>
      <c r="H148" s="3">
        <f>+SUM(H149:H152)</f>
        <v>2205</v>
      </c>
      <c r="I148" s="3">
        <f>+SUM(I149:I152)</f>
        <v>2346</v>
      </c>
    </row>
    <row r="149" spans="1:9" x14ac:dyDescent="0.75">
      <c r="A149" s="11" t="s">
        <v>112</v>
      </c>
      <c r="B149" s="56"/>
      <c r="C149" s="56"/>
      <c r="F149" s="56">
        <v>1658</v>
      </c>
      <c r="G149" s="56">
        <v>1642</v>
      </c>
      <c r="H149" s="3">
        <v>1986</v>
      </c>
      <c r="I149" s="3">
        <v>2094</v>
      </c>
    </row>
    <row r="150" spans="1:9" s="12" customFormat="1" x14ac:dyDescent="0.75">
      <c r="A150" s="11" t="s">
        <v>113</v>
      </c>
      <c r="B150" s="56"/>
      <c r="C150" s="56"/>
      <c r="D150" s="56"/>
      <c r="E150" s="56"/>
      <c r="F150" s="56">
        <v>118</v>
      </c>
      <c r="G150" s="56">
        <v>89</v>
      </c>
      <c r="H150" s="3">
        <v>104</v>
      </c>
      <c r="I150" s="3">
        <v>103</v>
      </c>
    </row>
    <row r="151" spans="1:9" x14ac:dyDescent="0.75">
      <c r="A151" s="11" t="s">
        <v>114</v>
      </c>
      <c r="B151" s="56"/>
      <c r="C151" s="56"/>
      <c r="D151" s="56"/>
      <c r="E151" s="56"/>
      <c r="F151" s="56">
        <v>24</v>
      </c>
      <c r="G151" s="56">
        <v>25</v>
      </c>
      <c r="H151" s="3">
        <v>29</v>
      </c>
      <c r="I151" s="3">
        <v>26</v>
      </c>
    </row>
    <row r="152" spans="1:9" x14ac:dyDescent="0.75">
      <c r="A152" s="11" t="s">
        <v>120</v>
      </c>
      <c r="B152" s="56"/>
      <c r="C152" s="56"/>
      <c r="D152" s="56"/>
      <c r="E152" s="56"/>
      <c r="F152" s="56">
        <v>106</v>
      </c>
      <c r="G152" s="56">
        <v>90</v>
      </c>
      <c r="H152" s="3">
        <v>86</v>
      </c>
      <c r="I152" s="3">
        <v>123</v>
      </c>
    </row>
    <row r="153" spans="1:9" x14ac:dyDescent="0.75">
      <c r="A153" s="2" t="s">
        <v>107</v>
      </c>
      <c r="B153" s="60">
        <v>-82</v>
      </c>
      <c r="C153" s="60">
        <v>-86</v>
      </c>
      <c r="D153" s="60">
        <v>75</v>
      </c>
      <c r="E153" s="60">
        <v>26</v>
      </c>
      <c r="F153" s="60">
        <v>-7</v>
      </c>
      <c r="G153" s="60">
        <v>-11</v>
      </c>
      <c r="H153" s="3">
        <v>40</v>
      </c>
      <c r="I153" s="3">
        <v>-72</v>
      </c>
    </row>
    <row r="154" spans="1:9" ht="15.5" thickBot="1" x14ac:dyDescent="0.9">
      <c r="A154" s="6" t="s">
        <v>104</v>
      </c>
      <c r="B154" s="45">
        <f t="shared" ref="B154:I154" si="32">+B147+B148+B153</f>
        <v>30601</v>
      </c>
      <c r="C154" s="45">
        <f t="shared" si="32"/>
        <v>32376</v>
      </c>
      <c r="D154" s="45">
        <f t="shared" si="32"/>
        <v>34350</v>
      </c>
      <c r="E154" s="45">
        <f t="shared" si="32"/>
        <v>36397</v>
      </c>
      <c r="F154" s="45">
        <f t="shared" si="32"/>
        <v>39117</v>
      </c>
      <c r="G154" s="45">
        <f t="shared" si="32"/>
        <v>37403</v>
      </c>
      <c r="H154" s="7">
        <f t="shared" si="32"/>
        <v>44538</v>
      </c>
      <c r="I154" s="7">
        <f t="shared" si="32"/>
        <v>46710</v>
      </c>
    </row>
    <row r="155" spans="1:9" ht="15.5" thickTop="1" x14ac:dyDescent="0.75">
      <c r="A155" s="12" t="s">
        <v>110</v>
      </c>
      <c r="B155" s="13">
        <f>+I154-I2</f>
        <v>0</v>
      </c>
      <c r="C155" s="13">
        <f t="shared" ref="C155:H155" si="33">+C154-C2</f>
        <v>0</v>
      </c>
      <c r="D155" s="13">
        <f t="shared" si="33"/>
        <v>0</v>
      </c>
      <c r="E155" s="13">
        <f t="shared" si="33"/>
        <v>0</v>
      </c>
      <c r="F155" s="13">
        <f t="shared" si="33"/>
        <v>0</v>
      </c>
      <c r="G155" s="13">
        <f t="shared" si="33"/>
        <v>0</v>
      </c>
      <c r="H155" s="13">
        <f t="shared" si="33"/>
        <v>0</v>
      </c>
    </row>
    <row r="156" spans="1:9" x14ac:dyDescent="0.75">
      <c r="A156" s="1" t="s">
        <v>109</v>
      </c>
    </row>
    <row r="157" spans="1:9" x14ac:dyDescent="0.75">
      <c r="A157" s="2" t="s">
        <v>99</v>
      </c>
      <c r="B157" s="60">
        <v>3645</v>
      </c>
      <c r="C157" s="60">
        <v>3763</v>
      </c>
      <c r="D157" s="60">
        <v>3875</v>
      </c>
      <c r="E157" s="58">
        <v>3600</v>
      </c>
      <c r="F157" s="58">
        <v>3925</v>
      </c>
      <c r="G157" s="58">
        <v>2899</v>
      </c>
      <c r="H157" s="3">
        <v>5089</v>
      </c>
      <c r="I157" s="3">
        <v>5114</v>
      </c>
    </row>
    <row r="158" spans="1:9" x14ac:dyDescent="0.75">
      <c r="A158" s="2" t="s">
        <v>100</v>
      </c>
      <c r="B158" s="60"/>
      <c r="C158" s="60"/>
      <c r="D158" s="60"/>
      <c r="E158" s="58">
        <v>1587</v>
      </c>
      <c r="F158" s="58">
        <v>1995</v>
      </c>
      <c r="G158" s="58">
        <v>1541</v>
      </c>
      <c r="H158" s="3">
        <v>2435</v>
      </c>
      <c r="I158" s="3">
        <v>3293</v>
      </c>
    </row>
    <row r="159" spans="1:9" x14ac:dyDescent="0.75">
      <c r="A159" s="2" t="s">
        <v>200</v>
      </c>
      <c r="B159" s="60">
        <v>1275</v>
      </c>
      <c r="C159" s="60">
        <v>1434</v>
      </c>
      <c r="D159" s="60">
        <v>1203</v>
      </c>
      <c r="E159" s="60"/>
      <c r="F159" s="60"/>
      <c r="G159" s="58"/>
      <c r="H159" s="70"/>
      <c r="I159" s="70"/>
    </row>
    <row r="160" spans="1:9" x14ac:dyDescent="0.75">
      <c r="A160" s="2" t="s">
        <v>201</v>
      </c>
      <c r="B160" s="60">
        <v>249</v>
      </c>
      <c r="C160" s="60">
        <v>289</v>
      </c>
      <c r="D160" s="60">
        <v>244</v>
      </c>
      <c r="E160" s="60"/>
      <c r="F160" s="60"/>
      <c r="G160" s="58"/>
      <c r="H160" s="70"/>
      <c r="I160" s="70"/>
    </row>
    <row r="161" spans="1:9" x14ac:dyDescent="0.75">
      <c r="A161" s="2" t="s">
        <v>101</v>
      </c>
      <c r="B161" s="60">
        <v>993</v>
      </c>
      <c r="C161" s="60">
        <v>1372</v>
      </c>
      <c r="D161" s="60">
        <v>1507</v>
      </c>
      <c r="E161" s="58">
        <v>1807</v>
      </c>
      <c r="F161" s="58">
        <v>2376</v>
      </c>
      <c r="G161" s="58">
        <v>2490</v>
      </c>
      <c r="H161" s="3">
        <v>3243</v>
      </c>
      <c r="I161" s="3">
        <v>2365</v>
      </c>
    </row>
    <row r="162" spans="1:9" x14ac:dyDescent="0.75">
      <c r="A162" s="2" t="s">
        <v>105</v>
      </c>
      <c r="B162" s="60"/>
      <c r="C162" s="60"/>
      <c r="D162" s="60"/>
      <c r="E162" s="58">
        <v>1189</v>
      </c>
      <c r="F162" s="58">
        <v>1323</v>
      </c>
      <c r="G162" s="58">
        <v>1184</v>
      </c>
      <c r="H162" s="3">
        <v>1530</v>
      </c>
      <c r="I162" s="3">
        <v>1896</v>
      </c>
    </row>
    <row r="163" spans="1:9" x14ac:dyDescent="0.75">
      <c r="A163" s="2" t="s">
        <v>202</v>
      </c>
      <c r="B163" s="60">
        <v>100</v>
      </c>
      <c r="C163" s="60">
        <v>174</v>
      </c>
      <c r="D163" s="60">
        <v>224</v>
      </c>
      <c r="E163" s="60"/>
      <c r="F163" s="60"/>
      <c r="G163" s="58"/>
      <c r="H163" s="70"/>
      <c r="I163" s="70"/>
    </row>
    <row r="164" spans="1:9" x14ac:dyDescent="0.75">
      <c r="A164" s="2" t="s">
        <v>203</v>
      </c>
      <c r="B164" s="60">
        <v>818</v>
      </c>
      <c r="C164" s="60">
        <v>892</v>
      </c>
      <c r="D164" s="60">
        <v>816</v>
      </c>
      <c r="E164" s="60"/>
      <c r="F164" s="60"/>
      <c r="G164" s="58"/>
      <c r="H164" s="70"/>
      <c r="I164" s="70"/>
    </row>
    <row r="165" spans="1:9" ht="15.25" x14ac:dyDescent="0.85">
      <c r="A165" s="2" t="s">
        <v>106</v>
      </c>
      <c r="B165" s="60">
        <v>-2267</v>
      </c>
      <c r="C165" s="60">
        <v>-2596</v>
      </c>
      <c r="D165" s="71">
        <v>-2677</v>
      </c>
      <c r="E165" s="58">
        <v>-2658</v>
      </c>
      <c r="F165" s="58">
        <v>-3262</v>
      </c>
      <c r="G165" s="58">
        <v>-3468</v>
      </c>
      <c r="H165" s="3">
        <v>-3656</v>
      </c>
      <c r="I165" s="3">
        <v>-4262</v>
      </c>
    </row>
    <row r="166" spans="1:9" x14ac:dyDescent="0.75">
      <c r="A166" s="4" t="s">
        <v>102</v>
      </c>
      <c r="B166" s="45">
        <f t="shared" ref="B166:I166" si="34">+SUM(B157:B165)</f>
        <v>4813</v>
      </c>
      <c r="C166" s="45">
        <f t="shared" si="34"/>
        <v>5328</v>
      </c>
      <c r="D166" s="45">
        <f t="shared" si="34"/>
        <v>5192</v>
      </c>
      <c r="E166" s="45">
        <f t="shared" si="34"/>
        <v>5525</v>
      </c>
      <c r="F166" s="45">
        <f t="shared" si="34"/>
        <v>6357</v>
      </c>
      <c r="G166" s="45">
        <f t="shared" si="34"/>
        <v>4646</v>
      </c>
      <c r="H166" s="5">
        <f t="shared" si="34"/>
        <v>8641</v>
      </c>
      <c r="I166" s="5">
        <f t="shared" si="34"/>
        <v>8406</v>
      </c>
    </row>
    <row r="167" spans="1:9" x14ac:dyDescent="0.75">
      <c r="A167" s="2" t="s">
        <v>103</v>
      </c>
      <c r="B167" s="60">
        <v>517</v>
      </c>
      <c r="C167" s="60">
        <v>487</v>
      </c>
      <c r="D167" s="60">
        <v>477</v>
      </c>
      <c r="E167" s="58">
        <v>310</v>
      </c>
      <c r="F167" s="58">
        <v>303</v>
      </c>
      <c r="G167" s="58">
        <v>297</v>
      </c>
      <c r="H167" s="3">
        <v>543</v>
      </c>
      <c r="I167" s="3">
        <v>669</v>
      </c>
    </row>
    <row r="168" spans="1:9" x14ac:dyDescent="0.75">
      <c r="A168" s="2" t="s">
        <v>107</v>
      </c>
      <c r="B168" s="60">
        <v>-1097</v>
      </c>
      <c r="C168" s="60">
        <v>-1173</v>
      </c>
      <c r="D168" s="60">
        <v>-724</v>
      </c>
      <c r="E168" s="58">
        <v>-1456</v>
      </c>
      <c r="F168" s="58">
        <v>-1810</v>
      </c>
      <c r="G168" s="58">
        <v>-1967</v>
      </c>
      <c r="H168" s="3">
        <v>-2261</v>
      </c>
      <c r="I168" s="3">
        <v>-2219</v>
      </c>
    </row>
    <row r="169" spans="1:9" ht="15.5" thickBot="1" x14ac:dyDescent="0.9">
      <c r="A169" s="6" t="s">
        <v>111</v>
      </c>
      <c r="B169" s="45">
        <f t="shared" ref="B169:I169" si="35">+SUM(B166:B168)</f>
        <v>4233</v>
      </c>
      <c r="C169" s="45">
        <f t="shared" si="35"/>
        <v>4642</v>
      </c>
      <c r="D169" s="45">
        <f t="shared" si="35"/>
        <v>4945</v>
      </c>
      <c r="E169" s="45">
        <f t="shared" si="35"/>
        <v>4379</v>
      </c>
      <c r="F169" s="45">
        <f t="shared" si="35"/>
        <v>4850</v>
      </c>
      <c r="G169" s="45">
        <f t="shared" si="35"/>
        <v>2976</v>
      </c>
      <c r="H169" s="7">
        <f t="shared" si="35"/>
        <v>6923</v>
      </c>
      <c r="I169" s="7">
        <f t="shared" si="35"/>
        <v>6856</v>
      </c>
    </row>
    <row r="170" spans="1:9" ht="15.5" thickTop="1" x14ac:dyDescent="0.75">
      <c r="A170" s="12" t="s">
        <v>110</v>
      </c>
      <c r="B170" s="13">
        <f t="shared" ref="B170:I170" si="36">+B169-B10-B8</f>
        <v>0</v>
      </c>
      <c r="C170" s="13">
        <f t="shared" si="36"/>
        <v>0</v>
      </c>
      <c r="D170" s="13">
        <f t="shared" si="36"/>
        <v>0</v>
      </c>
      <c r="E170" s="13">
        <f t="shared" si="36"/>
        <v>0</v>
      </c>
      <c r="F170" s="13">
        <f t="shared" si="36"/>
        <v>0</v>
      </c>
      <c r="G170" s="13">
        <f t="shared" si="36"/>
        <v>0</v>
      </c>
      <c r="H170" s="13">
        <f t="shared" si="36"/>
        <v>0</v>
      </c>
      <c r="I170" s="13">
        <f t="shared" si="36"/>
        <v>0</v>
      </c>
    </row>
    <row r="171" spans="1:9" x14ac:dyDescent="0.75">
      <c r="A171" s="1" t="s">
        <v>116</v>
      </c>
    </row>
    <row r="172" spans="1:9" x14ac:dyDescent="0.75">
      <c r="A172" s="2" t="s">
        <v>99</v>
      </c>
      <c r="B172" s="72">
        <v>632</v>
      </c>
      <c r="C172" s="72">
        <v>742</v>
      </c>
      <c r="D172" s="72">
        <v>819</v>
      </c>
      <c r="E172" s="72">
        <v>848</v>
      </c>
      <c r="F172" s="72">
        <v>814</v>
      </c>
      <c r="G172" s="72">
        <v>645</v>
      </c>
      <c r="H172" s="3">
        <v>617</v>
      </c>
      <c r="I172" s="3">
        <v>639</v>
      </c>
    </row>
    <row r="173" spans="1:9" x14ac:dyDescent="0.75">
      <c r="A173" s="2" t="s">
        <v>100</v>
      </c>
      <c r="D173" s="72">
        <v>709</v>
      </c>
      <c r="E173" s="72">
        <v>849</v>
      </c>
      <c r="F173" s="72">
        <v>929</v>
      </c>
      <c r="G173" s="72">
        <v>885</v>
      </c>
      <c r="H173" s="3">
        <v>982</v>
      </c>
      <c r="I173" s="3">
        <v>920</v>
      </c>
    </row>
    <row r="174" spans="1:9" x14ac:dyDescent="0.75">
      <c r="A174" s="2" t="s">
        <v>200</v>
      </c>
      <c r="B174" s="72">
        <v>451</v>
      </c>
      <c r="C174" s="72">
        <v>589</v>
      </c>
      <c r="H174" s="70"/>
      <c r="I174" s="70"/>
    </row>
    <row r="175" spans="1:9" x14ac:dyDescent="0.75">
      <c r="A175" s="2" t="s">
        <v>201</v>
      </c>
      <c r="B175" s="72">
        <v>47</v>
      </c>
      <c r="C175" s="72">
        <v>50</v>
      </c>
      <c r="H175" s="70"/>
      <c r="I175" s="70"/>
    </row>
    <row r="176" spans="1:9" x14ac:dyDescent="0.75">
      <c r="A176" s="2" t="s">
        <v>101</v>
      </c>
      <c r="B176" s="72">
        <v>254</v>
      </c>
      <c r="C176" s="72">
        <v>234</v>
      </c>
      <c r="D176" s="72">
        <v>225</v>
      </c>
      <c r="E176" s="72">
        <v>256</v>
      </c>
      <c r="F176" s="72">
        <v>237</v>
      </c>
      <c r="G176" s="72">
        <v>214</v>
      </c>
      <c r="H176" s="3">
        <v>288</v>
      </c>
      <c r="I176" s="3">
        <v>303</v>
      </c>
    </row>
    <row r="177" spans="1:9" x14ac:dyDescent="0.75">
      <c r="A177" s="2" t="s">
        <v>117</v>
      </c>
      <c r="B177" s="72">
        <v>205</v>
      </c>
      <c r="C177" s="72">
        <v>223</v>
      </c>
      <c r="D177" s="72">
        <v>340</v>
      </c>
      <c r="E177" s="72">
        <v>339</v>
      </c>
      <c r="F177" s="72">
        <v>326</v>
      </c>
      <c r="G177" s="72">
        <v>296</v>
      </c>
      <c r="H177" s="3">
        <v>304</v>
      </c>
      <c r="I177" s="3">
        <v>274</v>
      </c>
    </row>
    <row r="178" spans="1:9" x14ac:dyDescent="0.75">
      <c r="A178" s="2" t="s">
        <v>202</v>
      </c>
      <c r="B178" s="72">
        <v>103</v>
      </c>
      <c r="C178" s="72">
        <v>109</v>
      </c>
      <c r="H178" s="70"/>
      <c r="I178" s="70"/>
    </row>
    <row r="179" spans="1:9" x14ac:dyDescent="0.75">
      <c r="A179" s="2" t="s">
        <v>203</v>
      </c>
      <c r="B179" s="72">
        <v>484</v>
      </c>
      <c r="C179" s="72">
        <v>511</v>
      </c>
      <c r="H179" s="70"/>
      <c r="I179" s="70"/>
    </row>
    <row r="180" spans="1:9" x14ac:dyDescent="0.75">
      <c r="A180" s="2" t="s">
        <v>106</v>
      </c>
      <c r="B180" s="56"/>
      <c r="C180" s="56"/>
      <c r="D180" s="72">
        <v>533</v>
      </c>
      <c r="E180" s="72">
        <v>597</v>
      </c>
      <c r="F180" s="72">
        <v>665</v>
      </c>
      <c r="G180" s="72">
        <v>830</v>
      </c>
      <c r="H180" s="3">
        <v>780</v>
      </c>
      <c r="I180" s="3">
        <v>789</v>
      </c>
    </row>
    <row r="181" spans="1:9" x14ac:dyDescent="0.75">
      <c r="A181" s="4" t="s">
        <v>118</v>
      </c>
      <c r="B181" s="45">
        <f t="shared" ref="B181:I181" si="37">+SUM(B172:B180)</f>
        <v>2176</v>
      </c>
      <c r="C181" s="45">
        <f t="shared" si="37"/>
        <v>2458</v>
      </c>
      <c r="D181" s="45">
        <f t="shared" si="37"/>
        <v>2626</v>
      </c>
      <c r="E181" s="45">
        <f t="shared" si="37"/>
        <v>2889</v>
      </c>
      <c r="F181" s="45">
        <f t="shared" si="37"/>
        <v>2971</v>
      </c>
      <c r="G181" s="45">
        <f t="shared" si="37"/>
        <v>2870</v>
      </c>
      <c r="H181" s="5">
        <f t="shared" si="37"/>
        <v>2971</v>
      </c>
      <c r="I181" s="5">
        <f t="shared" si="37"/>
        <v>2925</v>
      </c>
    </row>
    <row r="182" spans="1:9" x14ac:dyDescent="0.75">
      <c r="A182" s="2" t="s">
        <v>103</v>
      </c>
      <c r="B182" s="56">
        <v>122</v>
      </c>
      <c r="C182" s="56">
        <v>125</v>
      </c>
      <c r="D182" s="56">
        <v>125</v>
      </c>
      <c r="E182" s="56">
        <v>115</v>
      </c>
      <c r="F182" s="56">
        <v>100</v>
      </c>
      <c r="G182" s="56">
        <v>80</v>
      </c>
      <c r="H182" s="3">
        <v>63</v>
      </c>
      <c r="I182" s="3">
        <v>49</v>
      </c>
    </row>
    <row r="183" spans="1:9" x14ac:dyDescent="0.75">
      <c r="A183" s="2" t="s">
        <v>107</v>
      </c>
      <c r="B183" s="56">
        <v>713</v>
      </c>
      <c r="C183" s="56">
        <v>937</v>
      </c>
      <c r="D183" s="56">
        <v>1238</v>
      </c>
      <c r="E183" s="56">
        <v>1450</v>
      </c>
      <c r="F183" s="56">
        <v>1673</v>
      </c>
      <c r="G183" s="56">
        <v>1916</v>
      </c>
      <c r="H183" s="3">
        <v>1870</v>
      </c>
      <c r="I183" s="3">
        <v>1817</v>
      </c>
    </row>
    <row r="184" spans="1:9" ht="15.5" thickBot="1" x14ac:dyDescent="0.9">
      <c r="A184" s="6" t="s">
        <v>119</v>
      </c>
      <c r="B184" s="45">
        <f t="shared" ref="B184:I184" si="38">+SUM(B181:B183)</f>
        <v>3011</v>
      </c>
      <c r="C184" s="45">
        <f t="shared" si="38"/>
        <v>3520</v>
      </c>
      <c r="D184" s="45">
        <f t="shared" si="38"/>
        <v>3989</v>
      </c>
      <c r="E184" s="45">
        <f t="shared" si="38"/>
        <v>4454</v>
      </c>
      <c r="F184" s="45">
        <f t="shared" si="38"/>
        <v>4744</v>
      </c>
      <c r="G184" s="45">
        <f t="shared" si="38"/>
        <v>4866</v>
      </c>
      <c r="H184" s="7">
        <f t="shared" si="38"/>
        <v>4904</v>
      </c>
      <c r="I184" s="7">
        <f t="shared" si="38"/>
        <v>4791</v>
      </c>
    </row>
    <row r="185" spans="1:9" ht="15.5" thickTop="1" x14ac:dyDescent="0.75">
      <c r="A185" s="12" t="s">
        <v>110</v>
      </c>
      <c r="B185" s="13">
        <f t="shared" ref="B185:I185" si="39">+B184-B33</f>
        <v>0</v>
      </c>
      <c r="C185" s="13">
        <f t="shared" si="39"/>
        <v>0</v>
      </c>
      <c r="D185" s="13">
        <f t="shared" si="39"/>
        <v>0</v>
      </c>
      <c r="E185" s="13">
        <f t="shared" si="39"/>
        <v>0</v>
      </c>
      <c r="F185" s="13">
        <f t="shared" si="39"/>
        <v>0</v>
      </c>
      <c r="G185" s="13">
        <f t="shared" si="39"/>
        <v>0</v>
      </c>
      <c r="H185" s="13">
        <f t="shared" si="39"/>
        <v>0</v>
      </c>
      <c r="I185" s="13">
        <f t="shared" si="39"/>
        <v>0</v>
      </c>
    </row>
    <row r="186" spans="1:9" x14ac:dyDescent="0.75">
      <c r="A186" s="1" t="s">
        <v>121</v>
      </c>
    </row>
    <row r="187" spans="1:9" x14ac:dyDescent="0.75">
      <c r="A187" s="2" t="s">
        <v>99</v>
      </c>
      <c r="B187" s="72">
        <v>208</v>
      </c>
      <c r="C187" s="72">
        <v>242</v>
      </c>
      <c r="D187" s="56"/>
      <c r="E187" s="72">
        <v>196</v>
      </c>
      <c r="F187" s="72">
        <v>117</v>
      </c>
      <c r="G187" s="72">
        <v>110</v>
      </c>
      <c r="H187" s="3">
        <v>98</v>
      </c>
      <c r="I187" s="3">
        <v>146</v>
      </c>
    </row>
    <row r="188" spans="1:9" x14ac:dyDescent="0.75">
      <c r="A188" s="2" t="s">
        <v>100</v>
      </c>
      <c r="D188" s="56"/>
      <c r="E188" s="72">
        <v>240</v>
      </c>
      <c r="F188" s="72">
        <v>233</v>
      </c>
      <c r="G188" s="72">
        <v>139</v>
      </c>
    </row>
    <row r="189" spans="1:9" x14ac:dyDescent="0.75">
      <c r="A189" s="2" t="s">
        <v>200</v>
      </c>
      <c r="B189" s="72">
        <v>216</v>
      </c>
      <c r="C189" s="72">
        <v>215</v>
      </c>
      <c r="D189" s="56"/>
      <c r="H189" s="3"/>
      <c r="I189" s="3"/>
    </row>
    <row r="190" spans="1:9" x14ac:dyDescent="0.75">
      <c r="A190" s="2" t="s">
        <v>201</v>
      </c>
      <c r="B190" s="72">
        <v>20</v>
      </c>
      <c r="C190" s="72">
        <v>17</v>
      </c>
      <c r="D190" s="56"/>
      <c r="H190" s="3">
        <v>153</v>
      </c>
      <c r="I190" s="3">
        <v>197</v>
      </c>
    </row>
    <row r="191" spans="1:9" x14ac:dyDescent="0.75">
      <c r="A191" s="2" t="s">
        <v>101</v>
      </c>
      <c r="B191" s="72">
        <v>69</v>
      </c>
      <c r="C191" s="72">
        <v>44</v>
      </c>
      <c r="D191" s="56"/>
      <c r="E191" s="72">
        <v>76</v>
      </c>
      <c r="F191" s="72">
        <v>49</v>
      </c>
      <c r="G191" s="72">
        <v>28</v>
      </c>
      <c r="H191" s="3">
        <v>94</v>
      </c>
      <c r="I191" s="3">
        <v>78</v>
      </c>
    </row>
    <row r="192" spans="1:9" x14ac:dyDescent="0.75">
      <c r="A192" s="2" t="s">
        <v>117</v>
      </c>
      <c r="D192" s="56"/>
      <c r="E192" s="72">
        <v>49</v>
      </c>
      <c r="F192" s="72">
        <v>47</v>
      </c>
      <c r="G192" s="72">
        <v>41</v>
      </c>
      <c r="H192" s="3">
        <v>54</v>
      </c>
      <c r="I192" s="3">
        <v>56</v>
      </c>
    </row>
    <row r="193" spans="1:9" x14ac:dyDescent="0.75">
      <c r="A193" s="2" t="s">
        <v>202</v>
      </c>
      <c r="B193" s="72">
        <v>15</v>
      </c>
      <c r="C193" s="72">
        <v>13</v>
      </c>
      <c r="D193" s="56"/>
      <c r="H193" s="70"/>
      <c r="I193" s="70"/>
    </row>
    <row r="194" spans="1:9" x14ac:dyDescent="0.75">
      <c r="A194" s="2" t="s">
        <v>203</v>
      </c>
      <c r="B194" s="72">
        <v>37</v>
      </c>
      <c r="C194" s="72">
        <v>51</v>
      </c>
      <c r="D194" s="56"/>
      <c r="H194" s="70"/>
      <c r="I194" s="70"/>
    </row>
    <row r="195" spans="1:9" x14ac:dyDescent="0.75">
      <c r="A195" s="2" t="s">
        <v>106</v>
      </c>
      <c r="B195" s="72">
        <v>225</v>
      </c>
      <c r="C195" s="72">
        <v>258</v>
      </c>
      <c r="D195" s="56"/>
      <c r="E195" s="72">
        <v>286</v>
      </c>
      <c r="F195" s="72">
        <v>278</v>
      </c>
      <c r="G195" s="72">
        <v>438</v>
      </c>
      <c r="H195" s="3">
        <v>278</v>
      </c>
      <c r="I195" s="3">
        <v>222</v>
      </c>
    </row>
    <row r="196" spans="1:9" x14ac:dyDescent="0.75">
      <c r="A196" s="4" t="s">
        <v>118</v>
      </c>
      <c r="B196" s="45">
        <f t="shared" ref="B196:G196" si="40">+SUM(B187:B195)</f>
        <v>790</v>
      </c>
      <c r="C196" s="45">
        <f t="shared" si="40"/>
        <v>840</v>
      </c>
      <c r="D196" s="45">
        <f t="shared" si="40"/>
        <v>0</v>
      </c>
      <c r="E196" s="45">
        <f t="shared" si="40"/>
        <v>847</v>
      </c>
      <c r="F196" s="45">
        <f t="shared" si="40"/>
        <v>724</v>
      </c>
      <c r="G196" s="45">
        <f t="shared" si="40"/>
        <v>756</v>
      </c>
      <c r="H196" s="5">
        <f>+SUM(H189:H195)</f>
        <v>579</v>
      </c>
      <c r="I196" s="5">
        <f>+SUM(I189:I195)</f>
        <v>553</v>
      </c>
    </row>
    <row r="197" spans="1:9" x14ac:dyDescent="0.75">
      <c r="A197" s="2" t="s">
        <v>103</v>
      </c>
      <c r="B197" s="56"/>
      <c r="C197" s="56"/>
      <c r="D197" s="56"/>
      <c r="E197" s="56">
        <v>22</v>
      </c>
      <c r="F197" s="56">
        <v>18</v>
      </c>
      <c r="G197" s="56">
        <v>12</v>
      </c>
      <c r="H197" s="3">
        <v>7</v>
      </c>
      <c r="I197" s="3">
        <v>9</v>
      </c>
    </row>
    <row r="198" spans="1:9" x14ac:dyDescent="0.75">
      <c r="A198" s="2" t="s">
        <v>107</v>
      </c>
      <c r="B198" s="56">
        <f t="shared" ref="B198:I198" si="41">-(SUM(B196:B197)+B84)</f>
        <v>173</v>
      </c>
      <c r="C198" s="56">
        <f t="shared" si="41"/>
        <v>303</v>
      </c>
      <c r="D198" s="56">
        <f t="shared" si="41"/>
        <v>1105</v>
      </c>
      <c r="E198" s="56">
        <f t="shared" si="41"/>
        <v>159</v>
      </c>
      <c r="F198" s="56">
        <f t="shared" si="41"/>
        <v>377</v>
      </c>
      <c r="G198" s="56">
        <f t="shared" si="41"/>
        <v>318</v>
      </c>
      <c r="H198" s="3">
        <f t="shared" si="41"/>
        <v>109</v>
      </c>
      <c r="I198" s="3">
        <f t="shared" si="41"/>
        <v>196</v>
      </c>
    </row>
    <row r="199" spans="1:9" ht="15.5" thickBot="1" x14ac:dyDescent="0.9">
      <c r="A199" s="6" t="s">
        <v>122</v>
      </c>
      <c r="B199" s="45">
        <f t="shared" ref="B199:I199" si="42">+SUM(B196:B198)</f>
        <v>963</v>
      </c>
      <c r="C199" s="45">
        <f t="shared" si="42"/>
        <v>1143</v>
      </c>
      <c r="D199" s="45">
        <f t="shared" si="42"/>
        <v>1105</v>
      </c>
      <c r="E199" s="45">
        <f t="shared" si="42"/>
        <v>1028</v>
      </c>
      <c r="F199" s="45">
        <f t="shared" si="42"/>
        <v>1119</v>
      </c>
      <c r="G199" s="45">
        <f t="shared" si="42"/>
        <v>1086</v>
      </c>
      <c r="H199" s="7">
        <f t="shared" si="42"/>
        <v>695</v>
      </c>
      <c r="I199" s="7">
        <f t="shared" si="42"/>
        <v>758</v>
      </c>
    </row>
    <row r="200" spans="1:9" ht="15.5" thickTop="1" x14ac:dyDescent="0.75">
      <c r="A200" s="12" t="s">
        <v>110</v>
      </c>
      <c r="B200" s="13">
        <f t="shared" ref="B200:I200" si="43">+B199+B84</f>
        <v>0</v>
      </c>
      <c r="C200" s="13">
        <f t="shared" si="43"/>
        <v>0</v>
      </c>
      <c r="D200" s="13">
        <f t="shared" si="43"/>
        <v>0</v>
      </c>
      <c r="E200" s="13">
        <f t="shared" si="43"/>
        <v>0</v>
      </c>
      <c r="F200" s="13">
        <f t="shared" si="43"/>
        <v>0</v>
      </c>
      <c r="G200" s="13">
        <f t="shared" si="43"/>
        <v>0</v>
      </c>
      <c r="H200" s="13">
        <f t="shared" si="43"/>
        <v>0</v>
      </c>
      <c r="I200" s="13">
        <f t="shared" si="43"/>
        <v>0</v>
      </c>
    </row>
    <row r="201" spans="1:9" x14ac:dyDescent="0.75">
      <c r="A201" s="1" t="s">
        <v>123</v>
      </c>
    </row>
    <row r="202" spans="1:9" x14ac:dyDescent="0.75">
      <c r="A202" s="2" t="s">
        <v>99</v>
      </c>
      <c r="B202" s="72">
        <v>121</v>
      </c>
      <c r="C202" s="72">
        <v>133</v>
      </c>
      <c r="D202" s="72">
        <v>140</v>
      </c>
      <c r="E202" s="72">
        <v>160</v>
      </c>
      <c r="F202" s="72">
        <v>149</v>
      </c>
      <c r="G202" s="72">
        <v>148</v>
      </c>
      <c r="H202" s="3">
        <v>130</v>
      </c>
      <c r="I202" s="3">
        <v>124</v>
      </c>
    </row>
    <row r="203" spans="1:9" x14ac:dyDescent="0.75">
      <c r="A203" s="2" t="s">
        <v>100</v>
      </c>
      <c r="D203" s="72">
        <v>106</v>
      </c>
      <c r="E203" s="72">
        <v>116</v>
      </c>
      <c r="F203" s="72">
        <v>111</v>
      </c>
      <c r="G203" s="72">
        <v>132</v>
      </c>
      <c r="H203" s="3">
        <v>136</v>
      </c>
      <c r="I203" s="3">
        <v>134</v>
      </c>
    </row>
    <row r="204" spans="1:9" x14ac:dyDescent="0.75">
      <c r="A204" s="2" t="s">
        <v>200</v>
      </c>
      <c r="B204" s="72">
        <v>75</v>
      </c>
      <c r="C204" s="72">
        <v>72</v>
      </c>
      <c r="H204" s="70"/>
      <c r="I204" s="70"/>
    </row>
    <row r="205" spans="1:9" x14ac:dyDescent="0.75">
      <c r="A205" s="2" t="s">
        <v>201</v>
      </c>
      <c r="B205" s="72">
        <v>12</v>
      </c>
      <c r="C205" s="72">
        <v>12</v>
      </c>
      <c r="H205" s="70"/>
      <c r="I205" s="70"/>
    </row>
    <row r="206" spans="1:9" x14ac:dyDescent="0.75">
      <c r="A206" s="2" t="s">
        <v>101</v>
      </c>
      <c r="B206" s="72">
        <v>46</v>
      </c>
      <c r="C206" s="72">
        <v>48</v>
      </c>
      <c r="D206" s="72">
        <v>54</v>
      </c>
      <c r="E206" s="72">
        <v>56</v>
      </c>
      <c r="F206" s="72">
        <v>50</v>
      </c>
      <c r="G206" s="72">
        <v>44</v>
      </c>
      <c r="H206" s="3">
        <v>46</v>
      </c>
      <c r="I206" s="3">
        <v>41</v>
      </c>
    </row>
    <row r="207" spans="1:9" x14ac:dyDescent="0.75">
      <c r="A207" s="2" t="s">
        <v>117</v>
      </c>
      <c r="B207" s="72">
        <v>22</v>
      </c>
      <c r="C207" s="72">
        <v>18</v>
      </c>
      <c r="D207" s="72">
        <v>54</v>
      </c>
      <c r="E207" s="72">
        <v>55</v>
      </c>
      <c r="F207" s="72">
        <v>53</v>
      </c>
      <c r="G207" s="72">
        <v>46</v>
      </c>
      <c r="H207" s="3">
        <v>43</v>
      </c>
      <c r="I207" s="3">
        <v>42</v>
      </c>
    </row>
    <row r="208" spans="1:9" x14ac:dyDescent="0.75">
      <c r="A208" s="2" t="s">
        <v>202</v>
      </c>
      <c r="B208" s="72">
        <v>27</v>
      </c>
      <c r="C208" s="72">
        <v>25</v>
      </c>
      <c r="H208" s="70"/>
      <c r="I208" s="70"/>
    </row>
    <row r="209" spans="1:11" x14ac:dyDescent="0.75">
      <c r="A209" s="2" t="s">
        <v>203</v>
      </c>
      <c r="B209" s="72">
        <v>210</v>
      </c>
      <c r="C209" s="72">
        <v>230</v>
      </c>
      <c r="H209" s="70"/>
      <c r="I209" s="70"/>
    </row>
    <row r="210" spans="1:11" x14ac:dyDescent="0.75">
      <c r="A210" s="2" t="s">
        <v>106</v>
      </c>
      <c r="B210" s="56"/>
      <c r="C210" s="56"/>
      <c r="D210" s="72">
        <v>233</v>
      </c>
      <c r="E210" s="72">
        <v>217</v>
      </c>
      <c r="F210" s="72">
        <v>195</v>
      </c>
      <c r="G210" s="72">
        <v>214</v>
      </c>
      <c r="H210" s="3">
        <v>222</v>
      </c>
      <c r="I210" s="3">
        <v>220</v>
      </c>
    </row>
    <row r="211" spans="1:11" x14ac:dyDescent="0.75">
      <c r="A211" s="4" t="s">
        <v>118</v>
      </c>
      <c r="B211" s="45">
        <f t="shared" ref="B211:I211" si="44">+SUM(B202:B210)</f>
        <v>513</v>
      </c>
      <c r="C211" s="45">
        <f t="shared" si="44"/>
        <v>538</v>
      </c>
      <c r="D211" s="45">
        <f t="shared" si="44"/>
        <v>587</v>
      </c>
      <c r="E211" s="45">
        <f t="shared" si="44"/>
        <v>604</v>
      </c>
      <c r="F211" s="45">
        <f t="shared" si="44"/>
        <v>558</v>
      </c>
      <c r="G211" s="45">
        <f t="shared" si="44"/>
        <v>584</v>
      </c>
      <c r="H211" s="5">
        <f t="shared" si="44"/>
        <v>577</v>
      </c>
      <c r="I211" s="5">
        <f t="shared" si="44"/>
        <v>561</v>
      </c>
    </row>
    <row r="212" spans="1:11" x14ac:dyDescent="0.75">
      <c r="A212" s="2" t="s">
        <v>103</v>
      </c>
      <c r="B212" s="56">
        <v>18</v>
      </c>
      <c r="C212" s="56">
        <v>27</v>
      </c>
      <c r="D212" s="72">
        <v>28</v>
      </c>
      <c r="E212" s="72">
        <v>33</v>
      </c>
      <c r="F212" s="72">
        <v>31</v>
      </c>
      <c r="G212" s="72">
        <v>25</v>
      </c>
      <c r="H212" s="3">
        <v>26</v>
      </c>
      <c r="I212" s="3">
        <v>22</v>
      </c>
    </row>
    <row r="213" spans="1:11" x14ac:dyDescent="0.75">
      <c r="A213" s="2" t="s">
        <v>107</v>
      </c>
      <c r="B213" s="56">
        <v>75</v>
      </c>
      <c r="C213" s="56">
        <v>84</v>
      </c>
      <c r="D213" s="72">
        <v>91</v>
      </c>
      <c r="E213" s="72">
        <v>110</v>
      </c>
      <c r="F213" s="72">
        <v>116</v>
      </c>
      <c r="G213" s="72">
        <v>112</v>
      </c>
      <c r="H213" s="3">
        <v>141</v>
      </c>
      <c r="I213" s="3">
        <v>134</v>
      </c>
    </row>
    <row r="214" spans="1:11" ht="15.5" thickBot="1" x14ac:dyDescent="0.9">
      <c r="A214" s="6" t="s">
        <v>124</v>
      </c>
      <c r="B214" s="45">
        <f t="shared" ref="B214:I214" si="45">+SUM(B211:B213)</f>
        <v>606</v>
      </c>
      <c r="C214" s="45">
        <f t="shared" si="45"/>
        <v>649</v>
      </c>
      <c r="D214" s="45">
        <f t="shared" si="45"/>
        <v>706</v>
      </c>
      <c r="E214" s="45">
        <f t="shared" si="45"/>
        <v>747</v>
      </c>
      <c r="F214" s="45">
        <f t="shared" si="45"/>
        <v>705</v>
      </c>
      <c r="G214" s="45">
        <f t="shared" si="45"/>
        <v>721</v>
      </c>
      <c r="H214" s="7">
        <f t="shared" si="45"/>
        <v>744</v>
      </c>
      <c r="I214" s="7">
        <f t="shared" si="45"/>
        <v>717</v>
      </c>
    </row>
    <row r="215" spans="1:11" ht="15.5" thickTop="1" x14ac:dyDescent="0.75">
      <c r="A215" s="12" t="s">
        <v>110</v>
      </c>
      <c r="B215" s="13">
        <f t="shared" ref="B215:I215" si="46">+B214-B68</f>
        <v>0</v>
      </c>
      <c r="C215" s="13">
        <f t="shared" si="46"/>
        <v>0</v>
      </c>
      <c r="D215" s="13">
        <f t="shared" si="46"/>
        <v>0</v>
      </c>
      <c r="E215" s="13">
        <f t="shared" si="46"/>
        <v>0</v>
      </c>
      <c r="F215" s="13">
        <f t="shared" si="46"/>
        <v>0</v>
      </c>
      <c r="G215" s="13">
        <f t="shared" si="46"/>
        <v>0</v>
      </c>
      <c r="H215" s="13">
        <f t="shared" si="46"/>
        <v>0</v>
      </c>
      <c r="I215" s="13">
        <f t="shared" si="46"/>
        <v>0</v>
      </c>
    </row>
    <row r="216" spans="1:11" x14ac:dyDescent="0.75">
      <c r="A216" s="14" t="s">
        <v>125</v>
      </c>
      <c r="B216" s="14"/>
      <c r="C216" s="14"/>
      <c r="D216" s="14"/>
      <c r="E216" s="14"/>
      <c r="F216" s="14"/>
      <c r="G216" s="14"/>
      <c r="H216" s="14"/>
      <c r="I216" s="14"/>
    </row>
    <row r="217" spans="1:11" x14ac:dyDescent="0.75">
      <c r="A217" s="26" t="s">
        <v>126</v>
      </c>
      <c r="K217" t="s">
        <v>204</v>
      </c>
    </row>
    <row r="218" spans="1:11" x14ac:dyDescent="0.75">
      <c r="A218" s="31" t="s">
        <v>99</v>
      </c>
      <c r="B218" s="73">
        <v>0.12000000000000001</v>
      </c>
      <c r="C218" s="73">
        <v>0.08</v>
      </c>
      <c r="D218" s="73">
        <v>0.03</v>
      </c>
      <c r="E218" s="73">
        <v>-0.02</v>
      </c>
      <c r="F218" s="73">
        <v>7.0000000000000007E-2</v>
      </c>
      <c r="G218" s="73">
        <v>-0.09</v>
      </c>
      <c r="H218" s="32"/>
      <c r="I218" s="32">
        <v>7.0000000000000007E-2</v>
      </c>
      <c r="K218" s="74">
        <f t="shared" ref="K218:K258" si="47">SUM(B218:I218)/8</f>
        <v>3.2500000000000001E-2</v>
      </c>
    </row>
    <row r="219" spans="1:11" x14ac:dyDescent="0.75">
      <c r="A219" s="29" t="s">
        <v>112</v>
      </c>
      <c r="B219" s="75">
        <v>0.14000000000000001</v>
      </c>
      <c r="C219" s="75">
        <v>0.1</v>
      </c>
      <c r="D219" s="75">
        <v>0.04</v>
      </c>
      <c r="E219" s="75">
        <v>-0.04</v>
      </c>
      <c r="F219" s="75">
        <v>0.08</v>
      </c>
      <c r="G219" s="75">
        <v>-7.0000000000000007E-2</v>
      </c>
      <c r="H219" s="28"/>
      <c r="I219" s="28">
        <v>0.05</v>
      </c>
      <c r="K219" s="76">
        <f t="shared" si="47"/>
        <v>3.7499999999999999E-2</v>
      </c>
    </row>
    <row r="220" spans="1:11" x14ac:dyDescent="0.75">
      <c r="A220" s="29" t="s">
        <v>113</v>
      </c>
      <c r="B220" s="75">
        <v>0.12000000000000001</v>
      </c>
      <c r="C220" s="75">
        <v>0.08</v>
      </c>
      <c r="D220" s="75">
        <v>0.03</v>
      </c>
      <c r="E220" s="75">
        <v>0.01</v>
      </c>
      <c r="F220" s="75">
        <v>7.0000000000000007E-2</v>
      </c>
      <c r="G220" s="75">
        <v>-0.12000000000000001</v>
      </c>
      <c r="H220" s="28"/>
      <c r="I220" s="28">
        <v>0.09</v>
      </c>
      <c r="K220" s="76">
        <f t="shared" si="47"/>
        <v>3.5000000000000003E-2</v>
      </c>
    </row>
    <row r="221" spans="1:11" x14ac:dyDescent="0.75">
      <c r="A221" s="29" t="s">
        <v>114</v>
      </c>
      <c r="B221" s="75">
        <v>-0.05</v>
      </c>
      <c r="C221" s="75">
        <v>-0.13</v>
      </c>
      <c r="D221" s="75">
        <v>-0.1</v>
      </c>
      <c r="E221" s="75">
        <v>-0.08</v>
      </c>
      <c r="F221" s="75">
        <v>0</v>
      </c>
      <c r="G221" s="75">
        <v>-0.14000000000000001</v>
      </c>
      <c r="H221" s="28"/>
      <c r="I221" s="28">
        <v>0.25</v>
      </c>
      <c r="K221" s="76">
        <f t="shared" si="47"/>
        <v>-3.125E-2</v>
      </c>
    </row>
    <row r="222" spans="1:11" x14ac:dyDescent="0.75">
      <c r="A222" s="31" t="s">
        <v>100</v>
      </c>
      <c r="B222" s="73"/>
      <c r="C222" s="77"/>
      <c r="D222" s="73">
        <v>0.1</v>
      </c>
      <c r="E222" s="73">
        <v>0.09</v>
      </c>
      <c r="F222" s="73">
        <v>0.11</v>
      </c>
      <c r="G222" s="73">
        <v>-0.01</v>
      </c>
      <c r="H222" s="32"/>
      <c r="I222" s="32">
        <v>0.12</v>
      </c>
      <c r="K222" s="74">
        <f t="shared" si="47"/>
        <v>5.1249999999999997E-2</v>
      </c>
    </row>
    <row r="223" spans="1:11" x14ac:dyDescent="0.75">
      <c r="A223" s="29" t="s">
        <v>112</v>
      </c>
      <c r="B223" s="75"/>
      <c r="C223" s="75"/>
      <c r="D223" s="75">
        <v>0.08</v>
      </c>
      <c r="E223" s="75">
        <v>0.06</v>
      </c>
      <c r="F223" s="75">
        <v>0.12000000000000001</v>
      </c>
      <c r="G223" s="75">
        <v>-0.03</v>
      </c>
      <c r="H223" s="28"/>
      <c r="I223" s="28">
        <v>0.09</v>
      </c>
      <c r="K223" s="76">
        <f t="shared" si="47"/>
        <v>0.04</v>
      </c>
    </row>
    <row r="224" spans="1:11" x14ac:dyDescent="0.75">
      <c r="A224" s="29" t="s">
        <v>113</v>
      </c>
      <c r="B224" s="75"/>
      <c r="C224" s="75"/>
      <c r="D224" s="75">
        <v>0.17</v>
      </c>
      <c r="E224" s="75">
        <v>0.16</v>
      </c>
      <c r="F224" s="75">
        <v>0.09</v>
      </c>
      <c r="G224" s="75">
        <v>0.02</v>
      </c>
      <c r="H224" s="28"/>
      <c r="I224" s="28">
        <v>0.16</v>
      </c>
      <c r="K224" s="76">
        <f t="shared" si="47"/>
        <v>7.5000000000000011E-2</v>
      </c>
    </row>
    <row r="225" spans="1:11" x14ac:dyDescent="0.75">
      <c r="A225" s="29" t="s">
        <v>114</v>
      </c>
      <c r="B225" s="75"/>
      <c r="C225" s="75"/>
      <c r="D225" s="75">
        <v>7.0000000000000007E-2</v>
      </c>
      <c r="E225" s="75">
        <v>0.06</v>
      </c>
      <c r="F225" s="75">
        <v>0.05</v>
      </c>
      <c r="G225" s="75">
        <v>-0.03</v>
      </c>
      <c r="H225" s="28"/>
      <c r="I225" s="28">
        <v>0.17</v>
      </c>
      <c r="K225" s="76">
        <f t="shared" si="47"/>
        <v>0.04</v>
      </c>
    </row>
    <row r="226" spans="1:11" x14ac:dyDescent="0.75">
      <c r="A226" s="78" t="s">
        <v>200</v>
      </c>
      <c r="B226" s="73">
        <v>0.21000000000000002</v>
      </c>
      <c r="C226" s="73">
        <v>0.14000000000000001</v>
      </c>
      <c r="D226" s="73"/>
      <c r="E226" s="73"/>
      <c r="F226" s="73"/>
      <c r="G226" s="73"/>
      <c r="H226" s="79"/>
      <c r="I226" s="79"/>
      <c r="K226" s="74">
        <f t="shared" si="47"/>
        <v>4.3750000000000004E-2</v>
      </c>
    </row>
    <row r="227" spans="1:11" x14ac:dyDescent="0.75">
      <c r="A227" s="29" t="s">
        <v>112</v>
      </c>
      <c r="B227" s="75">
        <v>0.25</v>
      </c>
      <c r="C227" s="75">
        <v>0.14000000000000001</v>
      </c>
      <c r="D227" s="75"/>
      <c r="E227" s="75"/>
      <c r="F227" s="75"/>
      <c r="G227" s="75"/>
      <c r="H227" s="79"/>
      <c r="I227" s="79"/>
      <c r="K227" s="80">
        <f t="shared" si="47"/>
        <v>4.8750000000000002E-2</v>
      </c>
    </row>
    <row r="228" spans="1:11" x14ac:dyDescent="0.75">
      <c r="A228" s="29" t="s">
        <v>113</v>
      </c>
      <c r="B228" s="75">
        <v>0.14000000000000001</v>
      </c>
      <c r="C228" s="75">
        <v>0.16</v>
      </c>
      <c r="D228" s="75"/>
      <c r="E228" s="75"/>
      <c r="F228" s="75"/>
      <c r="G228" s="75"/>
      <c r="H228" s="79"/>
      <c r="I228" s="79"/>
      <c r="K228" s="80">
        <f t="shared" si="47"/>
        <v>3.7500000000000006E-2</v>
      </c>
    </row>
    <row r="229" spans="1:11" x14ac:dyDescent="0.75">
      <c r="A229" s="29" t="s">
        <v>114</v>
      </c>
      <c r="B229" s="75">
        <v>0.15000000000000002</v>
      </c>
      <c r="C229" s="75">
        <v>0.08</v>
      </c>
      <c r="D229" s="75"/>
      <c r="E229" s="75"/>
      <c r="F229" s="75"/>
      <c r="G229" s="75"/>
      <c r="H229" s="79"/>
      <c r="I229" s="79"/>
      <c r="K229" s="80">
        <f t="shared" si="47"/>
        <v>2.8750000000000005E-2</v>
      </c>
    </row>
    <row r="230" spans="1:11" x14ac:dyDescent="0.75">
      <c r="A230" s="78" t="s">
        <v>201</v>
      </c>
      <c r="B230" s="73">
        <v>0.15000000000000002</v>
      </c>
      <c r="C230" s="73">
        <v>0.17</v>
      </c>
      <c r="D230" s="73"/>
      <c r="E230" s="73"/>
      <c r="F230" s="73"/>
      <c r="G230" s="73"/>
      <c r="H230" s="79"/>
      <c r="I230" s="79"/>
      <c r="K230" s="74">
        <f t="shared" si="47"/>
        <v>4.0000000000000008E-2</v>
      </c>
    </row>
    <row r="231" spans="1:11" x14ac:dyDescent="0.75">
      <c r="A231" s="29" t="s">
        <v>112</v>
      </c>
      <c r="B231" s="75">
        <v>0.22</v>
      </c>
      <c r="C231" s="75">
        <v>0.23</v>
      </c>
      <c r="D231" s="75"/>
      <c r="E231" s="75"/>
      <c r="F231" s="75"/>
      <c r="G231" s="75"/>
      <c r="H231" s="79"/>
      <c r="I231" s="79"/>
      <c r="K231" s="80">
        <f t="shared" si="47"/>
        <v>5.6250000000000001E-2</v>
      </c>
    </row>
    <row r="232" spans="1:11" x14ac:dyDescent="0.75">
      <c r="A232" s="29" t="s">
        <v>205</v>
      </c>
      <c r="B232" s="75">
        <v>0.05</v>
      </c>
      <c r="C232" s="75">
        <v>0.09</v>
      </c>
      <c r="D232" s="75"/>
      <c r="E232" s="75"/>
      <c r="F232" s="75"/>
      <c r="G232" s="75"/>
      <c r="H232" s="79"/>
      <c r="I232" s="79"/>
      <c r="K232" s="80">
        <f t="shared" si="47"/>
        <v>1.7500000000000002E-2</v>
      </c>
    </row>
    <row r="233" spans="1:11" x14ac:dyDescent="0.75">
      <c r="A233" s="29" t="s">
        <v>114</v>
      </c>
      <c r="B233" s="75">
        <v>0.14000000000000001</v>
      </c>
      <c r="C233" s="75">
        <v>7.0000000000000007E-2</v>
      </c>
      <c r="D233" s="75"/>
      <c r="E233" s="75"/>
      <c r="F233" s="75"/>
      <c r="G233" s="75"/>
      <c r="H233" s="79"/>
      <c r="I233" s="79"/>
      <c r="K233" s="80">
        <f t="shared" si="47"/>
        <v>2.6250000000000002E-2</v>
      </c>
    </row>
    <row r="234" spans="1:11" x14ac:dyDescent="0.75">
      <c r="A234" s="31" t="s">
        <v>101</v>
      </c>
      <c r="B234" s="73">
        <v>0.19</v>
      </c>
      <c r="C234" s="73">
        <v>0.27</v>
      </c>
      <c r="D234" s="73">
        <v>0.17</v>
      </c>
      <c r="E234" s="73">
        <v>0.18</v>
      </c>
      <c r="F234" s="73">
        <v>0.24000000000000002</v>
      </c>
      <c r="G234" s="73">
        <v>0.11</v>
      </c>
      <c r="H234" s="32"/>
      <c r="I234" s="32">
        <v>-0.13</v>
      </c>
      <c r="K234" s="74">
        <f t="shared" si="47"/>
        <v>0.12875000000000003</v>
      </c>
    </row>
    <row r="235" spans="1:11" x14ac:dyDescent="0.75">
      <c r="A235" s="29" t="s">
        <v>112</v>
      </c>
      <c r="B235" s="75">
        <v>0.28000000000000003</v>
      </c>
      <c r="C235" s="75">
        <v>0.33000000000000007</v>
      </c>
      <c r="D235" s="75">
        <v>0.18</v>
      </c>
      <c r="E235" s="75">
        <v>0.16</v>
      </c>
      <c r="F235" s="75">
        <v>0.25</v>
      </c>
      <c r="G235" s="75">
        <v>0.12000000000000001</v>
      </c>
      <c r="H235" s="28"/>
      <c r="I235" s="28">
        <v>-0.1</v>
      </c>
      <c r="K235" s="80">
        <f t="shared" si="47"/>
        <v>0.15250000000000002</v>
      </c>
    </row>
    <row r="236" spans="1:11" x14ac:dyDescent="0.75">
      <c r="A236" s="29" t="s">
        <v>113</v>
      </c>
      <c r="B236" s="75">
        <v>7.0000000000000007E-2</v>
      </c>
      <c r="C236" s="75">
        <v>0.17</v>
      </c>
      <c r="D236" s="75">
        <v>0.18</v>
      </c>
      <c r="E236" s="75">
        <v>0.23</v>
      </c>
      <c r="F236" s="75">
        <v>0.23</v>
      </c>
      <c r="G236" s="75">
        <v>0.08</v>
      </c>
      <c r="H236" s="28"/>
      <c r="I236" s="28">
        <v>-0.21</v>
      </c>
      <c r="K236" s="80">
        <f t="shared" si="47"/>
        <v>9.375E-2</v>
      </c>
    </row>
    <row r="237" spans="1:11" x14ac:dyDescent="0.75">
      <c r="A237" s="29" t="s">
        <v>114</v>
      </c>
      <c r="B237" s="75">
        <v>0.01</v>
      </c>
      <c r="C237" s="75">
        <v>7.0000000000000007E-2</v>
      </c>
      <c r="D237" s="75">
        <v>0.03</v>
      </c>
      <c r="E237" s="75">
        <v>-0.01</v>
      </c>
      <c r="F237" s="75">
        <v>0.08</v>
      </c>
      <c r="G237" s="75">
        <v>0.11</v>
      </c>
      <c r="H237" s="28"/>
      <c r="I237" s="28">
        <v>-0.06</v>
      </c>
      <c r="K237" s="80">
        <f t="shared" si="47"/>
        <v>2.8749999999999998E-2</v>
      </c>
    </row>
    <row r="238" spans="1:11" x14ac:dyDescent="0.75">
      <c r="A238" s="31" t="s">
        <v>105</v>
      </c>
      <c r="B238" s="73"/>
      <c r="C238" s="73"/>
      <c r="D238" s="73">
        <v>0.13</v>
      </c>
      <c r="E238" s="73">
        <v>0.1</v>
      </c>
      <c r="F238" s="73">
        <v>0.13</v>
      </c>
      <c r="G238" s="73">
        <v>0.01</v>
      </c>
      <c r="H238" s="32"/>
      <c r="I238" s="32">
        <v>0.16</v>
      </c>
      <c r="K238" s="74">
        <f t="shared" si="47"/>
        <v>6.6250000000000003E-2</v>
      </c>
    </row>
    <row r="239" spans="1:11" x14ac:dyDescent="0.75">
      <c r="A239" s="29" t="s">
        <v>112</v>
      </c>
      <c r="B239" s="75"/>
      <c r="C239" s="75"/>
      <c r="D239" s="75">
        <v>0.16</v>
      </c>
      <c r="E239" s="75">
        <v>0.09</v>
      </c>
      <c r="F239" s="75">
        <v>0.12000000000000001</v>
      </c>
      <c r="G239" s="75">
        <v>0</v>
      </c>
      <c r="H239" s="28"/>
      <c r="I239" s="28">
        <v>0.17</v>
      </c>
      <c r="K239" s="80">
        <f t="shared" si="47"/>
        <v>6.7500000000000004E-2</v>
      </c>
    </row>
    <row r="240" spans="1:11" x14ac:dyDescent="0.75">
      <c r="A240" s="29" t="s">
        <v>113</v>
      </c>
      <c r="B240" s="75"/>
      <c r="C240" s="75"/>
      <c r="D240" s="75">
        <v>0.09</v>
      </c>
      <c r="E240" s="75">
        <v>0.15000000000000002</v>
      </c>
      <c r="F240" s="75">
        <v>0.15000000000000002</v>
      </c>
      <c r="G240" s="75">
        <v>0.03</v>
      </c>
      <c r="H240" s="28"/>
      <c r="I240" s="28">
        <v>0.12</v>
      </c>
      <c r="K240" s="80">
        <f t="shared" si="47"/>
        <v>6.7500000000000004E-2</v>
      </c>
    </row>
    <row r="241" spans="1:11" x14ac:dyDescent="0.75">
      <c r="A241" s="29" t="s">
        <v>114</v>
      </c>
      <c r="B241" s="75"/>
      <c r="C241" s="75"/>
      <c r="D241" s="75">
        <v>-0.01</v>
      </c>
      <c r="E241" s="75">
        <v>-0.08</v>
      </c>
      <c r="F241" s="75">
        <v>0.08</v>
      </c>
      <c r="G241" s="75">
        <v>-4</v>
      </c>
      <c r="H241" s="28"/>
      <c r="I241" s="28">
        <v>0.28000000000000003</v>
      </c>
      <c r="K241" s="80">
        <f t="shared" si="47"/>
        <v>-0.46624999999999994</v>
      </c>
    </row>
    <row r="242" spans="1:11" x14ac:dyDescent="0.75">
      <c r="A242" s="78" t="s">
        <v>202</v>
      </c>
      <c r="B242" s="73">
        <v>0.09</v>
      </c>
      <c r="C242" s="73">
        <v>0.34</v>
      </c>
      <c r="D242" s="73"/>
      <c r="E242" s="73"/>
      <c r="F242" s="73"/>
      <c r="G242" s="73"/>
      <c r="H242" s="79"/>
      <c r="I242" s="79"/>
      <c r="K242" s="74">
        <f t="shared" si="47"/>
        <v>5.3750000000000006E-2</v>
      </c>
    </row>
    <row r="243" spans="1:11" x14ac:dyDescent="0.75">
      <c r="A243" s="29" t="s">
        <v>112</v>
      </c>
      <c r="B243" s="75">
        <v>0.23</v>
      </c>
      <c r="C243" s="75">
        <v>0.05</v>
      </c>
      <c r="D243" s="75"/>
      <c r="E243" s="75"/>
      <c r="F243" s="75"/>
      <c r="G243" s="75"/>
      <c r="H243" s="79"/>
      <c r="I243" s="79"/>
      <c r="K243" s="80">
        <f t="shared" si="47"/>
        <v>3.5000000000000003E-2</v>
      </c>
    </row>
    <row r="244" spans="1:11" x14ac:dyDescent="0.75">
      <c r="A244" s="29" t="s">
        <v>113</v>
      </c>
      <c r="B244" s="75">
        <v>-0.08</v>
      </c>
      <c r="C244" s="75">
        <v>0.03</v>
      </c>
      <c r="D244" s="75"/>
      <c r="E244" s="75"/>
      <c r="F244" s="75"/>
      <c r="G244" s="75"/>
      <c r="H244" s="79"/>
      <c r="I244" s="79"/>
      <c r="K244" s="80">
        <f t="shared" si="47"/>
        <v>-6.2500000000000003E-3</v>
      </c>
    </row>
    <row r="245" spans="1:11" x14ac:dyDescent="0.75">
      <c r="A245" s="29" t="s">
        <v>114</v>
      </c>
      <c r="B245" s="75">
        <v>-0.06</v>
      </c>
      <c r="C245" s="75">
        <v>0.22</v>
      </c>
      <c r="D245" s="75"/>
      <c r="E245" s="75"/>
      <c r="F245" s="75"/>
      <c r="G245" s="75"/>
      <c r="H245" s="79"/>
      <c r="I245" s="79"/>
      <c r="K245" s="80">
        <f t="shared" si="47"/>
        <v>0.02</v>
      </c>
    </row>
    <row r="246" spans="1:11" x14ac:dyDescent="0.75">
      <c r="A246" s="78" t="s">
        <v>203</v>
      </c>
      <c r="B246" s="73">
        <v>0.08</v>
      </c>
      <c r="C246" s="73">
        <v>0.13</v>
      </c>
      <c r="D246" s="73"/>
      <c r="E246" s="73"/>
      <c r="F246" s="73"/>
      <c r="G246" s="73"/>
      <c r="H246" s="79"/>
      <c r="I246" s="79"/>
      <c r="K246" s="74">
        <f t="shared" si="47"/>
        <v>2.6250000000000002E-2</v>
      </c>
    </row>
    <row r="247" spans="1:11" x14ac:dyDescent="0.75">
      <c r="A247" s="29" t="s">
        <v>112</v>
      </c>
      <c r="B247" s="75">
        <v>0.09</v>
      </c>
      <c r="C247" s="75">
        <v>0.14000000000000001</v>
      </c>
      <c r="D247" s="75"/>
      <c r="E247" s="75"/>
      <c r="F247" s="75"/>
      <c r="G247" s="75"/>
      <c r="H247" s="79"/>
      <c r="I247" s="79"/>
      <c r="K247" s="80">
        <f t="shared" si="47"/>
        <v>2.8750000000000001E-2</v>
      </c>
    </row>
    <row r="248" spans="1:11" x14ac:dyDescent="0.75">
      <c r="A248" s="29" t="s">
        <v>113</v>
      </c>
      <c r="B248" s="75">
        <v>0.05</v>
      </c>
      <c r="C248" s="75">
        <v>0.11</v>
      </c>
      <c r="D248" s="75"/>
      <c r="E248" s="75"/>
      <c r="F248" s="75"/>
      <c r="G248" s="75"/>
      <c r="H248" s="79"/>
      <c r="I248" s="79"/>
      <c r="K248" s="80">
        <f t="shared" si="47"/>
        <v>0.02</v>
      </c>
    </row>
    <row r="249" spans="1:11" x14ac:dyDescent="0.75">
      <c r="A249" s="29" t="s">
        <v>114</v>
      </c>
      <c r="B249" s="75">
        <v>0.05</v>
      </c>
      <c r="C249" s="75">
        <v>0.11</v>
      </c>
      <c r="D249" s="75"/>
      <c r="E249" s="75"/>
      <c r="F249" s="75"/>
      <c r="G249" s="75"/>
      <c r="H249" s="79"/>
      <c r="I249" s="79"/>
      <c r="K249" s="80">
        <f t="shared" si="47"/>
        <v>0.02</v>
      </c>
    </row>
    <row r="250" spans="1:11" x14ac:dyDescent="0.75">
      <c r="A250" s="31" t="s">
        <v>106</v>
      </c>
      <c r="B250" s="73">
        <v>-0.02</v>
      </c>
      <c r="C250" s="73">
        <v>-0.30000000000000004</v>
      </c>
      <c r="D250" s="73">
        <v>0.02</v>
      </c>
      <c r="E250" s="73">
        <v>0.12000000000000001</v>
      </c>
      <c r="F250" s="73">
        <v>-0.53</v>
      </c>
      <c r="G250" s="73">
        <v>-0.26</v>
      </c>
      <c r="H250" s="32"/>
      <c r="I250" s="32">
        <v>3.02</v>
      </c>
      <c r="K250" s="74">
        <f t="shared" si="47"/>
        <v>0.25624999999999998</v>
      </c>
    </row>
    <row r="251" spans="1:11" x14ac:dyDescent="0.75">
      <c r="A251" s="33" t="s">
        <v>102</v>
      </c>
      <c r="B251" s="73">
        <v>0.14000000000000001</v>
      </c>
      <c r="C251" s="73">
        <v>0.13</v>
      </c>
      <c r="D251" s="73">
        <v>0.08</v>
      </c>
      <c r="E251" s="73">
        <v>0.05</v>
      </c>
      <c r="F251" s="73">
        <v>0.11</v>
      </c>
      <c r="G251" s="73">
        <v>-0.02</v>
      </c>
      <c r="H251" s="35"/>
      <c r="I251" s="35">
        <v>0.06</v>
      </c>
      <c r="K251" s="74">
        <f t="shared" si="47"/>
        <v>6.8750000000000006E-2</v>
      </c>
    </row>
    <row r="252" spans="1:11" x14ac:dyDescent="0.75">
      <c r="A252" s="31" t="s">
        <v>103</v>
      </c>
      <c r="B252" s="73">
        <v>0.21000000000000002</v>
      </c>
      <c r="C252" s="73">
        <v>0.02</v>
      </c>
      <c r="D252" s="73">
        <v>-0.11</v>
      </c>
      <c r="E252" s="73">
        <v>0.06</v>
      </c>
      <c r="F252" s="73">
        <v>0.03</v>
      </c>
      <c r="G252" s="73">
        <v>-0.01</v>
      </c>
      <c r="H252" s="32"/>
      <c r="I252" s="32">
        <v>7.0000000000000007E-2</v>
      </c>
      <c r="K252" s="74">
        <f t="shared" si="47"/>
        <v>3.3750000000000002E-2</v>
      </c>
    </row>
    <row r="253" spans="1:11" x14ac:dyDescent="0.75">
      <c r="A253" s="29" t="s">
        <v>112</v>
      </c>
      <c r="B253" s="75"/>
      <c r="C253" s="75"/>
      <c r="D253" s="75"/>
      <c r="E253" s="75"/>
      <c r="F253" s="75">
        <v>0.05</v>
      </c>
      <c r="G253" s="75">
        <v>0.01</v>
      </c>
      <c r="H253" s="28"/>
      <c r="I253" s="28">
        <v>0.06</v>
      </c>
      <c r="K253" s="80">
        <f t="shared" si="47"/>
        <v>1.4999999999999999E-2</v>
      </c>
    </row>
    <row r="254" spans="1:11" x14ac:dyDescent="0.75">
      <c r="A254" s="29" t="s">
        <v>113</v>
      </c>
      <c r="B254" s="75"/>
      <c r="C254" s="75"/>
      <c r="D254" s="75"/>
      <c r="E254" s="75"/>
      <c r="F254" s="75">
        <v>-0.17</v>
      </c>
      <c r="G254" s="75">
        <v>-0.22</v>
      </c>
      <c r="H254" s="28"/>
      <c r="I254" s="28">
        <v>-0.03</v>
      </c>
      <c r="K254" s="80">
        <f t="shared" si="47"/>
        <v>-5.2500000000000005E-2</v>
      </c>
    </row>
    <row r="255" spans="1:11" x14ac:dyDescent="0.75">
      <c r="A255" s="29" t="s">
        <v>114</v>
      </c>
      <c r="B255" s="75"/>
      <c r="C255" s="75"/>
      <c r="D255" s="75"/>
      <c r="E255" s="75"/>
      <c r="F255" s="75">
        <v>-0.14000000000000001</v>
      </c>
      <c r="G255" s="75">
        <v>0.08</v>
      </c>
      <c r="H255" s="28"/>
      <c r="I255" s="28">
        <v>-0.16</v>
      </c>
      <c r="K255" s="80">
        <f t="shared" si="47"/>
        <v>-2.7500000000000004E-2</v>
      </c>
    </row>
    <row r="256" spans="1:11" x14ac:dyDescent="0.75">
      <c r="A256" s="29" t="s">
        <v>120</v>
      </c>
      <c r="B256" s="75"/>
      <c r="C256" s="75"/>
      <c r="D256" s="75"/>
      <c r="E256" s="75"/>
      <c r="F256" s="75">
        <v>0.04</v>
      </c>
      <c r="G256" s="75">
        <v>-0.14000000000000001</v>
      </c>
      <c r="H256" s="28"/>
      <c r="I256" s="28">
        <v>0.42</v>
      </c>
      <c r="K256" s="80">
        <f t="shared" si="47"/>
        <v>3.9999999999999994E-2</v>
      </c>
    </row>
    <row r="257" spans="1:14" x14ac:dyDescent="0.75">
      <c r="A257" s="27" t="s">
        <v>107</v>
      </c>
      <c r="B257" s="75">
        <v>0</v>
      </c>
      <c r="C257" s="75">
        <v>0</v>
      </c>
      <c r="D257" s="75">
        <v>0</v>
      </c>
      <c r="E257" s="75">
        <v>0</v>
      </c>
      <c r="F257" s="75">
        <v>0</v>
      </c>
      <c r="G257" s="75">
        <v>0</v>
      </c>
      <c r="H257" s="28"/>
      <c r="I257" s="28">
        <v>0</v>
      </c>
      <c r="K257" s="80">
        <f t="shared" si="47"/>
        <v>0</v>
      </c>
    </row>
    <row r="258" spans="1:14" ht="15.5" thickBot="1" x14ac:dyDescent="0.9">
      <c r="A258" s="30" t="s">
        <v>104</v>
      </c>
      <c r="B258" s="73">
        <v>0.14000000000000001</v>
      </c>
      <c r="C258" s="73">
        <v>0.12000000000000001</v>
      </c>
      <c r="D258" s="73">
        <v>0.08</v>
      </c>
      <c r="E258" s="73">
        <v>0.04</v>
      </c>
      <c r="F258" s="73">
        <v>0.11</v>
      </c>
      <c r="G258" s="73">
        <v>-0.02</v>
      </c>
      <c r="H258" s="34"/>
      <c r="I258" s="34">
        <v>0.06</v>
      </c>
      <c r="K258" s="74">
        <f t="shared" si="47"/>
        <v>6.6250000000000003E-2</v>
      </c>
    </row>
    <row r="259" spans="1:14" ht="15.5" thickTop="1" x14ac:dyDescent="0.75">
      <c r="B259" s="77"/>
      <c r="C259" s="77"/>
      <c r="D259" s="77"/>
      <c r="E259" s="77"/>
      <c r="F259" s="77"/>
      <c r="G259" s="77"/>
    </row>
    <row r="260" spans="1:14" x14ac:dyDescent="0.75">
      <c r="B260" s="77"/>
      <c r="C260" s="77"/>
      <c r="D260" s="77"/>
      <c r="E260" s="77"/>
      <c r="F260" s="77"/>
      <c r="G260" s="77"/>
    </row>
    <row r="261" spans="1:14" x14ac:dyDescent="0.75">
      <c r="A261" s="81"/>
      <c r="B261" s="77"/>
      <c r="C261" s="77"/>
      <c r="D261" s="77"/>
      <c r="E261" s="77"/>
      <c r="F261" s="77"/>
      <c r="G261" s="77"/>
    </row>
    <row r="262" spans="1:14" x14ac:dyDescent="0.75">
      <c r="A262" s="82"/>
      <c r="B262" s="77"/>
      <c r="C262" s="77"/>
      <c r="D262" s="77"/>
      <c r="E262" s="77"/>
      <c r="F262" s="77"/>
      <c r="G262" s="77"/>
      <c r="J262" s="83"/>
      <c r="K262" s="83"/>
      <c r="L262" s="83"/>
      <c r="M262" s="83"/>
      <c r="N262" s="83"/>
    </row>
    <row r="263" spans="1:14" x14ac:dyDescent="0.75">
      <c r="A263" s="38"/>
      <c r="B263" s="77"/>
      <c r="C263" s="77"/>
      <c r="D263" s="77"/>
      <c r="E263" s="77"/>
      <c r="F263" s="77"/>
      <c r="G263" s="77"/>
      <c r="J263" s="77"/>
      <c r="K263" s="77"/>
      <c r="L263" s="77"/>
      <c r="M263" s="77"/>
      <c r="N263" s="77"/>
    </row>
    <row r="264" spans="1:14" x14ac:dyDescent="0.75">
      <c r="B264" s="77"/>
      <c r="C264" s="77"/>
      <c r="D264" s="77"/>
      <c r="E264" s="77"/>
      <c r="F264" s="77"/>
      <c r="G264" s="77"/>
    </row>
    <row r="265" spans="1:14" x14ac:dyDescent="0.75">
      <c r="B265" s="77"/>
      <c r="C265" s="77"/>
      <c r="D265" s="77"/>
      <c r="E265" s="77"/>
      <c r="F265" s="77"/>
      <c r="G265" s="77"/>
    </row>
    <row r="266" spans="1:14" x14ac:dyDescent="0.75">
      <c r="B266" s="77"/>
      <c r="C266" s="77"/>
      <c r="D266" s="77"/>
      <c r="E266" s="77"/>
      <c r="F266" s="77"/>
      <c r="G266" s="77"/>
    </row>
    <row r="267" spans="1:14" x14ac:dyDescent="0.75">
      <c r="B267" s="77"/>
      <c r="C267" s="77"/>
      <c r="D267" s="77"/>
      <c r="E267" s="77"/>
      <c r="F267" s="77"/>
      <c r="G267" s="77"/>
    </row>
    <row r="268" spans="1:14" x14ac:dyDescent="0.75">
      <c r="B268" s="77"/>
      <c r="C268" s="77"/>
      <c r="D268" s="77"/>
      <c r="E268" s="77"/>
      <c r="F268" s="77"/>
      <c r="G268" s="77"/>
    </row>
    <row r="269" spans="1:14" x14ac:dyDescent="0.75">
      <c r="B269" s="77"/>
      <c r="C269" s="77"/>
      <c r="D269" s="77"/>
      <c r="E269" s="77"/>
      <c r="F269" s="77"/>
      <c r="G269" s="77"/>
    </row>
    <row r="270" spans="1:14" x14ac:dyDescent="0.75">
      <c r="B270" s="77"/>
      <c r="C270" s="77"/>
      <c r="D270" s="77"/>
      <c r="E270" s="77"/>
      <c r="F270" s="77"/>
      <c r="G270" s="77"/>
    </row>
    <row r="271" spans="1:14" x14ac:dyDescent="0.75">
      <c r="B271" s="77"/>
      <c r="C271" s="77"/>
      <c r="D271" s="77"/>
      <c r="E271" s="77"/>
      <c r="F271" s="77"/>
      <c r="G271" s="77"/>
    </row>
    <row r="272" spans="1:14" x14ac:dyDescent="0.75">
      <c r="B272" s="77"/>
      <c r="C272" s="77"/>
      <c r="D272" s="77"/>
      <c r="E272" s="77"/>
      <c r="F272" s="77"/>
      <c r="G272" s="77"/>
    </row>
    <row r="273" spans="2:7" x14ac:dyDescent="0.75">
      <c r="B273" s="77"/>
      <c r="C273" s="77"/>
      <c r="D273" s="77"/>
      <c r="E273" s="77"/>
      <c r="F273" s="77"/>
      <c r="G273" s="77"/>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T319"/>
  <sheetViews>
    <sheetView topLeftCell="B3" workbookViewId="0">
      <selection activeCell="N14" sqref="N14"/>
    </sheetView>
  </sheetViews>
  <sheetFormatPr defaultRowHeight="14.75" x14ac:dyDescent="0.75"/>
  <cols>
    <col min="1" max="1" width="48.76953125" customWidth="1"/>
    <col min="2" max="12" width="11.76953125" customWidth="1"/>
    <col min="13" max="13" width="12.36328125" bestFit="1" customWidth="1"/>
    <col min="14" max="14" width="13.40625" bestFit="1" customWidth="1"/>
    <col min="16" max="16" width="67.31640625" customWidth="1"/>
  </cols>
  <sheetData>
    <row r="1" spans="1:16" ht="60" customHeight="1" x14ac:dyDescent="0.75">
      <c r="A1" s="15" t="s">
        <v>191</v>
      </c>
      <c r="B1" s="16">
        <f t="shared" ref="B1:H1" si="0">+C1-1</f>
        <v>2015</v>
      </c>
      <c r="C1" s="16">
        <f t="shared" si="0"/>
        <v>2016</v>
      </c>
      <c r="D1" s="16">
        <f t="shared" si="0"/>
        <v>2017</v>
      </c>
      <c r="E1" s="16">
        <f t="shared" si="0"/>
        <v>2018</v>
      </c>
      <c r="F1" s="16">
        <f t="shared" si="0"/>
        <v>2019</v>
      </c>
      <c r="G1" s="16">
        <f t="shared" si="0"/>
        <v>2020</v>
      </c>
      <c r="H1" s="16">
        <f t="shared" si="0"/>
        <v>2021</v>
      </c>
      <c r="I1" s="16">
        <v>2022</v>
      </c>
      <c r="J1" s="36">
        <f>+I1+1</f>
        <v>2023</v>
      </c>
      <c r="K1" s="36">
        <f>+J1+1</f>
        <v>2024</v>
      </c>
      <c r="L1" s="36">
        <f>+K1+1</f>
        <v>2025</v>
      </c>
      <c r="M1" s="36">
        <f>+L1+1</f>
        <v>2026</v>
      </c>
      <c r="N1" s="36">
        <f>+M1+1</f>
        <v>2027</v>
      </c>
      <c r="P1" s="82"/>
    </row>
    <row r="2" spans="1:16" x14ac:dyDescent="0.75">
      <c r="A2" s="37" t="s">
        <v>127</v>
      </c>
      <c r="B2" s="37"/>
      <c r="C2" s="37"/>
      <c r="D2" s="37"/>
      <c r="E2" s="37"/>
      <c r="F2" s="37"/>
      <c r="G2" s="37"/>
      <c r="H2" s="37"/>
      <c r="I2" s="37"/>
      <c r="J2" s="36"/>
      <c r="K2" s="36"/>
      <c r="L2" s="36"/>
      <c r="M2" s="36"/>
      <c r="N2" s="36"/>
    </row>
    <row r="3" spans="1:16" s="1" customFormat="1" x14ac:dyDescent="0.75">
      <c r="A3" s="38" t="s">
        <v>138</v>
      </c>
      <c r="B3" s="84">
        <f t="shared" ref="B3:N3" si="1">B21+B51+B81+B111+B141+B171+B201+B231+B261+B281+B301</f>
        <v>30601</v>
      </c>
      <c r="C3" s="84">
        <f t="shared" si="1"/>
        <v>32376</v>
      </c>
      <c r="D3" s="84">
        <f t="shared" si="1"/>
        <v>34350</v>
      </c>
      <c r="E3" s="84">
        <f t="shared" si="1"/>
        <v>36397</v>
      </c>
      <c r="F3" s="84">
        <f t="shared" si="1"/>
        <v>39117</v>
      </c>
      <c r="G3" s="84">
        <f t="shared" si="1"/>
        <v>37403</v>
      </c>
      <c r="H3" s="84">
        <f t="shared" si="1"/>
        <v>44538</v>
      </c>
      <c r="I3" s="84">
        <f t="shared" si="1"/>
        <v>46710</v>
      </c>
      <c r="J3" s="84">
        <f t="shared" si="1"/>
        <v>46710</v>
      </c>
      <c r="K3" s="84">
        <f t="shared" si="1"/>
        <v>46710</v>
      </c>
      <c r="L3" s="84">
        <f t="shared" si="1"/>
        <v>46710</v>
      </c>
      <c r="M3" s="84">
        <f t="shared" si="1"/>
        <v>46710</v>
      </c>
      <c r="N3" s="84">
        <f t="shared" si="1"/>
        <v>46710</v>
      </c>
      <c r="O3" s="85" t="s">
        <v>140</v>
      </c>
    </row>
    <row r="4" spans="1:16" s="83" customFormat="1" x14ac:dyDescent="0.75">
      <c r="A4" s="86" t="s">
        <v>128</v>
      </c>
      <c r="B4" s="87" t="str">
        <f t="shared" ref="B4:N4" si="2">IFERROR(B3/A3-1,"nm")</f>
        <v>nm</v>
      </c>
      <c r="C4" s="87">
        <f t="shared" si="2"/>
        <v>5.8004640371229765E-2</v>
      </c>
      <c r="D4" s="87">
        <f t="shared" si="2"/>
        <v>6.0971089696071123E-2</v>
      </c>
      <c r="E4" s="87">
        <f t="shared" si="2"/>
        <v>5.95924308588065E-2</v>
      </c>
      <c r="F4" s="87">
        <f t="shared" si="2"/>
        <v>7.4731433909388079E-2</v>
      </c>
      <c r="G4" s="87">
        <f t="shared" si="2"/>
        <v>-4.3817266150267153E-2</v>
      </c>
      <c r="H4" s="87">
        <f t="shared" si="2"/>
        <v>0.19076009945726269</v>
      </c>
      <c r="I4" s="87">
        <f t="shared" si="2"/>
        <v>4.8767344739323759E-2</v>
      </c>
      <c r="J4" s="87">
        <f t="shared" si="2"/>
        <v>0</v>
      </c>
      <c r="K4" s="87">
        <f t="shared" si="2"/>
        <v>0</v>
      </c>
      <c r="L4" s="87">
        <f t="shared" si="2"/>
        <v>0</v>
      </c>
      <c r="M4" s="87">
        <f t="shared" si="2"/>
        <v>0</v>
      </c>
      <c r="N4" s="87">
        <f t="shared" si="2"/>
        <v>0</v>
      </c>
    </row>
    <row r="5" spans="1:16" x14ac:dyDescent="0.75">
      <c r="A5" s="38" t="s">
        <v>129</v>
      </c>
      <c r="B5" s="88">
        <f t="shared" ref="B5:N5" si="3">B35+B65+B95+B125+B155+B185+B215+B245+B265+B285+B305</f>
        <v>4839</v>
      </c>
      <c r="C5" s="88">
        <f t="shared" si="3"/>
        <v>5291</v>
      </c>
      <c r="D5" s="88">
        <f t="shared" si="3"/>
        <v>5651</v>
      </c>
      <c r="E5" s="88">
        <f t="shared" si="3"/>
        <v>5126</v>
      </c>
      <c r="F5" s="88">
        <f t="shared" si="3"/>
        <v>5555</v>
      </c>
      <c r="G5" s="88">
        <f t="shared" si="3"/>
        <v>3697</v>
      </c>
      <c r="H5" s="88">
        <f t="shared" si="3"/>
        <v>7667</v>
      </c>
      <c r="I5" s="88">
        <f t="shared" si="3"/>
        <v>7573</v>
      </c>
      <c r="J5" s="88">
        <f t="shared" si="3"/>
        <v>7573</v>
      </c>
      <c r="K5" s="88">
        <f t="shared" si="3"/>
        <v>7573</v>
      </c>
      <c r="L5" s="88">
        <f t="shared" si="3"/>
        <v>7573</v>
      </c>
      <c r="M5" s="88">
        <f t="shared" si="3"/>
        <v>7573</v>
      </c>
      <c r="N5" s="88">
        <f t="shared" si="3"/>
        <v>7573</v>
      </c>
      <c r="O5" s="89" t="s">
        <v>140</v>
      </c>
    </row>
    <row r="6" spans="1:16" s="83" customFormat="1" x14ac:dyDescent="0.75">
      <c r="A6" s="86" t="s">
        <v>128</v>
      </c>
      <c r="B6" s="87" t="str">
        <f t="shared" ref="B6:N6" si="4">IFERROR(B5/A5-1,"nm")</f>
        <v>nm</v>
      </c>
      <c r="C6" s="87">
        <f t="shared" si="4"/>
        <v>9.3407728869601137E-2</v>
      </c>
      <c r="D6" s="87">
        <f t="shared" si="4"/>
        <v>6.8040068040068125E-2</v>
      </c>
      <c r="E6" s="87">
        <f t="shared" si="4"/>
        <v>-9.2903910812245583E-2</v>
      </c>
      <c r="F6" s="87">
        <f t="shared" si="4"/>
        <v>8.3690987124463545E-2</v>
      </c>
      <c r="G6" s="87">
        <f t="shared" si="4"/>
        <v>-0.3344734473447345</v>
      </c>
      <c r="H6" s="87">
        <f t="shared" si="4"/>
        <v>1.0738436570192049</v>
      </c>
      <c r="I6" s="87">
        <f t="shared" si="4"/>
        <v>-1.2260336507108338E-2</v>
      </c>
      <c r="J6" s="87">
        <f t="shared" si="4"/>
        <v>0</v>
      </c>
      <c r="K6" s="87">
        <f t="shared" si="4"/>
        <v>0</v>
      </c>
      <c r="L6" s="87">
        <f t="shared" si="4"/>
        <v>0</v>
      </c>
      <c r="M6" s="87">
        <f t="shared" si="4"/>
        <v>0</v>
      </c>
      <c r="N6" s="87">
        <f t="shared" si="4"/>
        <v>0</v>
      </c>
    </row>
    <row r="7" spans="1:16" s="83" customFormat="1" x14ac:dyDescent="0.75">
      <c r="A7" s="86" t="s">
        <v>130</v>
      </c>
      <c r="B7" s="83">
        <f t="shared" ref="B7:N7" si="5">IFERROR(B5/B$3,"nm")</f>
        <v>0.15813208718669325</v>
      </c>
      <c r="C7" s="83">
        <f t="shared" si="5"/>
        <v>0.16342352359772672</v>
      </c>
      <c r="D7" s="83">
        <f t="shared" si="5"/>
        <v>0.16451237263464338</v>
      </c>
      <c r="E7" s="83">
        <f t="shared" si="5"/>
        <v>0.14083578316894249</v>
      </c>
      <c r="F7" s="83">
        <f t="shared" si="5"/>
        <v>0.14200986783240024</v>
      </c>
      <c r="G7" s="83">
        <f t="shared" si="5"/>
        <v>9.8842338849824879E-2</v>
      </c>
      <c r="H7" s="83">
        <f t="shared" si="5"/>
        <v>0.17214513449189456</v>
      </c>
      <c r="I7" s="83">
        <f t="shared" si="5"/>
        <v>0.16212802397773496</v>
      </c>
      <c r="J7" s="83">
        <f t="shared" si="5"/>
        <v>0.16212802397773496</v>
      </c>
      <c r="K7" s="83">
        <f t="shared" si="5"/>
        <v>0.16212802397773496</v>
      </c>
      <c r="L7" s="83">
        <f t="shared" si="5"/>
        <v>0.16212802397773496</v>
      </c>
      <c r="M7" s="83">
        <f t="shared" si="5"/>
        <v>0.16212802397773496</v>
      </c>
      <c r="N7" s="83">
        <f t="shared" si="5"/>
        <v>0.16212802397773496</v>
      </c>
    </row>
    <row r="8" spans="1:16" x14ac:dyDescent="0.75">
      <c r="A8" s="38" t="s">
        <v>131</v>
      </c>
      <c r="B8" s="88">
        <f t="shared" ref="B8:N8" si="6">B38+B68+B98+B128+B158+B188+B218+B248+B268+B288+B308</f>
        <v>606</v>
      </c>
      <c r="C8" s="88">
        <f t="shared" si="6"/>
        <v>649</v>
      </c>
      <c r="D8" s="88">
        <f t="shared" si="6"/>
        <v>706</v>
      </c>
      <c r="E8" s="88">
        <f t="shared" si="6"/>
        <v>747</v>
      </c>
      <c r="F8" s="88">
        <f t="shared" si="6"/>
        <v>705</v>
      </c>
      <c r="G8" s="88">
        <f t="shared" si="6"/>
        <v>721</v>
      </c>
      <c r="H8" s="88">
        <f t="shared" si="6"/>
        <v>744</v>
      </c>
      <c r="I8" s="88">
        <f t="shared" si="6"/>
        <v>717</v>
      </c>
      <c r="J8" s="88">
        <f t="shared" si="6"/>
        <v>717</v>
      </c>
      <c r="K8" s="88">
        <f t="shared" si="6"/>
        <v>717</v>
      </c>
      <c r="L8" s="88">
        <f t="shared" si="6"/>
        <v>717</v>
      </c>
      <c r="M8" s="88">
        <f t="shared" si="6"/>
        <v>717</v>
      </c>
      <c r="N8" s="88">
        <f t="shared" si="6"/>
        <v>717</v>
      </c>
      <c r="O8" s="90" t="s">
        <v>140</v>
      </c>
    </row>
    <row r="9" spans="1:16" s="83" customFormat="1" x14ac:dyDescent="0.75">
      <c r="A9" s="86" t="s">
        <v>128</v>
      </c>
      <c r="B9" s="87" t="str">
        <f t="shared" ref="B9:N9" si="7">IFERROR(B8/A8-1,"nm")</f>
        <v>nm</v>
      </c>
      <c r="C9" s="87">
        <f t="shared" si="7"/>
        <v>7.0957095709570872E-2</v>
      </c>
      <c r="D9" s="87">
        <f t="shared" si="7"/>
        <v>8.7827426810477727E-2</v>
      </c>
      <c r="E9" s="87">
        <f t="shared" si="7"/>
        <v>5.8073654390934815E-2</v>
      </c>
      <c r="F9" s="87">
        <f t="shared" si="7"/>
        <v>-5.6224899598393607E-2</v>
      </c>
      <c r="G9" s="87">
        <f t="shared" si="7"/>
        <v>2.2695035460992941E-2</v>
      </c>
      <c r="H9" s="87">
        <f t="shared" si="7"/>
        <v>3.1900138696255187E-2</v>
      </c>
      <c r="I9" s="87">
        <f t="shared" si="7"/>
        <v>-3.6290322580645129E-2</v>
      </c>
      <c r="J9" s="87">
        <f t="shared" si="7"/>
        <v>0</v>
      </c>
      <c r="K9" s="87">
        <f t="shared" si="7"/>
        <v>0</v>
      </c>
      <c r="L9" s="87">
        <f t="shared" si="7"/>
        <v>0</v>
      </c>
      <c r="M9" s="87">
        <f t="shared" si="7"/>
        <v>0</v>
      </c>
      <c r="N9" s="87">
        <f t="shared" si="7"/>
        <v>0</v>
      </c>
    </row>
    <row r="10" spans="1:16" s="83" customFormat="1" x14ac:dyDescent="0.75">
      <c r="A10" s="86" t="s">
        <v>132</v>
      </c>
      <c r="B10" s="83">
        <f t="shared" ref="B10:N10" si="8">IFERROR(B8/B$3,"nm")</f>
        <v>1.9803274402797295E-2</v>
      </c>
      <c r="C10" s="83">
        <f t="shared" si="8"/>
        <v>2.0045712873733631E-2</v>
      </c>
      <c r="D10" s="83">
        <f t="shared" si="8"/>
        <v>2.0553129548762736E-2</v>
      </c>
      <c r="E10" s="83">
        <f t="shared" si="8"/>
        <v>2.0523669533203285E-2</v>
      </c>
      <c r="F10" s="83">
        <f t="shared" si="8"/>
        <v>1.8022854513382928E-2</v>
      </c>
      <c r="G10" s="83">
        <f t="shared" si="8"/>
        <v>1.9276528620698875E-2</v>
      </c>
      <c r="H10" s="83">
        <f t="shared" si="8"/>
        <v>1.6704836319547355E-2</v>
      </c>
      <c r="I10" s="83">
        <f t="shared" si="8"/>
        <v>1.5350032113037893E-2</v>
      </c>
      <c r="J10" s="83">
        <f t="shared" si="8"/>
        <v>1.5350032113037893E-2</v>
      </c>
      <c r="K10" s="83">
        <f t="shared" si="8"/>
        <v>1.5350032113037893E-2</v>
      </c>
      <c r="L10" s="83">
        <f t="shared" si="8"/>
        <v>1.5350032113037893E-2</v>
      </c>
      <c r="M10" s="83">
        <f t="shared" si="8"/>
        <v>1.5350032113037893E-2</v>
      </c>
      <c r="N10" s="83">
        <f t="shared" si="8"/>
        <v>1.5350032113037893E-2</v>
      </c>
    </row>
    <row r="11" spans="1:16" x14ac:dyDescent="0.75">
      <c r="A11" s="38" t="s">
        <v>133</v>
      </c>
      <c r="B11" s="88">
        <f>B5-B8</f>
        <v>4233</v>
      </c>
      <c r="C11" s="88">
        <f>C5-C8</f>
        <v>4642</v>
      </c>
      <c r="D11" s="88">
        <f t="shared" ref="D11:N11" si="9">D5-D8</f>
        <v>4945</v>
      </c>
      <c r="E11" s="88">
        <f t="shared" si="9"/>
        <v>4379</v>
      </c>
      <c r="F11" s="88">
        <f t="shared" si="9"/>
        <v>4850</v>
      </c>
      <c r="G11" s="88">
        <f t="shared" si="9"/>
        <v>2976</v>
      </c>
      <c r="H11" s="88">
        <f t="shared" si="9"/>
        <v>6923</v>
      </c>
      <c r="I11" s="88">
        <f t="shared" si="9"/>
        <v>6856</v>
      </c>
      <c r="J11" s="88">
        <f t="shared" si="9"/>
        <v>6856</v>
      </c>
      <c r="K11" s="88">
        <f t="shared" si="9"/>
        <v>6856</v>
      </c>
      <c r="L11" s="88">
        <f t="shared" si="9"/>
        <v>6856</v>
      </c>
      <c r="M11" s="88">
        <f t="shared" si="9"/>
        <v>6856</v>
      </c>
      <c r="N11" s="88">
        <f t="shared" si="9"/>
        <v>6856</v>
      </c>
      <c r="O11" s="91" t="s">
        <v>141</v>
      </c>
    </row>
    <row r="12" spans="1:16" s="83" customFormat="1" x14ac:dyDescent="0.75">
      <c r="A12" s="86" t="s">
        <v>128</v>
      </c>
      <c r="B12" s="87" t="str">
        <f t="shared" ref="B12:N12" si="10">IFERROR(B11/A11-1,"nm")</f>
        <v>nm</v>
      </c>
      <c r="C12" s="87">
        <f t="shared" si="10"/>
        <v>9.6621781242617555E-2</v>
      </c>
      <c r="D12" s="87">
        <f t="shared" si="10"/>
        <v>6.5273588970271357E-2</v>
      </c>
      <c r="E12" s="87">
        <f t="shared" si="10"/>
        <v>-0.11445904954499497</v>
      </c>
      <c r="F12" s="87">
        <f t="shared" si="10"/>
        <v>0.10755880337976698</v>
      </c>
      <c r="G12" s="87">
        <f t="shared" si="10"/>
        <v>-0.38639175257731961</v>
      </c>
      <c r="H12" s="87">
        <f t="shared" si="10"/>
        <v>1.32627688172043</v>
      </c>
      <c r="I12" s="87">
        <f t="shared" si="10"/>
        <v>-9.67788530983682E-3</v>
      </c>
      <c r="J12" s="87">
        <f t="shared" si="10"/>
        <v>0</v>
      </c>
      <c r="K12" s="87">
        <f t="shared" si="10"/>
        <v>0</v>
      </c>
      <c r="L12" s="87">
        <f t="shared" si="10"/>
        <v>0</v>
      </c>
      <c r="M12" s="87">
        <f t="shared" si="10"/>
        <v>0</v>
      </c>
      <c r="N12" s="87">
        <f t="shared" si="10"/>
        <v>0</v>
      </c>
    </row>
    <row r="13" spans="1:16" s="83" customFormat="1" x14ac:dyDescent="0.75">
      <c r="A13" s="86" t="s">
        <v>130</v>
      </c>
      <c r="B13" s="83">
        <f t="shared" ref="B13:N13" si="11">IFERROR(B11/B$3,"nm")</f>
        <v>0.13832881278389594</v>
      </c>
      <c r="C13" s="83">
        <f t="shared" si="11"/>
        <v>0.14337781072399308</v>
      </c>
      <c r="D13" s="83">
        <f t="shared" si="11"/>
        <v>0.14395924308588065</v>
      </c>
      <c r="E13" s="83">
        <f t="shared" si="11"/>
        <v>0.12031211363573921</v>
      </c>
      <c r="F13" s="83">
        <f t="shared" si="11"/>
        <v>0.12398701331901731</v>
      </c>
      <c r="G13" s="83">
        <f t="shared" si="11"/>
        <v>7.9565810229126011E-2</v>
      </c>
      <c r="H13" s="83">
        <f t="shared" si="11"/>
        <v>0.1554402981723472</v>
      </c>
      <c r="I13" s="83">
        <f t="shared" si="11"/>
        <v>0.14677799186469706</v>
      </c>
      <c r="J13" s="83">
        <f t="shared" si="11"/>
        <v>0.14677799186469706</v>
      </c>
      <c r="K13" s="83">
        <f t="shared" si="11"/>
        <v>0.14677799186469706</v>
      </c>
      <c r="L13" s="77">
        <f t="shared" si="11"/>
        <v>0.14677799186469706</v>
      </c>
      <c r="M13" s="77">
        <f t="shared" si="11"/>
        <v>0.14677799186469706</v>
      </c>
      <c r="N13" s="77">
        <f t="shared" si="11"/>
        <v>0.14677799186469706</v>
      </c>
    </row>
    <row r="14" spans="1:16" x14ac:dyDescent="0.75">
      <c r="A14" s="38" t="s">
        <v>134</v>
      </c>
      <c r="B14" s="88">
        <f t="shared" ref="B14:N14" si="12">B44+B74+B104+B134+B164+B194+B224+B254+B274+B294+B314</f>
        <v>963</v>
      </c>
      <c r="C14" s="88">
        <f t="shared" si="12"/>
        <v>1143</v>
      </c>
      <c r="D14" s="88">
        <f t="shared" si="12"/>
        <v>1105</v>
      </c>
      <c r="E14" s="88">
        <f t="shared" si="12"/>
        <v>1028</v>
      </c>
      <c r="F14" s="88">
        <f t="shared" si="12"/>
        <v>1119</v>
      </c>
      <c r="G14" s="88">
        <f t="shared" si="12"/>
        <v>1086</v>
      </c>
      <c r="H14" s="88">
        <f t="shared" si="12"/>
        <v>793</v>
      </c>
      <c r="I14" s="88">
        <f t="shared" si="12"/>
        <v>904</v>
      </c>
      <c r="J14" s="88">
        <f t="shared" si="12"/>
        <v>904</v>
      </c>
      <c r="K14" s="52">
        <f t="shared" si="12"/>
        <v>904</v>
      </c>
      <c r="L14" s="52">
        <f t="shared" si="12"/>
        <v>904</v>
      </c>
      <c r="M14" s="52">
        <f t="shared" si="12"/>
        <v>904</v>
      </c>
      <c r="N14" s="52">
        <f t="shared" si="12"/>
        <v>904</v>
      </c>
      <c r="O14" s="92" t="s">
        <v>142</v>
      </c>
    </row>
    <row r="15" spans="1:16" s="83" customFormat="1" x14ac:dyDescent="0.75">
      <c r="A15" s="86" t="s">
        <v>128</v>
      </c>
      <c r="B15" s="87" t="str">
        <f t="shared" ref="B15:N15" si="13">IFERROR(B14/A14-1,"nm")</f>
        <v>nm</v>
      </c>
      <c r="C15" s="87">
        <f t="shared" si="13"/>
        <v>0.18691588785046731</v>
      </c>
      <c r="D15" s="87">
        <f t="shared" si="13"/>
        <v>-3.3245844269466307E-2</v>
      </c>
      <c r="E15" s="87">
        <f t="shared" si="13"/>
        <v>-6.9683257918552011E-2</v>
      </c>
      <c r="F15" s="87">
        <f t="shared" si="13"/>
        <v>8.8521400778210024E-2</v>
      </c>
      <c r="G15" s="87">
        <f t="shared" si="13"/>
        <v>-2.9490616621983934E-2</v>
      </c>
      <c r="H15" s="87">
        <f t="shared" si="13"/>
        <v>-0.26979742173112342</v>
      </c>
      <c r="I15" s="87">
        <f t="shared" si="13"/>
        <v>0.13997477931904156</v>
      </c>
      <c r="J15" s="87">
        <f t="shared" si="13"/>
        <v>0</v>
      </c>
      <c r="K15" s="87">
        <f t="shared" si="13"/>
        <v>0</v>
      </c>
      <c r="L15" s="87">
        <f t="shared" si="13"/>
        <v>0</v>
      </c>
      <c r="M15" s="87">
        <f t="shared" si="13"/>
        <v>0</v>
      </c>
      <c r="N15" s="87">
        <f t="shared" si="13"/>
        <v>0</v>
      </c>
    </row>
    <row r="16" spans="1:16" s="83" customFormat="1" x14ac:dyDescent="0.75">
      <c r="A16" s="86" t="s">
        <v>132</v>
      </c>
      <c r="B16" s="83">
        <f t="shared" ref="B16:N16" si="14">IFERROR(B14/B$3,"nm")</f>
        <v>3.146955981830659E-2</v>
      </c>
      <c r="C16" s="83">
        <f t="shared" si="14"/>
        <v>3.5303928836174947E-2</v>
      </c>
      <c r="D16" s="83">
        <f t="shared" si="14"/>
        <v>3.2168850072780204E-2</v>
      </c>
      <c r="E16" s="83">
        <f t="shared" si="14"/>
        <v>2.8244086051048164E-2</v>
      </c>
      <c r="F16" s="83">
        <f t="shared" si="14"/>
        <v>2.8606488227624818E-2</v>
      </c>
      <c r="G16" s="83">
        <f t="shared" si="14"/>
        <v>2.9035104136031869E-2</v>
      </c>
      <c r="H16" s="83">
        <f t="shared" si="14"/>
        <v>1.780502043199066E-2</v>
      </c>
      <c r="I16" s="83">
        <f t="shared" si="14"/>
        <v>1.9353457503746521E-2</v>
      </c>
      <c r="J16" s="83">
        <f t="shared" si="14"/>
        <v>1.9353457503746521E-2</v>
      </c>
      <c r="K16" s="83">
        <f t="shared" si="14"/>
        <v>1.9353457503746521E-2</v>
      </c>
      <c r="L16" s="83">
        <f t="shared" si="14"/>
        <v>1.9353457503746521E-2</v>
      </c>
      <c r="M16" s="83">
        <f t="shared" si="14"/>
        <v>1.9353457503746521E-2</v>
      </c>
      <c r="N16" s="83">
        <f t="shared" si="14"/>
        <v>1.9353457503746521E-2</v>
      </c>
    </row>
    <row r="17" spans="1:15" s="83" customFormat="1" x14ac:dyDescent="0.75">
      <c r="A17" s="93" t="s">
        <v>139</v>
      </c>
      <c r="B17" s="88">
        <f>B47+B77+B107+B137+B167+B197+B227+B257+B277+B297+B317</f>
        <v>3011</v>
      </c>
      <c r="C17" s="88">
        <f t="shared" ref="C17:N17" si="15">C47+C77+C107+C137+C167+C197+C227+C257+C277+C297+C317</f>
        <v>3520</v>
      </c>
      <c r="D17" s="88">
        <f t="shared" si="15"/>
        <v>3989</v>
      </c>
      <c r="E17" s="88">
        <f t="shared" si="15"/>
        <v>4454</v>
      </c>
      <c r="F17" s="88">
        <f t="shared" si="15"/>
        <v>4744</v>
      </c>
      <c r="G17" s="88">
        <f t="shared" si="15"/>
        <v>4866</v>
      </c>
      <c r="H17" s="88">
        <f t="shared" si="15"/>
        <v>4904</v>
      </c>
      <c r="I17" s="88">
        <f t="shared" si="15"/>
        <v>4791</v>
      </c>
      <c r="J17" s="88">
        <f t="shared" si="15"/>
        <v>4791</v>
      </c>
      <c r="K17" s="88">
        <f t="shared" si="15"/>
        <v>4791</v>
      </c>
      <c r="L17" s="88">
        <f t="shared" si="15"/>
        <v>4791</v>
      </c>
      <c r="M17" s="88">
        <f t="shared" si="15"/>
        <v>4791</v>
      </c>
      <c r="N17" s="88">
        <f t="shared" si="15"/>
        <v>4791</v>
      </c>
      <c r="O17" s="94" t="s">
        <v>142</v>
      </c>
    </row>
    <row r="18" spans="1:15" s="83" customFormat="1" x14ac:dyDescent="0.75">
      <c r="A18" s="95" t="s">
        <v>128</v>
      </c>
      <c r="B18" s="87" t="str">
        <f t="shared" ref="B18:N18" si="16">IFERROR(B17/A17-1,"nm")</f>
        <v>nm</v>
      </c>
      <c r="C18" s="87">
        <f t="shared" si="16"/>
        <v>0.16904682829624718</v>
      </c>
      <c r="D18" s="87">
        <f t="shared" si="16"/>
        <v>0.13323863636363642</v>
      </c>
      <c r="E18" s="87">
        <f t="shared" si="16"/>
        <v>0.11657056906492858</v>
      </c>
      <c r="F18" s="87">
        <f t="shared" si="16"/>
        <v>6.5110013471037176E-2</v>
      </c>
      <c r="G18" s="87">
        <f t="shared" si="16"/>
        <v>2.5716694772343951E-2</v>
      </c>
      <c r="H18" s="87">
        <f t="shared" si="16"/>
        <v>7.8092889436909285E-3</v>
      </c>
      <c r="I18" s="87">
        <f t="shared" si="16"/>
        <v>-2.3042414355628038E-2</v>
      </c>
      <c r="J18" s="87">
        <f t="shared" si="16"/>
        <v>0</v>
      </c>
      <c r="K18" s="87">
        <f t="shared" si="16"/>
        <v>0</v>
      </c>
      <c r="L18" s="87">
        <f t="shared" si="16"/>
        <v>0</v>
      </c>
      <c r="M18" s="87">
        <f t="shared" si="16"/>
        <v>0</v>
      </c>
      <c r="N18" s="87">
        <f t="shared" si="16"/>
        <v>0</v>
      </c>
    </row>
    <row r="19" spans="1:15" s="83" customFormat="1" x14ac:dyDescent="0.75">
      <c r="A19" s="95" t="s">
        <v>132</v>
      </c>
      <c r="B19" s="83">
        <f t="shared" ref="B19:N19" si="17">IFERROR(B17/B$3,"nm")</f>
        <v>9.8395477271984569E-2</v>
      </c>
      <c r="C19" s="83">
        <f t="shared" si="17"/>
        <v>0.10872251050160613</v>
      </c>
      <c r="D19" s="83">
        <f t="shared" si="17"/>
        <v>0.11612809315866085</v>
      </c>
      <c r="E19" s="83">
        <f t="shared" si="17"/>
        <v>0.12237272302662307</v>
      </c>
      <c r="F19" s="83">
        <f t="shared" si="17"/>
        <v>0.1212771940588491</v>
      </c>
      <c r="G19" s="83">
        <f t="shared" si="17"/>
        <v>0.13009651632222013</v>
      </c>
      <c r="H19" s="83">
        <f t="shared" si="17"/>
        <v>0.11010822219228523</v>
      </c>
      <c r="I19" s="83">
        <f t="shared" si="17"/>
        <v>0.10256904303147078</v>
      </c>
      <c r="J19" s="83">
        <f t="shared" si="17"/>
        <v>0.10256904303147078</v>
      </c>
      <c r="K19" s="83">
        <f t="shared" si="17"/>
        <v>0.10256904303147078</v>
      </c>
      <c r="L19" s="83">
        <f t="shared" si="17"/>
        <v>0.10256904303147078</v>
      </c>
      <c r="M19" s="83">
        <f t="shared" si="17"/>
        <v>0.10256904303147078</v>
      </c>
      <c r="N19" s="83">
        <f t="shared" si="17"/>
        <v>0.10256904303147078</v>
      </c>
    </row>
    <row r="20" spans="1:15" x14ac:dyDescent="0.75">
      <c r="A20" s="40" t="str">
        <f>+[1]Historicals!A114</f>
        <v>North America</v>
      </c>
      <c r="B20" s="40"/>
      <c r="C20" s="40"/>
      <c r="D20" s="40"/>
      <c r="E20" s="40"/>
      <c r="F20" s="40"/>
      <c r="G20" s="40"/>
      <c r="H20" s="156"/>
      <c r="I20" s="156"/>
      <c r="J20" s="36"/>
      <c r="K20" s="36"/>
      <c r="L20" s="36"/>
      <c r="M20" s="36"/>
      <c r="N20" s="36"/>
    </row>
    <row r="21" spans="1:15" x14ac:dyDescent="0.75">
      <c r="A21" s="9" t="s">
        <v>135</v>
      </c>
      <c r="B21" s="9">
        <f>+[1]Historicals!B114</f>
        <v>13740</v>
      </c>
      <c r="C21" s="9">
        <f>+[1]Historicals!C114</f>
        <v>14764</v>
      </c>
      <c r="D21" s="9">
        <f>+[1]Historicals!D114</f>
        <v>15216</v>
      </c>
      <c r="E21" s="9">
        <f>+[1]Historicals!E114</f>
        <v>14855</v>
      </c>
      <c r="F21" s="9">
        <f>+[1]Historicals!F114</f>
        <v>15902</v>
      </c>
      <c r="G21" s="9">
        <f>+[1]Historicals!G114</f>
        <v>14484</v>
      </c>
      <c r="H21" s="9">
        <f>+[1]Historicals!H114</f>
        <v>17179</v>
      </c>
      <c r="I21" s="9">
        <f>+[1]Historicals!I114</f>
        <v>18353</v>
      </c>
      <c r="J21" s="52">
        <f>J23+J27+J31</f>
        <v>18353</v>
      </c>
      <c r="K21" s="52">
        <f>K23+K27+K31</f>
        <v>18353</v>
      </c>
      <c r="L21" s="52">
        <f>L23+L27+L31</f>
        <v>18353</v>
      </c>
      <c r="M21" s="52">
        <f>M23+M27+M31</f>
        <v>18353</v>
      </c>
      <c r="N21" s="52">
        <f>N23+N27+N31</f>
        <v>18353</v>
      </c>
    </row>
    <row r="22" spans="1:15" s="83" customFormat="1" x14ac:dyDescent="0.75">
      <c r="A22" s="96" t="s">
        <v>128</v>
      </c>
      <c r="B22" s="44" t="str">
        <f t="shared" ref="B22:N22" si="18">+IFERROR(B21/A21-1,"nm")</f>
        <v>nm</v>
      </c>
      <c r="C22" s="44">
        <f t="shared" si="18"/>
        <v>7.4526928675400228E-2</v>
      </c>
      <c r="D22" s="44">
        <f t="shared" si="18"/>
        <v>3.0615009482525046E-2</v>
      </c>
      <c r="E22" s="44">
        <f t="shared" si="18"/>
        <v>-2.372502628811779E-2</v>
      </c>
      <c r="F22" s="44">
        <f t="shared" si="18"/>
        <v>7.0481319421070276E-2</v>
      </c>
      <c r="G22" s="44">
        <f t="shared" si="18"/>
        <v>-8.9171173437303519E-2</v>
      </c>
      <c r="H22" s="44">
        <f t="shared" si="18"/>
        <v>0.18606738470035911</v>
      </c>
      <c r="I22" s="44">
        <f t="shared" si="18"/>
        <v>6.8339251411607238E-2</v>
      </c>
      <c r="J22" s="97">
        <f t="shared" si="18"/>
        <v>0</v>
      </c>
      <c r="K22" s="97">
        <f t="shared" si="18"/>
        <v>0</v>
      </c>
      <c r="L22" s="97">
        <f t="shared" si="18"/>
        <v>0</v>
      </c>
      <c r="M22" s="97">
        <f t="shared" si="18"/>
        <v>0</v>
      </c>
      <c r="N22" s="97">
        <f t="shared" si="18"/>
        <v>0</v>
      </c>
    </row>
    <row r="23" spans="1:15" x14ac:dyDescent="0.75">
      <c r="A23" s="42" t="s">
        <v>112</v>
      </c>
      <c r="B23" s="3">
        <f>+[1]Historicals!B115</f>
        <v>8506</v>
      </c>
      <c r="C23" s="3">
        <f>+[1]Historicals!C115</f>
        <v>9299</v>
      </c>
      <c r="D23" s="3">
        <f>+[1]Historicals!D115</f>
        <v>9684</v>
      </c>
      <c r="E23" s="3">
        <f>+[1]Historicals!E115</f>
        <v>9322</v>
      </c>
      <c r="F23" s="3">
        <f>+[1]Historicals!F115</f>
        <v>10045</v>
      </c>
      <c r="G23" s="3">
        <f>+[1]Historicals!G115</f>
        <v>9329</v>
      </c>
      <c r="H23" s="3">
        <f>+[1]Historicals!H115</f>
        <v>11644</v>
      </c>
      <c r="I23" s="3">
        <f>+[1]Historicals!I115</f>
        <v>12228</v>
      </c>
      <c r="J23" s="98">
        <f>I23*(1+J24)</f>
        <v>12228</v>
      </c>
      <c r="K23" s="98">
        <f>$J$23</f>
        <v>12228</v>
      </c>
      <c r="L23" s="98">
        <f>$J$23</f>
        <v>12228</v>
      </c>
      <c r="M23" s="98">
        <f>$J$23</f>
        <v>12228</v>
      </c>
      <c r="N23" s="98">
        <f>$J$23</f>
        <v>12228</v>
      </c>
    </row>
    <row r="24" spans="1:15" x14ac:dyDescent="0.75">
      <c r="A24" s="41" t="s">
        <v>128</v>
      </c>
      <c r="B24" s="44" t="str">
        <f t="shared" ref="B24:I24" si="19">+IFERROR(B23/A23-1,"nm")</f>
        <v>nm</v>
      </c>
      <c r="C24" s="44">
        <f t="shared" si="19"/>
        <v>9.3228309428638578E-2</v>
      </c>
      <c r="D24" s="44">
        <f t="shared" si="19"/>
        <v>4.1402301322722934E-2</v>
      </c>
      <c r="E24" s="44">
        <f t="shared" si="19"/>
        <v>-3.7381247418422192E-2</v>
      </c>
      <c r="F24" s="44">
        <f t="shared" si="19"/>
        <v>7.755846384895948E-2</v>
      </c>
      <c r="G24" s="44">
        <f t="shared" si="19"/>
        <v>-7.1279243404678949E-2</v>
      </c>
      <c r="H24" s="44">
        <f t="shared" si="19"/>
        <v>0.24815092721620746</v>
      </c>
      <c r="I24" s="44">
        <f t="shared" si="19"/>
        <v>5.0154586052902683E-2</v>
      </c>
      <c r="J24" s="99">
        <v>0</v>
      </c>
      <c r="K24" s="99">
        <f>J24</f>
        <v>0</v>
      </c>
      <c r="L24" s="99">
        <f t="shared" ref="L24:N25" si="20">K24</f>
        <v>0</v>
      </c>
      <c r="M24" s="99">
        <f t="shared" si="20"/>
        <v>0</v>
      </c>
      <c r="N24" s="99">
        <f t="shared" si="20"/>
        <v>0</v>
      </c>
      <c r="O24" t="s">
        <v>206</v>
      </c>
    </row>
    <row r="25" spans="1:15" x14ac:dyDescent="0.75">
      <c r="A25" s="41" t="s">
        <v>136</v>
      </c>
      <c r="B25" s="44">
        <f>+[1]Historicals!B219</f>
        <v>0.14000000000000001</v>
      </c>
      <c r="C25" s="44">
        <f>+[1]Historicals!C219</f>
        <v>0.1</v>
      </c>
      <c r="D25" s="44">
        <f>+[1]Historicals!D219</f>
        <v>0.04</v>
      </c>
      <c r="E25" s="44">
        <f>+[1]Historicals!E219</f>
        <v>-0.04</v>
      </c>
      <c r="F25" s="44">
        <f>+[1]Historicals!F219</f>
        <v>0.08</v>
      </c>
      <c r="G25" s="44">
        <f>+[1]Historicals!G219</f>
        <v>-7.0000000000000007E-2</v>
      </c>
      <c r="H25" s="44">
        <f>+[1]Historicals!H219</f>
        <v>0</v>
      </c>
      <c r="I25" s="44">
        <f>+[1]Historicals!I219</f>
        <v>0.05</v>
      </c>
      <c r="J25" s="99">
        <v>0</v>
      </c>
      <c r="K25" s="99">
        <f>J25</f>
        <v>0</v>
      </c>
      <c r="L25" s="99">
        <f t="shared" si="20"/>
        <v>0</v>
      </c>
      <c r="M25" s="99">
        <f t="shared" si="20"/>
        <v>0</v>
      </c>
      <c r="N25" s="99">
        <f t="shared" si="20"/>
        <v>0</v>
      </c>
    </row>
    <row r="26" spans="1:15" x14ac:dyDescent="0.75">
      <c r="A26" s="41" t="s">
        <v>137</v>
      </c>
      <c r="B26" s="44" t="str">
        <f t="shared" ref="B26:N26" si="21">+IFERROR(B24-B25,"nm")</f>
        <v>nm</v>
      </c>
      <c r="C26" s="44">
        <f t="shared" si="21"/>
        <v>-6.7716905713614273E-3</v>
      </c>
      <c r="D26" s="44">
        <f t="shared" si="21"/>
        <v>1.4023013227229333E-3</v>
      </c>
      <c r="E26" s="44">
        <f t="shared" si="21"/>
        <v>2.6187525815778087E-3</v>
      </c>
      <c r="F26" s="44">
        <f t="shared" si="21"/>
        <v>-2.4415361510405215E-3</v>
      </c>
      <c r="G26" s="44">
        <f t="shared" si="21"/>
        <v>-1.2792434046789425E-3</v>
      </c>
      <c r="H26" s="44">
        <f t="shared" si="21"/>
        <v>0.24815092721620746</v>
      </c>
      <c r="I26" s="44">
        <f t="shared" si="21"/>
        <v>1.5458605290268046E-4</v>
      </c>
      <c r="J26" s="97">
        <f t="shared" si="21"/>
        <v>0</v>
      </c>
      <c r="K26" s="97">
        <f t="shared" si="21"/>
        <v>0</v>
      </c>
      <c r="L26" s="97">
        <f t="shared" si="21"/>
        <v>0</v>
      </c>
      <c r="M26" s="97">
        <f t="shared" si="21"/>
        <v>0</v>
      </c>
      <c r="N26" s="97">
        <f t="shared" si="21"/>
        <v>0</v>
      </c>
    </row>
    <row r="27" spans="1:15" x14ac:dyDescent="0.75">
      <c r="A27" s="42" t="s">
        <v>113</v>
      </c>
      <c r="B27" s="3">
        <f>+[1]Historicals!B116</f>
        <v>4410</v>
      </c>
      <c r="C27" s="3">
        <f>+[1]Historicals!C116</f>
        <v>4746</v>
      </c>
      <c r="D27" s="3">
        <f>+[1]Historicals!D116</f>
        <v>4886</v>
      </c>
      <c r="E27" s="3">
        <f>+[1]Historicals!E116</f>
        <v>4938</v>
      </c>
      <c r="F27" s="3">
        <f>+[1]Historicals!F116</f>
        <v>5260</v>
      </c>
      <c r="G27" s="3">
        <f>+[1]Historicals!G116</f>
        <v>4639</v>
      </c>
      <c r="H27" s="3">
        <f>+[1]Historicals!H116</f>
        <v>5028</v>
      </c>
      <c r="I27" s="3">
        <f>+[1]Historicals!I116</f>
        <v>5492</v>
      </c>
      <c r="J27" s="98">
        <f>I27*(1+J28)</f>
        <v>5492</v>
      </c>
      <c r="K27" s="98">
        <f>J27*(1+K28)</f>
        <v>5492</v>
      </c>
      <c r="L27" s="98">
        <f>K27*(1+L28)</f>
        <v>5492</v>
      </c>
      <c r="M27" s="98">
        <f>L27*(1+M28)</f>
        <v>5492</v>
      </c>
      <c r="N27" s="98">
        <f>M27*(1+N28)</f>
        <v>5492</v>
      </c>
    </row>
    <row r="28" spans="1:15" x14ac:dyDescent="0.75">
      <c r="A28" s="41" t="s">
        <v>128</v>
      </c>
      <c r="B28" s="44" t="str">
        <f t="shared" ref="B28:I28" si="22">+IFERROR(B27/A27-1,"nm")</f>
        <v>nm</v>
      </c>
      <c r="C28" s="44">
        <f t="shared" si="22"/>
        <v>7.6190476190476142E-2</v>
      </c>
      <c r="D28" s="44">
        <f t="shared" si="22"/>
        <v>2.9498525073746285E-2</v>
      </c>
      <c r="E28" s="44">
        <f t="shared" si="22"/>
        <v>1.0642652476463343E-2</v>
      </c>
      <c r="F28" s="44">
        <f t="shared" si="22"/>
        <v>6.5208586472256025E-2</v>
      </c>
      <c r="G28" s="44">
        <f t="shared" si="22"/>
        <v>-0.11806083650190113</v>
      </c>
      <c r="H28" s="44">
        <f t="shared" si="22"/>
        <v>8.3854278939426541E-2</v>
      </c>
      <c r="I28" s="44">
        <f t="shared" si="22"/>
        <v>9.2283214001591007E-2</v>
      </c>
      <c r="J28" s="99">
        <v>0</v>
      </c>
      <c r="K28" s="99">
        <f>J28</f>
        <v>0</v>
      </c>
      <c r="L28" s="99">
        <f t="shared" ref="L28:N29" si="23">K28</f>
        <v>0</v>
      </c>
      <c r="M28" s="99">
        <f t="shared" si="23"/>
        <v>0</v>
      </c>
      <c r="N28" s="99">
        <f t="shared" si="23"/>
        <v>0</v>
      </c>
      <c r="O28" t="s">
        <v>206</v>
      </c>
    </row>
    <row r="29" spans="1:15" x14ac:dyDescent="0.75">
      <c r="A29" s="41" t="s">
        <v>136</v>
      </c>
      <c r="B29" s="44">
        <f>+[1]Historicals!B223</f>
        <v>0</v>
      </c>
      <c r="C29" s="44">
        <f>+[1]Historicals!C223</f>
        <v>0</v>
      </c>
      <c r="D29" s="44">
        <f>+[1]Historicals!D223</f>
        <v>0.08</v>
      </c>
      <c r="E29" s="44">
        <f>+[1]Historicals!E223</f>
        <v>0.06</v>
      </c>
      <c r="F29" s="44">
        <f>+[1]Historicals!F223</f>
        <v>0.12000000000000001</v>
      </c>
      <c r="G29" s="44">
        <f>+[1]Historicals!G223</f>
        <v>-0.03</v>
      </c>
      <c r="H29" s="44">
        <f>+[1]Historicals!H223</f>
        <v>0</v>
      </c>
      <c r="I29" s="44">
        <f>+[1]Historicals!I223</f>
        <v>0.09</v>
      </c>
      <c r="J29" s="99">
        <v>0</v>
      </c>
      <c r="K29" s="99">
        <f>J29</f>
        <v>0</v>
      </c>
      <c r="L29" s="99">
        <f t="shared" si="23"/>
        <v>0</v>
      </c>
      <c r="M29" s="99">
        <f t="shared" si="23"/>
        <v>0</v>
      </c>
      <c r="N29" s="99">
        <f t="shared" si="23"/>
        <v>0</v>
      </c>
    </row>
    <row r="30" spans="1:15" x14ac:dyDescent="0.75">
      <c r="A30" s="41" t="s">
        <v>137</v>
      </c>
      <c r="B30" s="44" t="str">
        <f t="shared" ref="B30:N30" si="24">+IFERROR(B28-B29,"nm")</f>
        <v>nm</v>
      </c>
      <c r="C30" s="44">
        <f t="shared" si="24"/>
        <v>7.6190476190476142E-2</v>
      </c>
      <c r="D30" s="44">
        <f t="shared" si="24"/>
        <v>-5.0501474926253717E-2</v>
      </c>
      <c r="E30" s="44">
        <f t="shared" si="24"/>
        <v>-4.9357347523536654E-2</v>
      </c>
      <c r="F30" s="44">
        <f t="shared" si="24"/>
        <v>-5.4791413527743985E-2</v>
      </c>
      <c r="G30" s="44">
        <f t="shared" si="24"/>
        <v>-8.8060836501901135E-2</v>
      </c>
      <c r="H30" s="44">
        <f t="shared" si="24"/>
        <v>8.3854278939426541E-2</v>
      </c>
      <c r="I30" s="44">
        <f t="shared" si="24"/>
        <v>2.2832140015910107E-3</v>
      </c>
      <c r="J30" s="97">
        <f t="shared" si="24"/>
        <v>0</v>
      </c>
      <c r="K30" s="97">
        <f t="shared" si="24"/>
        <v>0</v>
      </c>
      <c r="L30" s="97">
        <f t="shared" si="24"/>
        <v>0</v>
      </c>
      <c r="M30" s="97">
        <f t="shared" si="24"/>
        <v>0</v>
      </c>
      <c r="N30" s="97">
        <f t="shared" si="24"/>
        <v>0</v>
      </c>
    </row>
    <row r="31" spans="1:15" x14ac:dyDescent="0.75">
      <c r="A31" s="42" t="s">
        <v>114</v>
      </c>
      <c r="B31" s="3">
        <f>+[1]Historicals!B117</f>
        <v>824</v>
      </c>
      <c r="C31" s="3">
        <f>+[1]Historicals!C117</f>
        <v>719</v>
      </c>
      <c r="D31" s="3">
        <f>+[1]Historicals!D117</f>
        <v>646</v>
      </c>
      <c r="E31" s="3">
        <f>+[1]Historicals!E117</f>
        <v>595</v>
      </c>
      <c r="F31" s="3">
        <f>+[1]Historicals!F117</f>
        <v>597</v>
      </c>
      <c r="G31" s="3">
        <f>+[1]Historicals!G117</f>
        <v>516</v>
      </c>
      <c r="H31" s="3">
        <f>+[1]Historicals!H117</f>
        <v>507</v>
      </c>
      <c r="I31" s="3">
        <f>+[1]Historicals!I117</f>
        <v>633</v>
      </c>
      <c r="J31" s="98">
        <f>I31*(1+J32)</f>
        <v>633</v>
      </c>
      <c r="K31" s="98">
        <f>J31*(1+K32)</f>
        <v>633</v>
      </c>
      <c r="L31" s="98">
        <f>K31*(1+L32)</f>
        <v>633</v>
      </c>
      <c r="M31" s="98">
        <f>L31*(1+M32)</f>
        <v>633</v>
      </c>
      <c r="N31" s="98">
        <f>M31*(1+N32)</f>
        <v>633</v>
      </c>
    </row>
    <row r="32" spans="1:15" x14ac:dyDescent="0.75">
      <c r="A32" s="41" t="s">
        <v>128</v>
      </c>
      <c r="B32" s="44" t="str">
        <f t="shared" ref="B32:I32" si="25">+IFERROR(B31/A31-1,"nm")</f>
        <v>nm</v>
      </c>
      <c r="C32" s="44">
        <f t="shared" si="25"/>
        <v>-0.12742718446601942</v>
      </c>
      <c r="D32" s="44">
        <f t="shared" si="25"/>
        <v>-0.10152990264255912</v>
      </c>
      <c r="E32" s="44">
        <f t="shared" si="25"/>
        <v>-7.8947368421052655E-2</v>
      </c>
      <c r="F32" s="44">
        <f t="shared" si="25"/>
        <v>3.3613445378151141E-3</v>
      </c>
      <c r="G32" s="44">
        <f t="shared" si="25"/>
        <v>-0.13567839195979903</v>
      </c>
      <c r="H32" s="44">
        <f t="shared" si="25"/>
        <v>-1.744186046511631E-2</v>
      </c>
      <c r="I32" s="44">
        <f t="shared" si="25"/>
        <v>0.24852071005917153</v>
      </c>
      <c r="J32" s="99">
        <v>0</v>
      </c>
      <c r="K32" s="99">
        <f>J32</f>
        <v>0</v>
      </c>
      <c r="L32" s="99">
        <f t="shared" ref="L32:N33" si="26">K32</f>
        <v>0</v>
      </c>
      <c r="M32" s="99">
        <f t="shared" si="26"/>
        <v>0</v>
      </c>
      <c r="N32" s="99">
        <f t="shared" si="26"/>
        <v>0</v>
      </c>
      <c r="O32" t="s">
        <v>206</v>
      </c>
    </row>
    <row r="33" spans="1:15" x14ac:dyDescent="0.75">
      <c r="A33" s="41" t="s">
        <v>136</v>
      </c>
      <c r="B33" s="44">
        <f>+[1]Historicals!B221</f>
        <v>-0.05</v>
      </c>
      <c r="C33" s="44">
        <f>+[1]Historicals!C221</f>
        <v>-0.13</v>
      </c>
      <c r="D33" s="44">
        <f>+[1]Historicals!D221</f>
        <v>-0.1</v>
      </c>
      <c r="E33" s="44">
        <f>+[1]Historicals!E221</f>
        <v>-0.08</v>
      </c>
      <c r="F33" s="44">
        <f>+[1]Historicals!F221</f>
        <v>0</v>
      </c>
      <c r="G33" s="44">
        <f>+[1]Historicals!G221</f>
        <v>-0.14000000000000001</v>
      </c>
      <c r="H33" s="44">
        <f>+[1]Historicals!H221</f>
        <v>0</v>
      </c>
      <c r="I33" s="44">
        <f>+[1]Historicals!I221</f>
        <v>0.25</v>
      </c>
      <c r="J33" s="99">
        <v>0</v>
      </c>
      <c r="K33" s="99">
        <f>J33</f>
        <v>0</v>
      </c>
      <c r="L33" s="99">
        <f t="shared" si="26"/>
        <v>0</v>
      </c>
      <c r="M33" s="99">
        <f t="shared" si="26"/>
        <v>0</v>
      </c>
      <c r="N33" s="99">
        <f t="shared" si="26"/>
        <v>0</v>
      </c>
    </row>
    <row r="34" spans="1:15" x14ac:dyDescent="0.75">
      <c r="A34" s="41" t="s">
        <v>137</v>
      </c>
      <c r="B34" s="44" t="str">
        <f t="shared" ref="B34:N34" si="27">+IFERROR(B32-B33,"nm")</f>
        <v>nm</v>
      </c>
      <c r="C34" s="44">
        <f t="shared" si="27"/>
        <v>2.572815533980588E-3</v>
      </c>
      <c r="D34" s="44">
        <f t="shared" si="27"/>
        <v>-1.5299026425591167E-3</v>
      </c>
      <c r="E34" s="44">
        <f t="shared" si="27"/>
        <v>1.0526315789473467E-3</v>
      </c>
      <c r="F34" s="44">
        <f t="shared" si="27"/>
        <v>3.3613445378151141E-3</v>
      </c>
      <c r="G34" s="44">
        <f t="shared" si="27"/>
        <v>4.321608040200986E-3</v>
      </c>
      <c r="H34" s="44">
        <f t="shared" si="27"/>
        <v>-1.744186046511631E-2</v>
      </c>
      <c r="I34" s="44">
        <f t="shared" si="27"/>
        <v>-1.4792899408284654E-3</v>
      </c>
      <c r="J34" s="44">
        <f t="shared" si="27"/>
        <v>0</v>
      </c>
      <c r="K34" s="44">
        <f t="shared" si="27"/>
        <v>0</v>
      </c>
      <c r="L34" s="44">
        <f t="shared" si="27"/>
        <v>0</v>
      </c>
      <c r="M34" s="44">
        <f t="shared" si="27"/>
        <v>0</v>
      </c>
      <c r="N34" s="44">
        <f t="shared" si="27"/>
        <v>0</v>
      </c>
    </row>
    <row r="35" spans="1:15" x14ac:dyDescent="0.75">
      <c r="A35" s="9" t="s">
        <v>129</v>
      </c>
      <c r="B35" s="45">
        <f t="shared" ref="B35:N35" si="28">+B41+B38</f>
        <v>3766</v>
      </c>
      <c r="C35" s="45">
        <f t="shared" si="28"/>
        <v>3896</v>
      </c>
      <c r="D35" s="45">
        <f t="shared" si="28"/>
        <v>4015</v>
      </c>
      <c r="E35" s="45">
        <f t="shared" si="28"/>
        <v>3760</v>
      </c>
      <c r="F35" s="45">
        <f t="shared" si="28"/>
        <v>4074</v>
      </c>
      <c r="G35" s="45">
        <f t="shared" si="28"/>
        <v>3047</v>
      </c>
      <c r="H35" s="45">
        <f t="shared" si="28"/>
        <v>5219</v>
      </c>
      <c r="I35" s="45">
        <f t="shared" si="28"/>
        <v>5238</v>
      </c>
      <c r="J35" s="45">
        <f t="shared" si="28"/>
        <v>5238</v>
      </c>
      <c r="K35" s="45">
        <f t="shared" si="28"/>
        <v>5238</v>
      </c>
      <c r="L35" s="45">
        <f t="shared" si="28"/>
        <v>5238</v>
      </c>
      <c r="M35" s="45">
        <f t="shared" si="28"/>
        <v>5238</v>
      </c>
      <c r="N35" s="45">
        <f t="shared" si="28"/>
        <v>5238</v>
      </c>
    </row>
    <row r="36" spans="1:15" x14ac:dyDescent="0.75">
      <c r="A36" s="43" t="s">
        <v>128</v>
      </c>
      <c r="B36" s="44" t="str">
        <f t="shared" ref="B36:N36" si="29">+IFERROR(B35/A35-1,"nm")</f>
        <v>nm</v>
      </c>
      <c r="C36" s="44">
        <f t="shared" si="29"/>
        <v>3.4519383961763239E-2</v>
      </c>
      <c r="D36" s="44">
        <f t="shared" si="29"/>
        <v>3.0544147843942548E-2</v>
      </c>
      <c r="E36" s="44">
        <f t="shared" si="29"/>
        <v>-6.3511830635118338E-2</v>
      </c>
      <c r="F36" s="44">
        <f t="shared" si="29"/>
        <v>8.3510638297872308E-2</v>
      </c>
      <c r="G36" s="44">
        <f t="shared" si="29"/>
        <v>-0.25208640157093765</v>
      </c>
      <c r="H36" s="44">
        <f t="shared" si="29"/>
        <v>0.71283229405973092</v>
      </c>
      <c r="I36" s="44">
        <f t="shared" si="29"/>
        <v>3.6405441655489312E-3</v>
      </c>
      <c r="J36" s="100">
        <f t="shared" si="29"/>
        <v>0</v>
      </c>
      <c r="K36" s="100">
        <f t="shared" si="29"/>
        <v>0</v>
      </c>
      <c r="L36" s="100">
        <f t="shared" si="29"/>
        <v>0</v>
      </c>
      <c r="M36" s="100">
        <f t="shared" si="29"/>
        <v>0</v>
      </c>
      <c r="N36" s="100">
        <f t="shared" si="29"/>
        <v>0</v>
      </c>
      <c r="O36" t="s">
        <v>206</v>
      </c>
    </row>
    <row r="37" spans="1:15" x14ac:dyDescent="0.75">
      <c r="A37" s="43" t="s">
        <v>130</v>
      </c>
      <c r="B37" s="44">
        <f t="shared" ref="B37:N37" si="30">+IFERROR(B35/B$21,"nm")</f>
        <v>0.27409024745269289</v>
      </c>
      <c r="C37" s="44">
        <f t="shared" si="30"/>
        <v>0.26388512598211866</v>
      </c>
      <c r="D37" s="44">
        <f t="shared" si="30"/>
        <v>0.26386698212407994</v>
      </c>
      <c r="E37" s="44">
        <f t="shared" si="30"/>
        <v>0.25311342982160889</v>
      </c>
      <c r="F37" s="44">
        <f t="shared" si="30"/>
        <v>0.25619418941013711</v>
      </c>
      <c r="G37" s="44">
        <f t="shared" si="30"/>
        <v>0.2103700635183651</v>
      </c>
      <c r="H37" s="44">
        <f t="shared" si="30"/>
        <v>0.30380115256999823</v>
      </c>
      <c r="I37" s="44">
        <f t="shared" si="30"/>
        <v>0.28540293140086087</v>
      </c>
      <c r="J37" s="97">
        <f t="shared" si="30"/>
        <v>0.28540293140086087</v>
      </c>
      <c r="K37" s="97">
        <f t="shared" si="30"/>
        <v>0.28540293140086087</v>
      </c>
      <c r="L37" s="97">
        <f t="shared" si="30"/>
        <v>0.28540293140086087</v>
      </c>
      <c r="M37" s="97">
        <f t="shared" si="30"/>
        <v>0.28540293140086087</v>
      </c>
      <c r="N37" s="97">
        <f t="shared" si="30"/>
        <v>0.28540293140086087</v>
      </c>
    </row>
    <row r="38" spans="1:15" x14ac:dyDescent="0.75">
      <c r="A38" s="9" t="s">
        <v>131</v>
      </c>
      <c r="B38" s="9">
        <f>+[1]Historicals!B202</f>
        <v>121</v>
      </c>
      <c r="C38" s="9">
        <f>+[1]Historicals!C202</f>
        <v>133</v>
      </c>
      <c r="D38" s="9">
        <f>+[1]Historicals!D202</f>
        <v>140</v>
      </c>
      <c r="E38" s="9">
        <f>+[1]Historicals!E202</f>
        <v>160</v>
      </c>
      <c r="F38" s="9">
        <f>+[1]Historicals!F202</f>
        <v>149</v>
      </c>
      <c r="G38" s="9">
        <f>+[1]Historicals!G202</f>
        <v>148</v>
      </c>
      <c r="H38" s="9">
        <f>+[1]Historicals!H202</f>
        <v>130</v>
      </c>
      <c r="I38" s="9">
        <f>+[1]Historicals!I202</f>
        <v>124</v>
      </c>
      <c r="J38" s="98">
        <f>I38*(1+J39)</f>
        <v>124</v>
      </c>
      <c r="K38" s="98">
        <f>J38*(1+K39)</f>
        <v>124</v>
      </c>
      <c r="L38" s="98">
        <f>K38*(1+L39)</f>
        <v>124</v>
      </c>
      <c r="M38" s="98">
        <f>L38*(1+M39)</f>
        <v>124</v>
      </c>
      <c r="N38" s="98">
        <f>M38*(1+N39)</f>
        <v>124</v>
      </c>
    </row>
    <row r="39" spans="1:15" x14ac:dyDescent="0.75">
      <c r="A39" s="43" t="s">
        <v>128</v>
      </c>
      <c r="B39" s="44" t="str">
        <f t="shared" ref="B39:I39" si="31">+IFERROR(B38/A38-1,"nm")</f>
        <v>nm</v>
      </c>
      <c r="C39" s="44">
        <f t="shared" si="31"/>
        <v>9.9173553719008156E-2</v>
      </c>
      <c r="D39" s="44">
        <f t="shared" si="31"/>
        <v>5.2631578947368363E-2</v>
      </c>
      <c r="E39" s="44">
        <f t="shared" si="31"/>
        <v>0.14285714285714279</v>
      </c>
      <c r="F39" s="44">
        <f t="shared" si="31"/>
        <v>-6.8749999999999978E-2</v>
      </c>
      <c r="G39" s="44">
        <f t="shared" si="31"/>
        <v>-6.7114093959731447E-3</v>
      </c>
      <c r="H39" s="44">
        <f t="shared" si="31"/>
        <v>-0.1216216216216216</v>
      </c>
      <c r="I39" s="44">
        <f t="shared" si="31"/>
        <v>-4.6153846153846101E-2</v>
      </c>
      <c r="J39" s="99">
        <v>0</v>
      </c>
      <c r="K39" s="99">
        <f>J39</f>
        <v>0</v>
      </c>
      <c r="L39" s="99">
        <f t="shared" ref="L39:N39" si="32">K39</f>
        <v>0</v>
      </c>
      <c r="M39" s="99">
        <f t="shared" si="32"/>
        <v>0</v>
      </c>
      <c r="N39" s="99">
        <f t="shared" si="32"/>
        <v>0</v>
      </c>
      <c r="O39" t="s">
        <v>206</v>
      </c>
    </row>
    <row r="40" spans="1:15" x14ac:dyDescent="0.75">
      <c r="A40" s="43" t="s">
        <v>132</v>
      </c>
      <c r="B40" s="44">
        <f t="shared" ref="B40:N40" si="33">+IFERROR(B38/B$21,"nm")</f>
        <v>8.8064046579330417E-3</v>
      </c>
      <c r="C40" s="44">
        <f t="shared" si="33"/>
        <v>9.0083988079111346E-3</v>
      </c>
      <c r="D40" s="44">
        <f t="shared" si="33"/>
        <v>9.2008412197686646E-3</v>
      </c>
      <c r="E40" s="44">
        <f t="shared" si="33"/>
        <v>1.0770784247728038E-2</v>
      </c>
      <c r="F40" s="44">
        <f t="shared" si="33"/>
        <v>9.3698905798012821E-3</v>
      </c>
      <c r="G40" s="44">
        <f t="shared" si="33"/>
        <v>1.0218171775752554E-2</v>
      </c>
      <c r="H40" s="44">
        <f t="shared" si="33"/>
        <v>7.5673787764130628E-3</v>
      </c>
      <c r="I40" s="44">
        <f t="shared" si="33"/>
        <v>6.7563886013185855E-3</v>
      </c>
      <c r="J40" s="101">
        <f t="shared" si="33"/>
        <v>6.7563886013185855E-3</v>
      </c>
      <c r="K40" s="101">
        <f t="shared" si="33"/>
        <v>6.7563886013185855E-3</v>
      </c>
      <c r="L40" s="101">
        <f t="shared" si="33"/>
        <v>6.7563886013185855E-3</v>
      </c>
      <c r="M40" s="101">
        <f t="shared" si="33"/>
        <v>6.7563886013185855E-3</v>
      </c>
      <c r="N40" s="101">
        <f t="shared" si="33"/>
        <v>6.7563886013185855E-3</v>
      </c>
    </row>
    <row r="41" spans="1:15" x14ac:dyDescent="0.75">
      <c r="A41" s="9" t="s">
        <v>133</v>
      </c>
      <c r="B41" s="9">
        <f>+[1]Historicals!B157</f>
        <v>3645</v>
      </c>
      <c r="C41" s="9">
        <f>+[1]Historicals!C157</f>
        <v>3763</v>
      </c>
      <c r="D41" s="9">
        <f>+[1]Historicals!D157</f>
        <v>3875</v>
      </c>
      <c r="E41" s="9">
        <f>+[1]Historicals!E157</f>
        <v>3600</v>
      </c>
      <c r="F41" s="9">
        <f>+[1]Historicals!F157</f>
        <v>3925</v>
      </c>
      <c r="G41" s="9">
        <f>+[1]Historicals!G157</f>
        <v>2899</v>
      </c>
      <c r="H41" s="9">
        <f>+[1]Historicals!H157</f>
        <v>5089</v>
      </c>
      <c r="I41" s="9">
        <f>+[1]Historicals!I157</f>
        <v>5114</v>
      </c>
      <c r="J41" s="98">
        <f>I41*(1+J42)</f>
        <v>5114</v>
      </c>
      <c r="K41" s="98">
        <f>J41*(1+K42)</f>
        <v>5114</v>
      </c>
      <c r="L41" s="98">
        <f>K41*(1+L42)</f>
        <v>5114</v>
      </c>
      <c r="M41" s="98">
        <f>L41*(1+M42)</f>
        <v>5114</v>
      </c>
      <c r="N41" s="98">
        <f>M41*(1+N42)</f>
        <v>5114</v>
      </c>
    </row>
    <row r="42" spans="1:15" x14ac:dyDescent="0.75">
      <c r="A42" s="43" t="s">
        <v>128</v>
      </c>
      <c r="B42" s="44" t="str">
        <f t="shared" ref="B42:I42" si="34">+IFERROR(B41/A41-1,"nm")</f>
        <v>nm</v>
      </c>
      <c r="C42" s="44">
        <f t="shared" si="34"/>
        <v>3.2373113854595292E-2</v>
      </c>
      <c r="D42" s="44">
        <f t="shared" si="34"/>
        <v>2.9763486579856391E-2</v>
      </c>
      <c r="E42" s="44">
        <f t="shared" si="34"/>
        <v>-7.096774193548383E-2</v>
      </c>
      <c r="F42" s="44">
        <f t="shared" si="34"/>
        <v>9.0277777777777679E-2</v>
      </c>
      <c r="G42" s="44">
        <f t="shared" si="34"/>
        <v>-0.26140127388535028</v>
      </c>
      <c r="H42" s="44">
        <f t="shared" si="34"/>
        <v>0.75543290789927564</v>
      </c>
      <c r="I42" s="44">
        <f t="shared" si="34"/>
        <v>4.9125564943997002E-3</v>
      </c>
      <c r="J42" s="99">
        <v>0</v>
      </c>
      <c r="K42" s="99">
        <f>J42</f>
        <v>0</v>
      </c>
      <c r="L42" s="99">
        <f t="shared" ref="L42:N42" si="35">K42</f>
        <v>0</v>
      </c>
      <c r="M42" s="99">
        <f t="shared" si="35"/>
        <v>0</v>
      </c>
      <c r="N42" s="99">
        <f t="shared" si="35"/>
        <v>0</v>
      </c>
      <c r="O42" t="s">
        <v>206</v>
      </c>
    </row>
    <row r="43" spans="1:15" x14ac:dyDescent="0.75">
      <c r="A43" s="43" t="s">
        <v>130</v>
      </c>
      <c r="B43" s="44">
        <f t="shared" ref="B43:N43" si="36">+IFERROR(B41/B$21,"nm")</f>
        <v>0.26528384279475981</v>
      </c>
      <c r="C43" s="44">
        <f t="shared" si="36"/>
        <v>0.25487672717420751</v>
      </c>
      <c r="D43" s="44">
        <f t="shared" si="36"/>
        <v>0.25466614090431128</v>
      </c>
      <c r="E43" s="44">
        <f t="shared" si="36"/>
        <v>0.24234264557388085</v>
      </c>
      <c r="F43" s="44">
        <f t="shared" si="36"/>
        <v>0.2468242988303358</v>
      </c>
      <c r="G43" s="44">
        <f t="shared" si="36"/>
        <v>0.20015189174261253</v>
      </c>
      <c r="H43" s="44">
        <f t="shared" si="36"/>
        <v>0.29623377379358518</v>
      </c>
      <c r="I43" s="44">
        <f t="shared" si="36"/>
        <v>0.27864654279954232</v>
      </c>
      <c r="J43" s="44">
        <f t="shared" si="36"/>
        <v>0.27864654279954232</v>
      </c>
      <c r="K43" s="44">
        <f t="shared" si="36"/>
        <v>0.27864654279954232</v>
      </c>
      <c r="L43" s="44">
        <f t="shared" si="36"/>
        <v>0.27864654279954232</v>
      </c>
      <c r="M43" s="44">
        <f t="shared" si="36"/>
        <v>0.27864654279954232</v>
      </c>
      <c r="N43" s="44">
        <f t="shared" si="36"/>
        <v>0.27864654279954232</v>
      </c>
    </row>
    <row r="44" spans="1:15" x14ac:dyDescent="0.75">
      <c r="A44" s="9" t="s">
        <v>134</v>
      </c>
      <c r="B44" s="9">
        <f>[1]Historicals!B187</f>
        <v>208</v>
      </c>
      <c r="C44" s="9">
        <f>[1]Historicals!C187</f>
        <v>242</v>
      </c>
      <c r="D44" s="9">
        <f>[1]Historicals!D187</f>
        <v>0</v>
      </c>
      <c r="E44" s="9">
        <f>[1]Historicals!E187</f>
        <v>196</v>
      </c>
      <c r="F44" s="9">
        <f>[1]Historicals!F187</f>
        <v>117</v>
      </c>
      <c r="G44" s="9">
        <f>[1]Historicals!G187</f>
        <v>110</v>
      </c>
      <c r="H44" s="9">
        <f>[1]Historicals!H187</f>
        <v>98</v>
      </c>
      <c r="I44" s="9">
        <f>[1]Historicals!I187</f>
        <v>146</v>
      </c>
      <c r="J44" s="52">
        <f>J21*J46</f>
        <v>146</v>
      </c>
      <c r="K44" s="52">
        <f t="shared" ref="K44:N44" si="37">K21*K46</f>
        <v>146</v>
      </c>
      <c r="L44" s="52">
        <f t="shared" si="37"/>
        <v>146</v>
      </c>
      <c r="M44" s="52">
        <f t="shared" si="37"/>
        <v>146</v>
      </c>
      <c r="N44" s="52">
        <f t="shared" si="37"/>
        <v>146</v>
      </c>
    </row>
    <row r="45" spans="1:15" x14ac:dyDescent="0.75">
      <c r="A45" s="43" t="s">
        <v>128</v>
      </c>
      <c r="B45" s="44" t="str">
        <f t="shared" ref="B45:N45" si="38">+IFERROR(B44/A44-1,"nm")</f>
        <v>nm</v>
      </c>
      <c r="C45" s="44">
        <f t="shared" si="38"/>
        <v>0.16346153846153855</v>
      </c>
      <c r="D45" s="44">
        <f t="shared" si="38"/>
        <v>-1</v>
      </c>
      <c r="E45" s="44" t="str">
        <f t="shared" si="38"/>
        <v>nm</v>
      </c>
      <c r="F45" s="44">
        <f t="shared" si="38"/>
        <v>-0.40306122448979587</v>
      </c>
      <c r="G45" s="44">
        <f t="shared" si="38"/>
        <v>-5.9829059829059839E-2</v>
      </c>
      <c r="H45" s="44">
        <f t="shared" si="38"/>
        <v>-0.10909090909090913</v>
      </c>
      <c r="I45" s="44">
        <f t="shared" si="38"/>
        <v>0.48979591836734704</v>
      </c>
      <c r="J45" s="44">
        <f t="shared" si="38"/>
        <v>0</v>
      </c>
      <c r="K45" s="44">
        <f t="shared" si="38"/>
        <v>0</v>
      </c>
      <c r="L45" s="44">
        <f t="shared" si="38"/>
        <v>0</v>
      </c>
      <c r="M45" s="44">
        <f t="shared" si="38"/>
        <v>0</v>
      </c>
      <c r="N45" s="44">
        <f t="shared" si="38"/>
        <v>0</v>
      </c>
    </row>
    <row r="46" spans="1:15" x14ac:dyDescent="0.75">
      <c r="A46" s="43" t="s">
        <v>132</v>
      </c>
      <c r="B46" s="44">
        <f t="shared" ref="B46:I46" si="39">+IFERROR(B44/B$21,"nm")</f>
        <v>1.5138282387190683E-2</v>
      </c>
      <c r="C46" s="44">
        <f t="shared" si="39"/>
        <v>1.6391221891086428E-2</v>
      </c>
      <c r="D46" s="44">
        <f t="shared" si="39"/>
        <v>0</v>
      </c>
      <c r="E46" s="44">
        <f t="shared" si="39"/>
        <v>1.3194210703466847E-2</v>
      </c>
      <c r="F46" s="44">
        <f t="shared" si="39"/>
        <v>7.3575650861526856E-3</v>
      </c>
      <c r="G46" s="44">
        <f t="shared" si="39"/>
        <v>7.5945871306268989E-3</v>
      </c>
      <c r="H46" s="44">
        <f t="shared" si="39"/>
        <v>5.7046393852960009E-3</v>
      </c>
      <c r="I46" s="44">
        <f t="shared" si="39"/>
        <v>7.9551027080041418E-3</v>
      </c>
      <c r="J46" s="44">
        <f>I46</f>
        <v>7.9551027080041418E-3</v>
      </c>
      <c r="K46" s="44">
        <f t="shared" ref="K46:N46" si="40">J46</f>
        <v>7.9551027080041418E-3</v>
      </c>
      <c r="L46" s="44">
        <f t="shared" si="40"/>
        <v>7.9551027080041418E-3</v>
      </c>
      <c r="M46" s="44">
        <f t="shared" si="40"/>
        <v>7.9551027080041418E-3</v>
      </c>
      <c r="N46" s="44">
        <f t="shared" si="40"/>
        <v>7.9551027080041418E-3</v>
      </c>
      <c r="O46" t="s">
        <v>207</v>
      </c>
    </row>
    <row r="47" spans="1:15" x14ac:dyDescent="0.75">
      <c r="A47" s="93" t="s">
        <v>139</v>
      </c>
      <c r="B47" s="102">
        <f>[1]Historicals!B172</f>
        <v>632</v>
      </c>
      <c r="C47" s="102">
        <f>[1]Historicals!C172</f>
        <v>742</v>
      </c>
      <c r="D47" s="102">
        <f>[1]Historicals!D172</f>
        <v>819</v>
      </c>
      <c r="E47" s="102">
        <f>[1]Historicals!E172</f>
        <v>848</v>
      </c>
      <c r="F47" s="102">
        <f>[1]Historicals!F172</f>
        <v>814</v>
      </c>
      <c r="G47" s="102">
        <f>[1]Historicals!G172</f>
        <v>645</v>
      </c>
      <c r="H47" s="102">
        <f>[1]Historicals!H172</f>
        <v>617</v>
      </c>
      <c r="I47" s="102">
        <f>[1]Historicals!I172</f>
        <v>639</v>
      </c>
      <c r="J47" s="102">
        <f>J21*J49</f>
        <v>639.00000000000011</v>
      </c>
      <c r="K47" s="102">
        <f t="shared" ref="K47:N47" si="41">K21*K49</f>
        <v>639.00000000000011</v>
      </c>
      <c r="L47" s="102">
        <f t="shared" si="41"/>
        <v>639.00000000000011</v>
      </c>
      <c r="M47" s="102">
        <f t="shared" si="41"/>
        <v>639.00000000000011</v>
      </c>
      <c r="N47" s="102">
        <f t="shared" si="41"/>
        <v>639.00000000000011</v>
      </c>
      <c r="O47" s="103"/>
    </row>
    <row r="48" spans="1:15" x14ac:dyDescent="0.75">
      <c r="A48" s="95" t="s">
        <v>128</v>
      </c>
      <c r="B48" s="104" t="str">
        <f>IFERROR(B47/A47-1,"nm")</f>
        <v>nm</v>
      </c>
      <c r="C48" s="104">
        <f t="shared" ref="C48:N48" si="42">IFERROR(C47/B47-1,"nm")</f>
        <v>0.17405063291139244</v>
      </c>
      <c r="D48" s="104">
        <f t="shared" si="42"/>
        <v>0.10377358490566047</v>
      </c>
      <c r="E48" s="104">
        <f t="shared" si="42"/>
        <v>3.5409035409035505E-2</v>
      </c>
      <c r="F48" s="104">
        <f t="shared" si="42"/>
        <v>-4.0094339622641528E-2</v>
      </c>
      <c r="G48" s="104">
        <f t="shared" si="42"/>
        <v>-0.20761670761670759</v>
      </c>
      <c r="H48" s="104">
        <f t="shared" si="42"/>
        <v>-4.3410852713178349E-2</v>
      </c>
      <c r="I48" s="104">
        <f t="shared" si="42"/>
        <v>3.5656401944894611E-2</v>
      </c>
      <c r="J48" s="104">
        <f t="shared" si="42"/>
        <v>2.2204460492503131E-16</v>
      </c>
      <c r="K48" s="104">
        <f t="shared" si="42"/>
        <v>0</v>
      </c>
      <c r="L48" s="104">
        <f t="shared" si="42"/>
        <v>0</v>
      </c>
      <c r="M48" s="104">
        <f t="shared" si="42"/>
        <v>0</v>
      </c>
      <c r="N48" s="104">
        <f t="shared" si="42"/>
        <v>0</v>
      </c>
      <c r="O48" s="103"/>
    </row>
    <row r="49" spans="1:16" x14ac:dyDescent="0.75">
      <c r="A49" s="95" t="s">
        <v>132</v>
      </c>
      <c r="B49" s="104">
        <f>IFERROR(B47/B$21,"nm")</f>
        <v>4.599708879184862E-2</v>
      </c>
      <c r="C49" s="104">
        <f t="shared" ref="C49:I49" si="43">IFERROR(C47/C$21,"nm")</f>
        <v>5.0257382823083174E-2</v>
      </c>
      <c r="D49" s="104">
        <f t="shared" si="43"/>
        <v>5.3824921135646686E-2</v>
      </c>
      <c r="E49" s="104">
        <f t="shared" si="43"/>
        <v>5.7085156512958597E-2</v>
      </c>
      <c r="F49" s="104">
        <f t="shared" si="43"/>
        <v>5.1188529744686205E-2</v>
      </c>
      <c r="G49" s="104">
        <f t="shared" si="43"/>
        <v>4.4531897265948632E-2</v>
      </c>
      <c r="H49" s="104">
        <f t="shared" si="43"/>
        <v>3.5915943884975841E-2</v>
      </c>
      <c r="I49" s="104">
        <f t="shared" si="43"/>
        <v>3.4817196098730456E-2</v>
      </c>
      <c r="J49" s="44">
        <f>I49</f>
        <v>3.4817196098730456E-2</v>
      </c>
      <c r="K49" s="44">
        <f t="shared" ref="K49:N49" si="44">J49</f>
        <v>3.4817196098730456E-2</v>
      </c>
      <c r="L49" s="44">
        <f t="shared" si="44"/>
        <v>3.4817196098730456E-2</v>
      </c>
      <c r="M49" s="44">
        <f t="shared" si="44"/>
        <v>3.4817196098730456E-2</v>
      </c>
      <c r="N49" s="44">
        <f t="shared" si="44"/>
        <v>3.4817196098730456E-2</v>
      </c>
      <c r="O49" s="103"/>
    </row>
    <row r="50" spans="1:16" x14ac:dyDescent="0.75">
      <c r="A50" s="40" t="str">
        <f>+[1]Historicals!A118</f>
        <v>Europe, Middle East &amp; Africa</v>
      </c>
      <c r="B50" s="40"/>
      <c r="C50" s="40"/>
      <c r="D50" s="40"/>
      <c r="E50" s="40"/>
      <c r="F50" s="40"/>
      <c r="G50" s="40"/>
      <c r="H50" s="40"/>
      <c r="I50" s="40"/>
      <c r="J50" s="36"/>
      <c r="K50" s="105"/>
      <c r="L50" s="36"/>
      <c r="M50" s="36"/>
      <c r="N50" s="36"/>
    </row>
    <row r="51" spans="1:16" x14ac:dyDescent="0.75">
      <c r="A51" s="106" t="s">
        <v>135</v>
      </c>
      <c r="B51" s="103">
        <f>[1]Historicals!B118</f>
        <v>0</v>
      </c>
      <c r="C51" s="103">
        <f>[1]Historicals!C118</f>
        <v>0</v>
      </c>
      <c r="D51" s="103">
        <f>[1]Historicals!D118</f>
        <v>0</v>
      </c>
      <c r="E51" s="103">
        <f>[1]Historicals!E118</f>
        <v>9242</v>
      </c>
      <c r="F51" s="103">
        <f>[1]Historicals!F118</f>
        <v>9812</v>
      </c>
      <c r="G51" s="103">
        <f>[1]Historicals!G118</f>
        <v>9347</v>
      </c>
      <c r="H51" s="103">
        <f>[1]Historicals!H118</f>
        <v>11456</v>
      </c>
      <c r="I51" s="103">
        <f>[1]Historicals!I118</f>
        <v>12479</v>
      </c>
      <c r="J51" s="52">
        <f>J53+J57+J61</f>
        <v>12479</v>
      </c>
      <c r="K51" s="52">
        <f>K53+K57+K61</f>
        <v>12479</v>
      </c>
      <c r="L51" s="52">
        <f>L53+L57+L61</f>
        <v>12479</v>
      </c>
      <c r="M51" s="52">
        <f>M53+M57+M61</f>
        <v>12479</v>
      </c>
      <c r="N51" s="52">
        <f>N53+N57+N61</f>
        <v>12479</v>
      </c>
      <c r="O51" s="103"/>
      <c r="P51" s="103"/>
    </row>
    <row r="52" spans="1:16" x14ac:dyDescent="0.75">
      <c r="A52" s="107" t="s">
        <v>128</v>
      </c>
      <c r="B52" s="44" t="str">
        <f t="shared" ref="B52:I52" si="45">+IFERROR(B51/A51-1,"nm")</f>
        <v>nm</v>
      </c>
      <c r="C52" s="44" t="str">
        <f t="shared" si="45"/>
        <v>nm</v>
      </c>
      <c r="D52" s="44" t="str">
        <f t="shared" si="45"/>
        <v>nm</v>
      </c>
      <c r="E52" s="44" t="str">
        <f t="shared" si="45"/>
        <v>nm</v>
      </c>
      <c r="F52" s="44">
        <f t="shared" si="45"/>
        <v>6.1674962129409261E-2</v>
      </c>
      <c r="G52" s="44">
        <f t="shared" si="45"/>
        <v>-4.7390949857317621E-2</v>
      </c>
      <c r="H52" s="44">
        <f t="shared" si="45"/>
        <v>0.22563389322777372</v>
      </c>
      <c r="I52" s="44">
        <f t="shared" si="45"/>
        <v>8.9298184357541999E-2</v>
      </c>
      <c r="J52" s="108">
        <v>0</v>
      </c>
      <c r="K52" s="108">
        <v>0</v>
      </c>
      <c r="L52" s="108">
        <v>0</v>
      </c>
      <c r="M52" s="108">
        <v>0</v>
      </c>
      <c r="N52" s="108">
        <v>0</v>
      </c>
      <c r="O52" s="103"/>
      <c r="P52" s="103"/>
    </row>
    <row r="53" spans="1:16" x14ac:dyDescent="0.75">
      <c r="A53" s="109" t="s">
        <v>112</v>
      </c>
      <c r="B53" s="103">
        <f>[1]Historicals!B115</f>
        <v>8506</v>
      </c>
      <c r="C53" s="103">
        <f>[1]Historicals!C115</f>
        <v>9299</v>
      </c>
      <c r="D53" s="103">
        <f>[1]Historicals!D115</f>
        <v>9684</v>
      </c>
      <c r="E53" s="103">
        <f>[1]Historicals!E115</f>
        <v>9322</v>
      </c>
      <c r="F53" s="103">
        <f>[1]Historicals!F115</f>
        <v>10045</v>
      </c>
      <c r="G53" s="103">
        <f>[1]Historicals!G115</f>
        <v>9329</v>
      </c>
      <c r="H53" s="103">
        <f>[1]Historicals!H115</f>
        <v>11644</v>
      </c>
      <c r="I53" s="110">
        <f>[1]Historicals!I119</f>
        <v>7388</v>
      </c>
      <c r="J53" s="52">
        <f>I53*(1+J54)</f>
        <v>7388</v>
      </c>
      <c r="K53" s="52">
        <f>J53*(1+K54)</f>
        <v>7388</v>
      </c>
      <c r="L53" s="52">
        <f>K53*(1+L54)</f>
        <v>7388</v>
      </c>
      <c r="M53" s="52">
        <f>L53*(1+M54)</f>
        <v>7388</v>
      </c>
      <c r="N53" s="52">
        <f>M53*(1+N54)</f>
        <v>7388</v>
      </c>
      <c r="O53" s="103"/>
      <c r="P53" s="103"/>
    </row>
    <row r="54" spans="1:16" x14ac:dyDescent="0.75">
      <c r="A54" s="107" t="s">
        <v>128</v>
      </c>
      <c r="B54" s="44" t="str">
        <f t="shared" ref="B54:I54" si="46">+IFERROR(B53/A53-1,"nm")</f>
        <v>nm</v>
      </c>
      <c r="C54" s="44">
        <f t="shared" si="46"/>
        <v>9.3228309428638578E-2</v>
      </c>
      <c r="D54" s="44">
        <f t="shared" si="46"/>
        <v>4.1402301322722934E-2</v>
      </c>
      <c r="E54" s="44">
        <f t="shared" si="46"/>
        <v>-3.7381247418422192E-2</v>
      </c>
      <c r="F54" s="44">
        <f t="shared" si="46"/>
        <v>7.755846384895948E-2</v>
      </c>
      <c r="G54" s="44">
        <f t="shared" si="46"/>
        <v>-7.1279243404678949E-2</v>
      </c>
      <c r="H54" s="44">
        <f t="shared" si="46"/>
        <v>0.24815092721620746</v>
      </c>
      <c r="I54" s="44">
        <f t="shared" si="46"/>
        <v>-0.36551013397457921</v>
      </c>
      <c r="J54" s="108">
        <v>0</v>
      </c>
      <c r="K54" s="108">
        <v>0</v>
      </c>
      <c r="L54" s="108">
        <v>0</v>
      </c>
      <c r="M54" s="108">
        <v>0</v>
      </c>
      <c r="N54" s="108">
        <v>0</v>
      </c>
      <c r="O54" s="103"/>
      <c r="P54" s="103"/>
    </row>
    <row r="55" spans="1:16" x14ac:dyDescent="0.75">
      <c r="A55" s="107" t="s">
        <v>136</v>
      </c>
      <c r="B55" s="111">
        <f>[1]Historicals!B223</f>
        <v>0</v>
      </c>
      <c r="C55" s="111">
        <f>[1]Historicals!C223</f>
        <v>0</v>
      </c>
      <c r="D55" s="111">
        <f>[1]Historicals!D223</f>
        <v>0.08</v>
      </c>
      <c r="E55" s="111">
        <f>[1]Historicals!E223</f>
        <v>0.06</v>
      </c>
      <c r="F55" s="111">
        <f>[1]Historicals!F223</f>
        <v>0.12000000000000001</v>
      </c>
      <c r="G55" s="111">
        <f>[1]Historicals!G223</f>
        <v>-0.03</v>
      </c>
      <c r="H55" s="111">
        <f>[1]Historicals!H223</f>
        <v>0</v>
      </c>
      <c r="I55" s="111">
        <f>[1]Historicals!I223</f>
        <v>0.09</v>
      </c>
      <c r="J55" s="108">
        <v>0</v>
      </c>
      <c r="K55" s="108">
        <v>0</v>
      </c>
      <c r="L55" s="108">
        <v>0</v>
      </c>
      <c r="M55" s="108">
        <v>0</v>
      </c>
      <c r="N55" s="108">
        <v>0</v>
      </c>
      <c r="O55" s="103"/>
      <c r="P55" s="103"/>
    </row>
    <row r="56" spans="1:16" x14ac:dyDescent="0.75">
      <c r="A56" s="107" t="s">
        <v>137</v>
      </c>
      <c r="B56" s="44" t="str">
        <f t="shared" ref="B56:N56" si="47">+IFERROR(B54-B55,"nm")</f>
        <v>nm</v>
      </c>
      <c r="C56" s="44">
        <f t="shared" si="47"/>
        <v>9.3228309428638578E-2</v>
      </c>
      <c r="D56" s="44">
        <f t="shared" si="47"/>
        <v>-3.8597698677277067E-2</v>
      </c>
      <c r="E56" s="44">
        <f t="shared" si="47"/>
        <v>-9.738124741842219E-2</v>
      </c>
      <c r="F56" s="44">
        <f t="shared" si="47"/>
        <v>-4.2441536151040529E-2</v>
      </c>
      <c r="G56" s="44">
        <f t="shared" si="47"/>
        <v>-4.127924340467895E-2</v>
      </c>
      <c r="H56" s="44">
        <f t="shared" si="47"/>
        <v>0.24815092721620746</v>
      </c>
      <c r="I56" s="44">
        <f t="shared" si="47"/>
        <v>-0.45551013397457918</v>
      </c>
      <c r="J56" s="44">
        <f t="shared" si="47"/>
        <v>0</v>
      </c>
      <c r="K56" s="44">
        <f t="shared" si="47"/>
        <v>0</v>
      </c>
      <c r="L56" s="44">
        <f t="shared" si="47"/>
        <v>0</v>
      </c>
      <c r="M56" s="44">
        <f t="shared" si="47"/>
        <v>0</v>
      </c>
      <c r="N56" s="44">
        <f t="shared" si="47"/>
        <v>0</v>
      </c>
      <c r="O56" s="103"/>
      <c r="P56" s="103"/>
    </row>
    <row r="57" spans="1:16" x14ac:dyDescent="0.75">
      <c r="A57" s="109" t="s">
        <v>113</v>
      </c>
      <c r="B57" s="103">
        <f>[1]Historicals!B120</f>
        <v>0</v>
      </c>
      <c r="C57" s="103">
        <f>[1]Historicals!C120</f>
        <v>0</v>
      </c>
      <c r="D57" s="103">
        <f>[1]Historicals!D120</f>
        <v>0</v>
      </c>
      <c r="E57" s="103">
        <f>[1]Historicals!E120</f>
        <v>2940</v>
      </c>
      <c r="F57" s="103">
        <f>[1]Historicals!F120</f>
        <v>3087</v>
      </c>
      <c r="G57" s="103">
        <f>[1]Historicals!G120</f>
        <v>3053</v>
      </c>
      <c r="H57" s="103">
        <f>[1]Historicals!H120</f>
        <v>3996</v>
      </c>
      <c r="I57" s="103">
        <f>[1]Historicals!I120</f>
        <v>4527</v>
      </c>
      <c r="J57" s="52">
        <f>I57*(1+J58)</f>
        <v>4527</v>
      </c>
      <c r="K57" s="52">
        <f>J57*(1+K58)</f>
        <v>4527</v>
      </c>
      <c r="L57" s="52">
        <f>K57*(1+L58)</f>
        <v>4527</v>
      </c>
      <c r="M57" s="52">
        <f>L57*(1+M58)</f>
        <v>4527</v>
      </c>
      <c r="N57" s="52">
        <f>M57*(1+N58)</f>
        <v>4527</v>
      </c>
      <c r="O57" s="103"/>
      <c r="P57" s="103"/>
    </row>
    <row r="58" spans="1:16" x14ac:dyDescent="0.75">
      <c r="A58" s="107" t="s">
        <v>128</v>
      </c>
      <c r="B58" s="44" t="str">
        <f t="shared" ref="B58:I58" si="48">+IFERROR(B57/A57-1,"nm")</f>
        <v>nm</v>
      </c>
      <c r="C58" s="44" t="str">
        <f t="shared" si="48"/>
        <v>nm</v>
      </c>
      <c r="D58" s="44" t="str">
        <f t="shared" si="48"/>
        <v>nm</v>
      </c>
      <c r="E58" s="44" t="str">
        <f t="shared" si="48"/>
        <v>nm</v>
      </c>
      <c r="F58" s="44">
        <f t="shared" si="48"/>
        <v>5.0000000000000044E-2</v>
      </c>
      <c r="G58" s="44">
        <f t="shared" si="48"/>
        <v>-1.1013929381276322E-2</v>
      </c>
      <c r="H58" s="44">
        <f t="shared" si="48"/>
        <v>0.30887651490337364</v>
      </c>
      <c r="I58" s="44">
        <f t="shared" si="48"/>
        <v>0.13288288288288297</v>
      </c>
      <c r="J58" s="108">
        <v>0</v>
      </c>
      <c r="K58" s="108">
        <v>0</v>
      </c>
      <c r="L58" s="108">
        <v>0</v>
      </c>
      <c r="M58" s="108">
        <v>0</v>
      </c>
      <c r="N58" s="108">
        <v>0</v>
      </c>
      <c r="O58" s="103"/>
      <c r="P58" s="103"/>
    </row>
    <row r="59" spans="1:16" x14ac:dyDescent="0.75">
      <c r="A59" s="107" t="s">
        <v>136</v>
      </c>
      <c r="B59" s="111">
        <f>[1]Historicals!B225</f>
        <v>0</v>
      </c>
      <c r="C59" s="111">
        <f>[1]Historicals!C225</f>
        <v>0</v>
      </c>
      <c r="D59" s="111">
        <f>[1]Historicals!D225</f>
        <v>7.0000000000000007E-2</v>
      </c>
      <c r="E59" s="111">
        <f>[1]Historicals!E225</f>
        <v>0.06</v>
      </c>
      <c r="F59" s="111">
        <f>[1]Historicals!F225</f>
        <v>0.05</v>
      </c>
      <c r="G59" s="111">
        <f>[1]Historicals!G225</f>
        <v>-0.03</v>
      </c>
      <c r="H59" s="111">
        <f>[1]Historicals!H225</f>
        <v>0</v>
      </c>
      <c r="I59" s="111">
        <f>[1]Historicals!I225</f>
        <v>0.17</v>
      </c>
      <c r="J59" s="108">
        <v>0</v>
      </c>
      <c r="K59" s="108">
        <v>0</v>
      </c>
      <c r="L59" s="108">
        <v>0</v>
      </c>
      <c r="M59" s="108">
        <v>0</v>
      </c>
      <c r="N59" s="108">
        <v>0</v>
      </c>
      <c r="O59" s="103"/>
      <c r="P59" s="103"/>
    </row>
    <row r="60" spans="1:16" x14ac:dyDescent="0.75">
      <c r="A60" s="107" t="s">
        <v>137</v>
      </c>
      <c r="B60" s="44" t="str">
        <f t="shared" ref="B60:N60" si="49">+IFERROR(B58-B59,"nm")</f>
        <v>nm</v>
      </c>
      <c r="C60" s="44" t="str">
        <f t="shared" si="49"/>
        <v>nm</v>
      </c>
      <c r="D60" s="44" t="str">
        <f t="shared" si="49"/>
        <v>nm</v>
      </c>
      <c r="E60" s="44" t="str">
        <f t="shared" si="49"/>
        <v>nm</v>
      </c>
      <c r="F60" s="44">
        <f t="shared" si="49"/>
        <v>4.163336342344337E-17</v>
      </c>
      <c r="G60" s="44">
        <f t="shared" si="49"/>
        <v>1.8986070618723677E-2</v>
      </c>
      <c r="H60" s="44">
        <f t="shared" si="49"/>
        <v>0.30887651490337364</v>
      </c>
      <c r="I60" s="44">
        <f t="shared" si="49"/>
        <v>-3.7117117117117043E-2</v>
      </c>
      <c r="J60" s="44">
        <f t="shared" si="49"/>
        <v>0</v>
      </c>
      <c r="K60" s="44">
        <f t="shared" si="49"/>
        <v>0</v>
      </c>
      <c r="L60" s="44">
        <f t="shared" si="49"/>
        <v>0</v>
      </c>
      <c r="M60" s="44">
        <f t="shared" si="49"/>
        <v>0</v>
      </c>
      <c r="N60" s="44">
        <f t="shared" si="49"/>
        <v>0</v>
      </c>
      <c r="O60" s="103"/>
      <c r="P60" s="103"/>
    </row>
    <row r="61" spans="1:16" x14ac:dyDescent="0.75">
      <c r="A61" s="109" t="s">
        <v>114</v>
      </c>
      <c r="B61" s="103">
        <f>[1]Historicals!B117</f>
        <v>824</v>
      </c>
      <c r="C61" s="103">
        <f>[1]Historicals!C117</f>
        <v>719</v>
      </c>
      <c r="D61" s="103">
        <f>[1]Historicals!D117</f>
        <v>646</v>
      </c>
      <c r="E61" s="103">
        <f>[1]Historicals!E117</f>
        <v>595</v>
      </c>
      <c r="F61" s="103">
        <f>[1]Historicals!F117</f>
        <v>597</v>
      </c>
      <c r="G61" s="103">
        <f>[1]Historicals!G117</f>
        <v>516</v>
      </c>
      <c r="H61" s="103">
        <f>[1]Historicals!H117</f>
        <v>507</v>
      </c>
      <c r="I61" s="103">
        <f>[1]Historicals!I121</f>
        <v>564</v>
      </c>
      <c r="J61" s="52">
        <f>I61*(1+J62)</f>
        <v>564</v>
      </c>
      <c r="K61" s="52">
        <f>J61*(1+K62)</f>
        <v>564</v>
      </c>
      <c r="L61" s="52">
        <f>K61*(1+L62)</f>
        <v>564</v>
      </c>
      <c r="M61" s="52">
        <f>L61*(1+M62)</f>
        <v>564</v>
      </c>
      <c r="N61" s="52">
        <f>M61*(1+N62)</f>
        <v>564</v>
      </c>
      <c r="O61" s="103"/>
      <c r="P61" s="103"/>
    </row>
    <row r="62" spans="1:16" x14ac:dyDescent="0.75">
      <c r="A62" s="107" t="s">
        <v>128</v>
      </c>
      <c r="B62" s="44" t="str">
        <f t="shared" ref="B62:I62" si="50">+IFERROR(B61/A61-1,"nm")</f>
        <v>nm</v>
      </c>
      <c r="C62" s="44">
        <f t="shared" si="50"/>
        <v>-0.12742718446601942</v>
      </c>
      <c r="D62" s="44">
        <f t="shared" si="50"/>
        <v>-0.10152990264255912</v>
      </c>
      <c r="E62" s="44">
        <f t="shared" si="50"/>
        <v>-7.8947368421052655E-2</v>
      </c>
      <c r="F62" s="44">
        <f t="shared" si="50"/>
        <v>3.3613445378151141E-3</v>
      </c>
      <c r="G62" s="44">
        <f t="shared" si="50"/>
        <v>-0.13567839195979903</v>
      </c>
      <c r="H62" s="44">
        <f t="shared" si="50"/>
        <v>-1.744186046511631E-2</v>
      </c>
      <c r="I62" s="44">
        <f t="shared" si="50"/>
        <v>0.11242603550295849</v>
      </c>
      <c r="J62" s="108">
        <v>0</v>
      </c>
      <c r="K62" s="108">
        <v>0</v>
      </c>
      <c r="L62" s="108">
        <v>0</v>
      </c>
      <c r="M62" s="108">
        <v>0</v>
      </c>
      <c r="N62" s="108">
        <v>0</v>
      </c>
      <c r="O62" s="103"/>
      <c r="P62" s="103"/>
    </row>
    <row r="63" spans="1:16" s="83" customFormat="1" x14ac:dyDescent="0.75">
      <c r="A63" s="112" t="s">
        <v>136</v>
      </c>
      <c r="B63" s="111">
        <f>[1]Historicals!B225</f>
        <v>0</v>
      </c>
      <c r="C63" s="111">
        <f>[1]Historicals!C225</f>
        <v>0</v>
      </c>
      <c r="D63" s="111">
        <f>[1]Historicals!D225</f>
        <v>7.0000000000000007E-2</v>
      </c>
      <c r="E63" s="111">
        <f>[1]Historicals!E225</f>
        <v>0.06</v>
      </c>
      <c r="F63" s="111">
        <f>[1]Historicals!F225</f>
        <v>0.05</v>
      </c>
      <c r="G63" s="111">
        <f>[1]Historicals!G225</f>
        <v>-0.03</v>
      </c>
      <c r="H63" s="111">
        <f>[1]Historicals!H225</f>
        <v>0</v>
      </c>
      <c r="I63" s="111">
        <f>[1]Historicals!I225</f>
        <v>0.17</v>
      </c>
      <c r="J63" s="108">
        <v>0</v>
      </c>
      <c r="K63" s="108">
        <v>0</v>
      </c>
      <c r="L63" s="108">
        <v>0</v>
      </c>
      <c r="M63" s="108">
        <v>0</v>
      </c>
      <c r="N63" s="108">
        <v>0</v>
      </c>
      <c r="O63" s="111"/>
      <c r="P63" s="111"/>
    </row>
    <row r="64" spans="1:16" x14ac:dyDescent="0.75">
      <c r="A64" s="107" t="s">
        <v>137</v>
      </c>
      <c r="B64" s="44" t="str">
        <f t="shared" ref="B64:N64" si="51">+IFERROR(B62-B63,"nm")</f>
        <v>nm</v>
      </c>
      <c r="C64" s="44">
        <f t="shared" si="51"/>
        <v>-0.12742718446601942</v>
      </c>
      <c r="D64" s="44">
        <f t="shared" si="51"/>
        <v>-0.17152990264255913</v>
      </c>
      <c r="E64" s="44">
        <f t="shared" si="51"/>
        <v>-0.13894736842105265</v>
      </c>
      <c r="F64" s="44">
        <f t="shared" si="51"/>
        <v>-4.6638655462184889E-2</v>
      </c>
      <c r="G64" s="44">
        <f t="shared" si="51"/>
        <v>-0.10567839195979903</v>
      </c>
      <c r="H64" s="44">
        <f t="shared" si="51"/>
        <v>-1.744186046511631E-2</v>
      </c>
      <c r="I64" s="44">
        <f t="shared" si="51"/>
        <v>-5.7573964497041524E-2</v>
      </c>
      <c r="J64" s="44">
        <f t="shared" si="51"/>
        <v>0</v>
      </c>
      <c r="K64" s="44">
        <f t="shared" si="51"/>
        <v>0</v>
      </c>
      <c r="L64" s="44">
        <f t="shared" si="51"/>
        <v>0</v>
      </c>
      <c r="M64" s="44">
        <f t="shared" si="51"/>
        <v>0</v>
      </c>
      <c r="N64" s="44">
        <f t="shared" si="51"/>
        <v>0</v>
      </c>
      <c r="O64" s="103"/>
      <c r="P64" s="103"/>
    </row>
    <row r="65" spans="1:16" x14ac:dyDescent="0.75">
      <c r="A65" s="106" t="s">
        <v>129</v>
      </c>
      <c r="B65" s="45">
        <f t="shared" ref="B65:N65" si="52">+B71+B68</f>
        <v>0</v>
      </c>
      <c r="C65" s="45">
        <f t="shared" si="52"/>
        <v>0</v>
      </c>
      <c r="D65" s="45">
        <f t="shared" si="52"/>
        <v>106</v>
      </c>
      <c r="E65" s="45">
        <f t="shared" si="52"/>
        <v>1703</v>
      </c>
      <c r="F65" s="45">
        <f t="shared" si="52"/>
        <v>2106</v>
      </c>
      <c r="G65" s="45">
        <f t="shared" si="52"/>
        <v>1673</v>
      </c>
      <c r="H65" s="45">
        <f t="shared" si="52"/>
        <v>2571</v>
      </c>
      <c r="I65" s="45">
        <f t="shared" si="52"/>
        <v>3427</v>
      </c>
      <c r="J65" s="9">
        <f t="shared" si="52"/>
        <v>3427</v>
      </c>
      <c r="K65" s="9">
        <f t="shared" si="52"/>
        <v>3427</v>
      </c>
      <c r="L65" s="9">
        <f t="shared" si="52"/>
        <v>3427</v>
      </c>
      <c r="M65" s="9">
        <f t="shared" si="52"/>
        <v>3427</v>
      </c>
      <c r="N65" s="9">
        <f t="shared" si="52"/>
        <v>3427</v>
      </c>
      <c r="O65" s="103"/>
      <c r="P65" s="103"/>
    </row>
    <row r="66" spans="1:16" x14ac:dyDescent="0.75">
      <c r="A66" s="107" t="s">
        <v>128</v>
      </c>
      <c r="B66" s="44" t="str">
        <f t="shared" ref="B66:I66" si="53">+IFERROR(B65/A65-1,"nm")</f>
        <v>nm</v>
      </c>
      <c r="C66" s="44" t="str">
        <f t="shared" si="53"/>
        <v>nm</v>
      </c>
      <c r="D66" s="44" t="str">
        <f t="shared" si="53"/>
        <v>nm</v>
      </c>
      <c r="E66" s="44">
        <f t="shared" si="53"/>
        <v>15.066037735849058</v>
      </c>
      <c r="F66" s="44">
        <f t="shared" si="53"/>
        <v>0.23664122137404586</v>
      </c>
      <c r="G66" s="44">
        <f t="shared" si="53"/>
        <v>-0.20560303893637222</v>
      </c>
      <c r="H66" s="44">
        <f t="shared" si="53"/>
        <v>0.53676031081888831</v>
      </c>
      <c r="I66" s="44">
        <f t="shared" si="53"/>
        <v>0.33294437961882539</v>
      </c>
      <c r="J66" s="108">
        <v>0</v>
      </c>
      <c r="K66" s="108">
        <v>0</v>
      </c>
      <c r="L66" s="108">
        <v>0</v>
      </c>
      <c r="M66" s="108">
        <v>0</v>
      </c>
      <c r="N66" s="108">
        <v>0</v>
      </c>
      <c r="O66" s="103"/>
      <c r="P66" s="103"/>
    </row>
    <row r="67" spans="1:16" x14ac:dyDescent="0.75">
      <c r="A67" s="107" t="s">
        <v>130</v>
      </c>
      <c r="B67" s="44" t="str">
        <f t="shared" ref="B67:N67" si="54">+IFERROR(B65/B$51,"nm")</f>
        <v>nm</v>
      </c>
      <c r="C67" s="44" t="str">
        <f t="shared" si="54"/>
        <v>nm</v>
      </c>
      <c r="D67" s="44" t="str">
        <f t="shared" si="54"/>
        <v>nm</v>
      </c>
      <c r="E67" s="44">
        <f t="shared" si="54"/>
        <v>0.18426747457260334</v>
      </c>
      <c r="F67" s="44">
        <f t="shared" si="54"/>
        <v>0.21463514064410924</v>
      </c>
      <c r="G67" s="44">
        <f t="shared" si="54"/>
        <v>0.17898791055953783</v>
      </c>
      <c r="H67" s="44">
        <f t="shared" si="54"/>
        <v>0.22442388268156424</v>
      </c>
      <c r="I67" s="44">
        <f t="shared" si="54"/>
        <v>0.27462136389133746</v>
      </c>
      <c r="J67" s="44">
        <f t="shared" si="54"/>
        <v>0.27462136389133746</v>
      </c>
      <c r="K67" s="44">
        <f t="shared" si="54"/>
        <v>0.27462136389133746</v>
      </c>
      <c r="L67" s="44">
        <f t="shared" si="54"/>
        <v>0.27462136389133746</v>
      </c>
      <c r="M67" s="44">
        <f t="shared" si="54"/>
        <v>0.27462136389133746</v>
      </c>
      <c r="N67" s="44">
        <f t="shared" si="54"/>
        <v>0.27462136389133746</v>
      </c>
      <c r="O67" s="103"/>
      <c r="P67" s="103"/>
    </row>
    <row r="68" spans="1:16" x14ac:dyDescent="0.75">
      <c r="A68" s="106" t="s">
        <v>131</v>
      </c>
      <c r="B68" s="103">
        <f>[1]Historicals!B203</f>
        <v>0</v>
      </c>
      <c r="C68" s="103">
        <f>[1]Historicals!C203</f>
        <v>0</v>
      </c>
      <c r="D68" s="103">
        <f>[1]Historicals!D203</f>
        <v>106</v>
      </c>
      <c r="E68" s="103">
        <f>[1]Historicals!E203</f>
        <v>116</v>
      </c>
      <c r="F68" s="103">
        <f>[1]Historicals!F203</f>
        <v>111</v>
      </c>
      <c r="G68" s="103">
        <f>[1]Historicals!G203</f>
        <v>132</v>
      </c>
      <c r="H68" s="103">
        <f>[1]Historicals!H203</f>
        <v>136</v>
      </c>
      <c r="I68" s="103">
        <f>[1]Historicals!I203</f>
        <v>134</v>
      </c>
      <c r="J68" s="52">
        <f>I68*(1+J69)</f>
        <v>134</v>
      </c>
      <c r="K68" s="52">
        <f>J68*(1+K69)</f>
        <v>134</v>
      </c>
      <c r="L68" s="52">
        <f>K68*(1+L69)</f>
        <v>134</v>
      </c>
      <c r="M68" s="52">
        <f>L68*(1+M69)</f>
        <v>134</v>
      </c>
      <c r="N68" s="52">
        <f>M68*(1+N69)</f>
        <v>134</v>
      </c>
      <c r="O68" s="103"/>
      <c r="P68" s="103"/>
    </row>
    <row r="69" spans="1:16" x14ac:dyDescent="0.75">
      <c r="A69" s="107" t="s">
        <v>128</v>
      </c>
      <c r="B69" s="44" t="str">
        <f t="shared" ref="B69:I69" si="55">+IFERROR(B68/A68-1,"nm")</f>
        <v>nm</v>
      </c>
      <c r="C69" s="44" t="str">
        <f t="shared" si="55"/>
        <v>nm</v>
      </c>
      <c r="D69" s="44" t="str">
        <f t="shared" si="55"/>
        <v>nm</v>
      </c>
      <c r="E69" s="44">
        <f t="shared" si="55"/>
        <v>9.4339622641509413E-2</v>
      </c>
      <c r="F69" s="44">
        <f t="shared" si="55"/>
        <v>-4.31034482758621E-2</v>
      </c>
      <c r="G69" s="44">
        <f t="shared" si="55"/>
        <v>0.18918918918918926</v>
      </c>
      <c r="H69" s="44">
        <f t="shared" si="55"/>
        <v>3.0303030303030276E-2</v>
      </c>
      <c r="I69" s="44">
        <f t="shared" si="55"/>
        <v>-1.4705882352941124E-2</v>
      </c>
      <c r="J69" s="108">
        <v>0</v>
      </c>
      <c r="K69" s="108">
        <v>0</v>
      </c>
      <c r="L69" s="108">
        <v>0</v>
      </c>
      <c r="M69" s="108">
        <v>0</v>
      </c>
      <c r="N69" s="108">
        <v>0</v>
      </c>
      <c r="O69" s="103"/>
      <c r="P69" s="103"/>
    </row>
    <row r="70" spans="1:16" x14ac:dyDescent="0.75">
      <c r="A70" s="107" t="s">
        <v>156</v>
      </c>
      <c r="B70" s="44" t="str">
        <f t="shared" ref="B70:N70" si="56">+IFERROR(B68/B$51,"nm")</f>
        <v>nm</v>
      </c>
      <c r="C70" s="44" t="str">
        <f t="shared" si="56"/>
        <v>nm</v>
      </c>
      <c r="D70" s="44" t="str">
        <f t="shared" si="56"/>
        <v>nm</v>
      </c>
      <c r="E70" s="44">
        <f t="shared" si="56"/>
        <v>1.2551395801774508E-2</v>
      </c>
      <c r="F70" s="44">
        <f t="shared" si="56"/>
        <v>1.1312678353037097E-2</v>
      </c>
      <c r="G70" s="44">
        <f t="shared" si="56"/>
        <v>1.4122178239007167E-2</v>
      </c>
      <c r="H70" s="44">
        <f t="shared" si="56"/>
        <v>1.1871508379888268E-2</v>
      </c>
      <c r="I70" s="44">
        <f t="shared" si="56"/>
        <v>1.0738039907043834E-2</v>
      </c>
      <c r="J70" s="44">
        <f t="shared" si="56"/>
        <v>1.0738039907043834E-2</v>
      </c>
      <c r="K70" s="44">
        <f t="shared" si="56"/>
        <v>1.0738039907043834E-2</v>
      </c>
      <c r="L70" s="44">
        <f t="shared" si="56"/>
        <v>1.0738039907043834E-2</v>
      </c>
      <c r="M70" s="44">
        <f t="shared" si="56"/>
        <v>1.0738039907043834E-2</v>
      </c>
      <c r="N70" s="44">
        <f t="shared" si="56"/>
        <v>1.0738039907043834E-2</v>
      </c>
      <c r="O70" s="103"/>
      <c r="P70" s="103"/>
    </row>
    <row r="71" spans="1:16" x14ac:dyDescent="0.75">
      <c r="A71" s="106" t="s">
        <v>133</v>
      </c>
      <c r="B71" s="103">
        <f>[1]Historicals!B158</f>
        <v>0</v>
      </c>
      <c r="C71" s="103">
        <f>[1]Historicals!C158</f>
        <v>0</v>
      </c>
      <c r="D71" s="103">
        <f>[1]Historicals!D158</f>
        <v>0</v>
      </c>
      <c r="E71" s="103">
        <f>[1]Historicals!E158</f>
        <v>1587</v>
      </c>
      <c r="F71" s="103">
        <f>[1]Historicals!F158</f>
        <v>1995</v>
      </c>
      <c r="G71" s="103">
        <f>[1]Historicals!G158</f>
        <v>1541</v>
      </c>
      <c r="H71" s="103">
        <f>[1]Historicals!H158</f>
        <v>2435</v>
      </c>
      <c r="I71" s="103">
        <f>[1]Historicals!I158</f>
        <v>3293</v>
      </c>
      <c r="J71" s="52">
        <f>I71*(1+J72)</f>
        <v>3293</v>
      </c>
      <c r="K71" s="52">
        <f>J71*(1+K72)</f>
        <v>3293</v>
      </c>
      <c r="L71" s="52">
        <f>K71*(1+L72)</f>
        <v>3293</v>
      </c>
      <c r="M71" s="52">
        <f>L71*(1+M72)</f>
        <v>3293</v>
      </c>
      <c r="N71" s="52">
        <f>M71*(1+N72)</f>
        <v>3293</v>
      </c>
      <c r="O71" s="103"/>
      <c r="P71" s="103"/>
    </row>
    <row r="72" spans="1:16" x14ac:dyDescent="0.75">
      <c r="A72" s="107" t="s">
        <v>128</v>
      </c>
      <c r="B72" s="44" t="str">
        <f t="shared" ref="B72:I72" si="57">+IFERROR(B71/A71-1,"nm")</f>
        <v>nm</v>
      </c>
      <c r="C72" s="44" t="str">
        <f t="shared" si="57"/>
        <v>nm</v>
      </c>
      <c r="D72" s="44" t="str">
        <f t="shared" si="57"/>
        <v>nm</v>
      </c>
      <c r="E72" s="44" t="str">
        <f t="shared" si="57"/>
        <v>nm</v>
      </c>
      <c r="F72" s="44">
        <f t="shared" si="57"/>
        <v>0.25708884688090738</v>
      </c>
      <c r="G72" s="44">
        <f t="shared" si="57"/>
        <v>-0.22756892230576442</v>
      </c>
      <c r="H72" s="44">
        <f t="shared" si="57"/>
        <v>0.58014276443867629</v>
      </c>
      <c r="I72" s="44">
        <f t="shared" si="57"/>
        <v>0.3523613963039014</v>
      </c>
      <c r="J72" s="108">
        <v>0</v>
      </c>
      <c r="K72" s="108">
        <v>0</v>
      </c>
      <c r="L72" s="108">
        <v>0</v>
      </c>
      <c r="M72" s="108">
        <v>0</v>
      </c>
      <c r="N72" s="108">
        <v>0</v>
      </c>
      <c r="O72" s="103"/>
      <c r="P72" s="103"/>
    </row>
    <row r="73" spans="1:16" x14ac:dyDescent="0.75">
      <c r="A73" s="107" t="s">
        <v>130</v>
      </c>
      <c r="B73" s="44" t="str">
        <f t="shared" ref="B73:N73" si="58">+IFERROR(B71/B$51,"nm")</f>
        <v>nm</v>
      </c>
      <c r="C73" s="44" t="str">
        <f t="shared" si="58"/>
        <v>nm</v>
      </c>
      <c r="D73" s="44" t="str">
        <f t="shared" si="58"/>
        <v>nm</v>
      </c>
      <c r="E73" s="44">
        <f t="shared" si="58"/>
        <v>0.17171607877082881</v>
      </c>
      <c r="F73" s="44">
        <f t="shared" si="58"/>
        <v>0.20332246229107215</v>
      </c>
      <c r="G73" s="44">
        <f t="shared" si="58"/>
        <v>0.16486573232053064</v>
      </c>
      <c r="H73" s="44">
        <f t="shared" si="58"/>
        <v>0.21255237430167598</v>
      </c>
      <c r="I73" s="44">
        <f t="shared" si="58"/>
        <v>0.26388332398429359</v>
      </c>
      <c r="J73" s="44">
        <f t="shared" si="58"/>
        <v>0.26388332398429359</v>
      </c>
      <c r="K73" s="44">
        <f t="shared" si="58"/>
        <v>0.26388332398429359</v>
      </c>
      <c r="L73" s="44">
        <f t="shared" si="58"/>
        <v>0.26388332398429359</v>
      </c>
      <c r="M73" s="44">
        <f t="shared" si="58"/>
        <v>0.26388332398429359</v>
      </c>
      <c r="N73" s="44">
        <f t="shared" si="58"/>
        <v>0.26388332398429359</v>
      </c>
      <c r="O73" s="103"/>
      <c r="P73" s="103"/>
    </row>
    <row r="74" spans="1:16" x14ac:dyDescent="0.75">
      <c r="A74" s="106" t="s">
        <v>134</v>
      </c>
      <c r="B74" s="103">
        <f>[1]Historicals!B188</f>
        <v>0</v>
      </c>
      <c r="C74" s="103">
        <f>[1]Historicals!C188</f>
        <v>0</v>
      </c>
      <c r="D74" s="103">
        <f>[1]Historicals!D188</f>
        <v>0</v>
      </c>
      <c r="E74" s="103">
        <f>[1]Historicals!E188</f>
        <v>240</v>
      </c>
      <c r="F74" s="103">
        <f>[1]Historicals!F188</f>
        <v>233</v>
      </c>
      <c r="G74" s="103">
        <f>[1]Historicals!G188</f>
        <v>139</v>
      </c>
      <c r="H74" s="103">
        <f>[1]Historicals!H188</f>
        <v>0</v>
      </c>
      <c r="I74" s="103">
        <f>[1]Historicals!I188</f>
        <v>0</v>
      </c>
      <c r="J74" s="52">
        <f>I74*(1+J75)</f>
        <v>0</v>
      </c>
      <c r="K74" s="52">
        <f>J74*(1+K75)</f>
        <v>0</v>
      </c>
      <c r="L74" s="52">
        <f>K74*(1+L75)</f>
        <v>0</v>
      </c>
      <c r="M74" s="52">
        <f>L74*(1+M75)</f>
        <v>0</v>
      </c>
      <c r="N74" s="52">
        <f>M74*(1+N75)</f>
        <v>0</v>
      </c>
      <c r="O74" s="103"/>
      <c r="P74" s="103"/>
    </row>
    <row r="75" spans="1:16" x14ac:dyDescent="0.75">
      <c r="A75" s="107" t="s">
        <v>128</v>
      </c>
      <c r="B75" s="44" t="str">
        <f t="shared" ref="B75:I75" si="59">+IFERROR(B74/A74-1,"nm")</f>
        <v>nm</v>
      </c>
      <c r="C75" s="44" t="str">
        <f t="shared" si="59"/>
        <v>nm</v>
      </c>
      <c r="D75" s="44" t="str">
        <f t="shared" si="59"/>
        <v>nm</v>
      </c>
      <c r="E75" s="44" t="str">
        <f t="shared" si="59"/>
        <v>nm</v>
      </c>
      <c r="F75" s="44">
        <f t="shared" si="59"/>
        <v>-2.9166666666666674E-2</v>
      </c>
      <c r="G75" s="44">
        <f t="shared" si="59"/>
        <v>-0.40343347639484983</v>
      </c>
      <c r="H75" s="44">
        <f t="shared" si="59"/>
        <v>-1</v>
      </c>
      <c r="I75" s="44" t="str">
        <f t="shared" si="59"/>
        <v>nm</v>
      </c>
      <c r="J75" s="108">
        <v>0</v>
      </c>
      <c r="K75" s="108">
        <v>0</v>
      </c>
      <c r="L75" s="108">
        <v>0</v>
      </c>
      <c r="M75" s="108">
        <v>0</v>
      </c>
      <c r="N75" s="108">
        <v>0</v>
      </c>
      <c r="O75" s="103"/>
      <c r="P75" s="103"/>
    </row>
    <row r="76" spans="1:16" x14ac:dyDescent="0.75">
      <c r="A76" s="107" t="s">
        <v>156</v>
      </c>
      <c r="B76" s="44" t="str">
        <f t="shared" ref="B76:N76" si="60">+IFERROR(B74/B$51,"nm")</f>
        <v>nm</v>
      </c>
      <c r="C76" s="44" t="str">
        <f t="shared" si="60"/>
        <v>nm</v>
      </c>
      <c r="D76" s="44" t="str">
        <f t="shared" si="60"/>
        <v>nm</v>
      </c>
      <c r="E76" s="44">
        <f t="shared" si="60"/>
        <v>2.5968405107119671E-2</v>
      </c>
      <c r="F76" s="44">
        <f t="shared" si="60"/>
        <v>2.3746432939258051E-2</v>
      </c>
      <c r="G76" s="44">
        <f t="shared" si="60"/>
        <v>1.4871081630469669E-2</v>
      </c>
      <c r="H76" s="44">
        <f t="shared" si="60"/>
        <v>0</v>
      </c>
      <c r="I76" s="44">
        <f t="shared" si="60"/>
        <v>0</v>
      </c>
      <c r="J76" s="44">
        <f t="shared" si="60"/>
        <v>0</v>
      </c>
      <c r="K76" s="44">
        <f t="shared" si="60"/>
        <v>0</v>
      </c>
      <c r="L76" s="44">
        <f t="shared" si="60"/>
        <v>0</v>
      </c>
      <c r="M76" s="44">
        <f t="shared" si="60"/>
        <v>0</v>
      </c>
      <c r="N76" s="44">
        <f t="shared" si="60"/>
        <v>0</v>
      </c>
      <c r="O76" s="103"/>
      <c r="P76" s="103"/>
    </row>
    <row r="77" spans="1:16" x14ac:dyDescent="0.75">
      <c r="A77" s="93" t="s">
        <v>139</v>
      </c>
      <c r="B77" s="102">
        <f>[1]Historicals!B173</f>
        <v>0</v>
      </c>
      <c r="C77" s="102">
        <f>[1]Historicals!C173</f>
        <v>0</v>
      </c>
      <c r="D77" s="102">
        <f>[1]Historicals!D173</f>
        <v>709</v>
      </c>
      <c r="E77" s="102">
        <f>[1]Historicals!E173</f>
        <v>849</v>
      </c>
      <c r="F77" s="102">
        <f>[1]Historicals!F173</f>
        <v>929</v>
      </c>
      <c r="G77" s="102">
        <f>[1]Historicals!G173</f>
        <v>885</v>
      </c>
      <c r="H77" s="102">
        <f>[1]Historicals!H173</f>
        <v>982</v>
      </c>
      <c r="I77" s="102">
        <f>[1]Historicals!I173</f>
        <v>920</v>
      </c>
      <c r="J77" s="102">
        <f>J51*J79</f>
        <v>920.00000000000011</v>
      </c>
      <c r="K77" s="102">
        <f t="shared" ref="K77:N77" si="61">K51*K79</f>
        <v>920.00000000000011</v>
      </c>
      <c r="L77" s="102">
        <f t="shared" si="61"/>
        <v>920.00000000000011</v>
      </c>
      <c r="M77" s="102">
        <f t="shared" si="61"/>
        <v>920.00000000000011</v>
      </c>
      <c r="N77" s="102">
        <f t="shared" si="61"/>
        <v>920.00000000000011</v>
      </c>
      <c r="O77" s="103"/>
      <c r="P77" s="103"/>
    </row>
    <row r="78" spans="1:16" x14ac:dyDescent="0.75">
      <c r="A78" s="95" t="s">
        <v>128</v>
      </c>
      <c r="B78" s="104" t="str">
        <f>IFERROR(B77/A77-1,"nm")</f>
        <v>nm</v>
      </c>
      <c r="C78" s="104" t="str">
        <f t="shared" ref="C78:N78" si="62">IFERROR(C77/B77-1,"nm")</f>
        <v>nm</v>
      </c>
      <c r="D78" s="104" t="str">
        <f t="shared" si="62"/>
        <v>nm</v>
      </c>
      <c r="E78" s="104">
        <f t="shared" si="62"/>
        <v>0.19746121297602248</v>
      </c>
      <c r="F78" s="104">
        <f t="shared" si="62"/>
        <v>9.4228504122497059E-2</v>
      </c>
      <c r="G78" s="104">
        <f t="shared" si="62"/>
        <v>-4.7362755651237931E-2</v>
      </c>
      <c r="H78" s="104">
        <f t="shared" si="62"/>
        <v>0.1096045197740112</v>
      </c>
      <c r="I78" s="104">
        <f t="shared" si="62"/>
        <v>-6.313645621181263E-2</v>
      </c>
      <c r="J78" s="104">
        <f t="shared" si="62"/>
        <v>2.2204460492503131E-16</v>
      </c>
      <c r="K78" s="104">
        <f t="shared" si="62"/>
        <v>0</v>
      </c>
      <c r="L78" s="104">
        <f t="shared" si="62"/>
        <v>0</v>
      </c>
      <c r="M78" s="104">
        <f t="shared" si="62"/>
        <v>0</v>
      </c>
      <c r="N78" s="104">
        <f t="shared" si="62"/>
        <v>0</v>
      </c>
      <c r="O78" s="103"/>
      <c r="P78" s="103"/>
    </row>
    <row r="79" spans="1:16" x14ac:dyDescent="0.75">
      <c r="A79" s="95" t="s">
        <v>132</v>
      </c>
      <c r="B79" s="104" t="str">
        <f>IFERROR(B77/B$51,"nm")</f>
        <v>nm</v>
      </c>
      <c r="C79" s="104" t="str">
        <f t="shared" ref="C79:I79" si="63">IFERROR(C77/C$51,"nm")</f>
        <v>nm</v>
      </c>
      <c r="D79" s="104" t="str">
        <f t="shared" si="63"/>
        <v>nm</v>
      </c>
      <c r="E79" s="104">
        <f t="shared" si="63"/>
        <v>9.1863233066435832E-2</v>
      </c>
      <c r="F79" s="104">
        <f t="shared" si="63"/>
        <v>9.4679983693436609E-2</v>
      </c>
      <c r="G79" s="104">
        <f t="shared" si="63"/>
        <v>9.4682785920616241E-2</v>
      </c>
      <c r="H79" s="104">
        <f t="shared" si="63"/>
        <v>8.5719273743016758E-2</v>
      </c>
      <c r="I79" s="104">
        <f t="shared" si="63"/>
        <v>7.37238560782114E-2</v>
      </c>
      <c r="J79" s="44">
        <f>I79</f>
        <v>7.37238560782114E-2</v>
      </c>
      <c r="K79" s="44">
        <f t="shared" ref="K79:N79" si="64">J79</f>
        <v>7.37238560782114E-2</v>
      </c>
      <c r="L79" s="44">
        <f t="shared" si="64"/>
        <v>7.37238560782114E-2</v>
      </c>
      <c r="M79" s="44">
        <f t="shared" si="64"/>
        <v>7.37238560782114E-2</v>
      </c>
      <c r="N79" s="44">
        <f t="shared" si="64"/>
        <v>7.37238560782114E-2</v>
      </c>
      <c r="O79" s="103"/>
      <c r="P79" s="103"/>
    </row>
    <row r="80" spans="1:16" x14ac:dyDescent="0.75">
      <c r="A80" s="113" t="str">
        <f>[1]Historicals!A122</f>
        <v>Western Europe</v>
      </c>
      <c r="B80" s="113"/>
      <c r="C80" s="113"/>
      <c r="D80" s="113"/>
      <c r="E80" s="113"/>
      <c r="F80" s="113"/>
      <c r="G80" s="113"/>
      <c r="H80" s="113"/>
      <c r="I80" s="113"/>
      <c r="J80" s="114"/>
      <c r="K80" s="115"/>
      <c r="L80" s="114"/>
      <c r="M80" s="114"/>
      <c r="N80" s="114"/>
      <c r="O80" s="103"/>
      <c r="P80" s="103"/>
    </row>
    <row r="81" spans="1:16" x14ac:dyDescent="0.75">
      <c r="A81" s="106" t="s">
        <v>135</v>
      </c>
      <c r="B81" s="103">
        <f>[1]Historicals!B122</f>
        <v>5705</v>
      </c>
      <c r="C81" s="103">
        <f>[1]Historicals!C122</f>
        <v>5884</v>
      </c>
      <c r="D81" s="103">
        <f>[1]Historicals!D122</f>
        <v>6211</v>
      </c>
      <c r="E81" s="103">
        <f>[1]Historicals!E122</f>
        <v>0</v>
      </c>
      <c r="F81" s="103">
        <f>[1]Historicals!F122</f>
        <v>0</v>
      </c>
      <c r="G81" s="103">
        <f>[1]Historicals!G122</f>
        <v>0</v>
      </c>
      <c r="H81" s="103">
        <f>[1]Historicals!H122</f>
        <v>0</v>
      </c>
      <c r="I81" s="103">
        <f>[1]Historicals!I122</f>
        <v>0</v>
      </c>
      <c r="J81" s="52">
        <f>J83+J87+J91</f>
        <v>0</v>
      </c>
      <c r="K81" s="52">
        <f>K83+K87+K91</f>
        <v>0</v>
      </c>
      <c r="L81" s="52">
        <f>L83+L87+L91</f>
        <v>0</v>
      </c>
      <c r="M81" s="52">
        <f>M83+M87+M91</f>
        <v>0</v>
      </c>
      <c r="N81" s="52">
        <f>N83+N87+N91</f>
        <v>0</v>
      </c>
      <c r="O81" s="103"/>
      <c r="P81" s="103"/>
    </row>
    <row r="82" spans="1:16" x14ac:dyDescent="0.75">
      <c r="A82" s="107" t="s">
        <v>128</v>
      </c>
      <c r="B82" s="44" t="str">
        <f t="shared" ref="B82:I82" si="65">+IFERROR(B81/A81-1,"nm")</f>
        <v>nm</v>
      </c>
      <c r="C82" s="44">
        <f t="shared" si="65"/>
        <v>3.1375985977212917E-2</v>
      </c>
      <c r="D82" s="44">
        <f t="shared" si="65"/>
        <v>5.5574439157036082E-2</v>
      </c>
      <c r="E82" s="44">
        <f t="shared" si="65"/>
        <v>-1</v>
      </c>
      <c r="F82" s="44" t="str">
        <f t="shared" si="65"/>
        <v>nm</v>
      </c>
      <c r="G82" s="44" t="str">
        <f t="shared" si="65"/>
        <v>nm</v>
      </c>
      <c r="H82" s="44" t="str">
        <f t="shared" si="65"/>
        <v>nm</v>
      </c>
      <c r="I82" s="44" t="str">
        <f t="shared" si="65"/>
        <v>nm</v>
      </c>
      <c r="J82" s="108">
        <v>0</v>
      </c>
      <c r="K82" s="108">
        <v>0</v>
      </c>
      <c r="L82" s="108">
        <v>0</v>
      </c>
      <c r="M82" s="108">
        <v>0</v>
      </c>
      <c r="N82" s="108">
        <v>0</v>
      </c>
      <c r="O82" s="103"/>
      <c r="P82" s="103"/>
    </row>
    <row r="83" spans="1:16" x14ac:dyDescent="0.75">
      <c r="A83" s="109" t="s">
        <v>112</v>
      </c>
      <c r="B83" s="103">
        <f>[1]Historicals!B123</f>
        <v>3876</v>
      </c>
      <c r="C83" s="103">
        <f>[1]Historicals!C123</f>
        <v>3985</v>
      </c>
      <c r="D83" s="103">
        <f>[1]Historicals!D123</f>
        <v>4068</v>
      </c>
      <c r="E83" s="103">
        <f>[1]Historicals!E123</f>
        <v>0</v>
      </c>
      <c r="F83" s="103">
        <f>[1]Historicals!F123</f>
        <v>0</v>
      </c>
      <c r="G83" s="103">
        <f>[1]Historicals!G123</f>
        <v>0</v>
      </c>
      <c r="H83" s="103">
        <f>[1]Historicals!H123</f>
        <v>0</v>
      </c>
      <c r="I83" s="103">
        <f>[1]Historicals!I123</f>
        <v>0</v>
      </c>
      <c r="J83" s="52">
        <f>I83*(1+J84)</f>
        <v>0</v>
      </c>
      <c r="K83" s="52">
        <f>J83*(1+K84)</f>
        <v>0</v>
      </c>
      <c r="L83" s="52">
        <f>K83*(1+L84)</f>
        <v>0</v>
      </c>
      <c r="M83" s="52">
        <f>L83*(1+M84)</f>
        <v>0</v>
      </c>
      <c r="N83" s="52">
        <f>M83*(1+N84)</f>
        <v>0</v>
      </c>
      <c r="O83" s="103"/>
      <c r="P83" s="103"/>
    </row>
    <row r="84" spans="1:16" x14ac:dyDescent="0.75">
      <c r="A84" s="107" t="s">
        <v>128</v>
      </c>
      <c r="B84" s="44" t="str">
        <f t="shared" ref="B84:I84" si="66">+IFERROR(B83/A83-1,"nm")</f>
        <v>nm</v>
      </c>
      <c r="C84" s="44">
        <f t="shared" si="66"/>
        <v>2.8121775025799822E-2</v>
      </c>
      <c r="D84" s="44">
        <f t="shared" si="66"/>
        <v>2.0828105395232166E-2</v>
      </c>
      <c r="E84" s="44">
        <f t="shared" si="66"/>
        <v>-1</v>
      </c>
      <c r="F84" s="44" t="str">
        <f t="shared" si="66"/>
        <v>nm</v>
      </c>
      <c r="G84" s="44" t="str">
        <f t="shared" si="66"/>
        <v>nm</v>
      </c>
      <c r="H84" s="44" t="str">
        <f t="shared" si="66"/>
        <v>nm</v>
      </c>
      <c r="I84" s="44" t="str">
        <f t="shared" si="66"/>
        <v>nm</v>
      </c>
      <c r="J84" s="108">
        <v>0</v>
      </c>
      <c r="K84" s="108">
        <v>0</v>
      </c>
      <c r="L84" s="108">
        <v>0</v>
      </c>
      <c r="M84" s="108">
        <v>0</v>
      </c>
      <c r="N84" s="108">
        <v>0</v>
      </c>
      <c r="O84" s="103"/>
      <c r="P84" s="103"/>
    </row>
    <row r="85" spans="1:16" x14ac:dyDescent="0.75">
      <c r="A85" s="107" t="s">
        <v>136</v>
      </c>
      <c r="B85" s="103">
        <f>[1]Historicals!B227</f>
        <v>0.25</v>
      </c>
      <c r="C85" s="103">
        <f>[1]Historicals!C227</f>
        <v>0.14000000000000001</v>
      </c>
      <c r="D85" s="103">
        <f>[1]Historicals!D227</f>
        <v>0</v>
      </c>
      <c r="E85" s="103">
        <f>[1]Historicals!E227</f>
        <v>0</v>
      </c>
      <c r="F85" s="103">
        <f>[1]Historicals!F227</f>
        <v>0</v>
      </c>
      <c r="G85" s="103">
        <f>[1]Historicals!G227</f>
        <v>0</v>
      </c>
      <c r="H85" s="103">
        <f>[1]Historicals!H227</f>
        <v>0</v>
      </c>
      <c r="I85" s="103">
        <f>[1]Historicals!I227</f>
        <v>0</v>
      </c>
      <c r="J85" s="108">
        <v>0</v>
      </c>
      <c r="K85" s="108">
        <v>0</v>
      </c>
      <c r="L85" s="108">
        <v>0</v>
      </c>
      <c r="M85" s="108">
        <v>0</v>
      </c>
      <c r="N85" s="108">
        <v>0</v>
      </c>
      <c r="O85" s="103"/>
      <c r="P85" s="103"/>
    </row>
    <row r="86" spans="1:16" x14ac:dyDescent="0.75">
      <c r="A86" s="107" t="s">
        <v>137</v>
      </c>
      <c r="B86" s="44" t="str">
        <f t="shared" ref="B86:N86" si="67">+IFERROR(B84-B85,"nm")</f>
        <v>nm</v>
      </c>
      <c r="C86" s="44">
        <f t="shared" si="67"/>
        <v>-0.11187822497420019</v>
      </c>
      <c r="D86" s="44">
        <f t="shared" si="67"/>
        <v>2.0828105395232166E-2</v>
      </c>
      <c r="E86" s="44">
        <f t="shared" si="67"/>
        <v>-1</v>
      </c>
      <c r="F86" s="44" t="str">
        <f t="shared" si="67"/>
        <v>nm</v>
      </c>
      <c r="G86" s="44" t="str">
        <f t="shared" si="67"/>
        <v>nm</v>
      </c>
      <c r="H86" s="44" t="str">
        <f t="shared" si="67"/>
        <v>nm</v>
      </c>
      <c r="I86" s="44" t="str">
        <f t="shared" si="67"/>
        <v>nm</v>
      </c>
      <c r="J86" s="44">
        <f t="shared" si="67"/>
        <v>0</v>
      </c>
      <c r="K86" s="44">
        <f t="shared" si="67"/>
        <v>0</v>
      </c>
      <c r="L86" s="44">
        <f t="shared" si="67"/>
        <v>0</v>
      </c>
      <c r="M86" s="44">
        <f t="shared" si="67"/>
        <v>0</v>
      </c>
      <c r="N86" s="44">
        <f t="shared" si="67"/>
        <v>0</v>
      </c>
      <c r="O86" s="103"/>
      <c r="P86" s="103"/>
    </row>
    <row r="87" spans="1:16" x14ac:dyDescent="0.75">
      <c r="A87" s="109" t="s">
        <v>113</v>
      </c>
      <c r="B87" s="103">
        <f>[1]Historicals!B124</f>
        <v>1552</v>
      </c>
      <c r="C87" s="103">
        <f>[1]Historicals!C124</f>
        <v>1628</v>
      </c>
      <c r="D87" s="103">
        <f>[1]Historicals!D124</f>
        <v>1868</v>
      </c>
      <c r="E87" s="103">
        <f>[1]Historicals!E124</f>
        <v>0</v>
      </c>
      <c r="F87" s="103">
        <f>[1]Historicals!F124</f>
        <v>0</v>
      </c>
      <c r="G87" s="103">
        <f>[1]Historicals!G124</f>
        <v>0</v>
      </c>
      <c r="H87" s="103">
        <f>[1]Historicals!H124</f>
        <v>0</v>
      </c>
      <c r="I87" s="103">
        <f>[1]Historicals!I124</f>
        <v>0</v>
      </c>
      <c r="J87" s="52">
        <f>I87*(1+J88)</f>
        <v>0</v>
      </c>
      <c r="K87" s="52">
        <f>J87*(1+K88)</f>
        <v>0</v>
      </c>
      <c r="L87" s="52">
        <f>K87*(1+L88)</f>
        <v>0</v>
      </c>
      <c r="M87" s="52">
        <f>L87*(1+M88)</f>
        <v>0</v>
      </c>
      <c r="N87" s="52">
        <f>M87*(1+N88)</f>
        <v>0</v>
      </c>
      <c r="O87" s="103"/>
      <c r="P87" s="103"/>
    </row>
    <row r="88" spans="1:16" x14ac:dyDescent="0.75">
      <c r="A88" s="107" t="s">
        <v>128</v>
      </c>
      <c r="B88" s="44" t="str">
        <f t="shared" ref="B88:I88" si="68">+IFERROR(B87/A87-1,"nm")</f>
        <v>nm</v>
      </c>
      <c r="C88" s="44">
        <f t="shared" si="68"/>
        <v>4.8969072164948502E-2</v>
      </c>
      <c r="D88" s="44">
        <f t="shared" si="68"/>
        <v>0.14742014742014753</v>
      </c>
      <c r="E88" s="44">
        <f t="shared" si="68"/>
        <v>-1</v>
      </c>
      <c r="F88" s="44" t="str">
        <f t="shared" si="68"/>
        <v>nm</v>
      </c>
      <c r="G88" s="44" t="str">
        <f t="shared" si="68"/>
        <v>nm</v>
      </c>
      <c r="H88" s="44" t="str">
        <f t="shared" si="68"/>
        <v>nm</v>
      </c>
      <c r="I88" s="44" t="str">
        <f t="shared" si="68"/>
        <v>nm</v>
      </c>
      <c r="J88" s="108">
        <v>0</v>
      </c>
      <c r="K88" s="108">
        <v>0</v>
      </c>
      <c r="L88" s="108">
        <v>0</v>
      </c>
      <c r="M88" s="108">
        <v>0</v>
      </c>
      <c r="N88" s="108">
        <v>0</v>
      </c>
      <c r="O88" s="103"/>
      <c r="P88" s="103"/>
    </row>
    <row r="89" spans="1:16" s="76" customFormat="1" x14ac:dyDescent="0.75">
      <c r="A89" s="116" t="s">
        <v>136</v>
      </c>
      <c r="B89" s="117">
        <f>[1]Historicals!B228</f>
        <v>0.14000000000000001</v>
      </c>
      <c r="C89" s="117">
        <f>[1]Historicals!C228</f>
        <v>0.16</v>
      </c>
      <c r="D89" s="117">
        <f>[1]Historicals!D228</f>
        <v>0</v>
      </c>
      <c r="E89" s="117">
        <f>[1]Historicals!E228</f>
        <v>0</v>
      </c>
      <c r="F89" s="117">
        <f>[1]Historicals!F228</f>
        <v>0</v>
      </c>
      <c r="G89" s="117">
        <f>[1]Historicals!G228</f>
        <v>0</v>
      </c>
      <c r="H89" s="117">
        <f>[1]Historicals!H228</f>
        <v>0</v>
      </c>
      <c r="I89" s="117">
        <f>[1]Historicals!I228</f>
        <v>0</v>
      </c>
      <c r="J89" s="108">
        <v>0</v>
      </c>
      <c r="K89" s="108">
        <v>0</v>
      </c>
      <c r="L89" s="108">
        <v>0</v>
      </c>
      <c r="M89" s="108">
        <v>0</v>
      </c>
      <c r="N89" s="108">
        <v>0</v>
      </c>
      <c r="O89" s="117"/>
      <c r="P89" s="117"/>
    </row>
    <row r="90" spans="1:16" x14ac:dyDescent="0.75">
      <c r="A90" s="107" t="s">
        <v>137</v>
      </c>
      <c r="B90" s="44" t="str">
        <f t="shared" ref="B90:N90" si="69">+IFERROR(B88-B89,"nm")</f>
        <v>nm</v>
      </c>
      <c r="C90" s="44">
        <f t="shared" si="69"/>
        <v>-0.1110309278350515</v>
      </c>
      <c r="D90" s="44">
        <f t="shared" si="69"/>
        <v>0.14742014742014753</v>
      </c>
      <c r="E90" s="44">
        <f t="shared" si="69"/>
        <v>-1</v>
      </c>
      <c r="F90" s="44" t="str">
        <f t="shared" si="69"/>
        <v>nm</v>
      </c>
      <c r="G90" s="44" t="str">
        <f t="shared" si="69"/>
        <v>nm</v>
      </c>
      <c r="H90" s="44" t="str">
        <f t="shared" si="69"/>
        <v>nm</v>
      </c>
      <c r="I90" s="44" t="str">
        <f t="shared" si="69"/>
        <v>nm</v>
      </c>
      <c r="J90" s="44">
        <f t="shared" si="69"/>
        <v>0</v>
      </c>
      <c r="K90" s="44">
        <f t="shared" si="69"/>
        <v>0</v>
      </c>
      <c r="L90" s="44">
        <f t="shared" si="69"/>
        <v>0</v>
      </c>
      <c r="M90" s="44">
        <f t="shared" si="69"/>
        <v>0</v>
      </c>
      <c r="N90" s="44">
        <f t="shared" si="69"/>
        <v>0</v>
      </c>
      <c r="O90" s="103"/>
      <c r="P90" s="103"/>
    </row>
    <row r="91" spans="1:16" x14ac:dyDescent="0.75">
      <c r="A91" s="109" t="s">
        <v>114</v>
      </c>
      <c r="B91" s="103">
        <f>[1]Historicals!B125</f>
        <v>277</v>
      </c>
      <c r="C91" s="103">
        <f>[1]Historicals!C125</f>
        <v>271</v>
      </c>
      <c r="D91" s="103">
        <f>[1]Historicals!D125</f>
        <v>275</v>
      </c>
      <c r="E91" s="103">
        <f>[1]Historicals!E125</f>
        <v>0</v>
      </c>
      <c r="F91" s="103">
        <f>[1]Historicals!F125</f>
        <v>0</v>
      </c>
      <c r="G91" s="103">
        <f>[1]Historicals!G125</f>
        <v>0</v>
      </c>
      <c r="H91" s="103">
        <f>[1]Historicals!H125</f>
        <v>0</v>
      </c>
      <c r="I91" s="103">
        <f>[1]Historicals!I125</f>
        <v>0</v>
      </c>
      <c r="J91" s="52">
        <f>I91*(1+J92)</f>
        <v>0</v>
      </c>
      <c r="K91" s="52">
        <f>J91*(1+K92)</f>
        <v>0</v>
      </c>
      <c r="L91" s="52">
        <f>K91*(1+L92)</f>
        <v>0</v>
      </c>
      <c r="M91" s="52">
        <f>L91*(1+M92)</f>
        <v>0</v>
      </c>
      <c r="N91" s="52">
        <f>M91*(1+N92)</f>
        <v>0</v>
      </c>
      <c r="O91" s="103"/>
      <c r="P91" s="103"/>
    </row>
    <row r="92" spans="1:16" x14ac:dyDescent="0.75">
      <c r="A92" s="107" t="s">
        <v>128</v>
      </c>
      <c r="B92" s="44" t="str">
        <f t="shared" ref="B92:I92" si="70">+IFERROR(B91/A91-1,"nm")</f>
        <v>nm</v>
      </c>
      <c r="C92" s="44">
        <f t="shared" si="70"/>
        <v>-2.166064981949456E-2</v>
      </c>
      <c r="D92" s="44">
        <f t="shared" si="70"/>
        <v>1.4760147601476037E-2</v>
      </c>
      <c r="E92" s="44">
        <f t="shared" si="70"/>
        <v>-1</v>
      </c>
      <c r="F92" s="44" t="str">
        <f t="shared" si="70"/>
        <v>nm</v>
      </c>
      <c r="G92" s="44" t="str">
        <f t="shared" si="70"/>
        <v>nm</v>
      </c>
      <c r="H92" s="44" t="str">
        <f t="shared" si="70"/>
        <v>nm</v>
      </c>
      <c r="I92" s="44" t="str">
        <f t="shared" si="70"/>
        <v>nm</v>
      </c>
      <c r="J92" s="108">
        <v>0</v>
      </c>
      <c r="K92" s="108">
        <v>0</v>
      </c>
      <c r="L92" s="108">
        <v>0</v>
      </c>
      <c r="M92" s="108">
        <v>0</v>
      </c>
      <c r="N92" s="108">
        <v>0</v>
      </c>
      <c r="O92" s="103"/>
      <c r="P92" s="103"/>
    </row>
    <row r="93" spans="1:16" x14ac:dyDescent="0.75">
      <c r="A93" s="107" t="s">
        <v>136</v>
      </c>
      <c r="B93" s="103">
        <f>[1]Historicals!B229</f>
        <v>0.15000000000000002</v>
      </c>
      <c r="C93" s="103">
        <f>[1]Historicals!C229</f>
        <v>0.08</v>
      </c>
      <c r="D93" s="103">
        <f>[1]Historicals!D229</f>
        <v>0</v>
      </c>
      <c r="E93" s="103">
        <f>[1]Historicals!E229</f>
        <v>0</v>
      </c>
      <c r="F93" s="103">
        <f>[1]Historicals!F229</f>
        <v>0</v>
      </c>
      <c r="G93" s="103">
        <f>[1]Historicals!G229</f>
        <v>0</v>
      </c>
      <c r="H93" s="103">
        <f>[1]Historicals!H229</f>
        <v>0</v>
      </c>
      <c r="I93" s="103">
        <f>[1]Historicals!I229</f>
        <v>0</v>
      </c>
      <c r="J93" s="108">
        <v>0</v>
      </c>
      <c r="K93" s="108">
        <v>0</v>
      </c>
      <c r="L93" s="108">
        <v>0</v>
      </c>
      <c r="M93" s="108">
        <v>0</v>
      </c>
      <c r="N93" s="108">
        <v>0</v>
      </c>
      <c r="O93" s="103"/>
      <c r="P93" s="103"/>
    </row>
    <row r="94" spans="1:16" x14ac:dyDescent="0.75">
      <c r="A94" s="107" t="s">
        <v>137</v>
      </c>
      <c r="B94" s="44" t="str">
        <f t="shared" ref="B94:N94" si="71">+IFERROR(B92-B93,"nm")</f>
        <v>nm</v>
      </c>
      <c r="C94" s="44">
        <f t="shared" si="71"/>
        <v>-0.10166064981949456</v>
      </c>
      <c r="D94" s="44">
        <f t="shared" si="71"/>
        <v>1.4760147601476037E-2</v>
      </c>
      <c r="E94" s="44">
        <f t="shared" si="71"/>
        <v>-1</v>
      </c>
      <c r="F94" s="44" t="str">
        <f t="shared" si="71"/>
        <v>nm</v>
      </c>
      <c r="G94" s="44" t="str">
        <f t="shared" si="71"/>
        <v>nm</v>
      </c>
      <c r="H94" s="44" t="str">
        <f t="shared" si="71"/>
        <v>nm</v>
      </c>
      <c r="I94" s="44" t="str">
        <f t="shared" si="71"/>
        <v>nm</v>
      </c>
      <c r="J94" s="44">
        <f t="shared" si="71"/>
        <v>0</v>
      </c>
      <c r="K94" s="44">
        <f t="shared" si="71"/>
        <v>0</v>
      </c>
      <c r="L94" s="44">
        <f t="shared" si="71"/>
        <v>0</v>
      </c>
      <c r="M94" s="44">
        <f t="shared" si="71"/>
        <v>0</v>
      </c>
      <c r="N94" s="44">
        <f t="shared" si="71"/>
        <v>0</v>
      </c>
      <c r="O94" s="103"/>
      <c r="P94" s="103"/>
    </row>
    <row r="95" spans="1:16" x14ac:dyDescent="0.75">
      <c r="A95" s="106" t="s">
        <v>129</v>
      </c>
      <c r="B95" s="45">
        <f t="shared" ref="B95:I95" si="72">+B101+B98</f>
        <v>1350</v>
      </c>
      <c r="C95" s="45">
        <f t="shared" si="72"/>
        <v>1506</v>
      </c>
      <c r="D95" s="45">
        <f t="shared" si="72"/>
        <v>1203</v>
      </c>
      <c r="E95" s="45">
        <f t="shared" si="72"/>
        <v>0</v>
      </c>
      <c r="F95" s="45">
        <f t="shared" si="72"/>
        <v>0</v>
      </c>
      <c r="G95" s="45">
        <f t="shared" si="72"/>
        <v>0</v>
      </c>
      <c r="H95" s="45">
        <f t="shared" si="72"/>
        <v>0</v>
      </c>
      <c r="I95" s="45">
        <f t="shared" si="72"/>
        <v>0</v>
      </c>
      <c r="J95" s="52">
        <f>I95*(1+J96)</f>
        <v>0</v>
      </c>
      <c r="K95" s="52">
        <f>J95*(1+K96)</f>
        <v>0</v>
      </c>
      <c r="L95" s="52">
        <f>K95*(1+L96)</f>
        <v>0</v>
      </c>
      <c r="M95" s="52">
        <f>L95*(1+M96)</f>
        <v>0</v>
      </c>
      <c r="N95" s="52">
        <f>M95*(1+N96)</f>
        <v>0</v>
      </c>
      <c r="O95" s="103"/>
      <c r="P95" s="103"/>
    </row>
    <row r="96" spans="1:16" x14ac:dyDescent="0.75">
      <c r="A96" s="107" t="s">
        <v>128</v>
      </c>
      <c r="B96" s="44" t="str">
        <f t="shared" ref="B96:I96" si="73">+IFERROR(B95/A95-1,"nm")</f>
        <v>nm</v>
      </c>
      <c r="C96" s="44">
        <f t="shared" si="73"/>
        <v>0.11555555555555563</v>
      </c>
      <c r="D96" s="44">
        <f t="shared" si="73"/>
        <v>-0.20119521912350602</v>
      </c>
      <c r="E96" s="44">
        <f t="shared" si="73"/>
        <v>-1</v>
      </c>
      <c r="F96" s="44" t="str">
        <f t="shared" si="73"/>
        <v>nm</v>
      </c>
      <c r="G96" s="44" t="str">
        <f t="shared" si="73"/>
        <v>nm</v>
      </c>
      <c r="H96" s="44" t="str">
        <f t="shared" si="73"/>
        <v>nm</v>
      </c>
      <c r="I96" s="44" t="str">
        <f t="shared" si="73"/>
        <v>nm</v>
      </c>
      <c r="J96" s="108">
        <v>0</v>
      </c>
      <c r="K96" s="108">
        <v>0</v>
      </c>
      <c r="L96" s="108">
        <v>0</v>
      </c>
      <c r="M96" s="108">
        <v>0</v>
      </c>
      <c r="N96" s="108">
        <v>0</v>
      </c>
      <c r="O96" s="103"/>
      <c r="P96" s="103"/>
    </row>
    <row r="97" spans="1:122" x14ac:dyDescent="0.75">
      <c r="A97" s="107" t="s">
        <v>130</v>
      </c>
      <c r="B97" s="117">
        <f t="shared" ref="B97:N97" si="74">IFERROR(B95/B$81,"nm")</f>
        <v>0.23663453111305871</v>
      </c>
      <c r="C97" s="117">
        <f t="shared" si="74"/>
        <v>0.2559483344663494</v>
      </c>
      <c r="D97" s="117">
        <f t="shared" si="74"/>
        <v>0.19368861696989212</v>
      </c>
      <c r="E97" s="117" t="str">
        <f t="shared" si="74"/>
        <v>nm</v>
      </c>
      <c r="F97" s="117" t="str">
        <f t="shared" si="74"/>
        <v>nm</v>
      </c>
      <c r="G97" s="117" t="str">
        <f t="shared" si="74"/>
        <v>nm</v>
      </c>
      <c r="H97" s="117" t="str">
        <f t="shared" si="74"/>
        <v>nm</v>
      </c>
      <c r="I97" s="117" t="str">
        <f t="shared" si="74"/>
        <v>nm</v>
      </c>
      <c r="J97" s="117" t="str">
        <f t="shared" si="74"/>
        <v>nm</v>
      </c>
      <c r="K97" s="117" t="str">
        <f t="shared" si="74"/>
        <v>nm</v>
      </c>
      <c r="L97" s="117" t="str">
        <f t="shared" si="74"/>
        <v>nm</v>
      </c>
      <c r="M97" s="117" t="str">
        <f t="shared" si="74"/>
        <v>nm</v>
      </c>
      <c r="N97" s="117" t="str">
        <f t="shared" si="74"/>
        <v>nm</v>
      </c>
      <c r="O97" s="103"/>
      <c r="P97" s="103"/>
    </row>
    <row r="98" spans="1:122" x14ac:dyDescent="0.75">
      <c r="A98" s="106" t="s">
        <v>131</v>
      </c>
      <c r="B98" s="103">
        <f>[1]Historicals!B204</f>
        <v>75</v>
      </c>
      <c r="C98" s="103">
        <f>[1]Historicals!C204</f>
        <v>72</v>
      </c>
      <c r="D98" s="103">
        <f>[1]Historicals!D204</f>
        <v>0</v>
      </c>
      <c r="E98" s="103">
        <f>[1]Historicals!E204</f>
        <v>0</v>
      </c>
      <c r="F98" s="103">
        <f>[1]Historicals!F204</f>
        <v>0</v>
      </c>
      <c r="G98" s="103">
        <f>[1]Historicals!G204</f>
        <v>0</v>
      </c>
      <c r="H98" s="103">
        <f>[1]Historicals!H204</f>
        <v>0</v>
      </c>
      <c r="I98" s="103">
        <f>[1]Historicals!I204</f>
        <v>0</v>
      </c>
      <c r="J98" s="52">
        <f>I98*(1+J99)</f>
        <v>0</v>
      </c>
      <c r="K98" s="52">
        <f>J98*(1+K99)</f>
        <v>0</v>
      </c>
      <c r="L98" s="52">
        <f>K98*(1+L99)</f>
        <v>0</v>
      </c>
      <c r="M98" s="52">
        <f>L98*(1+M99)</f>
        <v>0</v>
      </c>
      <c r="N98" s="52">
        <f>M98*(1+N99)</f>
        <v>0</v>
      </c>
      <c r="O98" s="103"/>
      <c r="P98" s="103"/>
    </row>
    <row r="99" spans="1:122" x14ac:dyDescent="0.75">
      <c r="A99" s="107" t="s">
        <v>128</v>
      </c>
      <c r="B99" s="44" t="str">
        <f t="shared" ref="B99:I99" si="75">+IFERROR(B98/A98-1,"nm")</f>
        <v>nm</v>
      </c>
      <c r="C99" s="44">
        <f t="shared" si="75"/>
        <v>-4.0000000000000036E-2</v>
      </c>
      <c r="D99" s="44">
        <f t="shared" si="75"/>
        <v>-1</v>
      </c>
      <c r="E99" s="44" t="str">
        <f t="shared" si="75"/>
        <v>nm</v>
      </c>
      <c r="F99" s="44" t="str">
        <f t="shared" si="75"/>
        <v>nm</v>
      </c>
      <c r="G99" s="44" t="str">
        <f t="shared" si="75"/>
        <v>nm</v>
      </c>
      <c r="H99" s="44" t="str">
        <f t="shared" si="75"/>
        <v>nm</v>
      </c>
      <c r="I99" s="44" t="str">
        <f t="shared" si="75"/>
        <v>nm</v>
      </c>
      <c r="J99" s="108">
        <v>0</v>
      </c>
      <c r="K99" s="108">
        <v>0</v>
      </c>
      <c r="L99" s="108">
        <v>0</v>
      </c>
      <c r="M99" s="108">
        <v>0</v>
      </c>
      <c r="N99" s="108">
        <v>0</v>
      </c>
      <c r="O99" s="103"/>
      <c r="P99" s="103"/>
    </row>
    <row r="100" spans="1:122" s="108" customFormat="1" x14ac:dyDescent="0.75">
      <c r="A100" s="118" t="s">
        <v>156</v>
      </c>
      <c r="B100" s="119">
        <f t="shared" ref="B100:N100" si="76">IFERROR(B98/B$81,"nm")</f>
        <v>1.3146362839614373E-2</v>
      </c>
      <c r="C100" s="119">
        <f t="shared" si="76"/>
        <v>1.2236573759347382E-2</v>
      </c>
      <c r="D100" s="119">
        <f t="shared" si="76"/>
        <v>0</v>
      </c>
      <c r="E100" s="119" t="str">
        <f t="shared" si="76"/>
        <v>nm</v>
      </c>
      <c r="F100" s="119" t="str">
        <f t="shared" si="76"/>
        <v>nm</v>
      </c>
      <c r="G100" s="119" t="str">
        <f t="shared" si="76"/>
        <v>nm</v>
      </c>
      <c r="H100" s="119" t="str">
        <f t="shared" si="76"/>
        <v>nm</v>
      </c>
      <c r="I100" s="119" t="str">
        <f t="shared" si="76"/>
        <v>nm</v>
      </c>
      <c r="J100" s="119" t="str">
        <f t="shared" si="76"/>
        <v>nm</v>
      </c>
      <c r="K100" s="119" t="str">
        <f t="shared" si="76"/>
        <v>nm</v>
      </c>
      <c r="L100" s="119" t="str">
        <f t="shared" si="76"/>
        <v>nm</v>
      </c>
      <c r="M100" s="119" t="str">
        <f t="shared" si="76"/>
        <v>nm</v>
      </c>
      <c r="N100" s="119" t="str">
        <f t="shared" si="76"/>
        <v>nm</v>
      </c>
      <c r="O100" s="119"/>
      <c r="P100" s="119"/>
    </row>
    <row r="101" spans="1:122" x14ac:dyDescent="0.75">
      <c r="A101" s="106" t="s">
        <v>133</v>
      </c>
      <c r="B101" s="103">
        <f>[1]Historicals!B159</f>
        <v>1275</v>
      </c>
      <c r="C101" s="103">
        <f>[1]Historicals!C159</f>
        <v>1434</v>
      </c>
      <c r="D101" s="103">
        <f>[1]Historicals!D159</f>
        <v>1203</v>
      </c>
      <c r="E101" s="103">
        <f>[1]Historicals!E159</f>
        <v>0</v>
      </c>
      <c r="F101" s="103">
        <f>[1]Historicals!F159</f>
        <v>0</v>
      </c>
      <c r="G101" s="103">
        <f>[1]Historicals!G159</f>
        <v>0</v>
      </c>
      <c r="H101" s="103">
        <f>[1]Historicals!H159</f>
        <v>0</v>
      </c>
      <c r="I101" s="103">
        <f>[1]Historicals!I159</f>
        <v>0</v>
      </c>
      <c r="J101" s="52">
        <f>I101*(1+J102)</f>
        <v>0</v>
      </c>
      <c r="K101" s="52">
        <f>J101*(1+K102)</f>
        <v>0</v>
      </c>
      <c r="L101" s="52">
        <f>K101*(1+L102)</f>
        <v>0</v>
      </c>
      <c r="M101" s="52">
        <f>L101*(1+M102)</f>
        <v>0</v>
      </c>
      <c r="N101" s="52">
        <f>M101*(1+N102)</f>
        <v>0</v>
      </c>
      <c r="O101" s="103"/>
      <c r="P101" s="103"/>
    </row>
    <row r="102" spans="1:122" x14ac:dyDescent="0.75">
      <c r="A102" s="107" t="s">
        <v>128</v>
      </c>
      <c r="B102" s="44" t="str">
        <f t="shared" ref="B102:I102" si="77">+IFERROR(B101/A101-1,"nm")</f>
        <v>nm</v>
      </c>
      <c r="C102" s="44">
        <f t="shared" si="77"/>
        <v>0.12470588235294122</v>
      </c>
      <c r="D102" s="44">
        <f t="shared" si="77"/>
        <v>-0.16108786610878656</v>
      </c>
      <c r="E102" s="44">
        <f t="shared" si="77"/>
        <v>-1</v>
      </c>
      <c r="F102" s="44" t="str">
        <f t="shared" si="77"/>
        <v>nm</v>
      </c>
      <c r="G102" s="44" t="str">
        <f t="shared" si="77"/>
        <v>nm</v>
      </c>
      <c r="H102" s="44" t="str">
        <f t="shared" si="77"/>
        <v>nm</v>
      </c>
      <c r="I102" s="44" t="str">
        <f t="shared" si="77"/>
        <v>nm</v>
      </c>
      <c r="J102" s="108">
        <v>0</v>
      </c>
      <c r="K102" s="108">
        <v>0</v>
      </c>
      <c r="L102" s="108">
        <v>0</v>
      </c>
      <c r="M102" s="108">
        <v>0</v>
      </c>
      <c r="N102" s="108">
        <v>0</v>
      </c>
      <c r="O102" s="103"/>
      <c r="P102" s="103"/>
    </row>
    <row r="103" spans="1:122" x14ac:dyDescent="0.75">
      <c r="A103" s="107" t="s">
        <v>130</v>
      </c>
      <c r="B103" s="117">
        <f t="shared" ref="B103:N103" si="78">IFERROR(B101/B$81,"nm")</f>
        <v>0.22348816827344434</v>
      </c>
      <c r="C103" s="117">
        <f t="shared" si="78"/>
        <v>0.24371176070700204</v>
      </c>
      <c r="D103" s="117">
        <f t="shared" si="78"/>
        <v>0.19368861696989212</v>
      </c>
      <c r="E103" s="117" t="str">
        <f t="shared" si="78"/>
        <v>nm</v>
      </c>
      <c r="F103" s="117" t="str">
        <f t="shared" si="78"/>
        <v>nm</v>
      </c>
      <c r="G103" s="117" t="str">
        <f t="shared" si="78"/>
        <v>nm</v>
      </c>
      <c r="H103" s="117" t="str">
        <f t="shared" si="78"/>
        <v>nm</v>
      </c>
      <c r="I103" s="117" t="str">
        <f t="shared" si="78"/>
        <v>nm</v>
      </c>
      <c r="J103" s="117" t="str">
        <f t="shared" si="78"/>
        <v>nm</v>
      </c>
      <c r="K103" s="117" t="str">
        <f t="shared" si="78"/>
        <v>nm</v>
      </c>
      <c r="L103" s="117" t="str">
        <f t="shared" si="78"/>
        <v>nm</v>
      </c>
      <c r="M103" s="117" t="str">
        <f t="shared" si="78"/>
        <v>nm</v>
      </c>
      <c r="N103" s="117" t="str">
        <f t="shared" si="78"/>
        <v>nm</v>
      </c>
      <c r="O103" s="103"/>
      <c r="P103" s="103"/>
    </row>
    <row r="104" spans="1:122" x14ac:dyDescent="0.75">
      <c r="A104" s="106" t="s">
        <v>134</v>
      </c>
      <c r="B104" s="103">
        <f>[1]Historicals!B189</f>
        <v>216</v>
      </c>
      <c r="C104" s="103">
        <f>[1]Historicals!C189</f>
        <v>215</v>
      </c>
      <c r="D104" s="103">
        <f>[1]Historicals!D189</f>
        <v>0</v>
      </c>
      <c r="E104" s="103">
        <f>[1]Historicals!E189</f>
        <v>0</v>
      </c>
      <c r="F104" s="103">
        <f>[1]Historicals!F189</f>
        <v>0</v>
      </c>
      <c r="G104" s="103">
        <f>[1]Historicals!G189</f>
        <v>0</v>
      </c>
      <c r="H104" s="103">
        <f>[1]Historicals!H189</f>
        <v>0</v>
      </c>
      <c r="I104" s="103">
        <f>[1]Historicals!I189</f>
        <v>0</v>
      </c>
      <c r="J104" s="52">
        <f>I104*(1+J105)</f>
        <v>0</v>
      </c>
      <c r="K104" s="52">
        <f>J104*(1+K105)</f>
        <v>0</v>
      </c>
      <c r="L104" s="52">
        <f>K104*(1+L105)</f>
        <v>0</v>
      </c>
      <c r="M104" s="52">
        <f>L104*(1+M105)</f>
        <v>0</v>
      </c>
      <c r="N104" s="52">
        <f>M104*(1+N105)</f>
        <v>0</v>
      </c>
      <c r="O104" s="103"/>
      <c r="P104" s="103"/>
    </row>
    <row r="105" spans="1:122" x14ac:dyDescent="0.75">
      <c r="A105" s="107" t="s">
        <v>128</v>
      </c>
      <c r="B105" s="44" t="str">
        <f t="shared" ref="B105:I105" si="79">+IFERROR(B104/A104-1,"nm")</f>
        <v>nm</v>
      </c>
      <c r="C105" s="44">
        <f t="shared" si="79"/>
        <v>-4.6296296296296502E-3</v>
      </c>
      <c r="D105" s="44">
        <f t="shared" si="79"/>
        <v>-1</v>
      </c>
      <c r="E105" s="44" t="str">
        <f t="shared" si="79"/>
        <v>nm</v>
      </c>
      <c r="F105" s="44" t="str">
        <f t="shared" si="79"/>
        <v>nm</v>
      </c>
      <c r="G105" s="44" t="str">
        <f t="shared" si="79"/>
        <v>nm</v>
      </c>
      <c r="H105" s="44" t="str">
        <f t="shared" si="79"/>
        <v>nm</v>
      </c>
      <c r="I105" s="44" t="str">
        <f t="shared" si="79"/>
        <v>nm</v>
      </c>
      <c r="J105" s="108">
        <v>0</v>
      </c>
      <c r="K105" s="108">
        <v>0</v>
      </c>
      <c r="L105" s="108">
        <v>0</v>
      </c>
      <c r="M105" s="108">
        <v>0</v>
      </c>
      <c r="N105" s="108">
        <v>0</v>
      </c>
      <c r="O105" s="103"/>
      <c r="P105" s="103"/>
    </row>
    <row r="106" spans="1:122" x14ac:dyDescent="0.75">
      <c r="A106" s="107" t="s">
        <v>156</v>
      </c>
      <c r="B106" s="117">
        <f t="shared" ref="B106:N109" si="80">IFERROR(B104/B$81,"nm")</f>
        <v>3.7861524978089395E-2</v>
      </c>
      <c r="C106" s="117">
        <f t="shared" si="80"/>
        <v>3.6539768864717881E-2</v>
      </c>
      <c r="D106" s="117">
        <f t="shared" si="80"/>
        <v>0</v>
      </c>
      <c r="E106" s="117" t="str">
        <f t="shared" si="80"/>
        <v>nm</v>
      </c>
      <c r="F106" s="117" t="str">
        <f t="shared" si="80"/>
        <v>nm</v>
      </c>
      <c r="G106" s="117" t="str">
        <f t="shared" si="80"/>
        <v>nm</v>
      </c>
      <c r="H106" s="117" t="str">
        <f t="shared" si="80"/>
        <v>nm</v>
      </c>
      <c r="I106" s="117" t="str">
        <f t="shared" si="80"/>
        <v>nm</v>
      </c>
      <c r="J106" s="117" t="str">
        <f t="shared" si="80"/>
        <v>nm</v>
      </c>
      <c r="K106" s="117" t="str">
        <f t="shared" si="80"/>
        <v>nm</v>
      </c>
      <c r="L106" s="117" t="str">
        <f t="shared" si="80"/>
        <v>nm</v>
      </c>
      <c r="M106" s="117" t="str">
        <f t="shared" si="80"/>
        <v>nm</v>
      </c>
      <c r="N106" s="117" t="str">
        <f t="shared" si="80"/>
        <v>nm</v>
      </c>
      <c r="O106" s="103"/>
      <c r="P106" s="103"/>
    </row>
    <row r="107" spans="1:122" x14ac:dyDescent="0.75">
      <c r="A107" s="93" t="s">
        <v>139</v>
      </c>
      <c r="B107" s="120">
        <f>[1]Historicals!B174</f>
        <v>451</v>
      </c>
      <c r="C107" s="120">
        <f>[1]Historicals!C174</f>
        <v>589</v>
      </c>
      <c r="D107" s="120">
        <f>[1]Historicals!D174</f>
        <v>0</v>
      </c>
      <c r="E107" s="120">
        <f>[1]Historicals!E174</f>
        <v>0</v>
      </c>
      <c r="F107" s="120">
        <f>[1]Historicals!F174</f>
        <v>0</v>
      </c>
      <c r="G107" s="120">
        <f>[1]Historicals!G174</f>
        <v>0</v>
      </c>
      <c r="H107" s="120">
        <f>[1]Historicals!H174</f>
        <v>0</v>
      </c>
      <c r="I107" s="120">
        <f>[1]Historicals!I174</f>
        <v>0</v>
      </c>
      <c r="J107" s="120">
        <f>[1]Historicals!J174</f>
        <v>0</v>
      </c>
      <c r="K107" s="120">
        <f>[1]Historicals!K174</f>
        <v>0</v>
      </c>
      <c r="L107" s="120">
        <f>[1]Historicals!L174</f>
        <v>0</v>
      </c>
      <c r="M107" s="120">
        <f>[1]Historicals!M174</f>
        <v>0</v>
      </c>
      <c r="N107" s="120">
        <f>[1]Historicals!N174</f>
        <v>0</v>
      </c>
      <c r="O107" s="103"/>
      <c r="P107" s="103"/>
    </row>
    <row r="108" spans="1:122" s="76" customFormat="1" x14ac:dyDescent="0.75">
      <c r="A108" s="95" t="s">
        <v>128</v>
      </c>
      <c r="B108" s="44" t="str">
        <f t="shared" ref="B108:N108" si="81">+IFERROR(B107/A107-1,"nm")</f>
        <v>nm</v>
      </c>
      <c r="C108" s="44">
        <f t="shared" si="81"/>
        <v>0.3059866962305986</v>
      </c>
      <c r="D108" s="44">
        <f t="shared" si="81"/>
        <v>-1</v>
      </c>
      <c r="E108" s="44" t="str">
        <f t="shared" si="81"/>
        <v>nm</v>
      </c>
      <c r="F108" s="44" t="str">
        <f t="shared" si="81"/>
        <v>nm</v>
      </c>
      <c r="G108" s="44" t="str">
        <f t="shared" si="81"/>
        <v>nm</v>
      </c>
      <c r="H108" s="44" t="str">
        <f t="shared" si="81"/>
        <v>nm</v>
      </c>
      <c r="I108" s="44" t="str">
        <f t="shared" si="81"/>
        <v>nm</v>
      </c>
      <c r="J108" s="44" t="str">
        <f t="shared" si="81"/>
        <v>nm</v>
      </c>
      <c r="K108" s="44" t="str">
        <f t="shared" si="81"/>
        <v>nm</v>
      </c>
      <c r="L108" s="44" t="str">
        <f t="shared" si="81"/>
        <v>nm</v>
      </c>
      <c r="M108" s="44" t="str">
        <f t="shared" si="81"/>
        <v>nm</v>
      </c>
      <c r="N108" s="44" t="str">
        <f t="shared" si="81"/>
        <v>nm</v>
      </c>
      <c r="O108" s="103"/>
      <c r="P108" s="103"/>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row>
    <row r="109" spans="1:122" x14ac:dyDescent="0.75">
      <c r="A109" s="95" t="s">
        <v>132</v>
      </c>
      <c r="B109" s="121">
        <f t="shared" si="80"/>
        <v>7.9053461875547765E-2</v>
      </c>
      <c r="C109" s="121">
        <f t="shared" si="80"/>
        <v>0.10010197144799456</v>
      </c>
      <c r="D109" s="121">
        <f t="shared" si="80"/>
        <v>0</v>
      </c>
      <c r="E109" s="121" t="str">
        <f t="shared" si="80"/>
        <v>nm</v>
      </c>
      <c r="F109" s="121" t="str">
        <f t="shared" si="80"/>
        <v>nm</v>
      </c>
      <c r="G109" s="121" t="str">
        <f t="shared" si="80"/>
        <v>nm</v>
      </c>
      <c r="H109" s="121" t="str">
        <f t="shared" si="80"/>
        <v>nm</v>
      </c>
      <c r="I109" s="121" t="str">
        <f t="shared" si="80"/>
        <v>nm</v>
      </c>
      <c r="J109" s="121" t="str">
        <f>I109</f>
        <v>nm</v>
      </c>
      <c r="K109" s="121" t="str">
        <f t="shared" ref="K109:N109" si="82">J109</f>
        <v>nm</v>
      </c>
      <c r="L109" s="121" t="str">
        <f t="shared" si="82"/>
        <v>nm</v>
      </c>
      <c r="M109" s="121" t="str">
        <f t="shared" si="82"/>
        <v>nm</v>
      </c>
      <c r="N109" s="121" t="str">
        <f t="shared" si="82"/>
        <v>nm</v>
      </c>
      <c r="O109" s="103"/>
      <c r="P109" s="103"/>
    </row>
    <row r="110" spans="1:122" s="76" customFormat="1" x14ac:dyDescent="0.75">
      <c r="A110" s="113" t="str">
        <f>[1]Historicals!A126</f>
        <v xml:space="preserve">Central &amp; Eastern Europe </v>
      </c>
      <c r="B110" s="113"/>
      <c r="C110" s="113"/>
      <c r="D110" s="113"/>
      <c r="E110" s="113"/>
      <c r="F110" s="113"/>
      <c r="G110" s="113"/>
      <c r="H110" s="113"/>
      <c r="I110" s="113"/>
      <c r="J110" s="122"/>
      <c r="K110" s="115"/>
      <c r="L110" s="114"/>
      <c r="M110" s="114"/>
      <c r="N110" s="114"/>
      <c r="O110" s="103"/>
      <c r="P110" s="103"/>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row>
    <row r="111" spans="1:122" s="76" customFormat="1" x14ac:dyDescent="0.75">
      <c r="A111" s="106" t="s">
        <v>135</v>
      </c>
      <c r="B111" s="123">
        <f>[1]Historicals!B126</f>
        <v>1421</v>
      </c>
      <c r="C111" s="123">
        <f>[1]Historicals!C126</f>
        <v>1431</v>
      </c>
      <c r="D111" s="123">
        <f>[1]Historicals!D126</f>
        <v>1487</v>
      </c>
      <c r="E111" s="123">
        <f>[1]Historicals!E126</f>
        <v>0</v>
      </c>
      <c r="F111" s="123">
        <f>[1]Historicals!F126</f>
        <v>0</v>
      </c>
      <c r="G111" s="123">
        <f>[1]Historicals!G126</f>
        <v>0</v>
      </c>
      <c r="H111" s="123">
        <f>[1]Historicals!H126</f>
        <v>0</v>
      </c>
      <c r="I111" s="123">
        <f>[1]Historicals!I126</f>
        <v>0</v>
      </c>
      <c r="J111" s="52">
        <f>J113+J117+J121</f>
        <v>0</v>
      </c>
      <c r="K111" s="52">
        <f>K113+K117+K121</f>
        <v>0</v>
      </c>
      <c r="L111" s="52">
        <f>L113+L117+L121</f>
        <v>0</v>
      </c>
      <c r="M111" s="52">
        <f>M113+M117+M121</f>
        <v>0</v>
      </c>
      <c r="N111" s="52">
        <f>N113+N117+N121</f>
        <v>0</v>
      </c>
      <c r="O111" s="103"/>
      <c r="P111" s="103"/>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row>
    <row r="112" spans="1:122" s="76" customFormat="1" x14ac:dyDescent="0.75">
      <c r="A112" s="116" t="s">
        <v>128</v>
      </c>
      <c r="B112" s="124" t="str">
        <f t="shared" ref="B112:I112" si="83">+IFERROR(B111/A111-1,"nm")</f>
        <v>nm</v>
      </c>
      <c r="C112" s="124">
        <f t="shared" si="83"/>
        <v>7.0372976776917895E-3</v>
      </c>
      <c r="D112" s="124">
        <f t="shared" si="83"/>
        <v>3.9133473095737337E-2</v>
      </c>
      <c r="E112" s="124">
        <f t="shared" si="83"/>
        <v>-1</v>
      </c>
      <c r="F112" s="124" t="str">
        <f t="shared" si="83"/>
        <v>nm</v>
      </c>
      <c r="G112" s="124" t="str">
        <f t="shared" si="83"/>
        <v>nm</v>
      </c>
      <c r="H112" s="124" t="str">
        <f t="shared" si="83"/>
        <v>nm</v>
      </c>
      <c r="I112" s="124" t="str">
        <f t="shared" si="83"/>
        <v>nm</v>
      </c>
      <c r="J112" s="108">
        <v>0</v>
      </c>
      <c r="K112" s="108">
        <v>0</v>
      </c>
      <c r="L112" s="108">
        <v>0</v>
      </c>
      <c r="M112" s="108">
        <v>0</v>
      </c>
      <c r="N112" s="108">
        <v>0</v>
      </c>
      <c r="O112" s="117"/>
      <c r="P112" s="117"/>
    </row>
    <row r="113" spans="1:122" x14ac:dyDescent="0.75">
      <c r="A113" s="109" t="s">
        <v>112</v>
      </c>
      <c r="B113" s="123">
        <f>[1]Historicals!B127</f>
        <v>827</v>
      </c>
      <c r="C113" s="123">
        <f>[1]Historicals!C127</f>
        <v>882</v>
      </c>
      <c r="D113" s="123">
        <f>[1]Historicals!D127</f>
        <v>927</v>
      </c>
      <c r="E113" s="123">
        <f>[1]Historicals!E127</f>
        <v>0</v>
      </c>
      <c r="F113" s="123">
        <f>[1]Historicals!F127</f>
        <v>0</v>
      </c>
      <c r="G113" s="123">
        <f>[1]Historicals!G127</f>
        <v>0</v>
      </c>
      <c r="H113" s="123">
        <f>[1]Historicals!H127</f>
        <v>0</v>
      </c>
      <c r="I113" s="123">
        <f>[1]Historicals!I127</f>
        <v>0</v>
      </c>
      <c r="J113" s="52">
        <f>I113*(1+J114)</f>
        <v>0</v>
      </c>
      <c r="K113" s="52">
        <f>J113*(1+K114)</f>
        <v>0</v>
      </c>
      <c r="L113" s="52">
        <f>K113*(1+L114)</f>
        <v>0</v>
      </c>
      <c r="M113" s="52">
        <f>L113*(1+M114)</f>
        <v>0</v>
      </c>
      <c r="N113" s="52">
        <f>M113*(1+N114)</f>
        <v>0</v>
      </c>
      <c r="O113" s="103"/>
      <c r="P113" s="103"/>
    </row>
    <row r="114" spans="1:122" s="76" customFormat="1" x14ac:dyDescent="0.75">
      <c r="A114" s="116" t="s">
        <v>128</v>
      </c>
      <c r="B114" s="124" t="str">
        <f t="shared" ref="B114:I114" si="84">+IFERROR(B113/A113-1,"nm")</f>
        <v>nm</v>
      </c>
      <c r="C114" s="124">
        <f t="shared" si="84"/>
        <v>6.6505441354292705E-2</v>
      </c>
      <c r="D114" s="124">
        <f t="shared" si="84"/>
        <v>5.1020408163265252E-2</v>
      </c>
      <c r="E114" s="124">
        <f t="shared" si="84"/>
        <v>-1</v>
      </c>
      <c r="F114" s="124" t="str">
        <f t="shared" si="84"/>
        <v>nm</v>
      </c>
      <c r="G114" s="124" t="str">
        <f t="shared" si="84"/>
        <v>nm</v>
      </c>
      <c r="H114" s="124" t="str">
        <f t="shared" si="84"/>
        <v>nm</v>
      </c>
      <c r="I114" s="124" t="str">
        <f t="shared" si="84"/>
        <v>nm</v>
      </c>
      <c r="J114" s="108">
        <v>0</v>
      </c>
      <c r="K114" s="108">
        <v>0</v>
      </c>
      <c r="L114" s="108">
        <v>0</v>
      </c>
      <c r="M114" s="108">
        <v>0</v>
      </c>
      <c r="N114" s="108">
        <v>0</v>
      </c>
      <c r="O114" s="117"/>
      <c r="P114" s="117"/>
    </row>
    <row r="115" spans="1:122" s="76" customFormat="1" x14ac:dyDescent="0.75">
      <c r="A115" s="116" t="s">
        <v>136</v>
      </c>
      <c r="B115" s="117">
        <f>[1]Historicals!B231</f>
        <v>0.22</v>
      </c>
      <c r="C115" s="117">
        <f>[1]Historicals!C231</f>
        <v>0.23</v>
      </c>
      <c r="D115" s="117">
        <f>[1]Historicals!D231</f>
        <v>0</v>
      </c>
      <c r="E115" s="117">
        <f>[1]Historicals!E231</f>
        <v>0</v>
      </c>
      <c r="F115" s="117">
        <f>[1]Historicals!F231</f>
        <v>0</v>
      </c>
      <c r="G115" s="117">
        <f>[1]Historicals!G231</f>
        <v>0</v>
      </c>
      <c r="H115" s="117">
        <f>[1]Historicals!H231</f>
        <v>0</v>
      </c>
      <c r="I115" s="117">
        <f>[1]Historicals!I231</f>
        <v>0</v>
      </c>
      <c r="J115" s="108">
        <v>0</v>
      </c>
      <c r="K115" s="108">
        <v>0</v>
      </c>
      <c r="L115" s="108">
        <v>0</v>
      </c>
      <c r="M115" s="108">
        <v>0</v>
      </c>
      <c r="N115" s="108">
        <v>0</v>
      </c>
      <c r="O115" s="117"/>
      <c r="P115" s="117"/>
    </row>
    <row r="116" spans="1:122" s="76" customFormat="1" x14ac:dyDescent="0.75">
      <c r="A116" s="116" t="s">
        <v>137</v>
      </c>
      <c r="B116" s="124" t="str">
        <f t="shared" ref="B116:N116" si="85">+IFERROR(B114-B115,"nm")</f>
        <v>nm</v>
      </c>
      <c r="C116" s="124">
        <f t="shared" si="85"/>
        <v>-0.16349455864570731</v>
      </c>
      <c r="D116" s="124">
        <f t="shared" si="85"/>
        <v>5.1020408163265252E-2</v>
      </c>
      <c r="E116" s="124">
        <f t="shared" si="85"/>
        <v>-1</v>
      </c>
      <c r="F116" s="124" t="str">
        <f t="shared" si="85"/>
        <v>nm</v>
      </c>
      <c r="G116" s="124" t="str">
        <f t="shared" si="85"/>
        <v>nm</v>
      </c>
      <c r="H116" s="124" t="str">
        <f t="shared" si="85"/>
        <v>nm</v>
      </c>
      <c r="I116" s="124" t="str">
        <f t="shared" si="85"/>
        <v>nm</v>
      </c>
      <c r="J116" s="44">
        <f t="shared" si="85"/>
        <v>0</v>
      </c>
      <c r="K116" s="44">
        <f t="shared" si="85"/>
        <v>0</v>
      </c>
      <c r="L116" s="44">
        <f t="shared" si="85"/>
        <v>0</v>
      </c>
      <c r="M116" s="44">
        <f t="shared" si="85"/>
        <v>0</v>
      </c>
      <c r="N116" s="44">
        <f t="shared" si="85"/>
        <v>0</v>
      </c>
      <c r="O116" s="117"/>
      <c r="P116" s="117"/>
    </row>
    <row r="117" spans="1:122" x14ac:dyDescent="0.75">
      <c r="A117" s="109" t="s">
        <v>113</v>
      </c>
      <c r="B117" s="123">
        <f>[1]Historicals!B128</f>
        <v>499</v>
      </c>
      <c r="C117" s="123">
        <f>[1]Historicals!C128</f>
        <v>463</v>
      </c>
      <c r="D117" s="123">
        <f>[1]Historicals!D128</f>
        <v>471</v>
      </c>
      <c r="E117" s="123">
        <f>[1]Historicals!E128</f>
        <v>0</v>
      </c>
      <c r="F117" s="123">
        <f>[1]Historicals!F128</f>
        <v>0</v>
      </c>
      <c r="G117" s="123">
        <f>[1]Historicals!G128</f>
        <v>0</v>
      </c>
      <c r="H117" s="123">
        <f>[1]Historicals!H128</f>
        <v>0</v>
      </c>
      <c r="I117" s="123">
        <f>[1]Historicals!I128</f>
        <v>0</v>
      </c>
      <c r="J117" s="52">
        <f>I117*(1+J118)</f>
        <v>0</v>
      </c>
      <c r="K117" s="52">
        <f>J117*(1+K118)</f>
        <v>0</v>
      </c>
      <c r="L117" s="52">
        <f>K117*(1+L118)</f>
        <v>0</v>
      </c>
      <c r="M117" s="52">
        <f>L117*(1+M118)</f>
        <v>0</v>
      </c>
      <c r="N117" s="52">
        <f>M117*(1+N118)</f>
        <v>0</v>
      </c>
      <c r="O117" s="103"/>
      <c r="P117" s="103"/>
    </row>
    <row r="118" spans="1:122" s="76" customFormat="1" x14ac:dyDescent="0.75">
      <c r="A118" s="116" t="s">
        <v>128</v>
      </c>
      <c r="B118" s="124" t="str">
        <f t="shared" ref="B118:I118" si="86">+IFERROR(B117/A117-1,"nm")</f>
        <v>nm</v>
      </c>
      <c r="C118" s="124">
        <f t="shared" si="86"/>
        <v>-7.214428857715427E-2</v>
      </c>
      <c r="D118" s="124">
        <f t="shared" si="86"/>
        <v>1.7278617710583255E-2</v>
      </c>
      <c r="E118" s="124">
        <f t="shared" si="86"/>
        <v>-1</v>
      </c>
      <c r="F118" s="124" t="str">
        <f t="shared" si="86"/>
        <v>nm</v>
      </c>
      <c r="G118" s="124" t="str">
        <f t="shared" si="86"/>
        <v>nm</v>
      </c>
      <c r="H118" s="124" t="str">
        <f t="shared" si="86"/>
        <v>nm</v>
      </c>
      <c r="I118" s="124" t="str">
        <f t="shared" si="86"/>
        <v>nm</v>
      </c>
      <c r="J118" s="108">
        <v>0</v>
      </c>
      <c r="K118" s="108">
        <v>0</v>
      </c>
      <c r="L118" s="108">
        <v>0</v>
      </c>
      <c r="M118" s="108">
        <v>0</v>
      </c>
      <c r="N118" s="108">
        <v>0</v>
      </c>
      <c r="O118" s="117"/>
      <c r="P118" s="117"/>
    </row>
    <row r="119" spans="1:122" s="76" customFormat="1" x14ac:dyDescent="0.75">
      <c r="A119" s="116" t="s">
        <v>136</v>
      </c>
      <c r="B119" s="117">
        <f>[1]Historicals!B232</f>
        <v>0.05</v>
      </c>
      <c r="C119" s="117">
        <f>[1]Historicals!C232</f>
        <v>0.09</v>
      </c>
      <c r="D119" s="117">
        <f>[1]Historicals!D232</f>
        <v>0</v>
      </c>
      <c r="E119" s="117">
        <f>[1]Historicals!E232</f>
        <v>0</v>
      </c>
      <c r="F119" s="117">
        <f>[1]Historicals!F232</f>
        <v>0</v>
      </c>
      <c r="G119" s="117">
        <f>[1]Historicals!G232</f>
        <v>0</v>
      </c>
      <c r="H119" s="117">
        <f>[1]Historicals!H232</f>
        <v>0</v>
      </c>
      <c r="I119" s="117">
        <f>[1]Historicals!I232</f>
        <v>0</v>
      </c>
      <c r="J119" s="108">
        <v>0</v>
      </c>
      <c r="K119" s="108">
        <v>0</v>
      </c>
      <c r="L119" s="108">
        <v>0</v>
      </c>
      <c r="M119" s="108">
        <v>0</v>
      </c>
      <c r="N119" s="108">
        <v>0</v>
      </c>
      <c r="O119" s="117"/>
      <c r="P119" s="117"/>
    </row>
    <row r="120" spans="1:122" s="76" customFormat="1" x14ac:dyDescent="0.75">
      <c r="A120" s="116" t="s">
        <v>137</v>
      </c>
      <c r="B120" s="124" t="str">
        <f t="shared" ref="B120:N120" si="87">+IFERROR(B118-B119,"nm")</f>
        <v>nm</v>
      </c>
      <c r="C120" s="124">
        <f t="shared" si="87"/>
        <v>-0.16214428857715427</v>
      </c>
      <c r="D120" s="124">
        <f t="shared" si="87"/>
        <v>1.7278617710583255E-2</v>
      </c>
      <c r="E120" s="124">
        <f t="shared" si="87"/>
        <v>-1</v>
      </c>
      <c r="F120" s="124" t="str">
        <f t="shared" si="87"/>
        <v>nm</v>
      </c>
      <c r="G120" s="124" t="str">
        <f t="shared" si="87"/>
        <v>nm</v>
      </c>
      <c r="H120" s="124" t="str">
        <f t="shared" si="87"/>
        <v>nm</v>
      </c>
      <c r="I120" s="124" t="str">
        <f t="shared" si="87"/>
        <v>nm</v>
      </c>
      <c r="J120" s="44">
        <f t="shared" si="87"/>
        <v>0</v>
      </c>
      <c r="K120" s="44">
        <f t="shared" si="87"/>
        <v>0</v>
      </c>
      <c r="L120" s="44">
        <f t="shared" si="87"/>
        <v>0</v>
      </c>
      <c r="M120" s="44">
        <f t="shared" si="87"/>
        <v>0</v>
      </c>
      <c r="N120" s="44">
        <f t="shared" si="87"/>
        <v>0</v>
      </c>
      <c r="O120" s="117"/>
      <c r="P120" s="117"/>
    </row>
    <row r="121" spans="1:122" x14ac:dyDescent="0.75">
      <c r="A121" s="109" t="s">
        <v>114</v>
      </c>
      <c r="B121" s="125">
        <f>[1]Historicals!B129</f>
        <v>95</v>
      </c>
      <c r="C121" s="125">
        <f>[1]Historicals!C129</f>
        <v>86</v>
      </c>
      <c r="D121" s="125">
        <f>[1]Historicals!D129</f>
        <v>89</v>
      </c>
      <c r="E121" s="125">
        <f>[1]Historicals!E129</f>
        <v>0</v>
      </c>
      <c r="F121" s="125">
        <f>[1]Historicals!F129</f>
        <v>0</v>
      </c>
      <c r="G121" s="125">
        <f>[1]Historicals!G129</f>
        <v>0</v>
      </c>
      <c r="H121" s="125">
        <f>[1]Historicals!H129</f>
        <v>0</v>
      </c>
      <c r="I121" s="125">
        <f>[1]Historicals!I129</f>
        <v>0</v>
      </c>
      <c r="J121" s="52">
        <f>I121*(1+J122)</f>
        <v>0</v>
      </c>
      <c r="K121" s="52">
        <f>J121*(1+K122)</f>
        <v>0</v>
      </c>
      <c r="L121" s="52">
        <f>K121*(1+L122)</f>
        <v>0</v>
      </c>
      <c r="M121" s="52">
        <f>L121*(1+M122)</f>
        <v>0</v>
      </c>
      <c r="N121" s="52">
        <f>M121*(1+N122)</f>
        <v>0</v>
      </c>
      <c r="O121" s="103"/>
      <c r="P121" s="103"/>
    </row>
    <row r="122" spans="1:122" s="76" customFormat="1" x14ac:dyDescent="0.75">
      <c r="A122" s="116" t="s">
        <v>128</v>
      </c>
      <c r="B122" s="124" t="str">
        <f t="shared" ref="B122:I122" si="88">+IFERROR(B123/A121-1,"nm")</f>
        <v>nm</v>
      </c>
      <c r="C122" s="124">
        <f t="shared" si="88"/>
        <v>-0.99926315789473685</v>
      </c>
      <c r="D122" s="124">
        <f t="shared" si="88"/>
        <v>-1</v>
      </c>
      <c r="E122" s="124">
        <f t="shared" si="88"/>
        <v>-1</v>
      </c>
      <c r="F122" s="124" t="str">
        <f t="shared" si="88"/>
        <v>nm</v>
      </c>
      <c r="G122" s="124" t="str">
        <f t="shared" si="88"/>
        <v>nm</v>
      </c>
      <c r="H122" s="124" t="str">
        <f t="shared" si="88"/>
        <v>nm</v>
      </c>
      <c r="I122" s="124" t="str">
        <f t="shared" si="88"/>
        <v>nm</v>
      </c>
      <c r="J122" s="108">
        <v>0</v>
      </c>
      <c r="K122" s="108">
        <v>0</v>
      </c>
      <c r="L122" s="108">
        <v>0</v>
      </c>
      <c r="M122" s="108">
        <v>0</v>
      </c>
      <c r="N122" s="108">
        <v>0</v>
      </c>
      <c r="O122" s="117"/>
      <c r="P122" s="117"/>
    </row>
    <row r="123" spans="1:122" s="76" customFormat="1" x14ac:dyDescent="0.75">
      <c r="A123" s="116" t="s">
        <v>136</v>
      </c>
      <c r="B123" s="117">
        <f>[1]Historicals!B233</f>
        <v>0.14000000000000001</v>
      </c>
      <c r="C123" s="117">
        <f>[1]Historicals!C233</f>
        <v>7.0000000000000007E-2</v>
      </c>
      <c r="D123" s="117">
        <f>[1]Historicals!D233</f>
        <v>0</v>
      </c>
      <c r="E123" s="117">
        <f>[1]Historicals!E233</f>
        <v>0</v>
      </c>
      <c r="F123" s="117">
        <f>[1]Historicals!F233</f>
        <v>0</v>
      </c>
      <c r="G123" s="117">
        <f>[1]Historicals!G233</f>
        <v>0</v>
      </c>
      <c r="H123" s="117">
        <f>[1]Historicals!H233</f>
        <v>0</v>
      </c>
      <c r="I123" s="117">
        <f>[1]Historicals!I233</f>
        <v>0</v>
      </c>
      <c r="J123" s="108">
        <v>0</v>
      </c>
      <c r="K123" s="108">
        <v>0</v>
      </c>
      <c r="L123" s="108">
        <v>0</v>
      </c>
      <c r="M123" s="108">
        <v>0</v>
      </c>
      <c r="N123" s="108">
        <v>0</v>
      </c>
      <c r="O123" s="117"/>
      <c r="P123" s="117"/>
    </row>
    <row r="124" spans="1:122" x14ac:dyDescent="0.75">
      <c r="A124" s="116" t="s">
        <v>137</v>
      </c>
      <c r="B124" s="124" t="str">
        <f t="shared" ref="B124:N124" si="89">+IFERROR(B122-B123,"nm")</f>
        <v>nm</v>
      </c>
      <c r="C124" s="124">
        <f t="shared" si="89"/>
        <v>-1.0692631578947369</v>
      </c>
      <c r="D124" s="124">
        <f t="shared" si="89"/>
        <v>-1</v>
      </c>
      <c r="E124" s="124">
        <f t="shared" si="89"/>
        <v>-1</v>
      </c>
      <c r="F124" s="124" t="str">
        <f t="shared" si="89"/>
        <v>nm</v>
      </c>
      <c r="G124" s="124" t="str">
        <f t="shared" si="89"/>
        <v>nm</v>
      </c>
      <c r="H124" s="124" t="str">
        <f t="shared" si="89"/>
        <v>nm</v>
      </c>
      <c r="I124" s="124" t="str">
        <f t="shared" si="89"/>
        <v>nm</v>
      </c>
      <c r="J124" s="44">
        <f t="shared" si="89"/>
        <v>0</v>
      </c>
      <c r="K124" s="44">
        <f t="shared" si="89"/>
        <v>0</v>
      </c>
      <c r="L124" s="44">
        <f t="shared" si="89"/>
        <v>0</v>
      </c>
      <c r="M124" s="44">
        <f t="shared" si="89"/>
        <v>0</v>
      </c>
      <c r="N124" s="44">
        <f t="shared" si="89"/>
        <v>0</v>
      </c>
      <c r="O124" s="117"/>
      <c r="P124" s="117"/>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c r="BC124" s="76"/>
      <c r="BD124" s="76"/>
      <c r="BE124" s="76"/>
      <c r="BF124" s="76"/>
      <c r="BG124" s="76"/>
      <c r="BH124" s="76"/>
      <c r="BI124" s="76"/>
      <c r="BJ124" s="76"/>
      <c r="BK124" s="76"/>
      <c r="BL124" s="76"/>
      <c r="BM124" s="76"/>
      <c r="BN124" s="76"/>
      <c r="BO124" s="76"/>
      <c r="BP124" s="76"/>
      <c r="BQ124" s="76"/>
      <c r="BR124" s="76"/>
      <c r="BS124" s="76"/>
      <c r="BT124" s="76"/>
      <c r="BU124" s="76"/>
      <c r="BV124" s="76"/>
      <c r="BW124" s="76"/>
      <c r="BX124" s="76"/>
      <c r="BY124" s="76"/>
      <c r="BZ124" s="76"/>
      <c r="CA124" s="76"/>
      <c r="CB124" s="76"/>
      <c r="CC124" s="76"/>
      <c r="CD124" s="76"/>
      <c r="CE124" s="76"/>
      <c r="CF124" s="76"/>
      <c r="CG124" s="76"/>
      <c r="CH124" s="76"/>
      <c r="CI124" s="76"/>
      <c r="CJ124" s="76"/>
      <c r="CK124" s="76"/>
      <c r="CL124" s="76"/>
      <c r="CM124" s="76"/>
      <c r="CN124" s="76"/>
      <c r="CO124" s="76"/>
      <c r="CP124" s="76"/>
      <c r="CQ124" s="76"/>
      <c r="CR124" s="76"/>
      <c r="CS124" s="76"/>
      <c r="CT124" s="76"/>
      <c r="CU124" s="76"/>
      <c r="CV124" s="76"/>
      <c r="CW124" s="76"/>
      <c r="CX124" s="76"/>
      <c r="CY124" s="76"/>
      <c r="CZ124" s="76"/>
      <c r="DA124" s="76"/>
      <c r="DB124" s="76"/>
      <c r="DC124" s="76"/>
      <c r="DD124" s="76"/>
      <c r="DE124" s="76"/>
      <c r="DF124" s="76"/>
      <c r="DG124" s="76"/>
      <c r="DH124" s="76"/>
      <c r="DI124" s="76"/>
      <c r="DJ124" s="76"/>
      <c r="DK124" s="76"/>
      <c r="DL124" s="76"/>
      <c r="DM124" s="76"/>
      <c r="DN124" s="76"/>
      <c r="DO124" s="76"/>
      <c r="DP124" s="76"/>
      <c r="DQ124" s="76"/>
      <c r="DR124" s="76"/>
    </row>
    <row r="125" spans="1:122" s="76" customFormat="1" x14ac:dyDescent="0.75">
      <c r="A125" s="106" t="s">
        <v>129</v>
      </c>
      <c r="B125" s="126">
        <f t="shared" ref="B125:N125" si="90">+B131+B128</f>
        <v>261</v>
      </c>
      <c r="C125" s="126">
        <f t="shared" si="90"/>
        <v>301</v>
      </c>
      <c r="D125" s="126">
        <f t="shared" si="90"/>
        <v>244</v>
      </c>
      <c r="E125" s="126">
        <f t="shared" si="90"/>
        <v>0</v>
      </c>
      <c r="F125" s="126">
        <f t="shared" si="90"/>
        <v>0</v>
      </c>
      <c r="G125" s="126">
        <f t="shared" si="90"/>
        <v>0</v>
      </c>
      <c r="H125" s="126">
        <f t="shared" si="90"/>
        <v>0</v>
      </c>
      <c r="I125" s="126">
        <f t="shared" si="90"/>
        <v>0</v>
      </c>
      <c r="J125" s="126">
        <f t="shared" si="90"/>
        <v>0</v>
      </c>
      <c r="K125" s="126">
        <f t="shared" si="90"/>
        <v>0</v>
      </c>
      <c r="L125" s="126">
        <f t="shared" si="90"/>
        <v>0</v>
      </c>
      <c r="M125" s="126">
        <f t="shared" si="90"/>
        <v>0</v>
      </c>
      <c r="N125" s="126">
        <f t="shared" si="90"/>
        <v>0</v>
      </c>
      <c r="O125" s="103"/>
      <c r="P125" s="103"/>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row>
    <row r="126" spans="1:122" s="87" customFormat="1" x14ac:dyDescent="0.75">
      <c r="A126" s="116" t="s">
        <v>128</v>
      </c>
      <c r="B126" s="124" t="str">
        <f t="shared" ref="B126:N126" si="91">+IFERROR(B125/A125-1,"nm")</f>
        <v>nm</v>
      </c>
      <c r="C126" s="124">
        <f t="shared" si="91"/>
        <v>0.15325670498084287</v>
      </c>
      <c r="D126" s="124">
        <f t="shared" si="91"/>
        <v>-0.18936877076411962</v>
      </c>
      <c r="E126" s="124">
        <f t="shared" si="91"/>
        <v>-1</v>
      </c>
      <c r="F126" s="124" t="str">
        <f t="shared" si="91"/>
        <v>nm</v>
      </c>
      <c r="G126" s="124" t="str">
        <f t="shared" si="91"/>
        <v>nm</v>
      </c>
      <c r="H126" s="124" t="str">
        <f t="shared" si="91"/>
        <v>nm</v>
      </c>
      <c r="I126" s="124" t="str">
        <f t="shared" si="91"/>
        <v>nm</v>
      </c>
      <c r="J126" s="124" t="str">
        <f t="shared" si="91"/>
        <v>nm</v>
      </c>
      <c r="K126" s="124" t="str">
        <f t="shared" si="91"/>
        <v>nm</v>
      </c>
      <c r="L126" s="124" t="str">
        <f t="shared" si="91"/>
        <v>nm</v>
      </c>
      <c r="M126" s="124" t="str">
        <f t="shared" si="91"/>
        <v>nm</v>
      </c>
      <c r="N126" s="124" t="str">
        <f t="shared" si="91"/>
        <v>nm</v>
      </c>
      <c r="O126" s="117"/>
      <c r="P126" s="117"/>
      <c r="Q126" s="76"/>
      <c r="R126" s="76"/>
      <c r="S126" s="76"/>
      <c r="T126" s="76"/>
      <c r="U126" s="76"/>
      <c r="V126" s="76"/>
      <c r="W126" s="76"/>
      <c r="X126" s="76"/>
      <c r="Y126" s="76"/>
      <c r="Z126" s="76"/>
      <c r="AA126" s="76"/>
      <c r="AB126" s="76"/>
      <c r="AC126" s="76"/>
      <c r="AD126" s="76"/>
      <c r="AE126" s="76"/>
      <c r="AF126" s="76"/>
      <c r="AG126" s="76"/>
      <c r="AH126" s="76"/>
      <c r="AI126" s="76"/>
      <c r="AJ126" s="76"/>
      <c r="AK126" s="76"/>
      <c r="AL126" s="76"/>
      <c r="AM126" s="76"/>
      <c r="AN126" s="76"/>
      <c r="AO126" s="76"/>
      <c r="AP126" s="76"/>
      <c r="AQ126" s="76"/>
      <c r="AR126" s="76"/>
      <c r="AS126" s="76"/>
      <c r="AT126" s="76"/>
      <c r="AU126" s="76"/>
      <c r="AV126" s="76"/>
      <c r="AW126" s="76"/>
      <c r="AX126" s="76"/>
      <c r="AY126" s="76"/>
      <c r="AZ126" s="76"/>
      <c r="BA126" s="76"/>
      <c r="BB126" s="76"/>
      <c r="BC126" s="76"/>
      <c r="BD126" s="76"/>
      <c r="BE126" s="76"/>
      <c r="BF126" s="76"/>
      <c r="BG126" s="76"/>
      <c r="BH126" s="76"/>
      <c r="BI126" s="76"/>
      <c r="BJ126" s="76"/>
      <c r="BK126" s="76"/>
      <c r="BL126" s="76"/>
      <c r="BM126" s="76"/>
      <c r="BN126" s="76"/>
      <c r="BO126" s="76"/>
      <c r="BP126" s="76"/>
      <c r="BQ126" s="76"/>
      <c r="BR126" s="76"/>
      <c r="BS126" s="76"/>
      <c r="BT126" s="76"/>
      <c r="BU126" s="76"/>
      <c r="BV126" s="76"/>
      <c r="BW126" s="76"/>
      <c r="BX126" s="76"/>
      <c r="BY126" s="76"/>
      <c r="BZ126" s="76"/>
      <c r="CA126" s="76"/>
      <c r="CB126" s="76"/>
      <c r="CC126" s="76"/>
      <c r="CD126" s="76"/>
      <c r="CE126" s="76"/>
      <c r="CF126" s="76"/>
      <c r="CG126" s="76"/>
      <c r="CH126" s="76"/>
      <c r="CI126" s="76"/>
      <c r="CJ126" s="76"/>
      <c r="CK126" s="76"/>
      <c r="CL126" s="76"/>
      <c r="CM126" s="76"/>
      <c r="CN126" s="76"/>
      <c r="CO126" s="76"/>
      <c r="CP126" s="76"/>
      <c r="CQ126" s="76"/>
      <c r="CR126" s="76"/>
      <c r="CS126" s="76"/>
      <c r="CT126" s="76"/>
      <c r="CU126" s="76"/>
      <c r="CV126" s="76"/>
      <c r="CW126" s="76"/>
      <c r="CX126" s="76"/>
      <c r="CY126" s="76"/>
      <c r="CZ126" s="76"/>
      <c r="DA126" s="76"/>
      <c r="DB126" s="76"/>
      <c r="DC126" s="76"/>
      <c r="DD126" s="76"/>
      <c r="DE126" s="76"/>
      <c r="DF126" s="76"/>
      <c r="DG126" s="76"/>
      <c r="DH126" s="76"/>
      <c r="DI126" s="76"/>
      <c r="DJ126" s="76"/>
      <c r="DK126" s="76"/>
      <c r="DL126" s="76"/>
      <c r="DM126" s="76"/>
      <c r="DN126" s="76"/>
      <c r="DO126" s="76"/>
      <c r="DP126" s="76"/>
      <c r="DQ126" s="76"/>
      <c r="DR126" s="76"/>
    </row>
    <row r="127" spans="1:122" x14ac:dyDescent="0.75">
      <c r="A127" s="116" t="s">
        <v>130</v>
      </c>
      <c r="B127" s="117">
        <f t="shared" ref="B127:N127" si="92">IFERROR(B125/B$111,"nm")</f>
        <v>0.18367346938775511</v>
      </c>
      <c r="C127" s="117">
        <f t="shared" si="92"/>
        <v>0.21034241788958771</v>
      </c>
      <c r="D127" s="117">
        <f t="shared" si="92"/>
        <v>0.16408876933423</v>
      </c>
      <c r="E127" s="117" t="str">
        <f t="shared" si="92"/>
        <v>nm</v>
      </c>
      <c r="F127" s="117" t="str">
        <f t="shared" si="92"/>
        <v>nm</v>
      </c>
      <c r="G127" s="117" t="str">
        <f t="shared" si="92"/>
        <v>nm</v>
      </c>
      <c r="H127" s="117" t="str">
        <f t="shared" si="92"/>
        <v>nm</v>
      </c>
      <c r="I127" s="117" t="str">
        <f t="shared" si="92"/>
        <v>nm</v>
      </c>
      <c r="J127" s="117" t="str">
        <f t="shared" si="92"/>
        <v>nm</v>
      </c>
      <c r="K127" s="117" t="str">
        <f t="shared" si="92"/>
        <v>nm</v>
      </c>
      <c r="L127" s="117" t="str">
        <f t="shared" si="92"/>
        <v>nm</v>
      </c>
      <c r="M127" s="117" t="str">
        <f t="shared" si="92"/>
        <v>nm</v>
      </c>
      <c r="N127" s="117" t="str">
        <f t="shared" si="92"/>
        <v>nm</v>
      </c>
      <c r="O127" s="117"/>
      <c r="P127" s="117"/>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c r="AV127" s="76"/>
      <c r="AW127" s="76"/>
      <c r="AX127" s="76"/>
      <c r="AY127" s="76"/>
      <c r="AZ127" s="76"/>
      <c r="BA127" s="76"/>
      <c r="BB127" s="76"/>
      <c r="BC127" s="76"/>
      <c r="BD127" s="76"/>
      <c r="BE127" s="76"/>
      <c r="BF127" s="76"/>
      <c r="BG127" s="76"/>
      <c r="BH127" s="76"/>
      <c r="BI127" s="76"/>
      <c r="BJ127" s="76"/>
      <c r="BK127" s="76"/>
      <c r="BL127" s="76"/>
      <c r="BM127" s="76"/>
      <c r="BN127" s="76"/>
      <c r="BO127" s="76"/>
      <c r="BP127" s="76"/>
      <c r="BQ127" s="76"/>
      <c r="BR127" s="76"/>
      <c r="BS127" s="76"/>
      <c r="BT127" s="76"/>
      <c r="BU127" s="76"/>
      <c r="BV127" s="76"/>
      <c r="BW127" s="76"/>
      <c r="BX127" s="76"/>
      <c r="BY127" s="76"/>
      <c r="BZ127" s="76"/>
      <c r="CA127" s="76"/>
      <c r="CB127" s="76"/>
      <c r="CC127" s="76"/>
      <c r="CD127" s="76"/>
      <c r="CE127" s="76"/>
      <c r="CF127" s="76"/>
      <c r="CG127" s="76"/>
      <c r="CH127" s="76"/>
      <c r="CI127" s="76"/>
      <c r="CJ127" s="76"/>
      <c r="CK127" s="76"/>
      <c r="CL127" s="76"/>
      <c r="CM127" s="76"/>
      <c r="CN127" s="76"/>
      <c r="CO127" s="76"/>
      <c r="CP127" s="76"/>
      <c r="CQ127" s="76"/>
      <c r="CR127" s="76"/>
      <c r="CS127" s="76"/>
      <c r="CT127" s="76"/>
      <c r="CU127" s="76"/>
      <c r="CV127" s="76"/>
      <c r="CW127" s="76"/>
      <c r="CX127" s="76"/>
      <c r="CY127" s="76"/>
      <c r="CZ127" s="76"/>
      <c r="DA127" s="76"/>
      <c r="DB127" s="76"/>
      <c r="DC127" s="76"/>
      <c r="DD127" s="76"/>
      <c r="DE127" s="76"/>
      <c r="DF127" s="76"/>
      <c r="DG127" s="76"/>
      <c r="DH127" s="76"/>
      <c r="DI127" s="76"/>
      <c r="DJ127" s="76"/>
      <c r="DK127" s="76"/>
      <c r="DL127" s="76"/>
      <c r="DM127" s="76"/>
      <c r="DN127" s="76"/>
      <c r="DO127" s="76"/>
      <c r="DP127" s="76"/>
      <c r="DQ127" s="76"/>
      <c r="DR127" s="76"/>
    </row>
    <row r="128" spans="1:122" s="76" customFormat="1" x14ac:dyDescent="0.75">
      <c r="A128" s="106" t="s">
        <v>131</v>
      </c>
      <c r="B128" s="123">
        <f>[1]Historicals!B205</f>
        <v>12</v>
      </c>
      <c r="C128" s="123">
        <f>[1]Historicals!C205</f>
        <v>12</v>
      </c>
      <c r="D128" s="123">
        <f>[1]Historicals!D205</f>
        <v>0</v>
      </c>
      <c r="E128" s="123">
        <f>[1]Historicals!E205</f>
        <v>0</v>
      </c>
      <c r="F128" s="123">
        <f>[1]Historicals!F205</f>
        <v>0</v>
      </c>
      <c r="G128" s="123">
        <f>[1]Historicals!G205</f>
        <v>0</v>
      </c>
      <c r="H128" s="123">
        <f>[1]Historicals!H205</f>
        <v>0</v>
      </c>
      <c r="I128" s="123">
        <f>[1]Historicals!I205</f>
        <v>0</v>
      </c>
      <c r="J128" s="52">
        <f>I128*(1+J129)</f>
        <v>0</v>
      </c>
      <c r="K128" s="52">
        <f>J128*(1+K129)</f>
        <v>0</v>
      </c>
      <c r="L128" s="52">
        <f>K128*(1+L129)</f>
        <v>0</v>
      </c>
      <c r="M128" s="52">
        <f>L128*(1+M129)</f>
        <v>0</v>
      </c>
      <c r="N128" s="52">
        <f>M128*(1+N129)</f>
        <v>0</v>
      </c>
      <c r="O128" s="103"/>
      <c r="P128" s="103"/>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row>
    <row r="129" spans="1:124" s="76" customFormat="1" x14ac:dyDescent="0.75">
      <c r="A129" s="116" t="s">
        <v>128</v>
      </c>
      <c r="B129" s="124" t="str">
        <f t="shared" ref="B129:I129" si="93">+IFERROR(B128/A128-1,"nm")</f>
        <v>nm</v>
      </c>
      <c r="C129" s="124">
        <f t="shared" si="93"/>
        <v>0</v>
      </c>
      <c r="D129" s="124">
        <f t="shared" si="93"/>
        <v>-1</v>
      </c>
      <c r="E129" s="124" t="str">
        <f t="shared" si="93"/>
        <v>nm</v>
      </c>
      <c r="F129" s="124" t="str">
        <f t="shared" si="93"/>
        <v>nm</v>
      </c>
      <c r="G129" s="124" t="str">
        <f t="shared" si="93"/>
        <v>nm</v>
      </c>
      <c r="H129" s="124" t="str">
        <f t="shared" si="93"/>
        <v>nm</v>
      </c>
      <c r="I129" s="124" t="str">
        <f t="shared" si="93"/>
        <v>nm</v>
      </c>
      <c r="J129" s="108">
        <v>0</v>
      </c>
      <c r="K129" s="108">
        <v>0</v>
      </c>
      <c r="L129" s="108">
        <v>0</v>
      </c>
      <c r="M129" s="108">
        <v>0</v>
      </c>
      <c r="N129" s="108">
        <v>0</v>
      </c>
      <c r="O129" s="117"/>
      <c r="P129" s="117"/>
    </row>
    <row r="130" spans="1:124" x14ac:dyDescent="0.75">
      <c r="A130" s="112" t="s">
        <v>156</v>
      </c>
      <c r="B130" s="127">
        <f t="shared" ref="B130:N130" si="94">IFERROR(B128/B$111,"nm")</f>
        <v>8.44475721323012E-3</v>
      </c>
      <c r="C130" s="127">
        <f t="shared" si="94"/>
        <v>8.385744234800839E-3</v>
      </c>
      <c r="D130" s="127">
        <f t="shared" si="94"/>
        <v>0</v>
      </c>
      <c r="E130" s="127" t="str">
        <f t="shared" si="94"/>
        <v>nm</v>
      </c>
      <c r="F130" s="127" t="str">
        <f t="shared" si="94"/>
        <v>nm</v>
      </c>
      <c r="G130" s="127" t="str">
        <f t="shared" si="94"/>
        <v>nm</v>
      </c>
      <c r="H130" s="127" t="str">
        <f t="shared" si="94"/>
        <v>nm</v>
      </c>
      <c r="I130" s="127" t="str">
        <f t="shared" si="94"/>
        <v>nm</v>
      </c>
      <c r="J130" s="128" t="str">
        <f t="shared" si="94"/>
        <v>nm</v>
      </c>
      <c r="K130" s="128" t="str">
        <f t="shared" si="94"/>
        <v>nm</v>
      </c>
      <c r="L130" s="128" t="str">
        <f t="shared" si="94"/>
        <v>nm</v>
      </c>
      <c r="M130" s="128" t="str">
        <f t="shared" si="94"/>
        <v>nm</v>
      </c>
      <c r="N130" s="128" t="str">
        <f t="shared" si="94"/>
        <v>nm</v>
      </c>
      <c r="O130" s="127"/>
      <c r="P130" s="12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87"/>
      <c r="AO130" s="87"/>
      <c r="AP130" s="87"/>
      <c r="AQ130" s="87"/>
      <c r="AR130" s="87"/>
      <c r="AS130" s="87"/>
      <c r="AT130" s="87"/>
      <c r="AU130" s="87"/>
      <c r="AV130" s="87"/>
      <c r="AW130" s="87"/>
      <c r="AX130" s="87"/>
      <c r="AY130" s="87"/>
      <c r="AZ130" s="87"/>
      <c r="BA130" s="87"/>
      <c r="BB130" s="87"/>
      <c r="BC130" s="87"/>
      <c r="BD130" s="87"/>
      <c r="BE130" s="87"/>
      <c r="BF130" s="87"/>
      <c r="BG130" s="87"/>
      <c r="BH130" s="87"/>
      <c r="BI130" s="87"/>
      <c r="BJ130" s="87"/>
      <c r="BK130" s="87"/>
      <c r="BL130" s="87"/>
      <c r="BM130" s="87"/>
      <c r="BN130" s="87"/>
      <c r="BO130" s="87"/>
      <c r="BP130" s="87"/>
      <c r="BQ130" s="87"/>
      <c r="BR130" s="87"/>
      <c r="BS130" s="87"/>
      <c r="BT130" s="87"/>
      <c r="BU130" s="87"/>
      <c r="BV130" s="87"/>
      <c r="BW130" s="87"/>
      <c r="BX130" s="87"/>
      <c r="BY130" s="87"/>
      <c r="BZ130" s="87"/>
      <c r="CA130" s="87"/>
      <c r="CB130" s="87"/>
      <c r="CC130" s="87"/>
      <c r="CD130" s="87"/>
      <c r="CE130" s="87"/>
      <c r="CF130" s="87"/>
      <c r="CG130" s="87"/>
      <c r="CH130" s="87"/>
      <c r="CI130" s="87"/>
      <c r="CJ130" s="87"/>
      <c r="CK130" s="87"/>
      <c r="CL130" s="87"/>
      <c r="CM130" s="87"/>
      <c r="CN130" s="87"/>
      <c r="CO130" s="87"/>
      <c r="CP130" s="87"/>
      <c r="CQ130" s="87"/>
      <c r="CR130" s="87"/>
      <c r="CS130" s="87"/>
      <c r="CT130" s="87"/>
      <c r="CU130" s="87"/>
      <c r="CV130" s="87"/>
      <c r="CW130" s="87"/>
      <c r="CX130" s="87"/>
      <c r="CY130" s="87"/>
      <c r="CZ130" s="87"/>
      <c r="DA130" s="87"/>
      <c r="DB130" s="87"/>
      <c r="DC130" s="87"/>
      <c r="DD130" s="87"/>
      <c r="DE130" s="87"/>
      <c r="DF130" s="87"/>
      <c r="DG130" s="87"/>
      <c r="DH130" s="87"/>
      <c r="DI130" s="87"/>
      <c r="DJ130" s="87"/>
      <c r="DK130" s="87"/>
      <c r="DL130" s="87"/>
      <c r="DM130" s="87"/>
      <c r="DN130" s="87"/>
      <c r="DO130" s="87"/>
      <c r="DP130" s="87"/>
      <c r="DQ130" s="87"/>
      <c r="DR130" s="87"/>
    </row>
    <row r="131" spans="1:124" s="76" customFormat="1" x14ac:dyDescent="0.75">
      <c r="A131" s="106" t="s">
        <v>133</v>
      </c>
      <c r="B131" s="123">
        <f>[1]Historicals!B160</f>
        <v>249</v>
      </c>
      <c r="C131" s="123">
        <f>[1]Historicals!C160</f>
        <v>289</v>
      </c>
      <c r="D131" s="123">
        <f>[1]Historicals!D160</f>
        <v>244</v>
      </c>
      <c r="E131" s="123">
        <f>[1]Historicals!E160</f>
        <v>0</v>
      </c>
      <c r="F131" s="123">
        <f>[1]Historicals!F160</f>
        <v>0</v>
      </c>
      <c r="G131" s="123">
        <f>[1]Historicals!G160</f>
        <v>0</v>
      </c>
      <c r="H131" s="123">
        <f>[1]Historicals!H160</f>
        <v>0</v>
      </c>
      <c r="I131" s="123">
        <f>[1]Historicals!I160</f>
        <v>0</v>
      </c>
      <c r="J131" s="52">
        <f>I131*(1+J132)</f>
        <v>0</v>
      </c>
      <c r="K131" s="52">
        <f>J131*(1+K132)</f>
        <v>0</v>
      </c>
      <c r="L131" s="52">
        <f>K131*(1+L132)</f>
        <v>0</v>
      </c>
      <c r="M131" s="52">
        <f>L131*(1+M132)</f>
        <v>0</v>
      </c>
      <c r="N131" s="52">
        <f>M131*(1+N132)</f>
        <v>0</v>
      </c>
      <c r="O131" s="103"/>
      <c r="P131" s="103"/>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row>
    <row r="132" spans="1:124" s="76" customFormat="1" x14ac:dyDescent="0.75">
      <c r="A132" s="116" t="s">
        <v>128</v>
      </c>
      <c r="B132" s="124" t="str">
        <f t="shared" ref="B132:I132" si="95">+IFERROR(B131/A131-1,"nm")</f>
        <v>nm</v>
      </c>
      <c r="C132" s="124">
        <f t="shared" si="95"/>
        <v>0.1606425702811245</v>
      </c>
      <c r="D132" s="124">
        <f t="shared" si="95"/>
        <v>-0.15570934256055369</v>
      </c>
      <c r="E132" s="124">
        <f t="shared" si="95"/>
        <v>-1</v>
      </c>
      <c r="F132" s="124" t="str">
        <f t="shared" si="95"/>
        <v>nm</v>
      </c>
      <c r="G132" s="124" t="str">
        <f t="shared" si="95"/>
        <v>nm</v>
      </c>
      <c r="H132" s="124" t="str">
        <f t="shared" si="95"/>
        <v>nm</v>
      </c>
      <c r="I132" s="124" t="str">
        <f t="shared" si="95"/>
        <v>nm</v>
      </c>
      <c r="J132" s="108">
        <v>0</v>
      </c>
      <c r="K132" s="108">
        <v>0</v>
      </c>
      <c r="L132" s="108">
        <v>0</v>
      </c>
      <c r="M132" s="108">
        <v>0</v>
      </c>
      <c r="N132" s="108">
        <v>0</v>
      </c>
      <c r="O132" s="117"/>
      <c r="P132" s="117"/>
    </row>
    <row r="133" spans="1:124" x14ac:dyDescent="0.75">
      <c r="A133" s="116" t="s">
        <v>130</v>
      </c>
      <c r="B133" s="128">
        <f t="shared" ref="B133:N133" si="96">IFERROR(B131/B$111,"nm")</f>
        <v>0.17522871217452499</v>
      </c>
      <c r="C133" s="128">
        <f t="shared" si="96"/>
        <v>0.20195667365478687</v>
      </c>
      <c r="D133" s="128">
        <f t="shared" si="96"/>
        <v>0.16408876933423</v>
      </c>
      <c r="E133" s="128" t="str">
        <f t="shared" si="96"/>
        <v>nm</v>
      </c>
      <c r="F133" s="128" t="str">
        <f t="shared" si="96"/>
        <v>nm</v>
      </c>
      <c r="G133" s="128" t="str">
        <f t="shared" si="96"/>
        <v>nm</v>
      </c>
      <c r="H133" s="128" t="str">
        <f t="shared" si="96"/>
        <v>nm</v>
      </c>
      <c r="I133" s="128" t="str">
        <f t="shared" si="96"/>
        <v>nm</v>
      </c>
      <c r="J133" s="128" t="str">
        <f t="shared" si="96"/>
        <v>nm</v>
      </c>
      <c r="K133" s="128" t="str">
        <f t="shared" si="96"/>
        <v>nm</v>
      </c>
      <c r="L133" s="128" t="str">
        <f t="shared" si="96"/>
        <v>nm</v>
      </c>
      <c r="M133" s="128" t="str">
        <f t="shared" si="96"/>
        <v>nm</v>
      </c>
      <c r="N133" s="128" t="str">
        <f t="shared" si="96"/>
        <v>nm</v>
      </c>
      <c r="O133" s="117"/>
      <c r="P133" s="117"/>
      <c r="Q133" s="76"/>
      <c r="R133" s="76"/>
      <c r="S133" s="76"/>
      <c r="T133" s="76"/>
      <c r="U133" s="76"/>
      <c r="V133" s="76"/>
      <c r="W133" s="76"/>
      <c r="X133" s="76"/>
      <c r="Y133" s="76"/>
      <c r="Z133" s="76"/>
      <c r="AA133" s="76"/>
      <c r="AB133" s="76"/>
      <c r="AC133" s="76"/>
      <c r="AD133" s="76"/>
      <c r="AE133" s="76"/>
      <c r="AF133" s="76"/>
      <c r="AG133" s="76"/>
      <c r="AH133" s="76"/>
      <c r="AI133" s="76"/>
      <c r="AJ133" s="76"/>
      <c r="AK133" s="76"/>
      <c r="AL133" s="76"/>
      <c r="AM133" s="76"/>
      <c r="AN133" s="76"/>
      <c r="AO133" s="76"/>
      <c r="AP133" s="76"/>
      <c r="AQ133" s="76"/>
      <c r="AR133" s="76"/>
      <c r="AS133" s="76"/>
      <c r="AT133" s="76"/>
      <c r="AU133" s="76"/>
      <c r="AV133" s="76"/>
      <c r="AW133" s="76"/>
      <c r="AX133" s="76"/>
      <c r="AY133" s="76"/>
      <c r="AZ133" s="76"/>
      <c r="BA133" s="76"/>
      <c r="BB133" s="76"/>
      <c r="BC133" s="76"/>
      <c r="BD133" s="76"/>
      <c r="BE133" s="76"/>
      <c r="BF133" s="76"/>
      <c r="BG133" s="76"/>
      <c r="BH133" s="76"/>
      <c r="BI133" s="76"/>
      <c r="BJ133" s="76"/>
      <c r="BK133" s="76"/>
      <c r="BL133" s="76"/>
      <c r="BM133" s="76"/>
      <c r="BN133" s="76"/>
      <c r="BO133" s="76"/>
      <c r="BP133" s="76"/>
      <c r="BQ133" s="76"/>
      <c r="BR133" s="76"/>
      <c r="BS133" s="76"/>
      <c r="BT133" s="76"/>
      <c r="BU133" s="76"/>
      <c r="BV133" s="76"/>
      <c r="BW133" s="76"/>
      <c r="BX133" s="76"/>
      <c r="BY133" s="76"/>
      <c r="BZ133" s="76"/>
      <c r="CA133" s="76"/>
      <c r="CB133" s="76"/>
      <c r="CC133" s="76"/>
      <c r="CD133" s="76"/>
      <c r="CE133" s="76"/>
      <c r="CF133" s="76"/>
      <c r="CG133" s="76"/>
      <c r="CH133" s="76"/>
      <c r="CI133" s="76"/>
      <c r="CJ133" s="76"/>
      <c r="CK133" s="76"/>
      <c r="CL133" s="76"/>
      <c r="CM133" s="76"/>
      <c r="CN133" s="76"/>
      <c r="CO133" s="76"/>
      <c r="CP133" s="76"/>
      <c r="CQ133" s="76"/>
      <c r="CR133" s="76"/>
      <c r="CS133" s="76"/>
      <c r="CT133" s="76"/>
      <c r="CU133" s="76"/>
      <c r="CV133" s="76"/>
      <c r="CW133" s="76"/>
      <c r="CX133" s="76"/>
      <c r="CY133" s="76"/>
      <c r="CZ133" s="76"/>
      <c r="DA133" s="76"/>
      <c r="DB133" s="76"/>
      <c r="DC133" s="76"/>
      <c r="DD133" s="76"/>
      <c r="DE133" s="76"/>
      <c r="DF133" s="76"/>
      <c r="DG133" s="76"/>
      <c r="DH133" s="76"/>
      <c r="DI133" s="76"/>
      <c r="DJ133" s="76"/>
      <c r="DK133" s="76"/>
      <c r="DL133" s="76"/>
      <c r="DM133" s="76"/>
      <c r="DN133" s="76"/>
      <c r="DO133" s="76"/>
      <c r="DP133" s="76"/>
      <c r="DQ133" s="76"/>
      <c r="DR133" s="76"/>
    </row>
    <row r="134" spans="1:124" x14ac:dyDescent="0.75">
      <c r="A134" s="106" t="s">
        <v>134</v>
      </c>
      <c r="B134" s="123">
        <f>[1]Historicals!B190</f>
        <v>20</v>
      </c>
      <c r="C134" s="123">
        <f>[1]Historicals!C190</f>
        <v>17</v>
      </c>
      <c r="D134" s="123">
        <f>[1]Historicals!D190</f>
        <v>0</v>
      </c>
      <c r="E134" s="123">
        <f>[1]Historicals!E190</f>
        <v>0</v>
      </c>
      <c r="F134" s="123">
        <f>[1]Historicals!F190</f>
        <v>0</v>
      </c>
      <c r="G134" s="123">
        <f>[1]Historicals!G190</f>
        <v>0</v>
      </c>
      <c r="H134" s="123">
        <f>[1]Historicals!H190</f>
        <v>153</v>
      </c>
      <c r="I134" s="123">
        <f>[1]Historicals!I190</f>
        <v>197</v>
      </c>
      <c r="J134" s="52">
        <f>I134*(1+J135)</f>
        <v>197</v>
      </c>
      <c r="K134" s="52">
        <f>J134*(1+K135)</f>
        <v>197</v>
      </c>
      <c r="L134" s="52">
        <f>K134*(1+L135)</f>
        <v>197</v>
      </c>
      <c r="M134" s="52">
        <f>L134*(1+M135)</f>
        <v>197</v>
      </c>
      <c r="N134" s="52">
        <f>M134*(1+N135)</f>
        <v>197</v>
      </c>
      <c r="O134" s="103"/>
      <c r="P134" s="103"/>
    </row>
    <row r="135" spans="1:124" x14ac:dyDescent="0.75">
      <c r="A135" s="116" t="s">
        <v>128</v>
      </c>
      <c r="B135" s="124" t="str">
        <f t="shared" ref="B135:I135" si="97">+IFERROR(B134/A134-1,"nm")</f>
        <v>nm</v>
      </c>
      <c r="C135" s="124">
        <f t="shared" si="97"/>
        <v>-0.15000000000000002</v>
      </c>
      <c r="D135" s="124">
        <f t="shared" si="97"/>
        <v>-1</v>
      </c>
      <c r="E135" s="124" t="str">
        <f t="shared" si="97"/>
        <v>nm</v>
      </c>
      <c r="F135" s="124" t="str">
        <f t="shared" si="97"/>
        <v>nm</v>
      </c>
      <c r="G135" s="124" t="str">
        <f t="shared" si="97"/>
        <v>nm</v>
      </c>
      <c r="H135" s="124" t="str">
        <f t="shared" si="97"/>
        <v>nm</v>
      </c>
      <c r="I135" s="124">
        <f t="shared" si="97"/>
        <v>0.28758169934640532</v>
      </c>
      <c r="J135" s="108">
        <v>0</v>
      </c>
      <c r="K135" s="108">
        <v>0</v>
      </c>
      <c r="L135" s="108">
        <v>0</v>
      </c>
      <c r="M135" s="108">
        <v>0</v>
      </c>
      <c r="N135" s="108">
        <v>0</v>
      </c>
      <c r="O135" s="117"/>
      <c r="P135" s="117"/>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c r="BF135" s="76"/>
      <c r="BG135" s="76"/>
      <c r="BH135" s="76"/>
      <c r="BI135" s="76"/>
      <c r="BJ135" s="76"/>
      <c r="BK135" s="76"/>
      <c r="BL135" s="76"/>
      <c r="BM135" s="76"/>
      <c r="BN135" s="76"/>
      <c r="BO135" s="76"/>
      <c r="BP135" s="76"/>
      <c r="BQ135" s="76"/>
      <c r="BR135" s="76"/>
      <c r="BS135" s="76"/>
      <c r="BT135" s="76"/>
      <c r="BU135" s="76"/>
      <c r="BV135" s="76"/>
      <c r="BW135" s="76"/>
      <c r="BX135" s="76"/>
      <c r="BY135" s="76"/>
      <c r="BZ135" s="76"/>
      <c r="CA135" s="76"/>
      <c r="CB135" s="76"/>
      <c r="CC135" s="76"/>
      <c r="CD135" s="76"/>
      <c r="CE135" s="76"/>
      <c r="CF135" s="76"/>
      <c r="CG135" s="76"/>
      <c r="CH135" s="76"/>
      <c r="CI135" s="76"/>
      <c r="CJ135" s="76"/>
      <c r="CK135" s="76"/>
      <c r="CL135" s="76"/>
      <c r="CM135" s="76"/>
      <c r="CN135" s="76"/>
      <c r="CO135" s="76"/>
      <c r="CP135" s="76"/>
      <c r="CQ135" s="76"/>
      <c r="CR135" s="76"/>
      <c r="CS135" s="76"/>
      <c r="CT135" s="76"/>
      <c r="CU135" s="76"/>
      <c r="CV135" s="76"/>
      <c r="CW135" s="76"/>
      <c r="CX135" s="76"/>
      <c r="CY135" s="76"/>
      <c r="CZ135" s="76"/>
      <c r="DA135" s="76"/>
      <c r="DB135" s="76"/>
      <c r="DC135" s="76"/>
      <c r="DD135" s="76"/>
      <c r="DE135" s="76"/>
      <c r="DF135" s="76"/>
      <c r="DG135" s="76"/>
      <c r="DH135" s="76"/>
      <c r="DI135" s="76"/>
      <c r="DJ135" s="76"/>
      <c r="DK135" s="76"/>
      <c r="DL135" s="76"/>
      <c r="DM135" s="76"/>
      <c r="DN135" s="76"/>
      <c r="DO135" s="76"/>
      <c r="DP135" s="76"/>
      <c r="DQ135" s="76"/>
      <c r="DR135" s="76"/>
    </row>
    <row r="136" spans="1:124" x14ac:dyDescent="0.75">
      <c r="A136" s="116" t="s">
        <v>156</v>
      </c>
      <c r="B136" s="119">
        <f t="shared" ref="B136:N136" si="98">IFERROR(B134/B$111,"nm")</f>
        <v>1.4074595355383532E-2</v>
      </c>
      <c r="C136" s="119">
        <f t="shared" si="98"/>
        <v>1.1879804332634521E-2</v>
      </c>
      <c r="D136" s="119">
        <f t="shared" si="98"/>
        <v>0</v>
      </c>
      <c r="E136" s="117" t="str">
        <f t="shared" si="98"/>
        <v>nm</v>
      </c>
      <c r="F136" s="117" t="str">
        <f t="shared" si="98"/>
        <v>nm</v>
      </c>
      <c r="G136" s="117" t="str">
        <f t="shared" si="98"/>
        <v>nm</v>
      </c>
      <c r="H136" s="117" t="str">
        <f t="shared" si="98"/>
        <v>nm</v>
      </c>
      <c r="I136" s="117" t="str">
        <f t="shared" si="98"/>
        <v>nm</v>
      </c>
      <c r="J136" s="128" t="str">
        <f t="shared" si="98"/>
        <v>nm</v>
      </c>
      <c r="K136" s="128" t="str">
        <f t="shared" si="98"/>
        <v>nm</v>
      </c>
      <c r="L136" s="128" t="str">
        <f t="shared" si="98"/>
        <v>nm</v>
      </c>
      <c r="M136" s="128" t="str">
        <f t="shared" si="98"/>
        <v>nm</v>
      </c>
      <c r="N136" s="128" t="str">
        <f t="shared" si="98"/>
        <v>nm</v>
      </c>
      <c r="O136" s="117"/>
      <c r="P136" s="117"/>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c r="BF136" s="76"/>
      <c r="BG136" s="76"/>
      <c r="BH136" s="76"/>
      <c r="BI136" s="76"/>
      <c r="BJ136" s="76"/>
      <c r="BK136" s="76"/>
      <c r="BL136" s="76"/>
      <c r="BM136" s="76"/>
      <c r="BN136" s="76"/>
      <c r="BO136" s="76"/>
      <c r="BP136" s="76"/>
      <c r="BQ136" s="76"/>
      <c r="BR136" s="76"/>
      <c r="BS136" s="76"/>
      <c r="BT136" s="76"/>
      <c r="BU136" s="76"/>
      <c r="BV136" s="76"/>
      <c r="BW136" s="76"/>
      <c r="BX136" s="76"/>
      <c r="BY136" s="76"/>
      <c r="BZ136" s="76"/>
      <c r="CA136" s="76"/>
      <c r="CB136" s="76"/>
      <c r="CC136" s="76"/>
      <c r="CD136" s="76"/>
      <c r="CE136" s="76"/>
      <c r="CF136" s="76"/>
      <c r="CG136" s="76"/>
      <c r="CH136" s="76"/>
      <c r="CI136" s="76"/>
      <c r="CJ136" s="76"/>
      <c r="CK136" s="76"/>
      <c r="CL136" s="76"/>
      <c r="CM136" s="76"/>
      <c r="CN136" s="76"/>
      <c r="CO136" s="76"/>
      <c r="CP136" s="76"/>
      <c r="CQ136" s="76"/>
      <c r="CR136" s="76"/>
      <c r="CS136" s="76"/>
      <c r="CT136" s="76"/>
      <c r="CU136" s="76"/>
      <c r="CV136" s="76"/>
      <c r="CW136" s="76"/>
      <c r="CX136" s="76"/>
      <c r="CY136" s="76"/>
      <c r="CZ136" s="76"/>
      <c r="DA136" s="76"/>
      <c r="DB136" s="76"/>
      <c r="DC136" s="76"/>
      <c r="DD136" s="76"/>
      <c r="DE136" s="76"/>
      <c r="DF136" s="76"/>
      <c r="DG136" s="76"/>
      <c r="DH136" s="76"/>
      <c r="DI136" s="76"/>
      <c r="DJ136" s="76"/>
      <c r="DK136" s="76"/>
      <c r="DL136" s="76"/>
      <c r="DM136" s="76"/>
      <c r="DN136" s="76"/>
      <c r="DO136" s="76"/>
      <c r="DP136" s="76"/>
      <c r="DQ136" s="76"/>
      <c r="DR136" s="76"/>
    </row>
    <row r="137" spans="1:124" x14ac:dyDescent="0.75">
      <c r="A137" s="93" t="s">
        <v>139</v>
      </c>
      <c r="B137" s="120">
        <f>[1]Historicals!B175</f>
        <v>47</v>
      </c>
      <c r="C137" s="120">
        <f>[1]Historicals!C175</f>
        <v>50</v>
      </c>
      <c r="D137" s="120">
        <f>[1]Historicals!D175</f>
        <v>0</v>
      </c>
      <c r="E137" s="120">
        <f>[1]Historicals!E175</f>
        <v>0</v>
      </c>
      <c r="F137" s="120">
        <f>[1]Historicals!F175</f>
        <v>0</v>
      </c>
      <c r="G137" s="120">
        <f>[1]Historicals!G175</f>
        <v>0</v>
      </c>
      <c r="H137" s="120">
        <f>[1]Historicals!H175</f>
        <v>0</v>
      </c>
      <c r="I137" s="120">
        <f>[1]Historicals!I175</f>
        <v>0</v>
      </c>
      <c r="J137" s="120">
        <f>[1]Historicals!J175</f>
        <v>0</v>
      </c>
      <c r="K137" s="120">
        <f>[1]Historicals!K175</f>
        <v>0</v>
      </c>
      <c r="L137" s="120">
        <f>[1]Historicals!L175</f>
        <v>0</v>
      </c>
      <c r="M137" s="120">
        <f>[1]Historicals!M175</f>
        <v>0</v>
      </c>
      <c r="N137" s="120">
        <f>[1]Historicals!N175</f>
        <v>0</v>
      </c>
      <c r="O137" s="103"/>
      <c r="P137" s="103"/>
    </row>
    <row r="138" spans="1:124" s="76" customFormat="1" x14ac:dyDescent="0.75">
      <c r="A138" s="95" t="s">
        <v>128</v>
      </c>
      <c r="B138" s="124" t="str">
        <f t="shared" ref="B138:N138" si="99">+IFERROR(B137/A137-1,"nm")</f>
        <v>nm</v>
      </c>
      <c r="C138" s="124">
        <f t="shared" si="99"/>
        <v>6.3829787234042534E-2</v>
      </c>
      <c r="D138" s="124">
        <f t="shared" si="99"/>
        <v>-1</v>
      </c>
      <c r="E138" s="124" t="str">
        <f t="shared" si="99"/>
        <v>nm</v>
      </c>
      <c r="F138" s="124" t="str">
        <f t="shared" si="99"/>
        <v>nm</v>
      </c>
      <c r="G138" s="124" t="str">
        <f t="shared" si="99"/>
        <v>nm</v>
      </c>
      <c r="H138" s="124" t="str">
        <f t="shared" si="99"/>
        <v>nm</v>
      </c>
      <c r="I138" s="124" t="str">
        <f t="shared" si="99"/>
        <v>nm</v>
      </c>
      <c r="J138" s="124" t="str">
        <f t="shared" si="99"/>
        <v>nm</v>
      </c>
      <c r="K138" s="124" t="str">
        <f t="shared" si="99"/>
        <v>nm</v>
      </c>
      <c r="L138" s="124" t="str">
        <f t="shared" si="99"/>
        <v>nm</v>
      </c>
      <c r="M138" s="124" t="str">
        <f t="shared" si="99"/>
        <v>nm</v>
      </c>
      <c r="N138" s="124" t="str">
        <f t="shared" si="99"/>
        <v>nm</v>
      </c>
      <c r="O138" s="103"/>
      <c r="P138" s="103"/>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row>
    <row r="139" spans="1:124" x14ac:dyDescent="0.75">
      <c r="A139" s="95" t="s">
        <v>132</v>
      </c>
      <c r="B139" s="117">
        <f t="shared" ref="B139:I139" si="100">IFERROR(B137/B$111,"nm")</f>
        <v>3.3075299085151305E-2</v>
      </c>
      <c r="C139" s="117">
        <f t="shared" si="100"/>
        <v>3.494060097833683E-2</v>
      </c>
      <c r="D139" s="117">
        <f t="shared" si="100"/>
        <v>0</v>
      </c>
      <c r="E139" s="117" t="str">
        <f t="shared" si="100"/>
        <v>nm</v>
      </c>
      <c r="F139" s="117" t="str">
        <f t="shared" si="100"/>
        <v>nm</v>
      </c>
      <c r="G139" s="117" t="str">
        <f t="shared" si="100"/>
        <v>nm</v>
      </c>
      <c r="H139" s="117" t="str">
        <f t="shared" si="100"/>
        <v>nm</v>
      </c>
      <c r="I139" s="117" t="str">
        <f t="shared" si="100"/>
        <v>nm</v>
      </c>
      <c r="J139" s="121" t="str">
        <f>I139</f>
        <v>nm</v>
      </c>
      <c r="K139" s="121" t="str">
        <f t="shared" ref="K139:N139" si="101">J139</f>
        <v>nm</v>
      </c>
      <c r="L139" s="121" t="str">
        <f t="shared" si="101"/>
        <v>nm</v>
      </c>
      <c r="M139" s="121" t="str">
        <f t="shared" si="101"/>
        <v>nm</v>
      </c>
      <c r="N139" s="121" t="str">
        <f t="shared" si="101"/>
        <v>nm</v>
      </c>
      <c r="O139" s="103"/>
      <c r="P139" s="103"/>
    </row>
    <row r="140" spans="1:124" x14ac:dyDescent="0.75">
      <c r="A140" s="113" t="str">
        <f>[1]Historicals!A130</f>
        <v>Greater China</v>
      </c>
      <c r="B140" s="113"/>
      <c r="C140" s="113"/>
      <c r="D140" s="113"/>
      <c r="E140" s="113"/>
      <c r="F140" s="113"/>
      <c r="G140" s="113"/>
      <c r="H140" s="113"/>
      <c r="I140" s="113"/>
      <c r="J140" s="122"/>
      <c r="K140" s="115"/>
      <c r="L140" s="114"/>
      <c r="M140" s="114"/>
      <c r="N140" s="114"/>
      <c r="O140" s="103"/>
      <c r="P140" s="103"/>
    </row>
    <row r="141" spans="1:124" x14ac:dyDescent="0.75">
      <c r="A141" s="106" t="s">
        <v>135</v>
      </c>
      <c r="B141" s="103">
        <f>[1]Historicals!B130</f>
        <v>3067</v>
      </c>
      <c r="C141" s="103">
        <f>[1]Historicals!C130</f>
        <v>3785</v>
      </c>
      <c r="D141" s="103">
        <f>[1]Historicals!D130</f>
        <v>4237</v>
      </c>
      <c r="E141" s="103">
        <f>[1]Historicals!E130</f>
        <v>5134</v>
      </c>
      <c r="F141" s="103">
        <f>[1]Historicals!F130</f>
        <v>6208</v>
      </c>
      <c r="G141" s="103">
        <f>[1]Historicals!G130</f>
        <v>6679</v>
      </c>
      <c r="H141" s="103">
        <f>[1]Historicals!H130</f>
        <v>8290</v>
      </c>
      <c r="I141" s="103">
        <f>[1]Historicals!I130</f>
        <v>7547</v>
      </c>
      <c r="J141" s="52">
        <f>J143+J147+J151</f>
        <v>7547</v>
      </c>
      <c r="K141" s="52">
        <f>K143+K147+K151</f>
        <v>7547</v>
      </c>
      <c r="L141" s="52">
        <f>L143+L147+L151</f>
        <v>7547</v>
      </c>
      <c r="M141" s="52">
        <f>M143+M147+M151</f>
        <v>7547</v>
      </c>
      <c r="N141" s="52">
        <f>N143+N147+N151</f>
        <v>7547</v>
      </c>
      <c r="O141" s="103"/>
      <c r="P141" s="103"/>
      <c r="DS141" s="76"/>
      <c r="DT141" s="76"/>
    </row>
    <row r="142" spans="1:124" s="76" customFormat="1" x14ac:dyDescent="0.75">
      <c r="A142" s="107" t="s">
        <v>128</v>
      </c>
      <c r="B142" s="44" t="str">
        <f t="shared" ref="B142:I142" si="102">+IFERROR(B141/A141-1,"nm")</f>
        <v>nm</v>
      </c>
      <c r="C142" s="44">
        <f t="shared" si="102"/>
        <v>0.23410498858819695</v>
      </c>
      <c r="D142" s="44">
        <f t="shared" si="102"/>
        <v>0.11941875825627468</v>
      </c>
      <c r="E142" s="44">
        <f t="shared" si="102"/>
        <v>0.21170639603493036</v>
      </c>
      <c r="F142" s="44">
        <f t="shared" si="102"/>
        <v>0.20919361121932223</v>
      </c>
      <c r="G142" s="44">
        <f t="shared" si="102"/>
        <v>7.5869845360824639E-2</v>
      </c>
      <c r="H142" s="44">
        <f t="shared" si="102"/>
        <v>0.24120377301991325</v>
      </c>
      <c r="I142" s="44">
        <f t="shared" si="102"/>
        <v>-8.9626055488540413E-2</v>
      </c>
      <c r="J142" s="108">
        <v>0</v>
      </c>
      <c r="K142" s="108">
        <v>0</v>
      </c>
      <c r="L142" s="108">
        <v>0</v>
      </c>
      <c r="M142" s="108">
        <v>0</v>
      </c>
      <c r="N142" s="108">
        <v>0</v>
      </c>
      <c r="O142" s="103"/>
      <c r="P142" s="103"/>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row>
    <row r="143" spans="1:124" x14ac:dyDescent="0.75">
      <c r="A143" s="109" t="s">
        <v>112</v>
      </c>
      <c r="B143" s="103">
        <f>[1]Historicals!B131</f>
        <v>2016</v>
      </c>
      <c r="C143" s="103">
        <f>[1]Historicals!C131</f>
        <v>2599</v>
      </c>
      <c r="D143" s="103">
        <f>[1]Historicals!D131</f>
        <v>2920</v>
      </c>
      <c r="E143" s="103">
        <f>[1]Historicals!E131</f>
        <v>3496</v>
      </c>
      <c r="F143" s="103">
        <f>[1]Historicals!F131</f>
        <v>4262</v>
      </c>
      <c r="G143" s="103">
        <f>[1]Historicals!G131</f>
        <v>4635</v>
      </c>
      <c r="H143" s="103">
        <f>[1]Historicals!H131</f>
        <v>5748</v>
      </c>
      <c r="I143" s="103">
        <f>[1]Historicals!I131</f>
        <v>5416</v>
      </c>
      <c r="J143" s="52">
        <f>I143*(1+J144)</f>
        <v>5416</v>
      </c>
      <c r="K143" s="52">
        <f>J143*(1+K144)</f>
        <v>5416</v>
      </c>
      <c r="L143" s="52">
        <f>K143*(1+L144)</f>
        <v>5416</v>
      </c>
      <c r="M143" s="52">
        <f>L143*(1+M144)</f>
        <v>5416</v>
      </c>
      <c r="N143" s="52">
        <f>M143*(1+N144)</f>
        <v>5416</v>
      </c>
      <c r="O143" s="103"/>
      <c r="P143" s="103"/>
    </row>
    <row r="144" spans="1:124" x14ac:dyDescent="0.75">
      <c r="A144" s="107" t="s">
        <v>128</v>
      </c>
      <c r="B144" s="44" t="str">
        <f t="shared" ref="B144:I144" si="103">+IFERROR(B143/A143-1,"nm")</f>
        <v>nm</v>
      </c>
      <c r="C144" s="44">
        <f t="shared" si="103"/>
        <v>0.28918650793650791</v>
      </c>
      <c r="D144" s="44">
        <f t="shared" si="103"/>
        <v>0.12350904193920731</v>
      </c>
      <c r="E144" s="44">
        <f t="shared" si="103"/>
        <v>0.19726027397260282</v>
      </c>
      <c r="F144" s="44">
        <f t="shared" si="103"/>
        <v>0.21910755148741412</v>
      </c>
      <c r="G144" s="44">
        <f t="shared" si="103"/>
        <v>8.7517597372125833E-2</v>
      </c>
      <c r="H144" s="44">
        <f t="shared" si="103"/>
        <v>0.24012944983818763</v>
      </c>
      <c r="I144" s="44">
        <f t="shared" si="103"/>
        <v>-5.7759220598469052E-2</v>
      </c>
      <c r="J144" s="108">
        <v>0</v>
      </c>
      <c r="K144" s="108">
        <v>0</v>
      </c>
      <c r="L144" s="108">
        <v>0</v>
      </c>
      <c r="M144" s="108">
        <v>0</v>
      </c>
      <c r="N144" s="108">
        <v>0</v>
      </c>
      <c r="O144" s="103"/>
      <c r="P144" s="103"/>
    </row>
    <row r="145" spans="1:124" x14ac:dyDescent="0.75">
      <c r="A145" s="116" t="s">
        <v>136</v>
      </c>
      <c r="B145" s="117">
        <f>[1]Historicals!B235</f>
        <v>0.28000000000000003</v>
      </c>
      <c r="C145" s="117">
        <f>[1]Historicals!C235</f>
        <v>0.33000000000000007</v>
      </c>
      <c r="D145" s="117">
        <f>[1]Historicals!D235</f>
        <v>0.18</v>
      </c>
      <c r="E145" s="117">
        <f>[1]Historicals!E235</f>
        <v>0.16</v>
      </c>
      <c r="F145" s="117">
        <f>[1]Historicals!F235</f>
        <v>0.25</v>
      </c>
      <c r="G145" s="117">
        <f>[1]Historicals!G235</f>
        <v>0.12000000000000001</v>
      </c>
      <c r="H145" s="117">
        <f>[1]Historicals!H235</f>
        <v>0</v>
      </c>
      <c r="I145" s="117">
        <f>[1]Historicals!I235</f>
        <v>-0.1</v>
      </c>
      <c r="J145" s="108">
        <v>0</v>
      </c>
      <c r="K145" s="108">
        <v>0</v>
      </c>
      <c r="L145" s="108">
        <v>0</v>
      </c>
      <c r="M145" s="108">
        <v>0</v>
      </c>
      <c r="N145" s="108">
        <v>0</v>
      </c>
      <c r="O145" s="117"/>
      <c r="P145" s="117"/>
      <c r="Q145" s="76"/>
      <c r="R145" s="76"/>
      <c r="S145" s="76"/>
      <c r="T145" s="76"/>
      <c r="U145" s="76"/>
      <c r="V145" s="76"/>
      <c r="W145" s="76"/>
      <c r="X145" s="76"/>
      <c r="Y145" s="76"/>
      <c r="Z145" s="76"/>
      <c r="AA145" s="76"/>
      <c r="AB145" s="76"/>
      <c r="AC145" s="76"/>
      <c r="AD145" s="76"/>
      <c r="AE145" s="76"/>
      <c r="AF145" s="76"/>
      <c r="AG145" s="76"/>
      <c r="AH145" s="76"/>
      <c r="AI145" s="76"/>
      <c r="AJ145" s="76"/>
      <c r="AK145" s="76"/>
      <c r="AL145" s="76"/>
      <c r="AM145" s="76"/>
      <c r="AN145" s="76"/>
      <c r="AO145" s="76"/>
      <c r="AP145" s="76"/>
      <c r="AQ145" s="76"/>
      <c r="AR145" s="76"/>
      <c r="AS145" s="76"/>
      <c r="AT145" s="76"/>
      <c r="AU145" s="76"/>
      <c r="AV145" s="76"/>
      <c r="AW145" s="76"/>
      <c r="AX145" s="76"/>
      <c r="AY145" s="76"/>
      <c r="AZ145" s="76"/>
      <c r="BA145" s="76"/>
      <c r="BB145" s="76"/>
      <c r="BC145" s="76"/>
      <c r="BD145" s="76"/>
      <c r="BE145" s="76"/>
      <c r="BF145" s="76"/>
      <c r="BG145" s="76"/>
      <c r="BH145" s="76"/>
      <c r="BI145" s="76"/>
      <c r="BJ145" s="76"/>
      <c r="BK145" s="76"/>
      <c r="BL145" s="76"/>
      <c r="BM145" s="76"/>
      <c r="BN145" s="76"/>
      <c r="BO145" s="76"/>
      <c r="BP145" s="76"/>
      <c r="BQ145" s="76"/>
      <c r="BR145" s="76"/>
      <c r="BS145" s="76"/>
      <c r="BT145" s="76"/>
      <c r="BU145" s="76"/>
      <c r="BV145" s="76"/>
      <c r="BW145" s="76"/>
      <c r="BX145" s="76"/>
      <c r="BY145" s="76"/>
      <c r="BZ145" s="76"/>
      <c r="CA145" s="76"/>
      <c r="CB145" s="76"/>
      <c r="CC145" s="76"/>
      <c r="CD145" s="76"/>
      <c r="CE145" s="76"/>
      <c r="CF145" s="76"/>
      <c r="CG145" s="76"/>
      <c r="CH145" s="76"/>
      <c r="CI145" s="76"/>
      <c r="CJ145" s="76"/>
      <c r="CK145" s="76"/>
      <c r="CL145" s="76"/>
      <c r="CM145" s="76"/>
      <c r="CN145" s="76"/>
      <c r="CO145" s="76"/>
      <c r="CP145" s="76"/>
      <c r="CQ145" s="76"/>
      <c r="CR145" s="76"/>
      <c r="CS145" s="76"/>
      <c r="CT145" s="76"/>
      <c r="CU145" s="76"/>
      <c r="CV145" s="76"/>
      <c r="CW145" s="76"/>
      <c r="CX145" s="76"/>
      <c r="CY145" s="76"/>
      <c r="CZ145" s="76"/>
      <c r="DA145" s="76"/>
      <c r="DB145" s="76"/>
      <c r="DC145" s="76"/>
      <c r="DD145" s="76"/>
      <c r="DE145" s="76"/>
      <c r="DF145" s="76"/>
      <c r="DG145" s="76"/>
      <c r="DH145" s="76"/>
      <c r="DI145" s="76"/>
      <c r="DJ145" s="76"/>
      <c r="DK145" s="76"/>
      <c r="DL145" s="76"/>
      <c r="DM145" s="76"/>
      <c r="DN145" s="76"/>
      <c r="DO145" s="76"/>
      <c r="DP145" s="76"/>
      <c r="DQ145" s="76"/>
      <c r="DR145" s="76"/>
      <c r="DS145" s="76"/>
      <c r="DT145" s="76"/>
    </row>
    <row r="146" spans="1:124" s="76" customFormat="1" x14ac:dyDescent="0.75">
      <c r="A146" s="107" t="s">
        <v>137</v>
      </c>
      <c r="B146" s="44" t="str">
        <f t="shared" ref="B146:N146" si="104">+IFERROR(B144-B145,"nm")</f>
        <v>nm</v>
      </c>
      <c r="C146" s="44">
        <f t="shared" si="104"/>
        <v>-4.0813492063492163E-2</v>
      </c>
      <c r="D146" s="44">
        <f t="shared" si="104"/>
        <v>-5.6490958060792684E-2</v>
      </c>
      <c r="E146" s="44">
        <f t="shared" si="104"/>
        <v>3.7260273972602814E-2</v>
      </c>
      <c r="F146" s="44">
        <f t="shared" si="104"/>
        <v>-3.0892448512585879E-2</v>
      </c>
      <c r="G146" s="44">
        <f t="shared" si="104"/>
        <v>-3.2482402627874177E-2</v>
      </c>
      <c r="H146" s="44">
        <f t="shared" si="104"/>
        <v>0.24012944983818763</v>
      </c>
      <c r="I146" s="44">
        <f t="shared" si="104"/>
        <v>4.2240779401530953E-2</v>
      </c>
      <c r="J146" s="44">
        <f t="shared" si="104"/>
        <v>0</v>
      </c>
      <c r="K146" s="44">
        <f t="shared" si="104"/>
        <v>0</v>
      </c>
      <c r="L146" s="44">
        <f t="shared" si="104"/>
        <v>0</v>
      </c>
      <c r="M146" s="44">
        <f t="shared" si="104"/>
        <v>0</v>
      </c>
      <c r="N146" s="44">
        <f t="shared" si="104"/>
        <v>0</v>
      </c>
      <c r="O146" s="103"/>
      <c r="P146" s="103"/>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row>
    <row r="147" spans="1:124" x14ac:dyDescent="0.75">
      <c r="A147" s="109" t="s">
        <v>113</v>
      </c>
      <c r="B147" s="103">
        <f>[1]Historicals!B132</f>
        <v>925</v>
      </c>
      <c r="C147" s="103">
        <f>[1]Historicals!C132</f>
        <v>1055</v>
      </c>
      <c r="D147" s="103">
        <f>[1]Historicals!D132</f>
        <v>1188</v>
      </c>
      <c r="E147" s="103">
        <f>[1]Historicals!E132</f>
        <v>1508</v>
      </c>
      <c r="F147" s="103">
        <f>[1]Historicals!F132</f>
        <v>1808</v>
      </c>
      <c r="G147" s="103">
        <f>[1]Historicals!G132</f>
        <v>1896</v>
      </c>
      <c r="H147" s="103">
        <f>[1]Historicals!H132</f>
        <v>2347</v>
      </c>
      <c r="I147" s="103">
        <f>[1]Historicals!I132</f>
        <v>1938</v>
      </c>
      <c r="J147" s="52">
        <f>I147*(1+J148)</f>
        <v>1938</v>
      </c>
      <c r="K147" s="52">
        <f>J147*(1+K148)</f>
        <v>1938</v>
      </c>
      <c r="L147" s="52">
        <f>K147*(1+L148)</f>
        <v>1938</v>
      </c>
      <c r="M147" s="52">
        <f>L147*(1+M148)</f>
        <v>1938</v>
      </c>
      <c r="N147" s="52">
        <f>M147*(1+N148)</f>
        <v>1938</v>
      </c>
      <c r="O147" s="103"/>
      <c r="P147" s="103"/>
    </row>
    <row r="148" spans="1:124" x14ac:dyDescent="0.75">
      <c r="A148" s="107" t="s">
        <v>128</v>
      </c>
      <c r="B148" s="44" t="str">
        <f t="shared" ref="B148:I148" si="105">+IFERROR(B147/A147-1,"nm")</f>
        <v>nm</v>
      </c>
      <c r="C148" s="44">
        <f t="shared" si="105"/>
        <v>0.14054054054054044</v>
      </c>
      <c r="D148" s="44">
        <f t="shared" si="105"/>
        <v>0.12606635071090055</v>
      </c>
      <c r="E148" s="44">
        <f t="shared" si="105"/>
        <v>0.26936026936026947</v>
      </c>
      <c r="F148" s="44">
        <f t="shared" si="105"/>
        <v>0.19893899204244025</v>
      </c>
      <c r="G148" s="44">
        <f t="shared" si="105"/>
        <v>4.8672566371681381E-2</v>
      </c>
      <c r="H148" s="44">
        <f t="shared" si="105"/>
        <v>0.2378691983122363</v>
      </c>
      <c r="I148" s="44">
        <f t="shared" si="105"/>
        <v>-0.17426501917341286</v>
      </c>
      <c r="J148" s="108">
        <v>0</v>
      </c>
      <c r="K148" s="108">
        <v>0</v>
      </c>
      <c r="L148" s="108">
        <v>0</v>
      </c>
      <c r="M148" s="108">
        <v>0</v>
      </c>
      <c r="N148" s="108">
        <v>0</v>
      </c>
      <c r="O148" s="103"/>
      <c r="P148" s="103"/>
    </row>
    <row r="149" spans="1:124" x14ac:dyDescent="0.75">
      <c r="A149" s="116" t="s">
        <v>136</v>
      </c>
      <c r="B149" s="117">
        <f>[1]Historicals!B236</f>
        <v>7.0000000000000007E-2</v>
      </c>
      <c r="C149" s="117">
        <f>[1]Historicals!C236</f>
        <v>0.17</v>
      </c>
      <c r="D149" s="117">
        <f>[1]Historicals!D236</f>
        <v>0.18</v>
      </c>
      <c r="E149" s="117">
        <f>[1]Historicals!E236</f>
        <v>0.23</v>
      </c>
      <c r="F149" s="117">
        <f>[1]Historicals!F236</f>
        <v>0.23</v>
      </c>
      <c r="G149" s="117">
        <f>[1]Historicals!G236</f>
        <v>0.08</v>
      </c>
      <c r="H149" s="117">
        <f>[1]Historicals!H236</f>
        <v>0</v>
      </c>
      <c r="I149" s="117">
        <f>[1]Historicals!I236</f>
        <v>-0.21</v>
      </c>
      <c r="J149" s="108">
        <v>0</v>
      </c>
      <c r="K149" s="108">
        <v>0</v>
      </c>
      <c r="L149" s="108">
        <v>0</v>
      </c>
      <c r="M149" s="108">
        <v>0</v>
      </c>
      <c r="N149" s="108">
        <v>0</v>
      </c>
      <c r="O149" s="117"/>
      <c r="P149" s="117"/>
      <c r="Q149" s="76"/>
      <c r="R149" s="76"/>
      <c r="S149" s="76"/>
      <c r="T149" s="76"/>
      <c r="U149" s="76"/>
      <c r="V149" s="76"/>
      <c r="W149" s="76"/>
      <c r="X149" s="76"/>
      <c r="Y149" s="76"/>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c r="AV149" s="76"/>
      <c r="AW149" s="76"/>
      <c r="AX149" s="76"/>
      <c r="AY149" s="76"/>
      <c r="AZ149" s="76"/>
      <c r="BA149" s="76"/>
      <c r="BB149" s="76"/>
      <c r="BC149" s="76"/>
      <c r="BD149" s="76"/>
      <c r="BE149" s="76"/>
      <c r="BF149" s="76"/>
      <c r="BG149" s="76"/>
      <c r="BH149" s="76"/>
      <c r="BI149" s="76"/>
      <c r="BJ149" s="76"/>
      <c r="BK149" s="76"/>
      <c r="BL149" s="76"/>
      <c r="BM149" s="76"/>
      <c r="BN149" s="76"/>
      <c r="BO149" s="76"/>
      <c r="BP149" s="76"/>
      <c r="BQ149" s="76"/>
      <c r="BR149" s="76"/>
      <c r="BS149" s="76"/>
      <c r="BT149" s="76"/>
      <c r="BU149" s="76"/>
      <c r="BV149" s="76"/>
      <c r="BW149" s="76"/>
      <c r="BX149" s="76"/>
      <c r="BY149" s="76"/>
      <c r="BZ149" s="76"/>
      <c r="CA149" s="76"/>
      <c r="CB149" s="76"/>
      <c r="CC149" s="76"/>
      <c r="CD149" s="76"/>
      <c r="CE149" s="76"/>
      <c r="CF149" s="76"/>
      <c r="CG149" s="76"/>
      <c r="CH149" s="76"/>
      <c r="CI149" s="76"/>
      <c r="CJ149" s="76"/>
      <c r="CK149" s="76"/>
      <c r="CL149" s="76"/>
      <c r="CM149" s="76"/>
      <c r="CN149" s="76"/>
      <c r="CO149" s="76"/>
      <c r="CP149" s="76"/>
      <c r="CQ149" s="76"/>
      <c r="CR149" s="76"/>
      <c r="CS149" s="76"/>
      <c r="CT149" s="76"/>
      <c r="CU149" s="76"/>
      <c r="CV149" s="76"/>
      <c r="CW149" s="76"/>
      <c r="CX149" s="76"/>
      <c r="CY149" s="76"/>
      <c r="CZ149" s="76"/>
      <c r="DA149" s="76"/>
      <c r="DB149" s="76"/>
      <c r="DC149" s="76"/>
      <c r="DD149" s="76"/>
      <c r="DE149" s="76"/>
      <c r="DF149" s="76"/>
      <c r="DG149" s="76"/>
      <c r="DH149" s="76"/>
      <c r="DI149" s="76"/>
      <c r="DJ149" s="76"/>
      <c r="DK149" s="76"/>
      <c r="DL149" s="76"/>
      <c r="DM149" s="76"/>
      <c r="DN149" s="76"/>
      <c r="DO149" s="76"/>
      <c r="DP149" s="76"/>
      <c r="DQ149" s="76"/>
      <c r="DR149" s="76"/>
      <c r="DS149" s="76"/>
      <c r="DT149" s="76"/>
    </row>
    <row r="150" spans="1:124" x14ac:dyDescent="0.75">
      <c r="A150" s="107" t="s">
        <v>137</v>
      </c>
      <c r="B150" s="44" t="str">
        <f t="shared" ref="B150:N150" si="106">+IFERROR(B148-B149,"nm")</f>
        <v>nm</v>
      </c>
      <c r="C150" s="44">
        <f t="shared" si="106"/>
        <v>-2.9459459459459575E-2</v>
      </c>
      <c r="D150" s="44">
        <f t="shared" si="106"/>
        <v>-5.3933649289099439E-2</v>
      </c>
      <c r="E150" s="44">
        <f t="shared" si="106"/>
        <v>3.9360269360269456E-2</v>
      </c>
      <c r="F150" s="44">
        <f t="shared" si="106"/>
        <v>-3.1061007957559755E-2</v>
      </c>
      <c r="G150" s="44">
        <f t="shared" si="106"/>
        <v>-3.1327433628318621E-2</v>
      </c>
      <c r="H150" s="44">
        <f t="shared" si="106"/>
        <v>0.2378691983122363</v>
      </c>
      <c r="I150" s="44">
        <f t="shared" si="106"/>
        <v>3.5734980826587132E-2</v>
      </c>
      <c r="J150" s="44">
        <f t="shared" si="106"/>
        <v>0</v>
      </c>
      <c r="K150" s="44">
        <f t="shared" si="106"/>
        <v>0</v>
      </c>
      <c r="L150" s="44">
        <f t="shared" si="106"/>
        <v>0</v>
      </c>
      <c r="M150" s="44">
        <f t="shared" si="106"/>
        <v>0</v>
      </c>
      <c r="N150" s="44">
        <f t="shared" si="106"/>
        <v>0</v>
      </c>
      <c r="O150" s="103"/>
      <c r="P150" s="103"/>
    </row>
    <row r="151" spans="1:124" x14ac:dyDescent="0.75">
      <c r="A151" s="109" t="s">
        <v>114</v>
      </c>
      <c r="B151" s="103">
        <f>[1]Historicals!B133</f>
        <v>126</v>
      </c>
      <c r="C151" s="103">
        <f>[1]Historicals!C133</f>
        <v>131</v>
      </c>
      <c r="D151" s="103">
        <f>[1]Historicals!D133</f>
        <v>129</v>
      </c>
      <c r="E151" s="103">
        <f>[1]Historicals!E133</f>
        <v>130</v>
      </c>
      <c r="F151" s="103">
        <f>[1]Historicals!F133</f>
        <v>138</v>
      </c>
      <c r="G151" s="103">
        <f>[1]Historicals!G133</f>
        <v>148</v>
      </c>
      <c r="H151" s="103">
        <f>[1]Historicals!H133</f>
        <v>195</v>
      </c>
      <c r="I151" s="103">
        <f>[1]Historicals!I133</f>
        <v>193</v>
      </c>
      <c r="J151" s="52">
        <f>I151*(1+J152)</f>
        <v>193</v>
      </c>
      <c r="K151" s="52">
        <f>J151*(1+K152)</f>
        <v>193</v>
      </c>
      <c r="L151" s="52">
        <f>K151*(1+L152)</f>
        <v>193</v>
      </c>
      <c r="M151" s="52">
        <f>L151*(1+M152)</f>
        <v>193</v>
      </c>
      <c r="N151" s="52">
        <f>M151*(1+N152)</f>
        <v>193</v>
      </c>
      <c r="O151" s="103"/>
      <c r="P151" s="103"/>
    </row>
    <row r="152" spans="1:124" x14ac:dyDescent="0.75">
      <c r="A152" s="107" t="s">
        <v>128</v>
      </c>
      <c r="B152" s="44" t="str">
        <f t="shared" ref="B152:I152" si="107">+IFERROR(B151/A151-1,"nm")</f>
        <v>nm</v>
      </c>
      <c r="C152" s="44">
        <f t="shared" si="107"/>
        <v>3.9682539682539764E-2</v>
      </c>
      <c r="D152" s="44">
        <f t="shared" si="107"/>
        <v>-1.5267175572519109E-2</v>
      </c>
      <c r="E152" s="44">
        <f t="shared" si="107"/>
        <v>7.7519379844961378E-3</v>
      </c>
      <c r="F152" s="44">
        <f t="shared" si="107"/>
        <v>6.1538461538461542E-2</v>
      </c>
      <c r="G152" s="44">
        <f t="shared" si="107"/>
        <v>7.2463768115942129E-2</v>
      </c>
      <c r="H152" s="44">
        <f t="shared" si="107"/>
        <v>0.31756756756756754</v>
      </c>
      <c r="I152" s="44">
        <f t="shared" si="107"/>
        <v>-1.025641025641022E-2</v>
      </c>
      <c r="J152" s="108">
        <v>0</v>
      </c>
      <c r="K152" s="108">
        <v>0</v>
      </c>
      <c r="L152" s="108">
        <v>0</v>
      </c>
      <c r="M152" s="108">
        <v>0</v>
      </c>
      <c r="N152" s="108">
        <v>0</v>
      </c>
      <c r="O152" s="103"/>
      <c r="P152" s="103"/>
    </row>
    <row r="153" spans="1:124" x14ac:dyDescent="0.75">
      <c r="A153" s="116" t="s">
        <v>136</v>
      </c>
      <c r="B153" s="117">
        <f>[1]Historicals!B237</f>
        <v>0.01</v>
      </c>
      <c r="C153" s="117">
        <f>[1]Historicals!C237</f>
        <v>7.0000000000000007E-2</v>
      </c>
      <c r="D153" s="117">
        <f>[1]Historicals!D237</f>
        <v>0.03</v>
      </c>
      <c r="E153" s="117">
        <f>[1]Historicals!E237</f>
        <v>-0.01</v>
      </c>
      <c r="F153" s="117">
        <f>[1]Historicals!F237</f>
        <v>0.08</v>
      </c>
      <c r="G153" s="117">
        <f>[1]Historicals!G237</f>
        <v>0.11</v>
      </c>
      <c r="H153" s="117">
        <f>[1]Historicals!H237</f>
        <v>0</v>
      </c>
      <c r="I153" s="117">
        <f>[1]Historicals!I237</f>
        <v>-0.06</v>
      </c>
      <c r="J153" s="108">
        <v>0</v>
      </c>
      <c r="K153" s="108">
        <v>0</v>
      </c>
      <c r="L153" s="108">
        <v>0</v>
      </c>
      <c r="M153" s="108">
        <v>0</v>
      </c>
      <c r="N153" s="108">
        <v>0</v>
      </c>
      <c r="O153" s="117"/>
      <c r="P153" s="117"/>
      <c r="Q153" s="76"/>
      <c r="R153" s="76"/>
      <c r="S153" s="76"/>
      <c r="T153" s="76"/>
      <c r="U153" s="76"/>
      <c r="V153" s="76"/>
      <c r="W153" s="76"/>
      <c r="X153" s="76"/>
      <c r="Y153" s="76"/>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c r="AV153" s="76"/>
      <c r="AW153" s="76"/>
      <c r="AX153" s="76"/>
      <c r="AY153" s="76"/>
      <c r="AZ153" s="76"/>
      <c r="BA153" s="76"/>
      <c r="BB153" s="76"/>
      <c r="BC153" s="76"/>
      <c r="BD153" s="76"/>
      <c r="BE153" s="76"/>
      <c r="BF153" s="76"/>
      <c r="BG153" s="76"/>
      <c r="BH153" s="76"/>
      <c r="BI153" s="76"/>
      <c r="BJ153" s="76"/>
      <c r="BK153" s="76"/>
      <c r="BL153" s="76"/>
      <c r="BM153" s="76"/>
      <c r="BN153" s="76"/>
      <c r="BO153" s="76"/>
      <c r="BP153" s="76"/>
      <c r="BQ153" s="76"/>
      <c r="BR153" s="76"/>
      <c r="BS153" s="76"/>
      <c r="BT153" s="76"/>
      <c r="BU153" s="76"/>
      <c r="BV153" s="76"/>
      <c r="BW153" s="76"/>
      <c r="BX153" s="76"/>
      <c r="BY153" s="76"/>
      <c r="BZ153" s="76"/>
      <c r="CA153" s="76"/>
      <c r="CB153" s="76"/>
      <c r="CC153" s="76"/>
      <c r="CD153" s="76"/>
      <c r="CE153" s="76"/>
      <c r="CF153" s="76"/>
      <c r="CG153" s="76"/>
      <c r="CH153" s="76"/>
      <c r="CI153" s="76"/>
      <c r="CJ153" s="76"/>
      <c r="CK153" s="76"/>
      <c r="CL153" s="76"/>
      <c r="CM153" s="76"/>
      <c r="CN153" s="76"/>
      <c r="CO153" s="76"/>
      <c r="CP153" s="76"/>
      <c r="CQ153" s="76"/>
      <c r="CR153" s="76"/>
      <c r="CS153" s="76"/>
      <c r="CT153" s="76"/>
      <c r="CU153" s="76"/>
      <c r="CV153" s="76"/>
      <c r="CW153" s="76"/>
      <c r="CX153" s="76"/>
      <c r="CY153" s="76"/>
      <c r="CZ153" s="76"/>
      <c r="DA153" s="76"/>
      <c r="DB153" s="76"/>
      <c r="DC153" s="76"/>
      <c r="DD153" s="76"/>
      <c r="DE153" s="76"/>
      <c r="DF153" s="76"/>
      <c r="DG153" s="76"/>
      <c r="DH153" s="76"/>
      <c r="DI153" s="76"/>
      <c r="DJ153" s="76"/>
      <c r="DK153" s="76"/>
      <c r="DL153" s="76"/>
      <c r="DM153" s="76"/>
      <c r="DN153" s="76"/>
      <c r="DO153" s="76"/>
      <c r="DP153" s="76"/>
      <c r="DQ153" s="76"/>
      <c r="DR153" s="76"/>
    </row>
    <row r="154" spans="1:124" x14ac:dyDescent="0.75">
      <c r="A154" s="107" t="s">
        <v>137</v>
      </c>
      <c r="B154" s="44" t="str">
        <f t="shared" ref="B154:N154" si="108">+IFERROR(B152-B153,"nm")</f>
        <v>nm</v>
      </c>
      <c r="C154" s="44">
        <f t="shared" si="108"/>
        <v>-3.0317460317460243E-2</v>
      </c>
      <c r="D154" s="44">
        <f t="shared" si="108"/>
        <v>-4.5267175572519108E-2</v>
      </c>
      <c r="E154" s="44">
        <f t="shared" si="108"/>
        <v>1.775193798449614E-2</v>
      </c>
      <c r="F154" s="44">
        <f t="shared" si="108"/>
        <v>-1.846153846153846E-2</v>
      </c>
      <c r="G154" s="44">
        <f t="shared" si="108"/>
        <v>-3.7536231884057872E-2</v>
      </c>
      <c r="H154" s="44">
        <f t="shared" si="108"/>
        <v>0.31756756756756754</v>
      </c>
      <c r="I154" s="44">
        <f t="shared" si="108"/>
        <v>4.9743589743589778E-2</v>
      </c>
      <c r="J154" s="44">
        <f t="shared" si="108"/>
        <v>0</v>
      </c>
      <c r="K154" s="44">
        <f t="shared" si="108"/>
        <v>0</v>
      </c>
      <c r="L154" s="44">
        <f t="shared" si="108"/>
        <v>0</v>
      </c>
      <c r="M154" s="44">
        <f t="shared" si="108"/>
        <v>0</v>
      </c>
      <c r="N154" s="44">
        <f t="shared" si="108"/>
        <v>0</v>
      </c>
      <c r="O154" s="103"/>
      <c r="P154" s="103"/>
    </row>
    <row r="155" spans="1:124" x14ac:dyDescent="0.75">
      <c r="A155" s="106" t="s">
        <v>129</v>
      </c>
      <c r="B155" s="45">
        <f t="shared" ref="B155:N155" si="109">+B161+B158</f>
        <v>1039</v>
      </c>
      <c r="C155" s="45">
        <f t="shared" si="109"/>
        <v>1420</v>
      </c>
      <c r="D155" s="45">
        <f t="shared" si="109"/>
        <v>1561</v>
      </c>
      <c r="E155" s="45">
        <f t="shared" si="109"/>
        <v>1863</v>
      </c>
      <c r="F155" s="45">
        <f t="shared" si="109"/>
        <v>2426</v>
      </c>
      <c r="G155" s="45">
        <f t="shared" si="109"/>
        <v>2534</v>
      </c>
      <c r="H155" s="45">
        <f t="shared" si="109"/>
        <v>3289</v>
      </c>
      <c r="I155" s="45">
        <f t="shared" si="109"/>
        <v>2406</v>
      </c>
      <c r="J155" s="45">
        <f t="shared" si="109"/>
        <v>2406</v>
      </c>
      <c r="K155" s="45">
        <f t="shared" si="109"/>
        <v>2406</v>
      </c>
      <c r="L155" s="45">
        <f t="shared" si="109"/>
        <v>2406</v>
      </c>
      <c r="M155" s="45">
        <f t="shared" si="109"/>
        <v>2406</v>
      </c>
      <c r="N155" s="45">
        <f t="shared" si="109"/>
        <v>2406</v>
      </c>
      <c r="O155" s="103"/>
      <c r="P155" s="103"/>
    </row>
    <row r="156" spans="1:124" x14ac:dyDescent="0.75">
      <c r="A156" s="107" t="s">
        <v>128</v>
      </c>
      <c r="B156" s="44" t="str">
        <f t="shared" ref="B156:N156" si="110">+IFERROR(B155/A155-1,"nm")</f>
        <v>nm</v>
      </c>
      <c r="C156" s="44">
        <f t="shared" si="110"/>
        <v>0.36669874879692022</v>
      </c>
      <c r="D156" s="44">
        <f t="shared" si="110"/>
        <v>9.9295774647887303E-2</v>
      </c>
      <c r="E156" s="44">
        <f t="shared" si="110"/>
        <v>0.19346572709801402</v>
      </c>
      <c r="F156" s="44">
        <f t="shared" si="110"/>
        <v>0.3022007514761138</v>
      </c>
      <c r="G156" s="44">
        <f t="shared" si="110"/>
        <v>4.4517724649629109E-2</v>
      </c>
      <c r="H156" s="44">
        <f t="shared" si="110"/>
        <v>0.29794790844514596</v>
      </c>
      <c r="I156" s="44">
        <f t="shared" si="110"/>
        <v>-0.26847065977500761</v>
      </c>
      <c r="J156" s="44">
        <f t="shared" si="110"/>
        <v>0</v>
      </c>
      <c r="K156" s="44">
        <f t="shared" si="110"/>
        <v>0</v>
      </c>
      <c r="L156" s="44">
        <f t="shared" si="110"/>
        <v>0</v>
      </c>
      <c r="M156" s="44">
        <f t="shared" si="110"/>
        <v>0</v>
      </c>
      <c r="N156" s="44">
        <f t="shared" si="110"/>
        <v>0</v>
      </c>
      <c r="O156" s="103"/>
      <c r="P156" s="103"/>
    </row>
    <row r="157" spans="1:124" x14ac:dyDescent="0.75">
      <c r="A157" s="107" t="s">
        <v>130</v>
      </c>
      <c r="B157" s="117">
        <f t="shared" ref="B157:N157" si="111">IFERROR(B155/B$141,"nm")</f>
        <v>0.33876752526899251</v>
      </c>
      <c r="C157" s="117">
        <f t="shared" si="111"/>
        <v>0.37516512549537651</v>
      </c>
      <c r="D157" s="117">
        <f t="shared" si="111"/>
        <v>0.36842105263157893</v>
      </c>
      <c r="E157" s="117">
        <f t="shared" si="111"/>
        <v>0.36287495130502534</v>
      </c>
      <c r="F157" s="117">
        <f t="shared" si="111"/>
        <v>0.3907860824742268</v>
      </c>
      <c r="G157" s="117">
        <f t="shared" si="111"/>
        <v>0.37939811349004343</v>
      </c>
      <c r="H157" s="117">
        <f t="shared" si="111"/>
        <v>0.39674306393244874</v>
      </c>
      <c r="I157" s="117">
        <f t="shared" si="111"/>
        <v>0.31880217304889358</v>
      </c>
      <c r="J157" s="111">
        <f t="shared" si="111"/>
        <v>0.31880217304889358</v>
      </c>
      <c r="K157" s="111">
        <f t="shared" si="111"/>
        <v>0.31880217304889358</v>
      </c>
      <c r="L157" s="111">
        <f t="shared" si="111"/>
        <v>0.31880217304889358</v>
      </c>
      <c r="M157" s="111">
        <f t="shared" si="111"/>
        <v>0.31880217304889358</v>
      </c>
      <c r="N157" s="111">
        <f t="shared" si="111"/>
        <v>0.31880217304889358</v>
      </c>
      <c r="O157" s="103"/>
      <c r="P157" s="103"/>
    </row>
    <row r="158" spans="1:124" x14ac:dyDescent="0.75">
      <c r="A158" s="106" t="s">
        <v>131</v>
      </c>
      <c r="B158" s="103">
        <f>[1]Historicals!B206</f>
        <v>46</v>
      </c>
      <c r="C158" s="103">
        <f>[1]Historicals!C206</f>
        <v>48</v>
      </c>
      <c r="D158" s="103">
        <f>[1]Historicals!D206</f>
        <v>54</v>
      </c>
      <c r="E158" s="103">
        <f>[1]Historicals!E206</f>
        <v>56</v>
      </c>
      <c r="F158" s="103">
        <f>[1]Historicals!F206</f>
        <v>50</v>
      </c>
      <c r="G158" s="103">
        <f>[1]Historicals!G206</f>
        <v>44</v>
      </c>
      <c r="H158" s="103">
        <f>[1]Historicals!H206</f>
        <v>46</v>
      </c>
      <c r="I158" s="103">
        <f>[1]Historicals!I206</f>
        <v>41</v>
      </c>
      <c r="J158" s="52">
        <f>I158*(1+J159)</f>
        <v>41</v>
      </c>
      <c r="K158" s="52">
        <f>J158*(1+K159)</f>
        <v>41</v>
      </c>
      <c r="L158" s="52">
        <f>K158*(1+L159)</f>
        <v>41</v>
      </c>
      <c r="M158" s="52">
        <f>L158*(1+M159)</f>
        <v>41</v>
      </c>
      <c r="N158" s="52">
        <f>M158*(1+N159)</f>
        <v>41</v>
      </c>
      <c r="O158" s="103"/>
      <c r="P158" s="103"/>
    </row>
    <row r="159" spans="1:124" x14ac:dyDescent="0.75">
      <c r="A159" s="107" t="s">
        <v>128</v>
      </c>
      <c r="B159" s="44" t="str">
        <f t="shared" ref="B159:I159" si="112">+IFERROR(B158/A158-1,"nm")</f>
        <v>nm</v>
      </c>
      <c r="C159" s="44">
        <f t="shared" si="112"/>
        <v>4.3478260869565188E-2</v>
      </c>
      <c r="D159" s="44">
        <f t="shared" si="112"/>
        <v>0.125</v>
      </c>
      <c r="E159" s="44">
        <f t="shared" si="112"/>
        <v>3.7037037037036979E-2</v>
      </c>
      <c r="F159" s="44">
        <f t="shared" si="112"/>
        <v>-0.1071428571428571</v>
      </c>
      <c r="G159" s="44">
        <f t="shared" si="112"/>
        <v>-0.12</v>
      </c>
      <c r="H159" s="44">
        <f t="shared" si="112"/>
        <v>4.5454545454545414E-2</v>
      </c>
      <c r="I159" s="44">
        <f t="shared" si="112"/>
        <v>-0.10869565217391308</v>
      </c>
      <c r="J159" s="108">
        <v>0</v>
      </c>
      <c r="K159" s="108">
        <v>0</v>
      </c>
      <c r="L159" s="108">
        <v>0</v>
      </c>
      <c r="M159" s="108">
        <v>0</v>
      </c>
      <c r="N159" s="108">
        <v>0</v>
      </c>
      <c r="O159" s="103"/>
      <c r="P159" s="103"/>
    </row>
    <row r="160" spans="1:124" x14ac:dyDescent="0.75">
      <c r="A160" s="107" t="s">
        <v>156</v>
      </c>
      <c r="B160" s="117">
        <f t="shared" ref="B160:I160" si="113">IFERROR(B158/B$141,"nm")</f>
        <v>1.4998369742419302E-2</v>
      </c>
      <c r="C160" s="117">
        <f t="shared" si="113"/>
        <v>1.2681638044914135E-2</v>
      </c>
      <c r="D160" s="117">
        <f t="shared" si="113"/>
        <v>1.2744866650932263E-2</v>
      </c>
      <c r="E160" s="117">
        <f t="shared" si="113"/>
        <v>1.090767432800935E-2</v>
      </c>
      <c r="F160" s="117">
        <f t="shared" si="113"/>
        <v>8.0541237113402053E-3</v>
      </c>
      <c r="G160" s="117">
        <f t="shared" si="113"/>
        <v>6.5878125467884411E-3</v>
      </c>
      <c r="H160" s="117">
        <f t="shared" si="113"/>
        <v>5.5488540410132689E-3</v>
      </c>
      <c r="I160" s="111">
        <f t="shared" si="113"/>
        <v>5.4326222340002651E-3</v>
      </c>
      <c r="J160" s="111">
        <f>$I$160</f>
        <v>5.4326222340002651E-3</v>
      </c>
      <c r="K160" s="111">
        <f>$I$160</f>
        <v>5.4326222340002651E-3</v>
      </c>
      <c r="L160" s="111">
        <f>$I$160</f>
        <v>5.4326222340002651E-3</v>
      </c>
      <c r="M160" s="111">
        <f>$I$160</f>
        <v>5.4326222340002651E-3</v>
      </c>
      <c r="N160" s="111">
        <f>$I$160</f>
        <v>5.4326222340002651E-3</v>
      </c>
      <c r="O160" s="103"/>
      <c r="P160" s="103"/>
    </row>
    <row r="161" spans="1:124" x14ac:dyDescent="0.75">
      <c r="A161" s="106" t="s">
        <v>133</v>
      </c>
      <c r="B161" s="103">
        <f>[1]Historicals!B161</f>
        <v>993</v>
      </c>
      <c r="C161" s="103">
        <f>[1]Historicals!C161</f>
        <v>1372</v>
      </c>
      <c r="D161" s="103">
        <f>[1]Historicals!D161</f>
        <v>1507</v>
      </c>
      <c r="E161" s="103">
        <f>[1]Historicals!E161</f>
        <v>1807</v>
      </c>
      <c r="F161" s="103">
        <f>[1]Historicals!F161</f>
        <v>2376</v>
      </c>
      <c r="G161" s="103">
        <f>[1]Historicals!G161</f>
        <v>2490</v>
      </c>
      <c r="H161" s="103">
        <f>[1]Historicals!H161</f>
        <v>3243</v>
      </c>
      <c r="I161" s="103">
        <f>[1]Historicals!I161</f>
        <v>2365</v>
      </c>
      <c r="J161" s="52">
        <f>I161*(1+J162)</f>
        <v>2365</v>
      </c>
      <c r="K161" s="52">
        <f>J161*(1+K162)</f>
        <v>2365</v>
      </c>
      <c r="L161" s="52">
        <f>K161*(1+L162)</f>
        <v>2365</v>
      </c>
      <c r="M161" s="52">
        <f>L161*(1+M162)</f>
        <v>2365</v>
      </c>
      <c r="N161" s="52">
        <f>M161*(1+N162)</f>
        <v>2365</v>
      </c>
      <c r="O161" s="103"/>
      <c r="P161" s="103"/>
    </row>
    <row r="162" spans="1:124" x14ac:dyDescent="0.75">
      <c r="A162" s="107" t="s">
        <v>128</v>
      </c>
      <c r="B162" s="44" t="str">
        <f t="shared" ref="B162:I162" si="114">+IFERROR(B161/A161-1,"nm")</f>
        <v>nm</v>
      </c>
      <c r="C162" s="44">
        <f t="shared" si="114"/>
        <v>0.38167170191339372</v>
      </c>
      <c r="D162" s="44">
        <f t="shared" si="114"/>
        <v>9.8396501457725938E-2</v>
      </c>
      <c r="E162" s="44">
        <f t="shared" si="114"/>
        <v>0.19907100199071004</v>
      </c>
      <c r="F162" s="44">
        <f t="shared" si="114"/>
        <v>0.31488655229662421</v>
      </c>
      <c r="G162" s="44">
        <f t="shared" si="114"/>
        <v>4.7979797979798011E-2</v>
      </c>
      <c r="H162" s="44">
        <f t="shared" si="114"/>
        <v>0.30240963855421676</v>
      </c>
      <c r="I162" s="44">
        <f t="shared" si="114"/>
        <v>-0.27073697193956214</v>
      </c>
      <c r="J162" s="108">
        <v>0</v>
      </c>
      <c r="K162" s="108">
        <v>0</v>
      </c>
      <c r="L162" s="108">
        <v>0</v>
      </c>
      <c r="M162" s="108">
        <v>0</v>
      </c>
      <c r="N162" s="108">
        <v>0</v>
      </c>
      <c r="O162" s="103"/>
      <c r="P162" s="103"/>
    </row>
    <row r="163" spans="1:124" x14ac:dyDescent="0.75">
      <c r="A163" s="107" t="s">
        <v>130</v>
      </c>
      <c r="B163" s="117">
        <f t="shared" ref="B163:N163" si="115">IFERROR(B161/B$141,"nm")</f>
        <v>0.3237691555265732</v>
      </c>
      <c r="C163" s="117">
        <f t="shared" si="115"/>
        <v>0.36248348745046233</v>
      </c>
      <c r="D163" s="117">
        <f t="shared" si="115"/>
        <v>0.35567618598064671</v>
      </c>
      <c r="E163" s="117">
        <f t="shared" si="115"/>
        <v>0.35196727697701596</v>
      </c>
      <c r="F163" s="117">
        <f t="shared" si="115"/>
        <v>0.38273195876288657</v>
      </c>
      <c r="G163" s="117">
        <f t="shared" si="115"/>
        <v>0.37281030094325496</v>
      </c>
      <c r="H163" s="117">
        <f t="shared" si="115"/>
        <v>0.39119420989143544</v>
      </c>
      <c r="I163" s="117">
        <f t="shared" si="115"/>
        <v>0.31336955081489332</v>
      </c>
      <c r="J163" s="117">
        <f t="shared" si="115"/>
        <v>0.31336955081489332</v>
      </c>
      <c r="K163" s="117">
        <f t="shared" si="115"/>
        <v>0.31336955081489332</v>
      </c>
      <c r="L163" s="117">
        <f t="shared" si="115"/>
        <v>0.31336955081489332</v>
      </c>
      <c r="M163" s="117">
        <f t="shared" si="115"/>
        <v>0.31336955081489332</v>
      </c>
      <c r="N163" s="117">
        <f t="shared" si="115"/>
        <v>0.31336955081489332</v>
      </c>
      <c r="O163" s="103"/>
      <c r="P163" s="103"/>
    </row>
    <row r="164" spans="1:124" x14ac:dyDescent="0.75">
      <c r="A164" s="106" t="s">
        <v>134</v>
      </c>
      <c r="B164" s="103">
        <f>[1]Historicals!B191</f>
        <v>69</v>
      </c>
      <c r="C164" s="103">
        <f>[1]Historicals!C191</f>
        <v>44</v>
      </c>
      <c r="D164" s="103">
        <f>[1]Historicals!D191</f>
        <v>0</v>
      </c>
      <c r="E164" s="103">
        <f>[1]Historicals!E191</f>
        <v>76</v>
      </c>
      <c r="F164" s="103">
        <f>[1]Historicals!F191</f>
        <v>49</v>
      </c>
      <c r="G164" s="103">
        <f>[1]Historicals!G191</f>
        <v>28</v>
      </c>
      <c r="H164" s="103">
        <f>[1]Historicals!H191</f>
        <v>94</v>
      </c>
      <c r="I164" s="103">
        <f>[1]Historicals!I191</f>
        <v>78</v>
      </c>
      <c r="J164" s="52">
        <f>I164*(1+J165)</f>
        <v>78</v>
      </c>
      <c r="K164" s="52">
        <f>J164*(1+K165)</f>
        <v>78</v>
      </c>
      <c r="L164" s="52">
        <f>K164*(1+L165)</f>
        <v>78</v>
      </c>
      <c r="M164" s="52">
        <f>L164*(1+M165)</f>
        <v>78</v>
      </c>
      <c r="N164" s="52">
        <f>M164*(1+N165)</f>
        <v>78</v>
      </c>
      <c r="O164" s="103"/>
      <c r="P164" s="103"/>
    </row>
    <row r="165" spans="1:124" s="76" customFormat="1" x14ac:dyDescent="0.75">
      <c r="A165" s="107" t="s">
        <v>128</v>
      </c>
      <c r="B165" s="44" t="str">
        <f t="shared" ref="B165:I165" si="116">+IFERROR(B164/A164-1,"nm")</f>
        <v>nm</v>
      </c>
      <c r="C165" s="44">
        <f t="shared" si="116"/>
        <v>-0.3623188405797102</v>
      </c>
      <c r="D165" s="44">
        <f t="shared" si="116"/>
        <v>-1</v>
      </c>
      <c r="E165" s="44" t="str">
        <f t="shared" si="116"/>
        <v>nm</v>
      </c>
      <c r="F165" s="44">
        <f t="shared" si="116"/>
        <v>-0.35526315789473684</v>
      </c>
      <c r="G165" s="44">
        <f t="shared" si="116"/>
        <v>-0.4285714285714286</v>
      </c>
      <c r="H165" s="44">
        <f t="shared" si="116"/>
        <v>2.3571428571428572</v>
      </c>
      <c r="I165" s="44">
        <f t="shared" si="116"/>
        <v>-0.17021276595744683</v>
      </c>
      <c r="J165" s="108">
        <v>0</v>
      </c>
      <c r="K165" s="108">
        <v>0</v>
      </c>
      <c r="L165" s="108">
        <v>0</v>
      </c>
      <c r="M165" s="108">
        <v>0</v>
      </c>
      <c r="N165" s="108">
        <v>0</v>
      </c>
      <c r="O165" s="103"/>
      <c r="P165" s="103"/>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row>
    <row r="166" spans="1:124" x14ac:dyDescent="0.75">
      <c r="A166" s="107" t="s">
        <v>156</v>
      </c>
      <c r="B166" s="117">
        <f t="shared" ref="B166:N166" si="117">IFERROR(B164/B$141,"nm")</f>
        <v>2.2497554613628953E-2</v>
      </c>
      <c r="C166" s="117">
        <f t="shared" si="117"/>
        <v>1.1624834874504624E-2</v>
      </c>
      <c r="D166" s="117">
        <f t="shared" si="117"/>
        <v>0</v>
      </c>
      <c r="E166" s="117">
        <f t="shared" si="117"/>
        <v>1.4803272302298403E-2</v>
      </c>
      <c r="F166" s="117">
        <f t="shared" si="117"/>
        <v>7.8930412371134018E-3</v>
      </c>
      <c r="G166" s="117">
        <f t="shared" si="117"/>
        <v>4.1922443479562805E-3</v>
      </c>
      <c r="H166" s="117">
        <f t="shared" si="117"/>
        <v>1.1338962605548853E-2</v>
      </c>
      <c r="I166" s="117">
        <f t="shared" si="117"/>
        <v>1.0335232542732211E-2</v>
      </c>
      <c r="J166" s="117">
        <f t="shared" si="117"/>
        <v>1.0335232542732211E-2</v>
      </c>
      <c r="K166" s="117">
        <f t="shared" si="117"/>
        <v>1.0335232542732211E-2</v>
      </c>
      <c r="L166" s="117">
        <f t="shared" si="117"/>
        <v>1.0335232542732211E-2</v>
      </c>
      <c r="M166" s="117">
        <f t="shared" si="117"/>
        <v>1.0335232542732211E-2</v>
      </c>
      <c r="N166" s="117">
        <f t="shared" si="117"/>
        <v>1.0335232542732211E-2</v>
      </c>
      <c r="O166" s="103"/>
      <c r="P166" s="103"/>
    </row>
    <row r="167" spans="1:124" x14ac:dyDescent="0.75">
      <c r="A167" s="93" t="s">
        <v>139</v>
      </c>
      <c r="B167" s="120">
        <f>[1]Historicals!B176</f>
        <v>254</v>
      </c>
      <c r="C167" s="120">
        <f>[1]Historicals!C176</f>
        <v>234</v>
      </c>
      <c r="D167" s="120">
        <f>[1]Historicals!D176</f>
        <v>225</v>
      </c>
      <c r="E167" s="120">
        <f>[1]Historicals!E176</f>
        <v>256</v>
      </c>
      <c r="F167" s="120">
        <f>[1]Historicals!F176</f>
        <v>237</v>
      </c>
      <c r="G167" s="120">
        <f>[1]Historicals!G176</f>
        <v>214</v>
      </c>
      <c r="H167" s="120">
        <f>[1]Historicals!H176</f>
        <v>288</v>
      </c>
      <c r="I167" s="120">
        <f>[1]Historicals!I176</f>
        <v>303</v>
      </c>
      <c r="J167" s="120">
        <f>J169*J141</f>
        <v>303</v>
      </c>
      <c r="K167" s="120">
        <f t="shared" ref="K167:N167" si="118">K169*K141</f>
        <v>303</v>
      </c>
      <c r="L167" s="120">
        <f t="shared" si="118"/>
        <v>303</v>
      </c>
      <c r="M167" s="120">
        <f t="shared" si="118"/>
        <v>303</v>
      </c>
      <c r="N167" s="120">
        <f t="shared" si="118"/>
        <v>303</v>
      </c>
      <c r="O167" s="103"/>
      <c r="P167" s="103"/>
    </row>
    <row r="168" spans="1:124" x14ac:dyDescent="0.75">
      <c r="A168" s="95" t="s">
        <v>128</v>
      </c>
      <c r="B168" s="44" t="str">
        <f t="shared" ref="B168:N168" si="119">+IFERROR(B167/A167-1,"nm")</f>
        <v>nm</v>
      </c>
      <c r="C168" s="44">
        <f t="shared" si="119"/>
        <v>-7.8740157480314932E-2</v>
      </c>
      <c r="D168" s="44">
        <f t="shared" si="119"/>
        <v>-3.8461538461538436E-2</v>
      </c>
      <c r="E168" s="44">
        <f t="shared" si="119"/>
        <v>0.13777777777777778</v>
      </c>
      <c r="F168" s="44">
        <f t="shared" si="119"/>
        <v>-7.421875E-2</v>
      </c>
      <c r="G168" s="44">
        <f t="shared" si="119"/>
        <v>-9.7046413502109741E-2</v>
      </c>
      <c r="H168" s="44">
        <f t="shared" si="119"/>
        <v>0.34579439252336441</v>
      </c>
      <c r="I168" s="44">
        <f t="shared" si="119"/>
        <v>5.2083333333333259E-2</v>
      </c>
      <c r="J168" s="44">
        <f t="shared" si="119"/>
        <v>0</v>
      </c>
      <c r="K168" s="44">
        <f t="shared" si="119"/>
        <v>0</v>
      </c>
      <c r="L168" s="44">
        <f t="shared" si="119"/>
        <v>0</v>
      </c>
      <c r="M168" s="44">
        <f t="shared" si="119"/>
        <v>0</v>
      </c>
      <c r="N168" s="44">
        <f t="shared" si="119"/>
        <v>0</v>
      </c>
      <c r="O168" s="103"/>
      <c r="P168" s="103"/>
      <c r="DS168" s="76"/>
      <c r="DT168" s="76"/>
    </row>
    <row r="169" spans="1:124" s="76" customFormat="1" x14ac:dyDescent="0.75">
      <c r="A169" s="95" t="s">
        <v>132</v>
      </c>
      <c r="B169" s="117">
        <f t="shared" ref="B169:I169" si="120">IFERROR(B167/B$141,"nm")</f>
        <v>8.2817085099445714E-2</v>
      </c>
      <c r="C169" s="117">
        <f t="shared" si="120"/>
        <v>6.1822985468956405E-2</v>
      </c>
      <c r="D169" s="117">
        <f t="shared" si="120"/>
        <v>5.31036110455511E-2</v>
      </c>
      <c r="E169" s="117">
        <f t="shared" si="120"/>
        <v>4.9863654070899883E-2</v>
      </c>
      <c r="F169" s="117">
        <f t="shared" si="120"/>
        <v>3.817654639175258E-2</v>
      </c>
      <c r="G169" s="117">
        <f t="shared" si="120"/>
        <v>3.2040724659380147E-2</v>
      </c>
      <c r="H169" s="117">
        <f t="shared" si="120"/>
        <v>3.4740651387213509E-2</v>
      </c>
      <c r="I169" s="117">
        <f t="shared" si="120"/>
        <v>4.0148403339075128E-2</v>
      </c>
      <c r="J169" s="117">
        <f>I169</f>
        <v>4.0148403339075128E-2</v>
      </c>
      <c r="K169" s="117">
        <f t="shared" ref="K169:N169" si="121">J169</f>
        <v>4.0148403339075128E-2</v>
      </c>
      <c r="L169" s="117">
        <f t="shared" si="121"/>
        <v>4.0148403339075128E-2</v>
      </c>
      <c r="M169" s="117">
        <f t="shared" si="121"/>
        <v>4.0148403339075128E-2</v>
      </c>
      <c r="N169" s="117">
        <f t="shared" si="121"/>
        <v>4.0148403339075128E-2</v>
      </c>
      <c r="O169" s="103"/>
      <c r="P169" s="103"/>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row>
    <row r="170" spans="1:124" x14ac:dyDescent="0.75">
      <c r="A170" s="113" t="str">
        <f>[1]Historicals!A138</f>
        <v>Asia Pacific &amp; Latin America</v>
      </c>
      <c r="B170" s="113"/>
      <c r="C170" s="113"/>
      <c r="D170" s="113"/>
      <c r="E170" s="113"/>
      <c r="F170" s="113"/>
      <c r="G170" s="113"/>
      <c r="H170" s="113"/>
      <c r="I170" s="113"/>
      <c r="J170" s="122"/>
      <c r="K170" s="115"/>
      <c r="L170" s="114"/>
      <c r="M170" s="114"/>
      <c r="N170" s="114"/>
      <c r="O170" s="103"/>
      <c r="P170" s="103"/>
    </row>
    <row r="171" spans="1:124" x14ac:dyDescent="0.75">
      <c r="A171" s="106" t="s">
        <v>135</v>
      </c>
      <c r="B171" s="103">
        <f>[1]Historicals!B138</f>
        <v>0</v>
      </c>
      <c r="C171" s="103">
        <f>[1]Historicals!C138</f>
        <v>0</v>
      </c>
      <c r="D171" s="103">
        <f>[1]Historicals!D138</f>
        <v>0</v>
      </c>
      <c r="E171" s="103">
        <f>[1]Historicals!E138</f>
        <v>5166</v>
      </c>
      <c r="F171" s="103">
        <f>[1]Historicals!F138</f>
        <v>5254</v>
      </c>
      <c r="G171" s="103">
        <f>[1]Historicals!G138</f>
        <v>5028</v>
      </c>
      <c r="H171" s="103">
        <f>[1]Historicals!H138</f>
        <v>5343</v>
      </c>
      <c r="I171" s="103">
        <f>[1]Historicals!I138</f>
        <v>5955</v>
      </c>
      <c r="J171" s="52">
        <f>J173+J177+J181</f>
        <v>5955</v>
      </c>
      <c r="K171" s="52">
        <f>K173+K177+K181</f>
        <v>5955</v>
      </c>
      <c r="L171" s="52">
        <f>L173+L177+L181</f>
        <v>5955</v>
      </c>
      <c r="M171" s="52">
        <f>M173+M177+M181</f>
        <v>5955</v>
      </c>
      <c r="N171" s="52">
        <f>N173+N177+N181</f>
        <v>5955</v>
      </c>
      <c r="O171" s="103"/>
      <c r="P171" s="103"/>
    </row>
    <row r="172" spans="1:124" x14ac:dyDescent="0.75">
      <c r="A172" s="107" t="s">
        <v>128</v>
      </c>
      <c r="B172" s="44" t="str">
        <f t="shared" ref="B172:I172" si="122">+IFERROR(B171/A171-1,"nm")</f>
        <v>nm</v>
      </c>
      <c r="C172" s="44" t="str">
        <f t="shared" si="122"/>
        <v>nm</v>
      </c>
      <c r="D172" s="44" t="str">
        <f t="shared" si="122"/>
        <v>nm</v>
      </c>
      <c r="E172" s="44" t="str">
        <f t="shared" si="122"/>
        <v>nm</v>
      </c>
      <c r="F172" s="44">
        <f t="shared" si="122"/>
        <v>1.7034456058846237E-2</v>
      </c>
      <c r="G172" s="44">
        <f t="shared" si="122"/>
        <v>-4.3014845831747195E-2</v>
      </c>
      <c r="H172" s="44">
        <f t="shared" si="122"/>
        <v>6.2649164677804237E-2</v>
      </c>
      <c r="I172" s="44">
        <f t="shared" si="122"/>
        <v>0.11454239191465465</v>
      </c>
      <c r="J172" s="44">
        <v>0</v>
      </c>
      <c r="K172" s="44">
        <v>0</v>
      </c>
      <c r="L172" s="44">
        <v>0</v>
      </c>
      <c r="M172" s="44">
        <v>0</v>
      </c>
      <c r="N172" s="44">
        <v>0</v>
      </c>
      <c r="O172" s="103"/>
      <c r="P172" s="103"/>
      <c r="W172" s="76"/>
      <c r="X172" s="76"/>
      <c r="Y172" s="76"/>
      <c r="Z172" s="76"/>
      <c r="AA172" s="76"/>
      <c r="AB172" s="76"/>
      <c r="AC172" s="76"/>
      <c r="AD172" s="76"/>
      <c r="AE172" s="76"/>
      <c r="AF172" s="76"/>
      <c r="AG172" s="76"/>
      <c r="AH172" s="76"/>
      <c r="AI172" s="76"/>
      <c r="AJ172" s="76"/>
      <c r="AK172" s="76"/>
      <c r="AL172" s="76"/>
      <c r="AM172" s="76"/>
      <c r="AN172" s="76"/>
      <c r="AO172" s="76"/>
      <c r="AP172" s="76"/>
      <c r="AQ172" s="76"/>
      <c r="AR172" s="76"/>
      <c r="AS172" s="76"/>
      <c r="AT172" s="76"/>
      <c r="AU172" s="76"/>
      <c r="AV172" s="76"/>
      <c r="AW172" s="76"/>
      <c r="AX172" s="76"/>
      <c r="AY172" s="76"/>
      <c r="AZ172" s="76"/>
      <c r="BA172" s="76"/>
      <c r="BB172" s="76"/>
      <c r="BC172" s="76"/>
      <c r="BD172" s="76"/>
      <c r="BE172" s="76"/>
      <c r="BF172" s="76"/>
      <c r="BG172" s="76"/>
      <c r="BH172" s="76"/>
      <c r="BI172" s="76"/>
      <c r="BJ172" s="76"/>
      <c r="BK172" s="76"/>
      <c r="BL172" s="76"/>
      <c r="BM172" s="76"/>
      <c r="BN172" s="76"/>
      <c r="BO172" s="76"/>
      <c r="BP172" s="76"/>
      <c r="BQ172" s="76"/>
      <c r="BR172" s="76"/>
      <c r="BS172" s="76"/>
      <c r="BT172" s="76"/>
      <c r="BU172" s="76"/>
      <c r="BV172" s="76"/>
      <c r="BW172" s="76"/>
      <c r="BX172" s="76"/>
      <c r="BY172" s="76"/>
      <c r="BZ172" s="76"/>
      <c r="CA172" s="76"/>
      <c r="CB172" s="76"/>
      <c r="CC172" s="76"/>
      <c r="CD172" s="76"/>
      <c r="CE172" s="76"/>
      <c r="CF172" s="76"/>
      <c r="CG172" s="76"/>
      <c r="CH172" s="76"/>
      <c r="CI172" s="76"/>
      <c r="CJ172" s="76"/>
      <c r="CK172" s="76"/>
      <c r="CL172" s="76"/>
      <c r="CM172" s="76"/>
      <c r="CN172" s="76"/>
      <c r="CO172" s="76"/>
      <c r="CP172" s="76"/>
      <c r="CQ172" s="76"/>
      <c r="CR172" s="76"/>
      <c r="CS172" s="76"/>
      <c r="CT172" s="76"/>
      <c r="CU172" s="76"/>
      <c r="CV172" s="76"/>
      <c r="CW172" s="76"/>
      <c r="CX172" s="76"/>
      <c r="CY172" s="76"/>
      <c r="CZ172" s="76"/>
      <c r="DA172" s="76"/>
      <c r="DB172" s="76"/>
      <c r="DC172" s="76"/>
      <c r="DD172" s="76"/>
      <c r="DE172" s="76"/>
      <c r="DF172" s="76"/>
      <c r="DG172" s="76"/>
      <c r="DH172" s="76"/>
      <c r="DI172" s="76"/>
      <c r="DJ172" s="76"/>
      <c r="DK172" s="76"/>
      <c r="DL172" s="76"/>
      <c r="DM172" s="76"/>
      <c r="DN172" s="76"/>
      <c r="DO172" s="76"/>
      <c r="DP172" s="76"/>
      <c r="DQ172" s="76"/>
      <c r="DR172" s="76"/>
      <c r="DS172" s="76"/>
      <c r="DT172" s="76"/>
    </row>
    <row r="173" spans="1:124" s="76" customFormat="1" x14ac:dyDescent="0.75">
      <c r="A173" s="109" t="s">
        <v>112</v>
      </c>
      <c r="B173" s="103">
        <f>[1]Historicals!B139</f>
        <v>0</v>
      </c>
      <c r="C173" s="103">
        <f>[1]Historicals!C139</f>
        <v>0</v>
      </c>
      <c r="D173" s="103">
        <f>[1]Historicals!D139</f>
        <v>0</v>
      </c>
      <c r="E173" s="103">
        <f>[1]Historicals!E139</f>
        <v>3575</v>
      </c>
      <c r="F173" s="103">
        <f>[1]Historicals!F139</f>
        <v>3622</v>
      </c>
      <c r="G173" s="103">
        <f>[1]Historicals!G139</f>
        <v>3449</v>
      </c>
      <c r="H173" s="103">
        <f>[1]Historicals!H139</f>
        <v>3659</v>
      </c>
      <c r="I173" s="103">
        <f>[1]Historicals!I139</f>
        <v>4111</v>
      </c>
      <c r="J173" s="52">
        <f>I173*(1+J174)</f>
        <v>4111</v>
      </c>
      <c r="K173" s="52">
        <f>J173*(1+K174)</f>
        <v>4111</v>
      </c>
      <c r="L173" s="52">
        <f>K173*(1+L174)</f>
        <v>4111</v>
      </c>
      <c r="M173" s="52">
        <f>L173*(1+M174)</f>
        <v>4111</v>
      </c>
      <c r="N173" s="52">
        <f>M173*(1+N174)</f>
        <v>4111</v>
      </c>
      <c r="O173" s="103"/>
      <c r="P173" s="10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row>
    <row r="174" spans="1:124" x14ac:dyDescent="0.75">
      <c r="A174" s="107" t="s">
        <v>128</v>
      </c>
      <c r="B174" s="44" t="str">
        <f t="shared" ref="B174:I174" si="123">+IFERROR(B173/A173-1,"nm")</f>
        <v>nm</v>
      </c>
      <c r="C174" s="44" t="str">
        <f t="shared" si="123"/>
        <v>nm</v>
      </c>
      <c r="D174" s="44" t="str">
        <f t="shared" si="123"/>
        <v>nm</v>
      </c>
      <c r="E174" s="44" t="str">
        <f t="shared" si="123"/>
        <v>nm</v>
      </c>
      <c r="F174" s="44">
        <f t="shared" si="123"/>
        <v>1.3146853146853044E-2</v>
      </c>
      <c r="G174" s="44">
        <f t="shared" si="123"/>
        <v>-4.7763666482606326E-2</v>
      </c>
      <c r="H174" s="44">
        <f t="shared" si="123"/>
        <v>6.0887213685126174E-2</v>
      </c>
      <c r="I174" s="44">
        <f t="shared" si="123"/>
        <v>0.12353101940420874</v>
      </c>
      <c r="J174" s="108">
        <v>0</v>
      </c>
      <c r="K174" s="108">
        <v>0</v>
      </c>
      <c r="L174" s="108">
        <v>0</v>
      </c>
      <c r="M174" s="108">
        <v>0</v>
      </c>
      <c r="N174" s="108">
        <v>0</v>
      </c>
      <c r="O174" s="103"/>
      <c r="P174" s="103"/>
    </row>
    <row r="175" spans="1:124" x14ac:dyDescent="0.75">
      <c r="A175" s="116" t="s">
        <v>136</v>
      </c>
      <c r="B175" s="117">
        <f>[1]Historicals!B239</f>
        <v>0</v>
      </c>
      <c r="C175" s="117">
        <f>[1]Historicals!C239</f>
        <v>0</v>
      </c>
      <c r="D175" s="117">
        <f>[1]Historicals!D239</f>
        <v>0.16</v>
      </c>
      <c r="E175" s="117">
        <f>[1]Historicals!E239</f>
        <v>0.09</v>
      </c>
      <c r="F175" s="117">
        <f>[1]Historicals!F239</f>
        <v>0.12000000000000001</v>
      </c>
      <c r="G175" s="117">
        <f>[1]Historicals!G239</f>
        <v>0</v>
      </c>
      <c r="H175" s="117">
        <f>[1]Historicals!H239</f>
        <v>0</v>
      </c>
      <c r="I175" s="117">
        <f>[1]Historicals!I239</f>
        <v>0.17</v>
      </c>
      <c r="J175" s="108">
        <v>0</v>
      </c>
      <c r="K175" s="108">
        <v>0</v>
      </c>
      <c r="L175" s="108">
        <v>0</v>
      </c>
      <c r="M175" s="108">
        <v>0</v>
      </c>
      <c r="N175" s="108">
        <v>0</v>
      </c>
      <c r="O175" s="117"/>
      <c r="P175" s="117"/>
      <c r="Q175" s="76"/>
      <c r="R175" s="76"/>
      <c r="S175" s="76"/>
      <c r="T175" s="76"/>
      <c r="U175" s="76"/>
      <c r="V175" s="76"/>
    </row>
    <row r="176" spans="1:124" x14ac:dyDescent="0.75">
      <c r="A176" s="107" t="s">
        <v>137</v>
      </c>
      <c r="B176" s="44" t="str">
        <f t="shared" ref="B176:N176" si="124">+IFERROR(B174-B175,"nm")</f>
        <v>nm</v>
      </c>
      <c r="C176" s="44" t="str">
        <f t="shared" si="124"/>
        <v>nm</v>
      </c>
      <c r="D176" s="44" t="str">
        <f t="shared" si="124"/>
        <v>nm</v>
      </c>
      <c r="E176" s="44" t="str">
        <f t="shared" si="124"/>
        <v>nm</v>
      </c>
      <c r="F176" s="44">
        <f t="shared" si="124"/>
        <v>-0.10685314685314697</v>
      </c>
      <c r="G176" s="44">
        <f t="shared" si="124"/>
        <v>-4.7763666482606326E-2</v>
      </c>
      <c r="H176" s="44">
        <f t="shared" si="124"/>
        <v>6.0887213685126174E-2</v>
      </c>
      <c r="I176" s="44">
        <f t="shared" si="124"/>
        <v>-4.646898059579127E-2</v>
      </c>
      <c r="J176" s="44">
        <f t="shared" si="124"/>
        <v>0</v>
      </c>
      <c r="K176" s="44">
        <f t="shared" si="124"/>
        <v>0</v>
      </c>
      <c r="L176" s="44">
        <f t="shared" si="124"/>
        <v>0</v>
      </c>
      <c r="M176" s="44">
        <f t="shared" si="124"/>
        <v>0</v>
      </c>
      <c r="N176" s="44">
        <f t="shared" si="124"/>
        <v>0</v>
      </c>
      <c r="O176" s="103"/>
      <c r="P176" s="103"/>
      <c r="W176" s="76"/>
      <c r="X176" s="76"/>
      <c r="Y176" s="76"/>
      <c r="Z176" s="76"/>
      <c r="AA176" s="76"/>
      <c r="AB176" s="76"/>
      <c r="AC176" s="76"/>
      <c r="AD176" s="76"/>
      <c r="AE176" s="76"/>
      <c r="AF176" s="76"/>
      <c r="AG176" s="76"/>
      <c r="AH176" s="76"/>
      <c r="AI176" s="76"/>
      <c r="AJ176" s="76"/>
      <c r="AK176" s="76"/>
      <c r="AL176" s="76"/>
      <c r="AM176" s="76"/>
      <c r="AN176" s="76"/>
      <c r="AO176" s="76"/>
      <c r="AP176" s="76"/>
      <c r="AQ176" s="76"/>
      <c r="AR176" s="76"/>
      <c r="AS176" s="7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76"/>
      <c r="BW176" s="76"/>
      <c r="BX176" s="76"/>
      <c r="BY176" s="76"/>
      <c r="BZ176" s="76"/>
      <c r="CA176" s="76"/>
      <c r="CB176" s="76"/>
      <c r="CC176" s="76"/>
      <c r="CD176" s="76"/>
      <c r="CE176" s="76"/>
      <c r="CF176" s="76"/>
      <c r="CG176" s="76"/>
      <c r="CH176" s="76"/>
      <c r="CI176" s="76"/>
      <c r="CJ176" s="76"/>
      <c r="CK176" s="76"/>
      <c r="CL176" s="76"/>
      <c r="CM176" s="76"/>
      <c r="CN176" s="76"/>
      <c r="CO176" s="76"/>
      <c r="CP176" s="76"/>
      <c r="CQ176" s="76"/>
      <c r="CR176" s="76"/>
      <c r="CS176" s="76"/>
      <c r="CT176" s="76"/>
      <c r="CU176" s="76"/>
      <c r="CV176" s="76"/>
      <c r="CW176" s="76"/>
      <c r="CX176" s="76"/>
      <c r="CY176" s="76"/>
      <c r="CZ176" s="76"/>
      <c r="DA176" s="76"/>
      <c r="DB176" s="76"/>
      <c r="DC176" s="76"/>
      <c r="DD176" s="76"/>
      <c r="DE176" s="76"/>
      <c r="DF176" s="76"/>
      <c r="DG176" s="76"/>
      <c r="DH176" s="76"/>
      <c r="DI176" s="76"/>
      <c r="DJ176" s="76"/>
      <c r="DK176" s="76"/>
      <c r="DL176" s="76"/>
      <c r="DM176" s="76"/>
      <c r="DN176" s="76"/>
      <c r="DO176" s="76"/>
      <c r="DP176" s="76"/>
      <c r="DQ176" s="76"/>
      <c r="DR176" s="76"/>
      <c r="DS176" s="76"/>
      <c r="DT176" s="76"/>
    </row>
    <row r="177" spans="1:124" x14ac:dyDescent="0.75">
      <c r="A177" s="109" t="s">
        <v>113</v>
      </c>
      <c r="B177" s="103">
        <f>[1]Historicals!B140</f>
        <v>0</v>
      </c>
      <c r="C177" s="103">
        <f>[1]Historicals!C140</f>
        <v>0</v>
      </c>
      <c r="D177" s="103">
        <f>[1]Historicals!D140</f>
        <v>0</v>
      </c>
      <c r="E177" s="103">
        <f>[1]Historicals!E140</f>
        <v>1347</v>
      </c>
      <c r="F177" s="103">
        <f>[1]Historicals!F140</f>
        <v>1395</v>
      </c>
      <c r="G177" s="103">
        <f>[1]Historicals!G140</f>
        <v>1365</v>
      </c>
      <c r="H177" s="103">
        <f>[1]Historicals!H140</f>
        <v>1494</v>
      </c>
      <c r="I177" s="103">
        <f>[1]Historicals!I140</f>
        <v>1610</v>
      </c>
      <c r="J177" s="52">
        <f>I177*(1+J178)</f>
        <v>1610</v>
      </c>
      <c r="K177" s="52">
        <f>J177*(1+K178)</f>
        <v>1610</v>
      </c>
      <c r="L177" s="52">
        <f>K177*(1+L178)</f>
        <v>1610</v>
      </c>
      <c r="M177" s="52">
        <f>L177*(1+M178)</f>
        <v>1610</v>
      </c>
      <c r="N177" s="52">
        <f>M177*(1+N178)</f>
        <v>1610</v>
      </c>
      <c r="O177" s="103"/>
      <c r="P177" s="103"/>
    </row>
    <row r="178" spans="1:124" x14ac:dyDescent="0.75">
      <c r="A178" s="107" t="s">
        <v>128</v>
      </c>
      <c r="B178" s="44" t="str">
        <f t="shared" ref="B178:I178" si="125">+IFERROR(B177/A177-1,"nm")</f>
        <v>nm</v>
      </c>
      <c r="C178" s="44" t="str">
        <f t="shared" si="125"/>
        <v>nm</v>
      </c>
      <c r="D178" s="44" t="str">
        <f t="shared" si="125"/>
        <v>nm</v>
      </c>
      <c r="E178" s="44" t="str">
        <f t="shared" si="125"/>
        <v>nm</v>
      </c>
      <c r="F178" s="44">
        <f t="shared" si="125"/>
        <v>3.563474387527843E-2</v>
      </c>
      <c r="G178" s="44">
        <f t="shared" si="125"/>
        <v>-2.1505376344086002E-2</v>
      </c>
      <c r="H178" s="44">
        <f t="shared" si="125"/>
        <v>9.4505494505494614E-2</v>
      </c>
      <c r="I178" s="44">
        <f t="shared" si="125"/>
        <v>7.7643908969210251E-2</v>
      </c>
      <c r="J178" s="108">
        <v>0</v>
      </c>
      <c r="K178" s="108">
        <v>0</v>
      </c>
      <c r="L178" s="108">
        <v>0</v>
      </c>
      <c r="M178" s="108">
        <v>0</v>
      </c>
      <c r="N178" s="108">
        <v>0</v>
      </c>
      <c r="O178" s="103"/>
      <c r="P178" s="103"/>
    </row>
    <row r="179" spans="1:124" x14ac:dyDescent="0.75">
      <c r="A179" s="116" t="s">
        <v>136</v>
      </c>
      <c r="B179" s="117">
        <f>[1]Historicals!B240</f>
        <v>0</v>
      </c>
      <c r="C179" s="117">
        <f>[1]Historicals!C240</f>
        <v>0</v>
      </c>
      <c r="D179" s="117">
        <f>[1]Historicals!D240</f>
        <v>0.09</v>
      </c>
      <c r="E179" s="117">
        <f>[1]Historicals!E240</f>
        <v>0.15000000000000002</v>
      </c>
      <c r="F179" s="117">
        <f>[1]Historicals!F240</f>
        <v>0.15000000000000002</v>
      </c>
      <c r="G179" s="117">
        <f>[1]Historicals!G240</f>
        <v>0.03</v>
      </c>
      <c r="H179" s="117">
        <f>[1]Historicals!H240</f>
        <v>0</v>
      </c>
      <c r="I179" s="117">
        <f>[1]Historicals!I240</f>
        <v>0.12</v>
      </c>
      <c r="J179" s="108">
        <v>0</v>
      </c>
      <c r="K179" s="108">
        <v>0</v>
      </c>
      <c r="L179" s="108">
        <v>0</v>
      </c>
      <c r="M179" s="108">
        <v>0</v>
      </c>
      <c r="N179" s="108">
        <v>0</v>
      </c>
      <c r="O179" s="117"/>
      <c r="P179" s="117"/>
      <c r="Q179" s="76"/>
      <c r="R179" s="76"/>
      <c r="S179" s="76"/>
      <c r="T179" s="76"/>
      <c r="U179" s="76"/>
      <c r="V179" s="76"/>
    </row>
    <row r="180" spans="1:124" x14ac:dyDescent="0.75">
      <c r="A180" s="107" t="s">
        <v>137</v>
      </c>
      <c r="B180" s="44" t="str">
        <f t="shared" ref="B180:N180" si="126">+IFERROR(B178-B179,"nm")</f>
        <v>nm</v>
      </c>
      <c r="C180" s="44" t="str">
        <f t="shared" si="126"/>
        <v>nm</v>
      </c>
      <c r="D180" s="44" t="str">
        <f t="shared" si="126"/>
        <v>nm</v>
      </c>
      <c r="E180" s="44" t="str">
        <f t="shared" si="126"/>
        <v>nm</v>
      </c>
      <c r="F180" s="44">
        <f t="shared" si="126"/>
        <v>-0.11436525612472159</v>
      </c>
      <c r="G180" s="44">
        <f t="shared" si="126"/>
        <v>-5.1505376344086001E-2</v>
      </c>
      <c r="H180" s="44">
        <f t="shared" si="126"/>
        <v>9.4505494505494614E-2</v>
      </c>
      <c r="I180" s="44">
        <f t="shared" si="126"/>
        <v>-4.2356091030789744E-2</v>
      </c>
      <c r="J180" s="44">
        <f t="shared" si="126"/>
        <v>0</v>
      </c>
      <c r="K180" s="44">
        <f t="shared" si="126"/>
        <v>0</v>
      </c>
      <c r="L180" s="44">
        <f t="shared" si="126"/>
        <v>0</v>
      </c>
      <c r="M180" s="44">
        <f t="shared" si="126"/>
        <v>0</v>
      </c>
      <c r="N180" s="44">
        <f t="shared" si="126"/>
        <v>0</v>
      </c>
      <c r="O180" s="103"/>
      <c r="P180" s="103"/>
      <c r="W180" s="76"/>
      <c r="X180" s="76"/>
      <c r="Y180" s="76"/>
      <c r="Z180" s="76"/>
      <c r="AA180" s="76"/>
      <c r="AB180" s="76"/>
      <c r="AC180" s="76"/>
      <c r="AD180" s="76"/>
      <c r="AE180" s="76"/>
      <c r="AF180" s="76"/>
      <c r="AG180" s="76"/>
      <c r="AH180" s="76"/>
      <c r="AI180" s="76"/>
      <c r="AJ180" s="76"/>
      <c r="AK180" s="76"/>
      <c r="AL180" s="76"/>
      <c r="AM180" s="76"/>
      <c r="AN180" s="76"/>
      <c r="AO180" s="76"/>
      <c r="AP180" s="76"/>
      <c r="AQ180" s="76"/>
      <c r="AR180" s="76"/>
      <c r="AS180" s="76"/>
      <c r="AT180" s="76"/>
      <c r="AU180" s="76"/>
      <c r="AV180" s="76"/>
      <c r="AW180" s="76"/>
      <c r="AX180" s="76"/>
      <c r="AY180" s="76"/>
      <c r="AZ180" s="76"/>
      <c r="BA180" s="76"/>
      <c r="BB180" s="76"/>
      <c r="BC180" s="76"/>
      <c r="BD180" s="76"/>
      <c r="BE180" s="76"/>
      <c r="BF180" s="76"/>
      <c r="BG180" s="76"/>
      <c r="BH180" s="76"/>
      <c r="BI180" s="76"/>
      <c r="BJ180" s="76"/>
      <c r="BK180" s="76"/>
      <c r="BL180" s="76"/>
      <c r="BM180" s="76"/>
      <c r="BN180" s="76"/>
      <c r="BO180" s="76"/>
      <c r="BP180" s="76"/>
      <c r="BQ180" s="76"/>
      <c r="BR180" s="76"/>
      <c r="BS180" s="76"/>
      <c r="BT180" s="76"/>
      <c r="BU180" s="76"/>
      <c r="BV180" s="76"/>
      <c r="BW180" s="76"/>
      <c r="BX180" s="76"/>
      <c r="BY180" s="76"/>
      <c r="BZ180" s="76"/>
      <c r="CA180" s="76"/>
      <c r="CB180" s="76"/>
      <c r="CC180" s="76"/>
      <c r="CD180" s="76"/>
      <c r="CE180" s="76"/>
      <c r="CF180" s="76"/>
      <c r="CG180" s="76"/>
      <c r="CH180" s="76"/>
      <c r="CI180" s="76"/>
      <c r="CJ180" s="76"/>
      <c r="CK180" s="76"/>
      <c r="CL180" s="76"/>
      <c r="CM180" s="76"/>
      <c r="CN180" s="76"/>
      <c r="CO180" s="76"/>
      <c r="CP180" s="76"/>
      <c r="CQ180" s="76"/>
      <c r="CR180" s="76"/>
      <c r="CS180" s="76"/>
      <c r="CT180" s="76"/>
      <c r="CU180" s="76"/>
      <c r="CV180" s="76"/>
      <c r="CW180" s="76"/>
      <c r="CX180" s="76"/>
      <c r="CY180" s="76"/>
      <c r="CZ180" s="76"/>
      <c r="DA180" s="76"/>
      <c r="DB180" s="76"/>
      <c r="DC180" s="76"/>
      <c r="DD180" s="76"/>
      <c r="DE180" s="76"/>
      <c r="DF180" s="76"/>
      <c r="DG180" s="76"/>
      <c r="DH180" s="76"/>
      <c r="DI180" s="76"/>
      <c r="DJ180" s="76"/>
      <c r="DK180" s="76"/>
      <c r="DL180" s="76"/>
      <c r="DM180" s="76"/>
      <c r="DN180" s="76"/>
      <c r="DO180" s="76"/>
      <c r="DP180" s="76"/>
      <c r="DQ180" s="76"/>
      <c r="DR180" s="76"/>
    </row>
    <row r="181" spans="1:124" x14ac:dyDescent="0.75">
      <c r="A181" s="109" t="s">
        <v>114</v>
      </c>
      <c r="B181" s="103">
        <f>[1]Historicals!B141</f>
        <v>0</v>
      </c>
      <c r="C181" s="103">
        <f>[1]Historicals!C141</f>
        <v>0</v>
      </c>
      <c r="D181" s="103">
        <f>[1]Historicals!D141</f>
        <v>0</v>
      </c>
      <c r="E181" s="103">
        <f>[1]Historicals!E141</f>
        <v>244</v>
      </c>
      <c r="F181" s="103">
        <f>[1]Historicals!F141</f>
        <v>237</v>
      </c>
      <c r="G181" s="103">
        <f>[1]Historicals!G141</f>
        <v>214</v>
      </c>
      <c r="H181" s="103">
        <f>[1]Historicals!H141</f>
        <v>190</v>
      </c>
      <c r="I181" s="103">
        <f>[1]Historicals!I141</f>
        <v>234</v>
      </c>
      <c r="J181" s="52">
        <f>I181*(1+J182)</f>
        <v>234</v>
      </c>
      <c r="K181" s="52">
        <f>J181*(1+K182)</f>
        <v>234</v>
      </c>
      <c r="L181" s="52">
        <f>K181*(1+L182)</f>
        <v>234</v>
      </c>
      <c r="M181" s="52">
        <f>L181*(1+M182)</f>
        <v>234</v>
      </c>
      <c r="N181" s="52">
        <f>M181*(1+N182)</f>
        <v>234</v>
      </c>
      <c r="O181" s="103"/>
      <c r="P181" s="103"/>
    </row>
    <row r="182" spans="1:124" x14ac:dyDescent="0.75">
      <c r="A182" s="107" t="s">
        <v>128</v>
      </c>
      <c r="B182" s="44" t="str">
        <f t="shared" ref="B182:I182" si="127">+IFERROR(B181/A181-1,"nm")</f>
        <v>nm</v>
      </c>
      <c r="C182" s="44" t="str">
        <f t="shared" si="127"/>
        <v>nm</v>
      </c>
      <c r="D182" s="44" t="str">
        <f t="shared" si="127"/>
        <v>nm</v>
      </c>
      <c r="E182" s="44" t="str">
        <f t="shared" si="127"/>
        <v>nm</v>
      </c>
      <c r="F182" s="44">
        <f t="shared" si="127"/>
        <v>-2.8688524590163911E-2</v>
      </c>
      <c r="G182" s="44">
        <f t="shared" si="127"/>
        <v>-9.7046413502109741E-2</v>
      </c>
      <c r="H182" s="44">
        <f t="shared" si="127"/>
        <v>-0.11214953271028039</v>
      </c>
      <c r="I182" s="44">
        <f t="shared" si="127"/>
        <v>0.23157894736842111</v>
      </c>
      <c r="J182" s="108">
        <v>0</v>
      </c>
      <c r="K182" s="108">
        <v>0</v>
      </c>
      <c r="L182" s="108">
        <v>0</v>
      </c>
      <c r="M182" s="108">
        <v>0</v>
      </c>
      <c r="N182" s="108">
        <v>0</v>
      </c>
      <c r="O182" s="103"/>
      <c r="P182" s="103"/>
    </row>
    <row r="183" spans="1:124" x14ac:dyDescent="0.75">
      <c r="A183" s="116" t="s">
        <v>136</v>
      </c>
      <c r="B183" s="117">
        <f>[1]Historicals!B241</f>
        <v>0</v>
      </c>
      <c r="C183" s="117">
        <f>[1]Historicals!C241</f>
        <v>0</v>
      </c>
      <c r="D183" s="117">
        <f>[1]Historicals!D241</f>
        <v>-0.01</v>
      </c>
      <c r="E183" s="117">
        <f>[1]Historicals!E241</f>
        <v>-0.08</v>
      </c>
      <c r="F183" s="117">
        <f>[1]Historicals!F241</f>
        <v>0.08</v>
      </c>
      <c r="G183" s="117">
        <f>[1]Historicals!G241</f>
        <v>-4</v>
      </c>
      <c r="H183" s="117">
        <f>[1]Historicals!H241</f>
        <v>0</v>
      </c>
      <c r="I183" s="117">
        <f>[1]Historicals!I241</f>
        <v>0.28000000000000003</v>
      </c>
      <c r="J183" s="108">
        <v>0</v>
      </c>
      <c r="K183" s="108">
        <v>0</v>
      </c>
      <c r="L183" s="108">
        <v>0</v>
      </c>
      <c r="M183" s="108">
        <v>0</v>
      </c>
      <c r="N183" s="108">
        <v>0</v>
      </c>
      <c r="O183" s="117"/>
      <c r="P183" s="117"/>
      <c r="Q183" s="76"/>
      <c r="R183" s="76"/>
      <c r="S183" s="76"/>
      <c r="T183" s="76"/>
      <c r="U183" s="76"/>
      <c r="V183" s="76"/>
    </row>
    <row r="184" spans="1:124" x14ac:dyDescent="0.75">
      <c r="A184" s="107" t="s">
        <v>137</v>
      </c>
      <c r="B184" s="44" t="str">
        <f t="shared" ref="B184:N184" si="128">+IFERROR(B182-B183,"nm")</f>
        <v>nm</v>
      </c>
      <c r="C184" s="44" t="str">
        <f t="shared" si="128"/>
        <v>nm</v>
      </c>
      <c r="D184" s="44" t="str">
        <f t="shared" si="128"/>
        <v>nm</v>
      </c>
      <c r="E184" s="44" t="str">
        <f t="shared" si="128"/>
        <v>nm</v>
      </c>
      <c r="F184" s="44">
        <f t="shared" si="128"/>
        <v>-0.10868852459016391</v>
      </c>
      <c r="G184" s="44">
        <f t="shared" si="128"/>
        <v>3.9029535864978904</v>
      </c>
      <c r="H184" s="44">
        <f t="shared" si="128"/>
        <v>-0.11214953271028039</v>
      </c>
      <c r="I184" s="44">
        <f t="shared" si="128"/>
        <v>-4.842105263157892E-2</v>
      </c>
      <c r="J184" s="44">
        <f t="shared" si="128"/>
        <v>0</v>
      </c>
      <c r="K184" s="44">
        <f t="shared" si="128"/>
        <v>0</v>
      </c>
      <c r="L184" s="44">
        <f t="shared" si="128"/>
        <v>0</v>
      </c>
      <c r="M184" s="44">
        <f t="shared" si="128"/>
        <v>0</v>
      </c>
      <c r="N184" s="44">
        <f t="shared" si="128"/>
        <v>0</v>
      </c>
      <c r="O184" s="103"/>
      <c r="P184" s="103"/>
    </row>
    <row r="185" spans="1:124" x14ac:dyDescent="0.75">
      <c r="A185" s="106" t="s">
        <v>129</v>
      </c>
      <c r="B185" s="45">
        <f t="shared" ref="B185:N185" si="129">+B191+B188</f>
        <v>22</v>
      </c>
      <c r="C185" s="45">
        <f t="shared" si="129"/>
        <v>18</v>
      </c>
      <c r="D185" s="45">
        <f t="shared" si="129"/>
        <v>54</v>
      </c>
      <c r="E185" s="45">
        <f t="shared" si="129"/>
        <v>1244</v>
      </c>
      <c r="F185" s="45">
        <f t="shared" si="129"/>
        <v>1376</v>
      </c>
      <c r="G185" s="45">
        <f t="shared" si="129"/>
        <v>1230</v>
      </c>
      <c r="H185" s="45">
        <f t="shared" si="129"/>
        <v>1573</v>
      </c>
      <c r="I185" s="45">
        <f t="shared" si="129"/>
        <v>1938</v>
      </c>
      <c r="J185" s="45">
        <f t="shared" si="129"/>
        <v>1938</v>
      </c>
      <c r="K185" s="45">
        <f t="shared" si="129"/>
        <v>1938</v>
      </c>
      <c r="L185" s="45">
        <f t="shared" si="129"/>
        <v>1938</v>
      </c>
      <c r="M185" s="45">
        <f t="shared" si="129"/>
        <v>1938</v>
      </c>
      <c r="N185" s="45">
        <f t="shared" si="129"/>
        <v>1938</v>
      </c>
      <c r="O185" s="103"/>
      <c r="P185" s="103"/>
    </row>
    <row r="186" spans="1:124" x14ac:dyDescent="0.75">
      <c r="A186" s="107" t="s">
        <v>128</v>
      </c>
      <c r="B186" s="44" t="str">
        <f t="shared" ref="B186:N186" si="130">+IFERROR(B185/A185-1,"nm")</f>
        <v>nm</v>
      </c>
      <c r="C186" s="44">
        <f t="shared" si="130"/>
        <v>-0.18181818181818177</v>
      </c>
      <c r="D186" s="44">
        <f t="shared" si="130"/>
        <v>2</v>
      </c>
      <c r="E186" s="44">
        <f t="shared" si="130"/>
        <v>22.037037037037038</v>
      </c>
      <c r="F186" s="44">
        <f t="shared" si="130"/>
        <v>0.10610932475884249</v>
      </c>
      <c r="G186" s="44">
        <f t="shared" si="130"/>
        <v>-0.10610465116279066</v>
      </c>
      <c r="H186" s="44">
        <f t="shared" si="130"/>
        <v>0.27886178861788613</v>
      </c>
      <c r="I186" s="44">
        <f t="shared" si="130"/>
        <v>0.23204068658614108</v>
      </c>
      <c r="J186" s="44">
        <f t="shared" si="130"/>
        <v>0</v>
      </c>
      <c r="K186" s="44">
        <f t="shared" si="130"/>
        <v>0</v>
      </c>
      <c r="L186" s="44">
        <f t="shared" si="130"/>
        <v>0</v>
      </c>
      <c r="M186" s="44">
        <f t="shared" si="130"/>
        <v>0</v>
      </c>
      <c r="N186" s="44">
        <f t="shared" si="130"/>
        <v>0</v>
      </c>
      <c r="O186" s="103"/>
      <c r="P186" s="103"/>
    </row>
    <row r="187" spans="1:124" x14ac:dyDescent="0.75">
      <c r="A187" s="107" t="s">
        <v>130</v>
      </c>
      <c r="B187" s="128" t="str">
        <f t="shared" ref="B187:N187" si="131">IFERROR(B185/B$171,"nm")</f>
        <v>nm</v>
      </c>
      <c r="C187" s="128" t="str">
        <f t="shared" si="131"/>
        <v>nm</v>
      </c>
      <c r="D187" s="128" t="str">
        <f t="shared" si="131"/>
        <v>nm</v>
      </c>
      <c r="E187" s="128">
        <f t="shared" si="131"/>
        <v>0.2408052651955091</v>
      </c>
      <c r="F187" s="128">
        <f t="shared" si="131"/>
        <v>0.26189569851541683</v>
      </c>
      <c r="G187" s="128">
        <f t="shared" si="131"/>
        <v>0.24463007159904535</v>
      </c>
      <c r="H187" s="128">
        <f t="shared" si="131"/>
        <v>0.2944038929440389</v>
      </c>
      <c r="I187" s="128">
        <f t="shared" si="131"/>
        <v>0.32544080604534004</v>
      </c>
      <c r="J187" s="117">
        <f t="shared" si="131"/>
        <v>0.32544080604534004</v>
      </c>
      <c r="K187" s="117">
        <f t="shared" si="131"/>
        <v>0.32544080604534004</v>
      </c>
      <c r="L187" s="117">
        <f t="shared" si="131"/>
        <v>0.32544080604534004</v>
      </c>
      <c r="M187" s="117">
        <f t="shared" si="131"/>
        <v>0.32544080604534004</v>
      </c>
      <c r="N187" s="117">
        <f t="shared" si="131"/>
        <v>0.32544080604534004</v>
      </c>
      <c r="O187" s="103"/>
      <c r="P187" s="103"/>
    </row>
    <row r="188" spans="1:124" x14ac:dyDescent="0.75">
      <c r="A188" s="106" t="s">
        <v>131</v>
      </c>
      <c r="B188" s="103">
        <f>[1]Historicals!B207</f>
        <v>22</v>
      </c>
      <c r="C188" s="103">
        <f>[1]Historicals!C207</f>
        <v>18</v>
      </c>
      <c r="D188" s="103">
        <f>[1]Historicals!D207</f>
        <v>54</v>
      </c>
      <c r="E188" s="103">
        <f>[1]Historicals!E207</f>
        <v>55</v>
      </c>
      <c r="F188" s="103">
        <f>[1]Historicals!F207</f>
        <v>53</v>
      </c>
      <c r="G188" s="103">
        <f>[1]Historicals!G207</f>
        <v>46</v>
      </c>
      <c r="H188" s="103">
        <f>[1]Historicals!H207</f>
        <v>43</v>
      </c>
      <c r="I188" s="103">
        <f>[1]Historicals!I207</f>
        <v>42</v>
      </c>
      <c r="J188" s="52">
        <f>I188*(1+J189)</f>
        <v>42</v>
      </c>
      <c r="K188" s="52">
        <f>J188*(1+K189)</f>
        <v>42</v>
      </c>
      <c r="L188" s="52">
        <f>K188*(1+L189)</f>
        <v>42</v>
      </c>
      <c r="M188" s="52">
        <f>L188*(1+M189)</f>
        <v>42</v>
      </c>
      <c r="N188" s="52">
        <f>M188*(1+N189)</f>
        <v>42</v>
      </c>
      <c r="O188" s="103"/>
      <c r="P188" s="103"/>
    </row>
    <row r="189" spans="1:124" x14ac:dyDescent="0.75">
      <c r="A189" s="107" t="s">
        <v>128</v>
      </c>
      <c r="B189" s="44" t="str">
        <f t="shared" ref="B189:I189" si="132">+IFERROR(B188/A188-1,"nm")</f>
        <v>nm</v>
      </c>
      <c r="C189" s="44">
        <f t="shared" si="132"/>
        <v>-0.18181818181818177</v>
      </c>
      <c r="D189" s="44">
        <f t="shared" si="132"/>
        <v>2</v>
      </c>
      <c r="E189" s="44">
        <f t="shared" si="132"/>
        <v>1.8518518518518601E-2</v>
      </c>
      <c r="F189" s="44">
        <f t="shared" si="132"/>
        <v>-3.6363636363636376E-2</v>
      </c>
      <c r="G189" s="44">
        <f t="shared" si="132"/>
        <v>-0.13207547169811318</v>
      </c>
      <c r="H189" s="44">
        <f t="shared" si="132"/>
        <v>-6.5217391304347783E-2</v>
      </c>
      <c r="I189" s="44">
        <f t="shared" si="132"/>
        <v>-2.3255813953488413E-2</v>
      </c>
      <c r="J189" s="108">
        <v>0</v>
      </c>
      <c r="K189" s="108">
        <v>0</v>
      </c>
      <c r="L189" s="108">
        <v>0</v>
      </c>
      <c r="M189" s="108">
        <v>0</v>
      </c>
      <c r="N189" s="108">
        <v>0</v>
      </c>
      <c r="O189" s="103"/>
      <c r="P189" s="103"/>
    </row>
    <row r="190" spans="1:124" x14ac:dyDescent="0.75">
      <c r="A190" s="107" t="s">
        <v>156</v>
      </c>
      <c r="B190" s="127" t="str">
        <f t="shared" ref="B190:N190" si="133">IFERROR(B188/B$171,"nm")</f>
        <v>nm</v>
      </c>
      <c r="C190" s="127" t="str">
        <f t="shared" si="133"/>
        <v>nm</v>
      </c>
      <c r="D190" s="127" t="str">
        <f t="shared" si="133"/>
        <v>nm</v>
      </c>
      <c r="E190" s="127">
        <f t="shared" si="133"/>
        <v>1.064653503677894E-2</v>
      </c>
      <c r="F190" s="127">
        <f t="shared" si="133"/>
        <v>1.0087552341073468E-2</v>
      </c>
      <c r="G190" s="127">
        <f t="shared" si="133"/>
        <v>9.148766905330152E-3</v>
      </c>
      <c r="H190" s="127">
        <f t="shared" si="133"/>
        <v>8.0479131574022079E-3</v>
      </c>
      <c r="I190" s="127">
        <f t="shared" si="133"/>
        <v>7.0528967254408059E-3</v>
      </c>
      <c r="J190" s="111">
        <f t="shared" si="133"/>
        <v>7.0528967254408059E-3</v>
      </c>
      <c r="K190" s="111">
        <f t="shared" si="133"/>
        <v>7.0528967254408059E-3</v>
      </c>
      <c r="L190" s="111">
        <f t="shared" si="133"/>
        <v>7.0528967254408059E-3</v>
      </c>
      <c r="M190" s="111">
        <f t="shared" si="133"/>
        <v>7.0528967254408059E-3</v>
      </c>
      <c r="N190" s="111">
        <f t="shared" si="133"/>
        <v>7.0528967254408059E-3</v>
      </c>
      <c r="O190" s="103"/>
      <c r="P190" s="103"/>
    </row>
    <row r="191" spans="1:124" x14ac:dyDescent="0.75">
      <c r="A191" s="106" t="s">
        <v>133</v>
      </c>
      <c r="B191" s="103">
        <f>[1]Historicals!B162</f>
        <v>0</v>
      </c>
      <c r="C191" s="103">
        <f>[1]Historicals!C162</f>
        <v>0</v>
      </c>
      <c r="D191" s="103">
        <f>[1]Historicals!D162</f>
        <v>0</v>
      </c>
      <c r="E191" s="103">
        <f>[1]Historicals!E162</f>
        <v>1189</v>
      </c>
      <c r="F191" s="103">
        <f>[1]Historicals!F162</f>
        <v>1323</v>
      </c>
      <c r="G191" s="103">
        <f>[1]Historicals!G162</f>
        <v>1184</v>
      </c>
      <c r="H191" s="103">
        <f>[1]Historicals!H162</f>
        <v>1530</v>
      </c>
      <c r="I191" s="103">
        <f>[1]Historicals!I162</f>
        <v>1896</v>
      </c>
      <c r="J191" s="52">
        <f>I191*(1+J192)</f>
        <v>1896</v>
      </c>
      <c r="K191" s="52">
        <f>J191*(1+K192)</f>
        <v>1896</v>
      </c>
      <c r="L191" s="52">
        <f>K191*(1+L192)</f>
        <v>1896</v>
      </c>
      <c r="M191" s="52">
        <f>L191*(1+M192)</f>
        <v>1896</v>
      </c>
      <c r="N191" s="52">
        <f>M191*(1+N192)</f>
        <v>1896</v>
      </c>
      <c r="O191" s="103"/>
      <c r="P191" s="103"/>
    </row>
    <row r="192" spans="1:124" s="76" customFormat="1" x14ac:dyDescent="0.75">
      <c r="A192" s="107" t="s">
        <v>128</v>
      </c>
      <c r="B192" s="44" t="str">
        <f t="shared" ref="B192:I192" si="134">+IFERROR(B191/A191-1,"nm")</f>
        <v>nm</v>
      </c>
      <c r="C192" s="44" t="str">
        <f t="shared" si="134"/>
        <v>nm</v>
      </c>
      <c r="D192" s="44" t="str">
        <f t="shared" si="134"/>
        <v>nm</v>
      </c>
      <c r="E192" s="44" t="str">
        <f t="shared" si="134"/>
        <v>nm</v>
      </c>
      <c r="F192" s="44">
        <f t="shared" si="134"/>
        <v>0.11269974768713209</v>
      </c>
      <c r="G192" s="44">
        <f t="shared" si="134"/>
        <v>-0.1050642479213908</v>
      </c>
      <c r="H192" s="44">
        <f t="shared" si="134"/>
        <v>0.29222972972972983</v>
      </c>
      <c r="I192" s="44">
        <f t="shared" si="134"/>
        <v>0.23921568627450984</v>
      </c>
      <c r="J192" s="108">
        <v>0</v>
      </c>
      <c r="K192" s="108">
        <v>0</v>
      </c>
      <c r="L192" s="108">
        <v>0</v>
      </c>
      <c r="M192" s="108">
        <v>0</v>
      </c>
      <c r="N192" s="108">
        <v>0</v>
      </c>
      <c r="O192" s="103"/>
      <c r="P192" s="103"/>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row>
    <row r="193" spans="1:124" x14ac:dyDescent="0.75">
      <c r="A193" s="107" t="s">
        <v>130</v>
      </c>
      <c r="B193" s="128" t="str">
        <f t="shared" ref="B193:N193" si="135">IFERROR(B191/B$171,"nm")</f>
        <v>nm</v>
      </c>
      <c r="C193" s="128" t="str">
        <f t="shared" si="135"/>
        <v>nm</v>
      </c>
      <c r="D193" s="128" t="str">
        <f t="shared" si="135"/>
        <v>nm</v>
      </c>
      <c r="E193" s="128">
        <f t="shared" si="135"/>
        <v>0.23015873015873015</v>
      </c>
      <c r="F193" s="128">
        <f t="shared" si="135"/>
        <v>0.25180814617434338</v>
      </c>
      <c r="G193" s="128">
        <f t="shared" si="135"/>
        <v>0.2354813046937152</v>
      </c>
      <c r="H193" s="128">
        <f t="shared" si="135"/>
        <v>0.28635597978663674</v>
      </c>
      <c r="I193" s="128">
        <f t="shared" si="135"/>
        <v>0.31838790931989924</v>
      </c>
      <c r="J193" s="117">
        <f t="shared" si="135"/>
        <v>0.31838790931989924</v>
      </c>
      <c r="K193" s="117">
        <f t="shared" si="135"/>
        <v>0.31838790931989924</v>
      </c>
      <c r="L193" s="117">
        <f t="shared" si="135"/>
        <v>0.31838790931989924</v>
      </c>
      <c r="M193" s="117">
        <f t="shared" si="135"/>
        <v>0.31838790931989924</v>
      </c>
      <c r="N193" s="117">
        <f t="shared" si="135"/>
        <v>0.31838790931989924</v>
      </c>
      <c r="O193" s="103"/>
      <c r="P193" s="103"/>
    </row>
    <row r="194" spans="1:124" x14ac:dyDescent="0.75">
      <c r="A194" s="106" t="s">
        <v>134</v>
      </c>
      <c r="B194" s="103">
        <f>[1]Historicals!B192</f>
        <v>0</v>
      </c>
      <c r="C194" s="103">
        <f>[1]Historicals!C192</f>
        <v>0</v>
      </c>
      <c r="D194" s="103">
        <f>[1]Historicals!D192</f>
        <v>0</v>
      </c>
      <c r="E194" s="103">
        <f>[1]Historicals!E192</f>
        <v>49</v>
      </c>
      <c r="F194" s="103">
        <f>[1]Historicals!F192</f>
        <v>47</v>
      </c>
      <c r="G194" s="103">
        <f>[1]Historicals!G192</f>
        <v>41</v>
      </c>
      <c r="H194" s="103">
        <f>[1]Historicals!H192</f>
        <v>54</v>
      </c>
      <c r="I194" s="103">
        <f>[1]Historicals!I192</f>
        <v>56</v>
      </c>
      <c r="J194" s="52">
        <f>I194*(1+J195)</f>
        <v>56</v>
      </c>
      <c r="K194" s="52">
        <f>J194*(1+K195)</f>
        <v>56</v>
      </c>
      <c r="L194" s="52">
        <f>K194*(1+L195)</f>
        <v>56</v>
      </c>
      <c r="M194" s="52">
        <f>L194*(1+M195)</f>
        <v>56</v>
      </c>
      <c r="N194" s="52">
        <f>M194*(1+N195)</f>
        <v>56</v>
      </c>
      <c r="O194" s="103"/>
      <c r="P194" s="103"/>
    </row>
    <row r="195" spans="1:124" x14ac:dyDescent="0.75">
      <c r="A195" s="107" t="s">
        <v>128</v>
      </c>
      <c r="B195" s="44" t="str">
        <f t="shared" ref="B195:I195" si="136">+IFERROR(B194/A194-1,"nm")</f>
        <v>nm</v>
      </c>
      <c r="C195" s="44" t="str">
        <f t="shared" si="136"/>
        <v>nm</v>
      </c>
      <c r="D195" s="44" t="str">
        <f t="shared" si="136"/>
        <v>nm</v>
      </c>
      <c r="E195" s="44" t="str">
        <f t="shared" si="136"/>
        <v>nm</v>
      </c>
      <c r="F195" s="44">
        <f t="shared" si="136"/>
        <v>-4.081632653061229E-2</v>
      </c>
      <c r="G195" s="44">
        <f t="shared" si="136"/>
        <v>-0.12765957446808507</v>
      </c>
      <c r="H195" s="44">
        <f t="shared" si="136"/>
        <v>0.31707317073170738</v>
      </c>
      <c r="I195" s="44">
        <f t="shared" si="136"/>
        <v>3.7037037037036979E-2</v>
      </c>
      <c r="J195" s="108">
        <v>0</v>
      </c>
      <c r="K195" s="108">
        <v>0</v>
      </c>
      <c r="L195" s="108">
        <v>0</v>
      </c>
      <c r="M195" s="108">
        <v>0</v>
      </c>
      <c r="N195" s="108">
        <v>0</v>
      </c>
      <c r="O195" s="103"/>
      <c r="P195" s="103"/>
      <c r="DS195" s="76"/>
      <c r="DT195" s="76"/>
    </row>
    <row r="196" spans="1:124" s="76" customFormat="1" x14ac:dyDescent="0.75">
      <c r="A196" s="107" t="s">
        <v>156</v>
      </c>
      <c r="B196" s="128" t="str">
        <f t="shared" ref="B196:N196" si="137">IFERROR(B194/B$171,"nm")</f>
        <v>nm</v>
      </c>
      <c r="C196" s="128" t="str">
        <f t="shared" si="137"/>
        <v>nm</v>
      </c>
      <c r="D196" s="128" t="str">
        <f t="shared" si="137"/>
        <v>nm</v>
      </c>
      <c r="E196" s="127">
        <f t="shared" si="137"/>
        <v>9.485094850948509E-3</v>
      </c>
      <c r="F196" s="127">
        <f t="shared" si="137"/>
        <v>8.9455652835934533E-3</v>
      </c>
      <c r="G196" s="127">
        <f t="shared" si="137"/>
        <v>8.1543357199681775E-3</v>
      </c>
      <c r="H196" s="127">
        <f t="shared" si="137"/>
        <v>1.0106681639528355E-2</v>
      </c>
      <c r="I196" s="127">
        <f t="shared" si="137"/>
        <v>9.4038623005877411E-3</v>
      </c>
      <c r="J196" s="111">
        <f t="shared" si="137"/>
        <v>9.4038623005877411E-3</v>
      </c>
      <c r="K196" s="111">
        <f t="shared" si="137"/>
        <v>9.4038623005877411E-3</v>
      </c>
      <c r="L196" s="111">
        <f t="shared" si="137"/>
        <v>9.4038623005877411E-3</v>
      </c>
      <c r="M196" s="111">
        <f t="shared" si="137"/>
        <v>9.4038623005877411E-3</v>
      </c>
      <c r="N196" s="111">
        <f t="shared" si="137"/>
        <v>9.4038623005877411E-3</v>
      </c>
      <c r="O196" s="103"/>
      <c r="P196" s="103"/>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row>
    <row r="197" spans="1:124" s="76" customFormat="1" x14ac:dyDescent="0.75">
      <c r="A197" s="93" t="s">
        <v>139</v>
      </c>
      <c r="B197" s="129">
        <f>[1]Historicals!B177</f>
        <v>205</v>
      </c>
      <c r="C197" s="129">
        <f>[1]Historicals!C177</f>
        <v>223</v>
      </c>
      <c r="D197" s="129">
        <f>[1]Historicals!D177</f>
        <v>340</v>
      </c>
      <c r="E197" s="129">
        <f>[1]Historicals!E177</f>
        <v>339</v>
      </c>
      <c r="F197" s="129">
        <f>[1]Historicals!F177</f>
        <v>326</v>
      </c>
      <c r="G197" s="129">
        <f>[1]Historicals!G177</f>
        <v>296</v>
      </c>
      <c r="H197" s="129">
        <f>[1]Historicals!H177</f>
        <v>304</v>
      </c>
      <c r="I197" s="129">
        <f>[1]Historicals!I177</f>
        <v>274</v>
      </c>
      <c r="J197" s="120">
        <f>J199*J171</f>
        <v>274</v>
      </c>
      <c r="K197" s="120">
        <f t="shared" ref="K197:N197" si="138">K199*K171</f>
        <v>274</v>
      </c>
      <c r="L197" s="120">
        <f t="shared" si="138"/>
        <v>274</v>
      </c>
      <c r="M197" s="120">
        <f t="shared" si="138"/>
        <v>274</v>
      </c>
      <c r="N197" s="120">
        <f t="shared" si="138"/>
        <v>274</v>
      </c>
      <c r="O197" s="103"/>
      <c r="P197" s="103"/>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row>
    <row r="198" spans="1:124" s="76" customFormat="1" x14ac:dyDescent="0.75">
      <c r="A198" s="95" t="s">
        <v>128</v>
      </c>
      <c r="B198" s="44" t="str">
        <f t="shared" ref="B198:N198" si="139">+IFERROR(B197/A197-1,"nm")</f>
        <v>nm</v>
      </c>
      <c r="C198" s="44">
        <f t="shared" si="139"/>
        <v>8.7804878048780566E-2</v>
      </c>
      <c r="D198" s="44">
        <f t="shared" si="139"/>
        <v>0.5246636771300448</v>
      </c>
      <c r="E198" s="44">
        <f t="shared" si="139"/>
        <v>-2.9411764705882248E-3</v>
      </c>
      <c r="F198" s="44">
        <f t="shared" si="139"/>
        <v>-3.8348082595870192E-2</v>
      </c>
      <c r="G198" s="44">
        <f t="shared" si="139"/>
        <v>-9.2024539877300637E-2</v>
      </c>
      <c r="H198" s="44">
        <f t="shared" si="139"/>
        <v>2.7027027027026973E-2</v>
      </c>
      <c r="I198" s="44">
        <f t="shared" si="139"/>
        <v>-9.8684210526315819E-2</v>
      </c>
      <c r="J198" s="44">
        <f t="shared" si="139"/>
        <v>0</v>
      </c>
      <c r="K198" s="44">
        <f t="shared" si="139"/>
        <v>0</v>
      </c>
      <c r="L198" s="44">
        <f t="shared" si="139"/>
        <v>0</v>
      </c>
      <c r="M198" s="44">
        <f t="shared" si="139"/>
        <v>0</v>
      </c>
      <c r="N198" s="44">
        <f t="shared" si="139"/>
        <v>0</v>
      </c>
      <c r="O198" s="103"/>
      <c r="P198" s="103"/>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row>
    <row r="199" spans="1:124" s="76" customFormat="1" x14ac:dyDescent="0.75">
      <c r="A199" s="130" t="s">
        <v>132</v>
      </c>
      <c r="B199" s="128" t="str">
        <f t="shared" ref="B199:I199" si="140">IFERROR(B197/B$171,"nm")</f>
        <v>nm</v>
      </c>
      <c r="C199" s="128" t="str">
        <f t="shared" si="140"/>
        <v>nm</v>
      </c>
      <c r="D199" s="128" t="str">
        <f t="shared" si="140"/>
        <v>nm</v>
      </c>
      <c r="E199" s="127">
        <f t="shared" si="140"/>
        <v>6.5621370499419282E-2</v>
      </c>
      <c r="F199" s="127">
        <f t="shared" si="140"/>
        <v>6.2047963456414161E-2</v>
      </c>
      <c r="G199" s="127">
        <f t="shared" si="140"/>
        <v>5.88703261734288E-2</v>
      </c>
      <c r="H199" s="127">
        <f t="shared" si="140"/>
        <v>5.6896874415122589E-2</v>
      </c>
      <c r="I199" s="127">
        <f t="shared" si="140"/>
        <v>4.6011754827875735E-2</v>
      </c>
      <c r="J199" s="111">
        <f>I199</f>
        <v>4.6011754827875735E-2</v>
      </c>
      <c r="K199" s="111">
        <f t="shared" ref="K199:N199" si="141">J199</f>
        <v>4.6011754827875735E-2</v>
      </c>
      <c r="L199" s="111">
        <f t="shared" si="141"/>
        <v>4.6011754827875735E-2</v>
      </c>
      <c r="M199" s="111">
        <f t="shared" si="141"/>
        <v>4.6011754827875735E-2</v>
      </c>
      <c r="N199" s="111">
        <f t="shared" si="141"/>
        <v>4.6011754827875735E-2</v>
      </c>
      <c r="O199" s="117"/>
      <c r="P199" s="117"/>
    </row>
    <row r="200" spans="1:124" x14ac:dyDescent="0.75">
      <c r="A200" s="113" t="str">
        <f>[1]Historicals!A134</f>
        <v>Japan</v>
      </c>
      <c r="B200" s="113"/>
      <c r="C200" s="113"/>
      <c r="D200" s="113"/>
      <c r="E200" s="113"/>
      <c r="F200" s="113"/>
      <c r="G200" s="113"/>
      <c r="H200" s="113"/>
      <c r="I200" s="113"/>
      <c r="J200" s="122"/>
      <c r="K200" s="115"/>
      <c r="L200" s="114"/>
      <c r="M200" s="114"/>
      <c r="N200" s="114"/>
      <c r="O200" s="103"/>
      <c r="P200" s="103"/>
    </row>
    <row r="201" spans="1:124" x14ac:dyDescent="0.75">
      <c r="A201" s="106" t="s">
        <v>135</v>
      </c>
      <c r="B201" s="103">
        <f>[1]Historicals!B134</f>
        <v>755</v>
      </c>
      <c r="C201" s="103">
        <f>[1]Historicals!C134</f>
        <v>869</v>
      </c>
      <c r="D201" s="103">
        <f>[1]Historicals!D134</f>
        <v>1014</v>
      </c>
      <c r="E201" s="103">
        <f>[1]Historicals!E134</f>
        <v>0</v>
      </c>
      <c r="F201" s="103">
        <f>[1]Historicals!F134</f>
        <v>0</v>
      </c>
      <c r="G201" s="103">
        <f>[1]Historicals!G134</f>
        <v>0</v>
      </c>
      <c r="H201" s="103">
        <f>[1]Historicals!H134</f>
        <v>0</v>
      </c>
      <c r="I201" s="103">
        <f>[1]Historicals!I134</f>
        <v>0</v>
      </c>
      <c r="J201" s="52">
        <f>J203+J207+J211</f>
        <v>0</v>
      </c>
      <c r="K201" s="52">
        <f>K203+K207+K211</f>
        <v>0</v>
      </c>
      <c r="L201" s="52">
        <f>L203+L207+L211</f>
        <v>0</v>
      </c>
      <c r="M201" s="52">
        <f>M203+M207+M211</f>
        <v>0</v>
      </c>
      <c r="N201" s="52">
        <f>N203+N207+N211</f>
        <v>0</v>
      </c>
      <c r="O201" s="103"/>
      <c r="P201" s="103"/>
    </row>
    <row r="202" spans="1:124" x14ac:dyDescent="0.75">
      <c r="A202" s="107" t="s">
        <v>128</v>
      </c>
      <c r="B202" s="44" t="str">
        <f t="shared" ref="B202:I202" si="142">+IFERROR(B201/A201-1,"nm")</f>
        <v>nm</v>
      </c>
      <c r="C202" s="44">
        <f t="shared" si="142"/>
        <v>0.15099337748344377</v>
      </c>
      <c r="D202" s="44">
        <f t="shared" si="142"/>
        <v>0.16685845799769861</v>
      </c>
      <c r="E202" s="44">
        <f t="shared" si="142"/>
        <v>-1</v>
      </c>
      <c r="F202" s="44" t="str">
        <f t="shared" si="142"/>
        <v>nm</v>
      </c>
      <c r="G202" s="44" t="str">
        <f t="shared" si="142"/>
        <v>nm</v>
      </c>
      <c r="H202" s="44" t="str">
        <f t="shared" si="142"/>
        <v>nm</v>
      </c>
      <c r="I202" s="44" t="str">
        <f t="shared" si="142"/>
        <v>nm</v>
      </c>
      <c r="J202" s="108">
        <v>0</v>
      </c>
      <c r="K202" s="108">
        <v>0</v>
      </c>
      <c r="L202" s="108">
        <v>0</v>
      </c>
      <c r="M202" s="108">
        <v>0</v>
      </c>
      <c r="N202" s="108">
        <v>0</v>
      </c>
      <c r="O202" s="103"/>
      <c r="P202" s="103"/>
      <c r="W202" s="76"/>
      <c r="X202" s="76"/>
      <c r="Y202" s="76"/>
      <c r="Z202" s="76"/>
      <c r="AA202" s="76"/>
      <c r="AB202" s="76"/>
      <c r="AC202" s="76"/>
      <c r="AD202" s="76"/>
      <c r="AE202" s="76"/>
      <c r="AF202" s="76"/>
      <c r="AG202" s="76"/>
      <c r="AH202" s="76"/>
      <c r="AI202" s="76"/>
      <c r="AJ202" s="76"/>
      <c r="AK202" s="76"/>
      <c r="AL202" s="76"/>
      <c r="AM202" s="76"/>
      <c r="AN202" s="76"/>
      <c r="AO202" s="76"/>
      <c r="AP202" s="76"/>
      <c r="AQ202" s="76"/>
      <c r="AR202" s="76"/>
      <c r="AS202" s="76"/>
      <c r="AT202" s="76"/>
      <c r="AU202" s="76"/>
      <c r="AV202" s="76"/>
      <c r="AW202" s="76"/>
      <c r="AX202" s="76"/>
      <c r="AY202" s="76"/>
      <c r="AZ202" s="76"/>
      <c r="BA202" s="76"/>
      <c r="BB202" s="76"/>
      <c r="BC202" s="76"/>
      <c r="BD202" s="76"/>
      <c r="BE202" s="76"/>
      <c r="BF202" s="76"/>
      <c r="BG202" s="76"/>
      <c r="BH202" s="76"/>
      <c r="BI202" s="76"/>
      <c r="BJ202" s="76"/>
      <c r="BK202" s="76"/>
      <c r="BL202" s="76"/>
      <c r="BM202" s="76"/>
      <c r="BN202" s="76"/>
      <c r="BO202" s="76"/>
      <c r="BP202" s="76"/>
      <c r="BQ202" s="76"/>
      <c r="BR202" s="76"/>
      <c r="BS202" s="76"/>
      <c r="BT202" s="76"/>
      <c r="BU202" s="76"/>
      <c r="BV202" s="76"/>
      <c r="BW202" s="76"/>
      <c r="BX202" s="76"/>
      <c r="BY202" s="76"/>
      <c r="BZ202" s="76"/>
      <c r="CA202" s="76"/>
      <c r="CB202" s="76"/>
      <c r="CC202" s="76"/>
      <c r="CD202" s="76"/>
      <c r="CE202" s="76"/>
      <c r="CF202" s="76"/>
      <c r="CG202" s="76"/>
      <c r="CH202" s="76"/>
      <c r="CI202" s="76"/>
      <c r="CJ202" s="76"/>
      <c r="CK202" s="76"/>
      <c r="CL202" s="76"/>
      <c r="CM202" s="76"/>
      <c r="CN202" s="76"/>
      <c r="CO202" s="76"/>
      <c r="CP202" s="76"/>
      <c r="CQ202" s="76"/>
      <c r="CR202" s="76"/>
      <c r="CS202" s="76"/>
      <c r="CT202" s="76"/>
      <c r="CU202" s="76"/>
      <c r="CV202" s="76"/>
      <c r="CW202" s="76"/>
      <c r="CX202" s="76"/>
      <c r="CY202" s="76"/>
      <c r="CZ202" s="76"/>
      <c r="DA202" s="76"/>
      <c r="DB202" s="76"/>
      <c r="DC202" s="76"/>
      <c r="DD202" s="76"/>
      <c r="DE202" s="76"/>
      <c r="DF202" s="76"/>
      <c r="DG202" s="76"/>
      <c r="DH202" s="76"/>
      <c r="DI202" s="76"/>
      <c r="DJ202" s="76"/>
      <c r="DK202" s="76"/>
      <c r="DL202" s="76"/>
      <c r="DM202" s="76"/>
      <c r="DN202" s="76"/>
      <c r="DO202" s="76"/>
      <c r="DP202" s="76"/>
      <c r="DQ202" s="76"/>
      <c r="DR202" s="76"/>
      <c r="DS202" s="76"/>
      <c r="DT202" s="76"/>
    </row>
    <row r="203" spans="1:124" s="76" customFormat="1" x14ac:dyDescent="0.75">
      <c r="A203" s="109" t="s">
        <v>112</v>
      </c>
      <c r="B203" s="103">
        <f>[1]Historicals!B135</f>
        <v>452</v>
      </c>
      <c r="C203" s="103">
        <f>[1]Historicals!C135</f>
        <v>570</v>
      </c>
      <c r="D203" s="103">
        <f>[1]Historicals!D135</f>
        <v>666</v>
      </c>
      <c r="E203" s="103">
        <f>[1]Historicals!E135</f>
        <v>0</v>
      </c>
      <c r="F203" s="103">
        <f>[1]Historicals!F135</f>
        <v>0</v>
      </c>
      <c r="G203" s="103">
        <f>[1]Historicals!G135</f>
        <v>0</v>
      </c>
      <c r="H203" s="103">
        <f>[1]Historicals!H135</f>
        <v>0</v>
      </c>
      <c r="I203" s="103">
        <f>[1]Historicals!I135</f>
        <v>0</v>
      </c>
      <c r="J203" s="52">
        <f>I203*(1+J204)</f>
        <v>0</v>
      </c>
      <c r="K203" s="52">
        <f>J203*(1+K204)</f>
        <v>0</v>
      </c>
      <c r="L203" s="52">
        <f>K203*(1+L204)</f>
        <v>0</v>
      </c>
      <c r="M203" s="52">
        <f>L203*(1+M204)</f>
        <v>0</v>
      </c>
      <c r="N203" s="52">
        <f>M203*(1+N204)</f>
        <v>0</v>
      </c>
      <c r="O203" s="103"/>
      <c r="P203" s="1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row>
    <row r="204" spans="1:124" x14ac:dyDescent="0.75">
      <c r="A204" s="107" t="s">
        <v>128</v>
      </c>
      <c r="B204" s="44" t="str">
        <f t="shared" ref="B204:I204" si="143">+IFERROR(B203/A203-1,"nm")</f>
        <v>nm</v>
      </c>
      <c r="C204" s="44">
        <f t="shared" si="143"/>
        <v>0.26106194690265494</v>
      </c>
      <c r="D204" s="44">
        <f t="shared" si="143"/>
        <v>0.16842105263157903</v>
      </c>
      <c r="E204" s="44">
        <f t="shared" si="143"/>
        <v>-1</v>
      </c>
      <c r="F204" s="44" t="str">
        <f t="shared" si="143"/>
        <v>nm</v>
      </c>
      <c r="G204" s="44" t="str">
        <f t="shared" si="143"/>
        <v>nm</v>
      </c>
      <c r="H204" s="44" t="str">
        <f t="shared" si="143"/>
        <v>nm</v>
      </c>
      <c r="I204" s="44" t="str">
        <f t="shared" si="143"/>
        <v>nm</v>
      </c>
      <c r="J204" s="108">
        <v>0</v>
      </c>
      <c r="K204" s="108">
        <v>0</v>
      </c>
      <c r="L204" s="108">
        <v>0</v>
      </c>
      <c r="M204" s="108">
        <v>0</v>
      </c>
      <c r="N204" s="108">
        <v>0</v>
      </c>
      <c r="O204" s="103"/>
      <c r="P204" s="103"/>
    </row>
    <row r="205" spans="1:124" x14ac:dyDescent="0.75">
      <c r="A205" s="116" t="s">
        <v>136</v>
      </c>
      <c r="B205" s="117">
        <f>[1]Historicals!B243</f>
        <v>0.23</v>
      </c>
      <c r="C205" s="117">
        <f>[1]Historicals!C243</f>
        <v>0.05</v>
      </c>
      <c r="D205" s="117">
        <f>[1]Historicals!D243</f>
        <v>0</v>
      </c>
      <c r="E205" s="117">
        <f>[1]Historicals!E243</f>
        <v>0</v>
      </c>
      <c r="F205" s="117">
        <f>[1]Historicals!F243</f>
        <v>0</v>
      </c>
      <c r="G205" s="117">
        <f>[1]Historicals!G243</f>
        <v>0</v>
      </c>
      <c r="H205" s="117">
        <f>[1]Historicals!H243</f>
        <v>0</v>
      </c>
      <c r="I205" s="117">
        <f>[1]Historicals!I243</f>
        <v>0</v>
      </c>
      <c r="J205" s="76">
        <v>0</v>
      </c>
      <c r="K205" s="76">
        <v>0</v>
      </c>
      <c r="L205" s="76">
        <v>0</v>
      </c>
      <c r="M205" s="76">
        <v>0</v>
      </c>
      <c r="N205" s="76">
        <v>0</v>
      </c>
      <c r="O205" s="117"/>
      <c r="P205" s="117"/>
      <c r="Q205" s="76"/>
      <c r="R205" s="76"/>
      <c r="S205" s="76"/>
      <c r="T205" s="76"/>
      <c r="U205" s="76"/>
      <c r="V205" s="76"/>
    </row>
    <row r="206" spans="1:124" x14ac:dyDescent="0.75">
      <c r="A206" s="107" t="s">
        <v>137</v>
      </c>
      <c r="B206" s="44" t="str">
        <f t="shared" ref="B206:N206" si="144">+IFERROR(B204-B205,"nm")</f>
        <v>nm</v>
      </c>
      <c r="C206" s="44">
        <f t="shared" si="144"/>
        <v>0.21106194690265495</v>
      </c>
      <c r="D206" s="44">
        <f t="shared" si="144"/>
        <v>0.16842105263157903</v>
      </c>
      <c r="E206" s="44">
        <f t="shared" si="144"/>
        <v>-1</v>
      </c>
      <c r="F206" s="44" t="str">
        <f t="shared" si="144"/>
        <v>nm</v>
      </c>
      <c r="G206" s="44" t="str">
        <f t="shared" si="144"/>
        <v>nm</v>
      </c>
      <c r="H206" s="44" t="str">
        <f t="shared" si="144"/>
        <v>nm</v>
      </c>
      <c r="I206" s="44" t="str">
        <f t="shared" si="144"/>
        <v>nm</v>
      </c>
      <c r="J206" s="44">
        <f t="shared" si="144"/>
        <v>0</v>
      </c>
      <c r="K206" s="44">
        <f t="shared" si="144"/>
        <v>0</v>
      </c>
      <c r="L206" s="44">
        <f t="shared" si="144"/>
        <v>0</v>
      </c>
      <c r="M206" s="44">
        <f t="shared" si="144"/>
        <v>0</v>
      </c>
      <c r="N206" s="44">
        <f t="shared" si="144"/>
        <v>0</v>
      </c>
      <c r="O206" s="103"/>
      <c r="P206" s="103"/>
      <c r="W206" s="76"/>
      <c r="X206" s="76"/>
      <c r="Y206" s="76"/>
      <c r="Z206" s="76"/>
      <c r="AA206" s="76"/>
      <c r="AB206" s="76"/>
      <c r="AC206" s="76"/>
      <c r="AD206" s="76"/>
      <c r="AE206" s="76"/>
      <c r="AF206" s="76"/>
      <c r="AG206" s="76"/>
      <c r="AH206" s="76"/>
      <c r="AI206" s="76"/>
      <c r="AJ206" s="76"/>
      <c r="AK206" s="76"/>
      <c r="AL206" s="76"/>
      <c r="AM206" s="76"/>
      <c r="AN206" s="76"/>
      <c r="AO206" s="76"/>
      <c r="AP206" s="76"/>
      <c r="AQ206" s="76"/>
      <c r="AR206" s="76"/>
      <c r="AS206" s="76"/>
      <c r="AT206" s="76"/>
      <c r="AU206" s="76"/>
      <c r="AV206" s="76"/>
      <c r="AW206" s="76"/>
      <c r="AX206" s="76"/>
      <c r="AY206" s="76"/>
      <c r="AZ206" s="76"/>
      <c r="BA206" s="76"/>
      <c r="BB206" s="76"/>
      <c r="BC206" s="76"/>
      <c r="BD206" s="76"/>
      <c r="BE206" s="76"/>
      <c r="BF206" s="76"/>
      <c r="BG206" s="76"/>
      <c r="BH206" s="76"/>
      <c r="BI206" s="76"/>
      <c r="BJ206" s="76"/>
      <c r="BK206" s="76"/>
      <c r="BL206" s="76"/>
      <c r="BM206" s="76"/>
      <c r="BN206" s="76"/>
      <c r="BO206" s="76"/>
      <c r="BP206" s="76"/>
      <c r="BQ206" s="76"/>
      <c r="BR206" s="76"/>
      <c r="BS206" s="76"/>
      <c r="BT206" s="76"/>
      <c r="BU206" s="76"/>
      <c r="BV206" s="76"/>
      <c r="BW206" s="76"/>
      <c r="BX206" s="76"/>
      <c r="BY206" s="76"/>
      <c r="BZ206" s="76"/>
      <c r="CA206" s="76"/>
      <c r="CB206" s="76"/>
      <c r="CC206" s="76"/>
      <c r="CD206" s="76"/>
      <c r="CE206" s="76"/>
      <c r="CF206" s="76"/>
      <c r="CG206" s="76"/>
      <c r="CH206" s="76"/>
      <c r="CI206" s="76"/>
      <c r="CJ206" s="76"/>
      <c r="CK206" s="76"/>
      <c r="CL206" s="76"/>
      <c r="CM206" s="76"/>
      <c r="CN206" s="76"/>
      <c r="CO206" s="76"/>
      <c r="CP206" s="76"/>
      <c r="CQ206" s="76"/>
      <c r="CR206" s="76"/>
      <c r="CS206" s="76"/>
      <c r="CT206" s="76"/>
      <c r="CU206" s="76"/>
      <c r="CV206" s="76"/>
      <c r="CW206" s="76"/>
      <c r="CX206" s="76"/>
      <c r="CY206" s="76"/>
      <c r="CZ206" s="76"/>
      <c r="DA206" s="76"/>
      <c r="DB206" s="76"/>
      <c r="DC206" s="76"/>
      <c r="DD206" s="76"/>
      <c r="DE206" s="76"/>
      <c r="DF206" s="76"/>
      <c r="DG206" s="76"/>
      <c r="DH206" s="76"/>
      <c r="DI206" s="76"/>
      <c r="DJ206" s="76"/>
      <c r="DK206" s="76"/>
      <c r="DL206" s="76"/>
      <c r="DM206" s="76"/>
      <c r="DN206" s="76"/>
      <c r="DO206" s="76"/>
      <c r="DP206" s="76"/>
      <c r="DQ206" s="76"/>
      <c r="DR206" s="76"/>
      <c r="DS206" s="76"/>
      <c r="DT206" s="76"/>
    </row>
    <row r="207" spans="1:124" x14ac:dyDescent="0.75">
      <c r="A207" s="109" t="s">
        <v>113</v>
      </c>
      <c r="B207" s="103">
        <f>[1]Historicals!B136</f>
        <v>230</v>
      </c>
      <c r="C207" s="103">
        <f>[1]Historicals!C136</f>
        <v>228</v>
      </c>
      <c r="D207" s="103">
        <f>[1]Historicals!D136</f>
        <v>275</v>
      </c>
      <c r="E207" s="103">
        <f>[1]Historicals!E136</f>
        <v>0</v>
      </c>
      <c r="F207" s="103">
        <f>[1]Historicals!F136</f>
        <v>0</v>
      </c>
      <c r="G207" s="103">
        <f>[1]Historicals!G136</f>
        <v>0</v>
      </c>
      <c r="H207" s="103">
        <f>[1]Historicals!H136</f>
        <v>0</v>
      </c>
      <c r="I207" s="103">
        <f>[1]Historicals!I136</f>
        <v>0</v>
      </c>
      <c r="J207" s="52">
        <f>I207*(1+J208)</f>
        <v>0</v>
      </c>
      <c r="K207" s="52">
        <f>J207*(1+K208)</f>
        <v>0</v>
      </c>
      <c r="L207" s="52">
        <f>K207*(1+L208)</f>
        <v>0</v>
      </c>
      <c r="M207" s="52">
        <f>L207*(1+M208)</f>
        <v>0</v>
      </c>
      <c r="N207" s="52">
        <f>M207*(1+N208)</f>
        <v>0</v>
      </c>
      <c r="O207" s="103"/>
      <c r="P207" s="103"/>
    </row>
    <row r="208" spans="1:124" x14ac:dyDescent="0.75">
      <c r="A208" s="107" t="s">
        <v>128</v>
      </c>
      <c r="B208" s="44" t="str">
        <f t="shared" ref="B208:I208" si="145">+IFERROR(B207/A207-1,"nm")</f>
        <v>nm</v>
      </c>
      <c r="C208" s="44">
        <f t="shared" si="145"/>
        <v>-8.6956521739129933E-3</v>
      </c>
      <c r="D208" s="44">
        <f t="shared" si="145"/>
        <v>0.20614035087719307</v>
      </c>
      <c r="E208" s="44">
        <f t="shared" si="145"/>
        <v>-1</v>
      </c>
      <c r="F208" s="44" t="str">
        <f t="shared" si="145"/>
        <v>nm</v>
      </c>
      <c r="G208" s="44" t="str">
        <f t="shared" si="145"/>
        <v>nm</v>
      </c>
      <c r="H208" s="44" t="str">
        <f t="shared" si="145"/>
        <v>nm</v>
      </c>
      <c r="I208" s="44" t="str">
        <f t="shared" si="145"/>
        <v>nm</v>
      </c>
      <c r="J208" s="108">
        <v>0</v>
      </c>
      <c r="K208" s="108">
        <v>0</v>
      </c>
      <c r="L208" s="108">
        <v>0</v>
      </c>
      <c r="M208" s="108">
        <v>0</v>
      </c>
      <c r="N208" s="108">
        <v>0</v>
      </c>
      <c r="O208" s="103"/>
      <c r="P208" s="103"/>
    </row>
    <row r="209" spans="1:124" x14ac:dyDescent="0.75">
      <c r="A209" s="116" t="s">
        <v>136</v>
      </c>
      <c r="B209" s="117">
        <f>[1]Historicals!B244</f>
        <v>-0.08</v>
      </c>
      <c r="C209" s="117">
        <f>[1]Historicals!C244</f>
        <v>0.03</v>
      </c>
      <c r="D209" s="117">
        <f>[1]Historicals!D244</f>
        <v>0</v>
      </c>
      <c r="E209" s="117">
        <f>[1]Historicals!E244</f>
        <v>0</v>
      </c>
      <c r="F209" s="117">
        <f>[1]Historicals!F244</f>
        <v>0</v>
      </c>
      <c r="G209" s="117">
        <f>[1]Historicals!G244</f>
        <v>0</v>
      </c>
      <c r="H209" s="117">
        <f>[1]Historicals!H244</f>
        <v>0</v>
      </c>
      <c r="I209" s="117">
        <f>[1]Historicals!I244</f>
        <v>0</v>
      </c>
      <c r="J209" s="76">
        <f>$I$209</f>
        <v>0</v>
      </c>
      <c r="K209" s="76">
        <f>$I$209</f>
        <v>0</v>
      </c>
      <c r="L209" s="76">
        <f>$I$209</f>
        <v>0</v>
      </c>
      <c r="M209" s="76">
        <f>$I$209</f>
        <v>0</v>
      </c>
      <c r="N209" s="76">
        <f>$I$209</f>
        <v>0</v>
      </c>
      <c r="O209" s="117"/>
      <c r="P209" s="117"/>
      <c r="Q209" s="76"/>
      <c r="R209" s="76"/>
      <c r="S209" s="76"/>
      <c r="T209" s="76"/>
      <c r="U209" s="76"/>
      <c r="V209" s="76"/>
    </row>
    <row r="210" spans="1:124" x14ac:dyDescent="0.75">
      <c r="A210" s="107" t="s">
        <v>137</v>
      </c>
      <c r="B210" s="44" t="str">
        <f t="shared" ref="B210:N210" si="146">+IFERROR(B208-B209,"nm")</f>
        <v>nm</v>
      </c>
      <c r="C210" s="44">
        <f t="shared" si="146"/>
        <v>-3.8695652173912992E-2</v>
      </c>
      <c r="D210" s="44">
        <f t="shared" si="146"/>
        <v>0.20614035087719307</v>
      </c>
      <c r="E210" s="44">
        <f t="shared" si="146"/>
        <v>-1</v>
      </c>
      <c r="F210" s="44" t="str">
        <f t="shared" si="146"/>
        <v>nm</v>
      </c>
      <c r="G210" s="44" t="str">
        <f t="shared" si="146"/>
        <v>nm</v>
      </c>
      <c r="H210" s="44" t="str">
        <f t="shared" si="146"/>
        <v>nm</v>
      </c>
      <c r="I210" s="44" t="str">
        <f t="shared" si="146"/>
        <v>nm</v>
      </c>
      <c r="J210" s="44">
        <f t="shared" si="146"/>
        <v>0</v>
      </c>
      <c r="K210" s="44">
        <f t="shared" si="146"/>
        <v>0</v>
      </c>
      <c r="L210" s="44">
        <f t="shared" si="146"/>
        <v>0</v>
      </c>
      <c r="M210" s="44">
        <f t="shared" si="146"/>
        <v>0</v>
      </c>
      <c r="N210" s="44">
        <f t="shared" si="146"/>
        <v>0</v>
      </c>
      <c r="O210" s="103"/>
      <c r="P210" s="103"/>
      <c r="W210" s="76"/>
      <c r="X210" s="76"/>
      <c r="Y210" s="76"/>
      <c r="Z210" s="76"/>
      <c r="AA210" s="76"/>
      <c r="AB210" s="76"/>
      <c r="AC210" s="76"/>
      <c r="AD210" s="76"/>
      <c r="AE210" s="76"/>
      <c r="AF210" s="76"/>
      <c r="AG210" s="76"/>
      <c r="AH210" s="76"/>
      <c r="AI210" s="76"/>
      <c r="AJ210" s="76"/>
      <c r="AK210" s="76"/>
      <c r="AL210" s="76"/>
      <c r="AM210" s="76"/>
      <c r="AN210" s="76"/>
      <c r="AO210" s="76"/>
      <c r="AP210" s="76"/>
      <c r="AQ210" s="76"/>
      <c r="AR210" s="76"/>
      <c r="AS210" s="76"/>
      <c r="AT210" s="76"/>
      <c r="AU210" s="76"/>
      <c r="AV210" s="76"/>
      <c r="AW210" s="76"/>
      <c r="AX210" s="76"/>
      <c r="AY210" s="76"/>
      <c r="AZ210" s="76"/>
      <c r="BA210" s="76"/>
      <c r="BB210" s="76"/>
      <c r="BC210" s="76"/>
      <c r="BD210" s="76"/>
      <c r="BE210" s="76"/>
      <c r="BF210" s="76"/>
      <c r="BG210" s="76"/>
      <c r="BH210" s="76"/>
      <c r="BI210" s="76"/>
      <c r="BJ210" s="76"/>
      <c r="BK210" s="76"/>
      <c r="BL210" s="76"/>
      <c r="BM210" s="76"/>
      <c r="BN210" s="76"/>
      <c r="BO210" s="76"/>
      <c r="BP210" s="76"/>
      <c r="BQ210" s="76"/>
      <c r="BR210" s="76"/>
      <c r="BS210" s="76"/>
      <c r="BT210" s="76"/>
      <c r="BU210" s="76"/>
      <c r="BV210" s="76"/>
      <c r="BW210" s="76"/>
      <c r="BX210" s="76"/>
      <c r="BY210" s="76"/>
      <c r="BZ210" s="76"/>
      <c r="CA210" s="76"/>
      <c r="CB210" s="76"/>
      <c r="CC210" s="76"/>
      <c r="CD210" s="76"/>
      <c r="CE210" s="76"/>
      <c r="CF210" s="76"/>
      <c r="CG210" s="76"/>
      <c r="CH210" s="76"/>
      <c r="CI210" s="76"/>
      <c r="CJ210" s="76"/>
      <c r="CK210" s="76"/>
      <c r="CL210" s="76"/>
      <c r="CM210" s="76"/>
      <c r="CN210" s="76"/>
      <c r="CO210" s="76"/>
      <c r="CP210" s="76"/>
      <c r="CQ210" s="76"/>
      <c r="CR210" s="76"/>
      <c r="CS210" s="76"/>
      <c r="CT210" s="76"/>
      <c r="CU210" s="76"/>
      <c r="CV210" s="76"/>
      <c r="CW210" s="76"/>
      <c r="CX210" s="76"/>
      <c r="CY210" s="76"/>
      <c r="CZ210" s="76"/>
      <c r="DA210" s="76"/>
      <c r="DB210" s="76"/>
      <c r="DC210" s="76"/>
      <c r="DD210" s="76"/>
      <c r="DE210" s="76"/>
      <c r="DF210" s="76"/>
      <c r="DG210" s="76"/>
      <c r="DH210" s="76"/>
      <c r="DI210" s="76"/>
      <c r="DJ210" s="76"/>
      <c r="DK210" s="76"/>
      <c r="DL210" s="76"/>
      <c r="DM210" s="76"/>
      <c r="DN210" s="76"/>
      <c r="DO210" s="76"/>
      <c r="DP210" s="76"/>
      <c r="DQ210" s="76"/>
      <c r="DR210" s="76"/>
    </row>
    <row r="211" spans="1:124" x14ac:dyDescent="0.75">
      <c r="A211" s="109" t="s">
        <v>114</v>
      </c>
      <c r="B211" s="103">
        <f>[1]Historicals!B137</f>
        <v>73</v>
      </c>
      <c r="C211" s="103">
        <f>[1]Historicals!C137</f>
        <v>71</v>
      </c>
      <c r="D211" s="103">
        <f>[1]Historicals!D137</f>
        <v>73</v>
      </c>
      <c r="E211" s="103">
        <f>[1]Historicals!E137</f>
        <v>0</v>
      </c>
      <c r="F211" s="103">
        <f>[1]Historicals!F137</f>
        <v>0</v>
      </c>
      <c r="G211" s="103">
        <f>[1]Historicals!G137</f>
        <v>0</v>
      </c>
      <c r="H211" s="103">
        <f>[1]Historicals!H137</f>
        <v>0</v>
      </c>
      <c r="I211" s="103">
        <f>[1]Historicals!I137</f>
        <v>0</v>
      </c>
      <c r="J211" s="52">
        <f>I211*(1+J212)</f>
        <v>0</v>
      </c>
      <c r="K211" s="52">
        <f>J211*(1+K212)</f>
        <v>0</v>
      </c>
      <c r="L211" s="52">
        <f>K211*(1+L212)</f>
        <v>0</v>
      </c>
      <c r="M211" s="52">
        <f>L211*(1+M212)</f>
        <v>0</v>
      </c>
      <c r="N211" s="52">
        <f>M211*(1+N212)</f>
        <v>0</v>
      </c>
      <c r="O211" s="103"/>
      <c r="P211" s="103"/>
    </row>
    <row r="212" spans="1:124" x14ac:dyDescent="0.75">
      <c r="A212" s="107" t="s">
        <v>128</v>
      </c>
      <c r="B212" s="44" t="str">
        <f t="shared" ref="B212:I212" si="147">+IFERROR(B211/A211-1,"nm")</f>
        <v>nm</v>
      </c>
      <c r="C212" s="44">
        <f t="shared" si="147"/>
        <v>-2.7397260273972601E-2</v>
      </c>
      <c r="D212" s="44">
        <f t="shared" si="147"/>
        <v>2.8169014084507005E-2</v>
      </c>
      <c r="E212" s="44">
        <f t="shared" si="147"/>
        <v>-1</v>
      </c>
      <c r="F212" s="44" t="str">
        <f t="shared" si="147"/>
        <v>nm</v>
      </c>
      <c r="G212" s="44" t="str">
        <f t="shared" si="147"/>
        <v>nm</v>
      </c>
      <c r="H212" s="44" t="str">
        <f t="shared" si="147"/>
        <v>nm</v>
      </c>
      <c r="I212" s="44" t="str">
        <f t="shared" si="147"/>
        <v>nm</v>
      </c>
      <c r="J212" s="108">
        <v>0</v>
      </c>
      <c r="K212" s="108">
        <v>0</v>
      </c>
      <c r="L212" s="108">
        <v>0</v>
      </c>
      <c r="M212" s="108">
        <v>0</v>
      </c>
      <c r="N212" s="108">
        <v>0</v>
      </c>
      <c r="O212" s="103"/>
      <c r="P212" s="103"/>
    </row>
    <row r="213" spans="1:124" x14ac:dyDescent="0.75">
      <c r="A213" s="116" t="s">
        <v>136</v>
      </c>
      <c r="B213" s="117">
        <f>[1]Historicals!B245</f>
        <v>-0.06</v>
      </c>
      <c r="C213" s="117">
        <f>[1]Historicals!C245</f>
        <v>0.22</v>
      </c>
      <c r="D213" s="117">
        <f>[1]Historicals!D245</f>
        <v>0</v>
      </c>
      <c r="E213" s="117">
        <f>[1]Historicals!E245</f>
        <v>0</v>
      </c>
      <c r="F213" s="117">
        <f>[1]Historicals!F245</f>
        <v>0</v>
      </c>
      <c r="G213" s="117">
        <f>[1]Historicals!G245</f>
        <v>0</v>
      </c>
      <c r="H213" s="117">
        <f>[1]Historicals!H245</f>
        <v>0</v>
      </c>
      <c r="I213" s="117">
        <f>[1]Historicals!I245</f>
        <v>0</v>
      </c>
      <c r="J213" s="76">
        <f>$I$213</f>
        <v>0</v>
      </c>
      <c r="K213" s="76">
        <f>$I$213</f>
        <v>0</v>
      </c>
      <c r="L213" s="76">
        <f>$I$213</f>
        <v>0</v>
      </c>
      <c r="M213" s="76">
        <f>$I$213</f>
        <v>0</v>
      </c>
      <c r="N213" s="76">
        <f>$I$213</f>
        <v>0</v>
      </c>
      <c r="O213" s="117"/>
      <c r="P213" s="117"/>
      <c r="Q213" s="76"/>
      <c r="R213" s="76"/>
      <c r="S213" s="76"/>
      <c r="T213" s="76"/>
      <c r="U213" s="76"/>
      <c r="V213" s="76"/>
    </row>
    <row r="214" spans="1:124" x14ac:dyDescent="0.75">
      <c r="A214" s="107" t="s">
        <v>137</v>
      </c>
      <c r="B214" s="44" t="str">
        <f t="shared" ref="B214:N214" si="148">+IFERROR(B212-B213,"nm")</f>
        <v>nm</v>
      </c>
      <c r="C214" s="44">
        <f t="shared" si="148"/>
        <v>-0.2473972602739726</v>
      </c>
      <c r="D214" s="44">
        <f t="shared" si="148"/>
        <v>2.8169014084507005E-2</v>
      </c>
      <c r="E214" s="44">
        <f t="shared" si="148"/>
        <v>-1</v>
      </c>
      <c r="F214" s="44" t="str">
        <f t="shared" si="148"/>
        <v>nm</v>
      </c>
      <c r="G214" s="44" t="str">
        <f t="shared" si="148"/>
        <v>nm</v>
      </c>
      <c r="H214" s="44" t="str">
        <f t="shared" si="148"/>
        <v>nm</v>
      </c>
      <c r="I214" s="44" t="str">
        <f t="shared" si="148"/>
        <v>nm</v>
      </c>
      <c r="J214" s="44">
        <f t="shared" si="148"/>
        <v>0</v>
      </c>
      <c r="K214" s="44">
        <f t="shared" si="148"/>
        <v>0</v>
      </c>
      <c r="L214" s="44">
        <f t="shared" si="148"/>
        <v>0</v>
      </c>
      <c r="M214" s="44">
        <f t="shared" si="148"/>
        <v>0</v>
      </c>
      <c r="N214" s="44">
        <f t="shared" si="148"/>
        <v>0</v>
      </c>
      <c r="O214" s="103"/>
      <c r="P214" s="103"/>
    </row>
    <row r="215" spans="1:124" x14ac:dyDescent="0.75">
      <c r="A215" s="106" t="s">
        <v>129</v>
      </c>
      <c r="B215" s="45">
        <f t="shared" ref="B215:N215" si="149">+B221+B218</f>
        <v>127</v>
      </c>
      <c r="C215" s="45">
        <f t="shared" si="149"/>
        <v>199</v>
      </c>
      <c r="D215" s="45">
        <f t="shared" si="149"/>
        <v>224</v>
      </c>
      <c r="E215" s="45">
        <f t="shared" si="149"/>
        <v>0</v>
      </c>
      <c r="F215" s="45">
        <f t="shared" si="149"/>
        <v>0</v>
      </c>
      <c r="G215" s="45">
        <f t="shared" si="149"/>
        <v>0</v>
      </c>
      <c r="H215" s="45">
        <f t="shared" si="149"/>
        <v>0</v>
      </c>
      <c r="I215" s="45">
        <f t="shared" si="149"/>
        <v>0</v>
      </c>
      <c r="J215" s="45">
        <f t="shared" si="149"/>
        <v>0</v>
      </c>
      <c r="K215" s="45">
        <f t="shared" si="149"/>
        <v>0</v>
      </c>
      <c r="L215" s="45">
        <f t="shared" si="149"/>
        <v>0</v>
      </c>
      <c r="M215" s="45">
        <f t="shared" si="149"/>
        <v>0</v>
      </c>
      <c r="N215" s="45">
        <f t="shared" si="149"/>
        <v>0</v>
      </c>
      <c r="O215" s="103"/>
      <c r="P215" s="103"/>
    </row>
    <row r="216" spans="1:124" x14ac:dyDescent="0.75">
      <c r="A216" s="107" t="s">
        <v>128</v>
      </c>
      <c r="B216" s="44" t="str">
        <f t="shared" ref="B216:N216" si="150">+IFERROR(B215/A215-1,"nm")</f>
        <v>nm</v>
      </c>
      <c r="C216" s="44">
        <f t="shared" si="150"/>
        <v>0.56692913385826782</v>
      </c>
      <c r="D216" s="44">
        <f t="shared" si="150"/>
        <v>0.12562814070351758</v>
      </c>
      <c r="E216" s="44">
        <f t="shared" si="150"/>
        <v>-1</v>
      </c>
      <c r="F216" s="44" t="str">
        <f t="shared" si="150"/>
        <v>nm</v>
      </c>
      <c r="G216" s="44" t="str">
        <f t="shared" si="150"/>
        <v>nm</v>
      </c>
      <c r="H216" s="44" t="str">
        <f t="shared" si="150"/>
        <v>nm</v>
      </c>
      <c r="I216" s="44" t="str">
        <f t="shared" si="150"/>
        <v>nm</v>
      </c>
      <c r="J216" s="44" t="str">
        <f t="shared" si="150"/>
        <v>nm</v>
      </c>
      <c r="K216" s="44" t="str">
        <f t="shared" si="150"/>
        <v>nm</v>
      </c>
      <c r="L216" s="44" t="str">
        <f t="shared" si="150"/>
        <v>nm</v>
      </c>
      <c r="M216" s="44" t="str">
        <f t="shared" si="150"/>
        <v>nm</v>
      </c>
      <c r="N216" s="44" t="str">
        <f t="shared" si="150"/>
        <v>nm</v>
      </c>
      <c r="O216" s="103"/>
      <c r="P216" s="103"/>
    </row>
    <row r="217" spans="1:124" x14ac:dyDescent="0.75">
      <c r="A217" s="107" t="s">
        <v>130</v>
      </c>
      <c r="B217" s="128">
        <f t="shared" ref="B217:N217" si="151">IFERROR(B215/B$201,"nm")</f>
        <v>0.16821192052980133</v>
      </c>
      <c r="C217" s="128">
        <f t="shared" si="151"/>
        <v>0.2289988492520138</v>
      </c>
      <c r="D217" s="128">
        <f t="shared" si="151"/>
        <v>0.22090729783037474</v>
      </c>
      <c r="E217" s="128" t="str">
        <f t="shared" si="151"/>
        <v>nm</v>
      </c>
      <c r="F217" s="128" t="str">
        <f t="shared" si="151"/>
        <v>nm</v>
      </c>
      <c r="G217" s="128" t="str">
        <f t="shared" si="151"/>
        <v>nm</v>
      </c>
      <c r="H217" s="128" t="str">
        <f t="shared" si="151"/>
        <v>nm</v>
      </c>
      <c r="I217" s="128" t="str">
        <f t="shared" si="151"/>
        <v>nm</v>
      </c>
      <c r="J217" s="128" t="str">
        <f t="shared" si="151"/>
        <v>nm</v>
      </c>
      <c r="K217" s="128" t="str">
        <f t="shared" si="151"/>
        <v>nm</v>
      </c>
      <c r="L217" s="128" t="str">
        <f t="shared" si="151"/>
        <v>nm</v>
      </c>
      <c r="M217" s="128" t="str">
        <f t="shared" si="151"/>
        <v>nm</v>
      </c>
      <c r="N217" s="128" t="str">
        <f t="shared" si="151"/>
        <v>nm</v>
      </c>
      <c r="O217" s="103"/>
      <c r="P217" s="103"/>
    </row>
    <row r="218" spans="1:124" x14ac:dyDescent="0.75">
      <c r="A218" s="106" t="s">
        <v>131</v>
      </c>
      <c r="B218" s="103">
        <f>[1]Historicals!B208</f>
        <v>27</v>
      </c>
      <c r="C218" s="103">
        <f>[1]Historicals!C208</f>
        <v>25</v>
      </c>
      <c r="D218" s="103">
        <f>[1]Historicals!D208</f>
        <v>0</v>
      </c>
      <c r="E218" s="103">
        <f>[1]Historicals!E208</f>
        <v>0</v>
      </c>
      <c r="F218" s="103">
        <f>[1]Historicals!F208</f>
        <v>0</v>
      </c>
      <c r="G218" s="103">
        <f>[1]Historicals!G208</f>
        <v>0</v>
      </c>
      <c r="H218" s="103">
        <f>[1]Historicals!H208</f>
        <v>0</v>
      </c>
      <c r="I218" s="103">
        <f>[1]Historicals!I208</f>
        <v>0</v>
      </c>
      <c r="J218" s="52">
        <f>I218*(1+J219)</f>
        <v>0</v>
      </c>
      <c r="K218" s="52">
        <f>J218*(1+K219)</f>
        <v>0</v>
      </c>
      <c r="L218" s="52">
        <f>K218*(1+L219)</f>
        <v>0</v>
      </c>
      <c r="M218" s="52">
        <f>L218*(1+M219)</f>
        <v>0</v>
      </c>
      <c r="N218" s="52">
        <f>M218*(1+N219)</f>
        <v>0</v>
      </c>
      <c r="O218" s="103"/>
      <c r="P218" s="103"/>
    </row>
    <row r="219" spans="1:124" x14ac:dyDescent="0.75">
      <c r="A219" s="107" t="s">
        <v>128</v>
      </c>
      <c r="B219" s="44" t="str">
        <f t="shared" ref="B219:I219" si="152">+IFERROR(B218/A218-1,"nm")</f>
        <v>nm</v>
      </c>
      <c r="C219" s="44">
        <f t="shared" si="152"/>
        <v>-7.407407407407407E-2</v>
      </c>
      <c r="D219" s="44">
        <f t="shared" si="152"/>
        <v>-1</v>
      </c>
      <c r="E219" s="44" t="str">
        <f t="shared" si="152"/>
        <v>nm</v>
      </c>
      <c r="F219" s="44" t="str">
        <f t="shared" si="152"/>
        <v>nm</v>
      </c>
      <c r="G219" s="44" t="str">
        <f t="shared" si="152"/>
        <v>nm</v>
      </c>
      <c r="H219" s="44" t="str">
        <f t="shared" si="152"/>
        <v>nm</v>
      </c>
      <c r="I219" s="44" t="str">
        <f t="shared" si="152"/>
        <v>nm</v>
      </c>
      <c r="J219" s="108">
        <v>0</v>
      </c>
      <c r="K219" s="108">
        <v>0</v>
      </c>
      <c r="L219" s="108">
        <v>0</v>
      </c>
      <c r="M219" s="108">
        <v>0</v>
      </c>
      <c r="N219" s="108">
        <v>0</v>
      </c>
      <c r="O219" s="103"/>
      <c r="P219" s="103"/>
    </row>
    <row r="220" spans="1:124" x14ac:dyDescent="0.75">
      <c r="A220" s="107" t="s">
        <v>156</v>
      </c>
      <c r="B220" s="128">
        <f t="shared" ref="B220:N220" si="153">IFERROR(B218/B$201,"nm")</f>
        <v>3.5761589403973511E-2</v>
      </c>
      <c r="C220" s="128">
        <f t="shared" si="153"/>
        <v>2.8768699654775604E-2</v>
      </c>
      <c r="D220" s="128">
        <f t="shared" si="153"/>
        <v>0</v>
      </c>
      <c r="E220" s="128" t="str">
        <f t="shared" si="153"/>
        <v>nm</v>
      </c>
      <c r="F220" s="128" t="str">
        <f t="shared" si="153"/>
        <v>nm</v>
      </c>
      <c r="G220" s="128" t="str">
        <f t="shared" si="153"/>
        <v>nm</v>
      </c>
      <c r="H220" s="128" t="str">
        <f t="shared" si="153"/>
        <v>nm</v>
      </c>
      <c r="I220" s="128" t="str">
        <f t="shared" si="153"/>
        <v>nm</v>
      </c>
      <c r="J220" s="131" t="str">
        <f t="shared" si="153"/>
        <v>nm</v>
      </c>
      <c r="K220" s="131" t="str">
        <f t="shared" si="153"/>
        <v>nm</v>
      </c>
      <c r="L220" s="131" t="str">
        <f t="shared" si="153"/>
        <v>nm</v>
      </c>
      <c r="M220" s="131" t="str">
        <f t="shared" si="153"/>
        <v>nm</v>
      </c>
      <c r="N220" s="131" t="str">
        <f t="shared" si="153"/>
        <v>nm</v>
      </c>
      <c r="O220" s="103"/>
      <c r="P220" s="103"/>
    </row>
    <row r="221" spans="1:124" x14ac:dyDescent="0.75">
      <c r="A221" s="106" t="s">
        <v>133</v>
      </c>
      <c r="B221" s="103">
        <f>[1]Historicals!B163</f>
        <v>100</v>
      </c>
      <c r="C221" s="103">
        <f>[1]Historicals!C163</f>
        <v>174</v>
      </c>
      <c r="D221" s="103">
        <f>[1]Historicals!D163</f>
        <v>224</v>
      </c>
      <c r="E221" s="103">
        <f>[1]Historicals!E163</f>
        <v>0</v>
      </c>
      <c r="F221" s="103">
        <f>[1]Historicals!F163</f>
        <v>0</v>
      </c>
      <c r="G221" s="103">
        <f>[1]Historicals!G163</f>
        <v>0</v>
      </c>
      <c r="H221" s="103">
        <f>[1]Historicals!H163</f>
        <v>0</v>
      </c>
      <c r="I221" s="103">
        <f>[1]Historicals!I163</f>
        <v>0</v>
      </c>
      <c r="J221" s="52">
        <f>I221*(1+J222)</f>
        <v>0</v>
      </c>
      <c r="K221" s="52">
        <f>J221*(1+K222)</f>
        <v>0</v>
      </c>
      <c r="L221" s="52">
        <f>K221*(1+L222)</f>
        <v>0</v>
      </c>
      <c r="M221" s="52">
        <f>L221*(1+M222)</f>
        <v>0</v>
      </c>
      <c r="N221" s="52">
        <f>M221*(1+N222)</f>
        <v>0</v>
      </c>
      <c r="O221" s="103"/>
      <c r="P221" s="103"/>
    </row>
    <row r="222" spans="1:124" s="76" customFormat="1" x14ac:dyDescent="0.75">
      <c r="A222" s="107" t="s">
        <v>128</v>
      </c>
      <c r="B222" s="44" t="str">
        <f t="shared" ref="B222:I222" si="154">+IFERROR(B221/A221-1,"nm")</f>
        <v>nm</v>
      </c>
      <c r="C222" s="44">
        <f t="shared" si="154"/>
        <v>0.74</v>
      </c>
      <c r="D222" s="44">
        <f t="shared" si="154"/>
        <v>0.28735632183908044</v>
      </c>
      <c r="E222" s="44">
        <f t="shared" si="154"/>
        <v>-1</v>
      </c>
      <c r="F222" s="44" t="str">
        <f t="shared" si="154"/>
        <v>nm</v>
      </c>
      <c r="G222" s="44" t="str">
        <f t="shared" si="154"/>
        <v>nm</v>
      </c>
      <c r="H222" s="44" t="str">
        <f t="shared" si="154"/>
        <v>nm</v>
      </c>
      <c r="I222" s="44" t="str">
        <f t="shared" si="154"/>
        <v>nm</v>
      </c>
      <c r="J222" s="108">
        <v>0</v>
      </c>
      <c r="K222" s="108">
        <v>0</v>
      </c>
      <c r="L222" s="108">
        <v>0</v>
      </c>
      <c r="M222" s="108">
        <v>0</v>
      </c>
      <c r="N222" s="108">
        <v>0</v>
      </c>
      <c r="O222" s="103"/>
      <c r="P222" s="103"/>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row>
    <row r="223" spans="1:124" x14ac:dyDescent="0.75">
      <c r="A223" s="107" t="s">
        <v>130</v>
      </c>
      <c r="B223" s="128">
        <f t="shared" ref="B223:N223" si="155">IFERROR(B221/B$201,"nm")</f>
        <v>0.13245033112582782</v>
      </c>
      <c r="C223" s="128">
        <f t="shared" si="155"/>
        <v>0.2002301495972382</v>
      </c>
      <c r="D223" s="128">
        <f t="shared" si="155"/>
        <v>0.22090729783037474</v>
      </c>
      <c r="E223" s="128" t="str">
        <f t="shared" si="155"/>
        <v>nm</v>
      </c>
      <c r="F223" s="128" t="str">
        <f t="shared" si="155"/>
        <v>nm</v>
      </c>
      <c r="G223" s="128" t="str">
        <f t="shared" si="155"/>
        <v>nm</v>
      </c>
      <c r="H223" s="128" t="str">
        <f t="shared" si="155"/>
        <v>nm</v>
      </c>
      <c r="I223" s="128" t="str">
        <f t="shared" si="155"/>
        <v>nm</v>
      </c>
      <c r="J223" s="128" t="str">
        <f t="shared" si="155"/>
        <v>nm</v>
      </c>
      <c r="K223" s="128" t="str">
        <f t="shared" si="155"/>
        <v>nm</v>
      </c>
      <c r="L223" s="128" t="str">
        <f t="shared" si="155"/>
        <v>nm</v>
      </c>
      <c r="M223" s="128" t="str">
        <f t="shared" si="155"/>
        <v>nm</v>
      </c>
      <c r="N223" s="128" t="str">
        <f t="shared" si="155"/>
        <v>nm</v>
      </c>
      <c r="O223" s="103"/>
      <c r="P223" s="103"/>
    </row>
    <row r="224" spans="1:124" x14ac:dyDescent="0.75">
      <c r="A224" s="106" t="s">
        <v>134</v>
      </c>
      <c r="B224" s="103">
        <f>[1]Historicals!B193</f>
        <v>15</v>
      </c>
      <c r="C224" s="103">
        <f>[1]Historicals!C193</f>
        <v>13</v>
      </c>
      <c r="D224" s="103">
        <f>[1]Historicals!D193</f>
        <v>0</v>
      </c>
      <c r="E224" s="103">
        <f>[1]Historicals!E193</f>
        <v>0</v>
      </c>
      <c r="F224" s="103">
        <f>[1]Historicals!F193</f>
        <v>0</v>
      </c>
      <c r="G224" s="103">
        <f>[1]Historicals!G193</f>
        <v>0</v>
      </c>
      <c r="H224" s="103">
        <f>[1]Historicals!H193</f>
        <v>0</v>
      </c>
      <c r="I224" s="103">
        <f>[1]Historicals!I193</f>
        <v>0</v>
      </c>
      <c r="J224" s="52">
        <f>I224*(1+J225)</f>
        <v>0</v>
      </c>
      <c r="K224" s="52">
        <f>J224*(1+K225)</f>
        <v>0</v>
      </c>
      <c r="L224" s="52">
        <f>K224*(1+L225)</f>
        <v>0</v>
      </c>
      <c r="M224" s="52">
        <f>L224*(1+M225)</f>
        <v>0</v>
      </c>
      <c r="N224" s="52">
        <f>M224*(1+N225)</f>
        <v>0</v>
      </c>
      <c r="O224" s="103"/>
      <c r="P224" s="103"/>
    </row>
    <row r="225" spans="1:124" x14ac:dyDescent="0.75">
      <c r="A225" s="107" t="s">
        <v>128</v>
      </c>
      <c r="B225" s="44" t="str">
        <f t="shared" ref="B225:I225" si="156">+IFERROR(B224/A224-1,"nm")</f>
        <v>nm</v>
      </c>
      <c r="C225" s="44">
        <f t="shared" si="156"/>
        <v>-0.1333333333333333</v>
      </c>
      <c r="D225" s="44">
        <f t="shared" si="156"/>
        <v>-1</v>
      </c>
      <c r="E225" s="44" t="str">
        <f t="shared" si="156"/>
        <v>nm</v>
      </c>
      <c r="F225" s="44" t="str">
        <f t="shared" si="156"/>
        <v>nm</v>
      </c>
      <c r="G225" s="44" t="str">
        <f t="shared" si="156"/>
        <v>nm</v>
      </c>
      <c r="H225" s="44" t="str">
        <f t="shared" si="156"/>
        <v>nm</v>
      </c>
      <c r="I225" s="44" t="str">
        <f t="shared" si="156"/>
        <v>nm</v>
      </c>
      <c r="J225" s="108">
        <v>0</v>
      </c>
      <c r="K225" s="108">
        <v>0</v>
      </c>
      <c r="L225" s="108">
        <v>0</v>
      </c>
      <c r="M225" s="108">
        <v>0</v>
      </c>
      <c r="N225" s="108">
        <v>0</v>
      </c>
      <c r="O225" s="103"/>
      <c r="P225" s="103"/>
      <c r="DS225" s="76"/>
      <c r="DT225" s="76"/>
    </row>
    <row r="226" spans="1:124" x14ac:dyDescent="0.75">
      <c r="A226" s="107" t="s">
        <v>156</v>
      </c>
      <c r="B226" s="128">
        <f t="shared" ref="B226:N226" si="157">IFERROR(B224/B$201,"nm")</f>
        <v>1.9867549668874173E-2</v>
      </c>
      <c r="C226" s="128">
        <f t="shared" si="157"/>
        <v>1.4959723820483314E-2</v>
      </c>
      <c r="D226" s="128">
        <f t="shared" si="157"/>
        <v>0</v>
      </c>
      <c r="E226" s="128" t="str">
        <f t="shared" si="157"/>
        <v>nm</v>
      </c>
      <c r="F226" s="128" t="str">
        <f t="shared" si="157"/>
        <v>nm</v>
      </c>
      <c r="G226" s="128" t="str">
        <f t="shared" si="157"/>
        <v>nm</v>
      </c>
      <c r="H226" s="128" t="str">
        <f t="shared" si="157"/>
        <v>nm</v>
      </c>
      <c r="I226" s="128" t="str">
        <f t="shared" si="157"/>
        <v>nm</v>
      </c>
      <c r="J226" s="128" t="str">
        <f t="shared" si="157"/>
        <v>nm</v>
      </c>
      <c r="K226" s="128" t="str">
        <f t="shared" si="157"/>
        <v>nm</v>
      </c>
      <c r="L226" s="128" t="str">
        <f t="shared" si="157"/>
        <v>nm</v>
      </c>
      <c r="M226" s="128" t="str">
        <f t="shared" si="157"/>
        <v>nm</v>
      </c>
      <c r="N226" s="128" t="str">
        <f t="shared" si="157"/>
        <v>nm</v>
      </c>
      <c r="O226" s="103"/>
      <c r="P226" s="103"/>
    </row>
    <row r="227" spans="1:124" x14ac:dyDescent="0.75">
      <c r="A227" s="93" t="s">
        <v>139</v>
      </c>
      <c r="B227" s="129">
        <f>[1]Historicals!B178</f>
        <v>103</v>
      </c>
      <c r="C227" s="129">
        <f>[1]Historicals!C178</f>
        <v>109</v>
      </c>
      <c r="D227" s="129">
        <f>[1]Historicals!D178</f>
        <v>0</v>
      </c>
      <c r="E227" s="129">
        <f>[1]Historicals!E178</f>
        <v>0</v>
      </c>
      <c r="F227" s="129">
        <f>[1]Historicals!F178</f>
        <v>0</v>
      </c>
      <c r="G227" s="129">
        <f>[1]Historicals!G178</f>
        <v>0</v>
      </c>
      <c r="H227" s="129">
        <f>[1]Historicals!H178</f>
        <v>0</v>
      </c>
      <c r="I227" s="129">
        <f>[1]Historicals!I178</f>
        <v>0</v>
      </c>
      <c r="J227" s="129">
        <f>[1]Historicals!J178</f>
        <v>0</v>
      </c>
      <c r="K227" s="129">
        <f>[1]Historicals!K178</f>
        <v>0</v>
      </c>
      <c r="L227" s="129">
        <f>[1]Historicals!L178</f>
        <v>0</v>
      </c>
      <c r="M227" s="129">
        <f>[1]Historicals!M178</f>
        <v>0</v>
      </c>
      <c r="N227" s="129">
        <f>[1]Historicals!N178</f>
        <v>0</v>
      </c>
      <c r="O227" s="103"/>
      <c r="P227" s="103"/>
    </row>
    <row r="228" spans="1:124" x14ac:dyDescent="0.75">
      <c r="A228" s="95" t="s">
        <v>128</v>
      </c>
      <c r="B228" s="44" t="str">
        <f t="shared" ref="B228:I228" si="158">+IFERROR(B227/A227-1,"nm")</f>
        <v>nm</v>
      </c>
      <c r="C228" s="44">
        <f t="shared" si="158"/>
        <v>5.8252427184465994E-2</v>
      </c>
      <c r="D228" s="44">
        <f t="shared" si="158"/>
        <v>-1</v>
      </c>
      <c r="E228" s="44" t="str">
        <f t="shared" si="158"/>
        <v>nm</v>
      </c>
      <c r="F228" s="44" t="str">
        <f t="shared" si="158"/>
        <v>nm</v>
      </c>
      <c r="G228" s="44" t="str">
        <f t="shared" si="158"/>
        <v>nm</v>
      </c>
      <c r="H228" s="44" t="str">
        <f t="shared" si="158"/>
        <v>nm</v>
      </c>
      <c r="I228" s="44" t="str">
        <f t="shared" si="158"/>
        <v>nm</v>
      </c>
      <c r="J228" s="108">
        <v>0</v>
      </c>
      <c r="K228" s="108">
        <v>0</v>
      </c>
      <c r="L228" s="108">
        <v>0</v>
      </c>
      <c r="M228" s="108">
        <v>0</v>
      </c>
      <c r="N228" s="108">
        <v>0</v>
      </c>
      <c r="O228" s="103"/>
      <c r="P228" s="103"/>
    </row>
    <row r="229" spans="1:124" x14ac:dyDescent="0.75">
      <c r="A229" s="95" t="s">
        <v>132</v>
      </c>
      <c r="B229" s="128">
        <f t="shared" ref="B229:I229" si="159">IFERROR(B227/B$201,"nm")</f>
        <v>0.13642384105960265</v>
      </c>
      <c r="C229" s="128">
        <f t="shared" si="159"/>
        <v>0.12543153049482164</v>
      </c>
      <c r="D229" s="128">
        <f t="shared" si="159"/>
        <v>0</v>
      </c>
      <c r="E229" s="128" t="str">
        <f t="shared" si="159"/>
        <v>nm</v>
      </c>
      <c r="F229" s="128" t="str">
        <f t="shared" si="159"/>
        <v>nm</v>
      </c>
      <c r="G229" s="128" t="str">
        <f t="shared" si="159"/>
        <v>nm</v>
      </c>
      <c r="H229" s="128" t="str">
        <f t="shared" si="159"/>
        <v>nm</v>
      </c>
      <c r="I229" s="128" t="str">
        <f t="shared" si="159"/>
        <v>nm</v>
      </c>
      <c r="J229" s="128" t="str">
        <f>I229</f>
        <v>nm</v>
      </c>
      <c r="K229" s="128" t="str">
        <f t="shared" ref="K229:N229" si="160">J229</f>
        <v>nm</v>
      </c>
      <c r="L229" s="128" t="str">
        <f t="shared" si="160"/>
        <v>nm</v>
      </c>
      <c r="M229" s="128" t="str">
        <f t="shared" si="160"/>
        <v>nm</v>
      </c>
      <c r="N229" s="128" t="str">
        <f t="shared" si="160"/>
        <v>nm</v>
      </c>
      <c r="O229" s="103"/>
      <c r="P229" s="103"/>
    </row>
    <row r="230" spans="1:124" x14ac:dyDescent="0.75">
      <c r="A230" s="113" t="str">
        <f>[1]Historicals!A142</f>
        <v>Emerging Markets</v>
      </c>
      <c r="B230" s="113"/>
      <c r="C230" s="113"/>
      <c r="D230" s="113"/>
      <c r="E230" s="113"/>
      <c r="F230" s="113"/>
      <c r="G230" s="113"/>
      <c r="H230" s="113"/>
      <c r="I230" s="113"/>
      <c r="J230" s="122"/>
      <c r="K230" s="115"/>
      <c r="L230" s="114"/>
      <c r="M230" s="114"/>
      <c r="N230" s="114"/>
      <c r="O230" s="103"/>
      <c r="P230" s="103"/>
    </row>
    <row r="231" spans="1:124" x14ac:dyDescent="0.75">
      <c r="A231" s="106" t="s">
        <v>135</v>
      </c>
      <c r="B231" s="103">
        <f>[1]Historicals!B142</f>
        <v>3898</v>
      </c>
      <c r="C231" s="103">
        <f>[1]Historicals!C142</f>
        <v>3701</v>
      </c>
      <c r="D231" s="103">
        <f>[1]Historicals!D142</f>
        <v>3995</v>
      </c>
      <c r="E231" s="103">
        <f>[1]Historicals!E142</f>
        <v>0</v>
      </c>
      <c r="F231" s="103">
        <f>[1]Historicals!F142</f>
        <v>0</v>
      </c>
      <c r="G231" s="103">
        <f>[1]Historicals!G142</f>
        <v>0</v>
      </c>
      <c r="H231" s="103">
        <f>[1]Historicals!H142</f>
        <v>0</v>
      </c>
      <c r="I231" s="103">
        <f>[1]Historicals!I142</f>
        <v>0</v>
      </c>
      <c r="J231" s="52">
        <f>J233+J237+J241</f>
        <v>0</v>
      </c>
      <c r="K231" s="52">
        <f>K233+K237+K241</f>
        <v>0</v>
      </c>
      <c r="L231" s="52">
        <f>L233+L237+L241</f>
        <v>0</v>
      </c>
      <c r="M231" s="52">
        <f>M233+M237+M241</f>
        <v>0</v>
      </c>
      <c r="N231" s="52">
        <f>N233+N237+N241</f>
        <v>0</v>
      </c>
      <c r="O231" s="103"/>
      <c r="P231" s="103"/>
    </row>
    <row r="232" spans="1:124" x14ac:dyDescent="0.75">
      <c r="A232" s="107" t="s">
        <v>128</v>
      </c>
      <c r="B232" s="44" t="str">
        <f t="shared" ref="B232:I232" si="161">+IFERROR(B231/A231-1,"nm")</f>
        <v>nm</v>
      </c>
      <c r="C232" s="44">
        <f t="shared" si="161"/>
        <v>-5.0538737814263768E-2</v>
      </c>
      <c r="D232" s="44">
        <f t="shared" si="161"/>
        <v>7.9437989732504821E-2</v>
      </c>
      <c r="E232" s="44">
        <f t="shared" si="161"/>
        <v>-1</v>
      </c>
      <c r="F232" s="44" t="str">
        <f t="shared" si="161"/>
        <v>nm</v>
      </c>
      <c r="G232" s="44" t="str">
        <f t="shared" si="161"/>
        <v>nm</v>
      </c>
      <c r="H232" s="44" t="str">
        <f t="shared" si="161"/>
        <v>nm</v>
      </c>
      <c r="I232" s="44" t="str">
        <f t="shared" si="161"/>
        <v>nm</v>
      </c>
      <c r="J232" s="108">
        <v>0</v>
      </c>
      <c r="K232" s="108">
        <v>0</v>
      </c>
      <c r="L232" s="108">
        <v>0</v>
      </c>
      <c r="M232" s="108">
        <v>0</v>
      </c>
      <c r="N232" s="108">
        <v>0</v>
      </c>
      <c r="O232" s="103"/>
      <c r="P232" s="103"/>
      <c r="W232" s="76"/>
      <c r="X232" s="76"/>
      <c r="Y232" s="76"/>
      <c r="Z232" s="76"/>
      <c r="AA232" s="76"/>
      <c r="AB232" s="76"/>
      <c r="AC232" s="76"/>
      <c r="AD232" s="76"/>
      <c r="AE232" s="76"/>
      <c r="AF232" s="76"/>
      <c r="AG232" s="76"/>
      <c r="AH232" s="76"/>
      <c r="AI232" s="76"/>
      <c r="AJ232" s="76"/>
      <c r="AK232" s="76"/>
      <c r="AL232" s="76"/>
      <c r="AM232" s="76"/>
      <c r="AN232" s="76"/>
      <c r="AO232" s="76"/>
      <c r="AP232" s="76"/>
      <c r="AQ232" s="76"/>
      <c r="AR232" s="76"/>
      <c r="AS232" s="76"/>
      <c r="AT232" s="76"/>
      <c r="AU232" s="76"/>
      <c r="AV232" s="76"/>
      <c r="AW232" s="76"/>
      <c r="AX232" s="76"/>
      <c r="AY232" s="76"/>
      <c r="AZ232" s="76"/>
      <c r="BA232" s="76"/>
      <c r="BB232" s="76"/>
      <c r="BC232" s="76"/>
      <c r="BD232" s="76"/>
      <c r="BE232" s="76"/>
      <c r="BF232" s="76"/>
      <c r="BG232" s="76"/>
      <c r="BH232" s="76"/>
      <c r="BI232" s="76"/>
      <c r="BJ232" s="76"/>
      <c r="BK232" s="76"/>
      <c r="BL232" s="76"/>
      <c r="BM232" s="76"/>
      <c r="BN232" s="76"/>
      <c r="BO232" s="76"/>
      <c r="BP232" s="76"/>
      <c r="BQ232" s="76"/>
      <c r="BR232" s="76"/>
      <c r="BS232" s="76"/>
      <c r="BT232" s="76"/>
      <c r="BU232" s="76"/>
      <c r="BV232" s="76"/>
      <c r="BW232" s="76"/>
      <c r="BX232" s="76"/>
      <c r="BY232" s="76"/>
      <c r="BZ232" s="76"/>
      <c r="CA232" s="76"/>
      <c r="CB232" s="76"/>
      <c r="CC232" s="76"/>
      <c r="CD232" s="76"/>
      <c r="CE232" s="76"/>
      <c r="CF232" s="76"/>
      <c r="CG232" s="76"/>
      <c r="CH232" s="76"/>
      <c r="CI232" s="76"/>
      <c r="CJ232" s="76"/>
      <c r="CK232" s="76"/>
      <c r="CL232" s="76"/>
      <c r="CM232" s="76"/>
      <c r="CN232" s="76"/>
      <c r="CO232" s="76"/>
      <c r="CP232" s="76"/>
      <c r="CQ232" s="76"/>
      <c r="CR232" s="76"/>
      <c r="CS232" s="76"/>
      <c r="CT232" s="76"/>
      <c r="CU232" s="76"/>
      <c r="CV232" s="76"/>
      <c r="CW232" s="76"/>
      <c r="CX232" s="76"/>
      <c r="CY232" s="76"/>
      <c r="CZ232" s="76"/>
      <c r="DA232" s="76"/>
      <c r="DB232" s="76"/>
      <c r="DC232" s="76"/>
      <c r="DD232" s="76"/>
      <c r="DE232" s="76"/>
      <c r="DF232" s="76"/>
      <c r="DG232" s="76"/>
      <c r="DH232" s="76"/>
      <c r="DI232" s="76"/>
      <c r="DJ232" s="76"/>
      <c r="DK232" s="76"/>
      <c r="DL232" s="76"/>
      <c r="DM232" s="76"/>
      <c r="DN232" s="76"/>
      <c r="DO232" s="76"/>
      <c r="DP232" s="76"/>
      <c r="DQ232" s="76"/>
      <c r="DR232" s="76"/>
    </row>
    <row r="233" spans="1:124" s="76" customFormat="1" x14ac:dyDescent="0.75">
      <c r="A233" s="109" t="s">
        <v>112</v>
      </c>
      <c r="B233" s="103">
        <f>[1]Historicals!B143</f>
        <v>2641</v>
      </c>
      <c r="C233" s="103">
        <f>[1]Historicals!C143</f>
        <v>2536</v>
      </c>
      <c r="D233" s="103">
        <f>[1]Historicals!D143</f>
        <v>2816</v>
      </c>
      <c r="E233" s="103">
        <f>[1]Historicals!E143</f>
        <v>0</v>
      </c>
      <c r="F233" s="103">
        <f>[1]Historicals!F143</f>
        <v>0</v>
      </c>
      <c r="G233" s="103">
        <f>[1]Historicals!G143</f>
        <v>0</v>
      </c>
      <c r="H233" s="103">
        <f>[1]Historicals!H143</f>
        <v>0</v>
      </c>
      <c r="I233" s="103">
        <f>[1]Historicals!I143</f>
        <v>0</v>
      </c>
      <c r="J233" s="52">
        <f>I233*(1+J234)</f>
        <v>0</v>
      </c>
      <c r="K233" s="52">
        <f>J233*(1+K234)</f>
        <v>0</v>
      </c>
      <c r="L233" s="52">
        <f>K233*(1+L234)</f>
        <v>0</v>
      </c>
      <c r="M233" s="52">
        <f>L233*(1+M234)</f>
        <v>0</v>
      </c>
      <c r="N233" s="52">
        <f>M233*(1+N234)</f>
        <v>0</v>
      </c>
      <c r="O233" s="103"/>
      <c r="P233" s="10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row>
    <row r="234" spans="1:124" x14ac:dyDescent="0.75">
      <c r="A234" s="107" t="s">
        <v>128</v>
      </c>
      <c r="B234" s="44" t="str">
        <f t="shared" ref="B234:I234" si="162">+IFERROR(B233/A233-1,"nm")</f>
        <v>nm</v>
      </c>
      <c r="C234" s="124">
        <f t="shared" si="162"/>
        <v>-3.9757667550170406E-2</v>
      </c>
      <c r="D234" s="44">
        <f t="shared" si="162"/>
        <v>0.11041009463722395</v>
      </c>
      <c r="E234" s="44">
        <f t="shared" si="162"/>
        <v>-1</v>
      </c>
      <c r="F234" s="44" t="str">
        <f t="shared" si="162"/>
        <v>nm</v>
      </c>
      <c r="G234" s="44" t="str">
        <f t="shared" si="162"/>
        <v>nm</v>
      </c>
      <c r="H234" s="44" t="str">
        <f t="shared" si="162"/>
        <v>nm</v>
      </c>
      <c r="I234" s="44" t="str">
        <f t="shared" si="162"/>
        <v>nm</v>
      </c>
      <c r="J234" s="108">
        <v>0</v>
      </c>
      <c r="K234" s="108">
        <v>0</v>
      </c>
      <c r="L234" s="108">
        <v>0</v>
      </c>
      <c r="M234" s="108">
        <v>0</v>
      </c>
      <c r="N234" s="108">
        <v>0</v>
      </c>
      <c r="O234" s="103"/>
      <c r="P234" s="103"/>
    </row>
    <row r="235" spans="1:124" x14ac:dyDescent="0.75">
      <c r="A235" s="116" t="s">
        <v>136</v>
      </c>
      <c r="B235" s="76">
        <f>[1]Historicals!B247</f>
        <v>0.09</v>
      </c>
      <c r="C235" s="76">
        <f>[1]Historicals!C247</f>
        <v>0.14000000000000001</v>
      </c>
      <c r="D235" s="76">
        <f>[1]Historicals!D247</f>
        <v>0</v>
      </c>
      <c r="E235" s="76">
        <f>[1]Historicals!E247</f>
        <v>0</v>
      </c>
      <c r="F235" s="76">
        <f>[1]Historicals!F247</f>
        <v>0</v>
      </c>
      <c r="G235" s="76">
        <f>[1]Historicals!G247</f>
        <v>0</v>
      </c>
      <c r="H235" s="76">
        <f>[1]Historicals!H247</f>
        <v>0</v>
      </c>
      <c r="I235" s="76">
        <f>[1]Historicals!I247</f>
        <v>0</v>
      </c>
      <c r="J235" s="76">
        <f>$E$235</f>
        <v>0</v>
      </c>
      <c r="K235" s="76">
        <f>$E$235</f>
        <v>0</v>
      </c>
      <c r="L235" s="76">
        <f>$E$235</f>
        <v>0</v>
      </c>
      <c r="M235" s="76">
        <f>$E$235</f>
        <v>0</v>
      </c>
      <c r="N235" s="76">
        <f>$E$235</f>
        <v>0</v>
      </c>
      <c r="O235" s="117"/>
      <c r="P235" s="117"/>
      <c r="Q235" s="76"/>
      <c r="R235" s="76"/>
      <c r="S235" s="76"/>
      <c r="T235" s="76"/>
      <c r="U235" s="76"/>
      <c r="V235" s="76"/>
    </row>
    <row r="236" spans="1:124" x14ac:dyDescent="0.75">
      <c r="A236" s="107" t="s">
        <v>137</v>
      </c>
      <c r="B236" s="44" t="str">
        <f t="shared" ref="B236:N236" si="163">+IFERROR(B234-B235,"nm")</f>
        <v>nm</v>
      </c>
      <c r="C236" s="44">
        <f t="shared" si="163"/>
        <v>-0.17975766755017042</v>
      </c>
      <c r="D236" s="44">
        <f t="shared" si="163"/>
        <v>0.11041009463722395</v>
      </c>
      <c r="E236" s="44">
        <f t="shared" si="163"/>
        <v>-1</v>
      </c>
      <c r="F236" s="44" t="str">
        <f t="shared" si="163"/>
        <v>nm</v>
      </c>
      <c r="G236" s="44" t="str">
        <f t="shared" si="163"/>
        <v>nm</v>
      </c>
      <c r="H236" s="44" t="str">
        <f t="shared" si="163"/>
        <v>nm</v>
      </c>
      <c r="I236" s="44" t="str">
        <f t="shared" si="163"/>
        <v>nm</v>
      </c>
      <c r="J236" s="44">
        <f t="shared" si="163"/>
        <v>0</v>
      </c>
      <c r="K236" s="44">
        <f t="shared" si="163"/>
        <v>0</v>
      </c>
      <c r="L236" s="44">
        <f t="shared" si="163"/>
        <v>0</v>
      </c>
      <c r="M236" s="44">
        <f t="shared" si="163"/>
        <v>0</v>
      </c>
      <c r="N236" s="44">
        <f t="shared" si="163"/>
        <v>0</v>
      </c>
      <c r="O236" s="103"/>
      <c r="P236" s="103"/>
      <c r="DS236" s="76"/>
      <c r="DT236" s="76"/>
    </row>
    <row r="237" spans="1:124" x14ac:dyDescent="0.75">
      <c r="A237" s="109" t="s">
        <v>113</v>
      </c>
      <c r="B237" s="103">
        <f>[1]Historicals!B144</f>
        <v>1021</v>
      </c>
      <c r="C237" s="103">
        <f>[1]Historicals!C144</f>
        <v>947</v>
      </c>
      <c r="D237" s="103">
        <f>[1]Historicals!D144</f>
        <v>966</v>
      </c>
      <c r="E237" s="103">
        <f>[1]Historicals!E144</f>
        <v>0</v>
      </c>
      <c r="F237" s="103">
        <f>[1]Historicals!F144</f>
        <v>0</v>
      </c>
      <c r="G237" s="103">
        <f>[1]Historicals!G144</f>
        <v>0</v>
      </c>
      <c r="H237" s="103">
        <f>[1]Historicals!H144</f>
        <v>0</v>
      </c>
      <c r="I237" s="103">
        <f>[1]Historicals!I144</f>
        <v>0</v>
      </c>
      <c r="J237" s="52">
        <f>I237*(1+J238)</f>
        <v>0</v>
      </c>
      <c r="K237" s="52">
        <f>J237*(1+K238)</f>
        <v>0</v>
      </c>
      <c r="L237" s="52">
        <f>K237*(1+L238)</f>
        <v>0</v>
      </c>
      <c r="M237" s="52">
        <f>L237*(1+M238)</f>
        <v>0</v>
      </c>
      <c r="N237" s="52">
        <f>M237*(1+N238)</f>
        <v>0</v>
      </c>
      <c r="O237" s="103"/>
      <c r="P237" s="103"/>
    </row>
    <row r="238" spans="1:124" x14ac:dyDescent="0.75">
      <c r="A238" s="107" t="s">
        <v>128</v>
      </c>
      <c r="B238" s="44" t="str">
        <f t="shared" ref="B238:I238" si="164">+IFERROR(B237/A237-1,"nm")</f>
        <v>nm</v>
      </c>
      <c r="C238" s="44">
        <f t="shared" si="164"/>
        <v>-7.2477962781586691E-2</v>
      </c>
      <c r="D238" s="44">
        <f t="shared" si="164"/>
        <v>2.0063357972544882E-2</v>
      </c>
      <c r="E238" s="44">
        <f t="shared" si="164"/>
        <v>-1</v>
      </c>
      <c r="F238" s="44" t="str">
        <f t="shared" si="164"/>
        <v>nm</v>
      </c>
      <c r="G238" s="44" t="str">
        <f t="shared" si="164"/>
        <v>nm</v>
      </c>
      <c r="H238" s="44" t="str">
        <f t="shared" si="164"/>
        <v>nm</v>
      </c>
      <c r="I238" s="44" t="str">
        <f t="shared" si="164"/>
        <v>nm</v>
      </c>
      <c r="J238" s="108">
        <v>0</v>
      </c>
      <c r="K238" s="108">
        <v>0</v>
      </c>
      <c r="L238" s="108">
        <v>0</v>
      </c>
      <c r="M238" s="108">
        <v>0</v>
      </c>
      <c r="N238" s="108">
        <v>0</v>
      </c>
      <c r="O238" s="103"/>
      <c r="P238" s="103"/>
    </row>
    <row r="239" spans="1:124" x14ac:dyDescent="0.75">
      <c r="A239" s="107" t="s">
        <v>136</v>
      </c>
      <c r="B239" s="103">
        <f>[1]Historicals!B248</f>
        <v>0.05</v>
      </c>
      <c r="C239" s="103">
        <f>[1]Historicals!C248</f>
        <v>0.11</v>
      </c>
      <c r="D239" s="103">
        <f>[1]Historicals!D248</f>
        <v>0</v>
      </c>
      <c r="E239" s="103">
        <f>[1]Historicals!E248</f>
        <v>0</v>
      </c>
      <c r="F239" s="103">
        <f>[1]Historicals!F248</f>
        <v>0</v>
      </c>
      <c r="G239" s="103">
        <f>[1]Historicals!G248</f>
        <v>0</v>
      </c>
      <c r="H239" s="103">
        <f>[1]Historicals!H248</f>
        <v>0</v>
      </c>
      <c r="I239" s="103">
        <f>[1]Historicals!I248</f>
        <v>0</v>
      </c>
      <c r="J239" s="76">
        <f>$E$239</f>
        <v>0</v>
      </c>
      <c r="K239" s="76">
        <f>$E$239</f>
        <v>0</v>
      </c>
      <c r="L239" s="76">
        <f>$E$239</f>
        <v>0</v>
      </c>
      <c r="M239" s="76">
        <f>$E$239</f>
        <v>0</v>
      </c>
      <c r="N239" s="76">
        <f>$E$239</f>
        <v>0</v>
      </c>
      <c r="O239" s="103"/>
      <c r="P239" s="103"/>
    </row>
    <row r="240" spans="1:124" x14ac:dyDescent="0.75">
      <c r="A240" s="107" t="s">
        <v>137</v>
      </c>
      <c r="B240" s="44" t="str">
        <f t="shared" ref="B240:N240" si="165">+IFERROR(B238-B239,"nm")</f>
        <v>nm</v>
      </c>
      <c r="C240" s="44">
        <f t="shared" si="165"/>
        <v>-0.18247796278158668</v>
      </c>
      <c r="D240" s="44">
        <f t="shared" si="165"/>
        <v>2.0063357972544882E-2</v>
      </c>
      <c r="E240" s="44">
        <f t="shared" si="165"/>
        <v>-1</v>
      </c>
      <c r="F240" s="44" t="str">
        <f t="shared" si="165"/>
        <v>nm</v>
      </c>
      <c r="G240" s="44" t="str">
        <f t="shared" si="165"/>
        <v>nm</v>
      </c>
      <c r="H240" s="44" t="str">
        <f t="shared" si="165"/>
        <v>nm</v>
      </c>
      <c r="I240" s="44" t="str">
        <f t="shared" si="165"/>
        <v>nm</v>
      </c>
      <c r="J240" s="44">
        <f t="shared" si="165"/>
        <v>0</v>
      </c>
      <c r="K240" s="44">
        <f t="shared" si="165"/>
        <v>0</v>
      </c>
      <c r="L240" s="44">
        <f t="shared" si="165"/>
        <v>0</v>
      </c>
      <c r="M240" s="44">
        <f t="shared" si="165"/>
        <v>0</v>
      </c>
      <c r="N240" s="44">
        <f t="shared" si="165"/>
        <v>0</v>
      </c>
      <c r="O240" s="103"/>
      <c r="P240" s="103"/>
      <c r="W240" s="76"/>
      <c r="X240" s="76"/>
      <c r="Y240" s="76"/>
      <c r="Z240" s="76"/>
      <c r="AA240" s="76"/>
      <c r="AB240" s="76"/>
      <c r="AC240" s="76"/>
      <c r="AD240" s="76"/>
      <c r="AE240" s="76"/>
      <c r="AF240" s="76"/>
      <c r="AG240" s="76"/>
      <c r="AH240" s="76"/>
      <c r="AI240" s="76"/>
      <c r="AJ240" s="76"/>
      <c r="AK240" s="76"/>
      <c r="AL240" s="76"/>
      <c r="AM240" s="76"/>
      <c r="AN240" s="76"/>
      <c r="AO240" s="76"/>
      <c r="AP240" s="76"/>
      <c r="AQ240" s="76"/>
      <c r="AR240" s="76"/>
      <c r="AS240" s="76"/>
      <c r="AT240" s="76"/>
      <c r="AU240" s="76"/>
      <c r="AV240" s="76"/>
      <c r="AW240" s="76"/>
      <c r="AX240" s="76"/>
      <c r="AY240" s="76"/>
      <c r="AZ240" s="76"/>
      <c r="BA240" s="76"/>
      <c r="BB240" s="76"/>
      <c r="BC240" s="76"/>
      <c r="BD240" s="76"/>
      <c r="BE240" s="76"/>
      <c r="BF240" s="76"/>
      <c r="BG240" s="76"/>
      <c r="BH240" s="76"/>
      <c r="BI240" s="76"/>
      <c r="BJ240" s="76"/>
      <c r="BK240" s="76"/>
      <c r="BL240" s="76"/>
      <c r="BM240" s="76"/>
      <c r="BN240" s="76"/>
      <c r="BO240" s="76"/>
      <c r="BP240" s="76"/>
      <c r="BQ240" s="76"/>
      <c r="BR240" s="76"/>
      <c r="BS240" s="76"/>
      <c r="BT240" s="76"/>
      <c r="BU240" s="76"/>
      <c r="BV240" s="76"/>
      <c r="BW240" s="76"/>
      <c r="BX240" s="76"/>
      <c r="BY240" s="76"/>
      <c r="BZ240" s="76"/>
      <c r="CA240" s="76"/>
      <c r="CB240" s="76"/>
      <c r="CC240" s="76"/>
      <c r="CD240" s="76"/>
      <c r="CE240" s="76"/>
      <c r="CF240" s="76"/>
      <c r="CG240" s="76"/>
      <c r="CH240" s="76"/>
      <c r="CI240" s="76"/>
      <c r="CJ240" s="76"/>
      <c r="CK240" s="76"/>
      <c r="CL240" s="76"/>
      <c r="CM240" s="76"/>
      <c r="CN240" s="76"/>
      <c r="CO240" s="76"/>
      <c r="CP240" s="76"/>
      <c r="CQ240" s="76"/>
      <c r="CR240" s="76"/>
      <c r="CS240" s="76"/>
      <c r="CT240" s="76"/>
      <c r="CU240" s="76"/>
      <c r="CV240" s="76"/>
      <c r="CW240" s="76"/>
      <c r="CX240" s="76"/>
      <c r="CY240" s="76"/>
      <c r="CZ240" s="76"/>
      <c r="DA240" s="76"/>
      <c r="DB240" s="76"/>
      <c r="DC240" s="76"/>
      <c r="DD240" s="76"/>
      <c r="DE240" s="76"/>
      <c r="DF240" s="76"/>
      <c r="DG240" s="76"/>
      <c r="DH240" s="76"/>
      <c r="DI240" s="76"/>
      <c r="DJ240" s="76"/>
      <c r="DK240" s="76"/>
      <c r="DL240" s="76"/>
      <c r="DM240" s="76"/>
      <c r="DN240" s="76"/>
      <c r="DO240" s="76"/>
      <c r="DP240" s="76"/>
      <c r="DQ240" s="76"/>
      <c r="DR240" s="76"/>
    </row>
    <row r="241" spans="1:124" x14ac:dyDescent="0.75">
      <c r="A241" s="109" t="s">
        <v>114</v>
      </c>
      <c r="B241" s="103">
        <f>[1]Historicals!B145</f>
        <v>236</v>
      </c>
      <c r="C241" s="103">
        <f>[1]Historicals!C145</f>
        <v>218</v>
      </c>
      <c r="D241" s="103">
        <f>[1]Historicals!D145</f>
        <v>213</v>
      </c>
      <c r="E241" s="103">
        <f>[1]Historicals!E145</f>
        <v>0</v>
      </c>
      <c r="F241" s="103">
        <f>[1]Historicals!F145</f>
        <v>0</v>
      </c>
      <c r="G241" s="103">
        <f>[1]Historicals!G145</f>
        <v>0</v>
      </c>
      <c r="H241" s="103">
        <f>[1]Historicals!H145</f>
        <v>0</v>
      </c>
      <c r="I241" s="103">
        <f>[1]Historicals!I145</f>
        <v>0</v>
      </c>
      <c r="J241" s="52">
        <f>I241*(1+J242)</f>
        <v>0</v>
      </c>
      <c r="K241" s="52">
        <f>J241*(1+K242)</f>
        <v>0</v>
      </c>
      <c r="L241" s="52">
        <f>K241*(1+L242)</f>
        <v>0</v>
      </c>
      <c r="M241" s="52">
        <f>L241*(1+M242)</f>
        <v>0</v>
      </c>
      <c r="N241" s="52">
        <f>M241*(1+N242)</f>
        <v>0</v>
      </c>
      <c r="O241" s="103"/>
      <c r="P241" s="103"/>
    </row>
    <row r="242" spans="1:124" x14ac:dyDescent="0.75">
      <c r="A242" s="107" t="s">
        <v>128</v>
      </c>
      <c r="B242" s="44" t="str">
        <f t="shared" ref="B242:I242" si="166">+IFERROR(B241/A241-1,"nm")</f>
        <v>nm</v>
      </c>
      <c r="C242" s="44">
        <f t="shared" si="166"/>
        <v>-7.6271186440677985E-2</v>
      </c>
      <c r="D242" s="44">
        <f t="shared" si="166"/>
        <v>-2.2935779816513735E-2</v>
      </c>
      <c r="E242" s="44">
        <f t="shared" si="166"/>
        <v>-1</v>
      </c>
      <c r="F242" s="44" t="str">
        <f t="shared" si="166"/>
        <v>nm</v>
      </c>
      <c r="G242" s="44" t="str">
        <f t="shared" si="166"/>
        <v>nm</v>
      </c>
      <c r="H242" s="44" t="str">
        <f t="shared" si="166"/>
        <v>nm</v>
      </c>
      <c r="I242" s="44" t="str">
        <f t="shared" si="166"/>
        <v>nm</v>
      </c>
      <c r="J242" s="108">
        <v>0</v>
      </c>
      <c r="K242" s="108">
        <v>0</v>
      </c>
      <c r="L242" s="108">
        <v>0</v>
      </c>
      <c r="M242" s="108">
        <v>0</v>
      </c>
      <c r="N242" s="108">
        <v>0</v>
      </c>
      <c r="O242" s="103"/>
      <c r="P242" s="103"/>
    </row>
    <row r="243" spans="1:124" x14ac:dyDescent="0.75">
      <c r="A243" s="116" t="s">
        <v>136</v>
      </c>
      <c r="B243" s="117">
        <f>[1]Historicals!B249</f>
        <v>0.05</v>
      </c>
      <c r="C243" s="117">
        <f>[1]Historicals!C249</f>
        <v>0.11</v>
      </c>
      <c r="D243" s="117">
        <f>[1]Historicals!D249</f>
        <v>0</v>
      </c>
      <c r="E243" s="117">
        <f>[1]Historicals!E249</f>
        <v>0</v>
      </c>
      <c r="F243" s="117">
        <f>[1]Historicals!F249</f>
        <v>0</v>
      </c>
      <c r="G243" s="117">
        <f>[1]Historicals!G249</f>
        <v>0</v>
      </c>
      <c r="H243" s="117">
        <f>[1]Historicals!H249</f>
        <v>0</v>
      </c>
      <c r="I243" s="117">
        <f>[1]Historicals!I249</f>
        <v>0</v>
      </c>
      <c r="J243" s="76">
        <f>$E$243</f>
        <v>0</v>
      </c>
      <c r="K243" s="76">
        <f>$E$243</f>
        <v>0</v>
      </c>
      <c r="L243" s="76">
        <f>$E$243</f>
        <v>0</v>
      </c>
      <c r="M243" s="76">
        <f>$E$243</f>
        <v>0</v>
      </c>
      <c r="N243" s="76">
        <f>$E$243</f>
        <v>0</v>
      </c>
      <c r="O243" s="117"/>
      <c r="P243" s="117"/>
      <c r="Q243" s="76"/>
      <c r="R243" s="76"/>
      <c r="S243" s="76"/>
      <c r="T243" s="76"/>
      <c r="U243" s="76"/>
      <c r="V243" s="76"/>
    </row>
    <row r="244" spans="1:124" x14ac:dyDescent="0.75">
      <c r="A244" s="107" t="s">
        <v>137</v>
      </c>
      <c r="B244" s="44" t="str">
        <f t="shared" ref="B244:N244" si="167">+IFERROR(B242-B243,"nm")</f>
        <v>nm</v>
      </c>
      <c r="C244" s="44">
        <f t="shared" si="167"/>
        <v>-0.18627118644067797</v>
      </c>
      <c r="D244" s="44">
        <f t="shared" si="167"/>
        <v>-2.2935779816513735E-2</v>
      </c>
      <c r="E244" s="44">
        <f t="shared" si="167"/>
        <v>-1</v>
      </c>
      <c r="F244" s="44" t="str">
        <f t="shared" si="167"/>
        <v>nm</v>
      </c>
      <c r="G244" s="44" t="str">
        <f t="shared" si="167"/>
        <v>nm</v>
      </c>
      <c r="H244" s="44" t="str">
        <f t="shared" si="167"/>
        <v>nm</v>
      </c>
      <c r="I244" s="44" t="str">
        <f t="shared" si="167"/>
        <v>nm</v>
      </c>
      <c r="J244" s="44">
        <f t="shared" si="167"/>
        <v>0</v>
      </c>
      <c r="K244" s="44">
        <f t="shared" si="167"/>
        <v>0</v>
      </c>
      <c r="L244" s="44">
        <f t="shared" si="167"/>
        <v>0</v>
      </c>
      <c r="M244" s="44">
        <f t="shared" si="167"/>
        <v>0</v>
      </c>
      <c r="N244" s="44">
        <f t="shared" si="167"/>
        <v>0</v>
      </c>
      <c r="O244" s="103"/>
      <c r="P244" s="103"/>
    </row>
    <row r="245" spans="1:124" x14ac:dyDescent="0.75">
      <c r="A245" s="106" t="s">
        <v>129</v>
      </c>
      <c r="B245" s="45">
        <f t="shared" ref="B245:N245" si="168">+B251+B248</f>
        <v>1028</v>
      </c>
      <c r="C245" s="45">
        <f t="shared" si="168"/>
        <v>1122</v>
      </c>
      <c r="D245" s="45">
        <f t="shared" si="168"/>
        <v>816</v>
      </c>
      <c r="E245" s="45">
        <f t="shared" si="168"/>
        <v>0</v>
      </c>
      <c r="F245" s="45">
        <f t="shared" si="168"/>
        <v>0</v>
      </c>
      <c r="G245" s="45">
        <f t="shared" si="168"/>
        <v>0</v>
      </c>
      <c r="H245" s="45">
        <f t="shared" si="168"/>
        <v>0</v>
      </c>
      <c r="I245" s="45">
        <f t="shared" si="168"/>
        <v>0</v>
      </c>
      <c r="J245" s="45">
        <f t="shared" si="168"/>
        <v>0</v>
      </c>
      <c r="K245" s="45">
        <f t="shared" si="168"/>
        <v>0</v>
      </c>
      <c r="L245" s="45">
        <f t="shared" si="168"/>
        <v>0</v>
      </c>
      <c r="M245" s="45">
        <f t="shared" si="168"/>
        <v>0</v>
      </c>
      <c r="N245" s="45">
        <f t="shared" si="168"/>
        <v>0</v>
      </c>
      <c r="O245" s="103"/>
      <c r="P245" s="103"/>
    </row>
    <row r="246" spans="1:124" x14ac:dyDescent="0.75">
      <c r="A246" s="107" t="s">
        <v>128</v>
      </c>
      <c r="B246" s="44" t="str">
        <f t="shared" ref="B246:N246" si="169">+IFERROR(B245/A245-1,"nm")</f>
        <v>nm</v>
      </c>
      <c r="C246" s="44">
        <f t="shared" si="169"/>
        <v>9.1439688715953205E-2</v>
      </c>
      <c r="D246" s="44">
        <f t="shared" si="169"/>
        <v>-0.27272727272727271</v>
      </c>
      <c r="E246" s="44">
        <f t="shared" si="169"/>
        <v>-1</v>
      </c>
      <c r="F246" s="44" t="str">
        <f t="shared" si="169"/>
        <v>nm</v>
      </c>
      <c r="G246" s="44" t="str">
        <f t="shared" si="169"/>
        <v>nm</v>
      </c>
      <c r="H246" s="44" t="str">
        <f t="shared" si="169"/>
        <v>nm</v>
      </c>
      <c r="I246" s="44" t="str">
        <f t="shared" si="169"/>
        <v>nm</v>
      </c>
      <c r="J246" s="44" t="str">
        <f t="shared" si="169"/>
        <v>nm</v>
      </c>
      <c r="K246" s="44" t="str">
        <f t="shared" si="169"/>
        <v>nm</v>
      </c>
      <c r="L246" s="44" t="str">
        <f t="shared" si="169"/>
        <v>nm</v>
      </c>
      <c r="M246" s="44" t="str">
        <f t="shared" si="169"/>
        <v>nm</v>
      </c>
      <c r="N246" s="44" t="str">
        <f t="shared" si="169"/>
        <v>nm</v>
      </c>
      <c r="O246" s="103"/>
      <c r="P246" s="103"/>
    </row>
    <row r="247" spans="1:124" x14ac:dyDescent="0.75">
      <c r="A247" s="107" t="s">
        <v>130</v>
      </c>
      <c r="B247" s="128">
        <f t="shared" ref="B247:N247" si="170">IFERROR(B245/B$231,"nm")</f>
        <v>0.26372498717290921</v>
      </c>
      <c r="C247" s="128">
        <f t="shared" si="170"/>
        <v>0.30316130775466088</v>
      </c>
      <c r="D247" s="128">
        <f t="shared" si="170"/>
        <v>0.20425531914893616</v>
      </c>
      <c r="E247" s="128" t="str">
        <f t="shared" si="170"/>
        <v>nm</v>
      </c>
      <c r="F247" s="128" t="str">
        <f t="shared" si="170"/>
        <v>nm</v>
      </c>
      <c r="G247" s="128" t="str">
        <f t="shared" si="170"/>
        <v>nm</v>
      </c>
      <c r="H247" s="128" t="str">
        <f t="shared" si="170"/>
        <v>nm</v>
      </c>
      <c r="I247" s="128" t="str">
        <f t="shared" si="170"/>
        <v>nm</v>
      </c>
      <c r="J247" s="128" t="str">
        <f t="shared" si="170"/>
        <v>nm</v>
      </c>
      <c r="K247" s="128" t="str">
        <f t="shared" si="170"/>
        <v>nm</v>
      </c>
      <c r="L247" s="128" t="str">
        <f t="shared" si="170"/>
        <v>nm</v>
      </c>
      <c r="M247" s="128" t="str">
        <f t="shared" si="170"/>
        <v>nm</v>
      </c>
      <c r="N247" s="128" t="str">
        <f t="shared" si="170"/>
        <v>nm</v>
      </c>
      <c r="O247" s="103"/>
      <c r="P247" s="103"/>
    </row>
    <row r="248" spans="1:124" s="132" customFormat="1" x14ac:dyDescent="0.75">
      <c r="A248" s="106" t="s">
        <v>131</v>
      </c>
      <c r="B248">
        <f>[1]Historicals!B209</f>
        <v>210</v>
      </c>
      <c r="C248">
        <f>[1]Historicals!C209</f>
        <v>230</v>
      </c>
      <c r="D248">
        <f>[1]Historicals!D209</f>
        <v>0</v>
      </c>
      <c r="E248">
        <f>[1]Historicals!E209</f>
        <v>0</v>
      </c>
      <c r="F248">
        <f>[1]Historicals!F209</f>
        <v>0</v>
      </c>
      <c r="G248">
        <f>[1]Historicals!G209</f>
        <v>0</v>
      </c>
      <c r="H248">
        <f>[1]Historicals!H209</f>
        <v>0</v>
      </c>
      <c r="I248">
        <f>[1]Historicals!I209</f>
        <v>0</v>
      </c>
      <c r="J248" s="52">
        <f>I248*(1+J249)</f>
        <v>0</v>
      </c>
      <c r="K248" s="52">
        <f>J248*(1+K249)</f>
        <v>0</v>
      </c>
      <c r="L248" s="52">
        <f>K248*(1+L249)</f>
        <v>0</v>
      </c>
      <c r="M248" s="52">
        <f>L248*(1+M249)</f>
        <v>0</v>
      </c>
      <c r="N248" s="52">
        <f>M248*(1+N249)</f>
        <v>0</v>
      </c>
      <c r="O248" s="103"/>
      <c r="P248" s="103"/>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row>
    <row r="249" spans="1:124" x14ac:dyDescent="0.75">
      <c r="A249" s="107" t="s">
        <v>128</v>
      </c>
      <c r="B249" s="44" t="str">
        <f t="shared" ref="B249:I249" si="171">+IFERROR(B248/A248-1,"nm")</f>
        <v>nm</v>
      </c>
      <c r="C249" s="44">
        <f t="shared" si="171"/>
        <v>9.5238095238095344E-2</v>
      </c>
      <c r="D249" s="44">
        <f t="shared" si="171"/>
        <v>-1</v>
      </c>
      <c r="E249" s="44" t="str">
        <f t="shared" si="171"/>
        <v>nm</v>
      </c>
      <c r="F249" s="44" t="str">
        <f t="shared" si="171"/>
        <v>nm</v>
      </c>
      <c r="G249" s="44" t="str">
        <f t="shared" si="171"/>
        <v>nm</v>
      </c>
      <c r="H249" s="44" t="str">
        <f t="shared" si="171"/>
        <v>nm</v>
      </c>
      <c r="I249" s="44" t="str">
        <f t="shared" si="171"/>
        <v>nm</v>
      </c>
      <c r="J249" s="108">
        <v>0</v>
      </c>
      <c r="K249" s="108">
        <v>0</v>
      </c>
      <c r="L249" s="108">
        <v>0</v>
      </c>
      <c r="M249" s="108">
        <v>0</v>
      </c>
      <c r="N249" s="108">
        <v>0</v>
      </c>
      <c r="O249" s="103"/>
      <c r="P249" s="103"/>
    </row>
    <row r="250" spans="1:124" x14ac:dyDescent="0.75">
      <c r="A250" s="107" t="s">
        <v>156</v>
      </c>
      <c r="B250" s="128">
        <f t="shared" ref="B250:N250" si="172">IFERROR(B248/B$231,"nm")</f>
        <v>5.3873781426372495E-2</v>
      </c>
      <c r="C250" s="128">
        <f t="shared" si="172"/>
        <v>6.2145366117265601E-2</v>
      </c>
      <c r="D250" s="128">
        <f t="shared" si="172"/>
        <v>0</v>
      </c>
      <c r="E250" s="128" t="str">
        <f t="shared" si="172"/>
        <v>nm</v>
      </c>
      <c r="F250" s="128" t="str">
        <f t="shared" si="172"/>
        <v>nm</v>
      </c>
      <c r="G250" s="128" t="str">
        <f t="shared" si="172"/>
        <v>nm</v>
      </c>
      <c r="H250" s="128" t="str">
        <f t="shared" si="172"/>
        <v>nm</v>
      </c>
      <c r="I250" s="128" t="str">
        <f t="shared" si="172"/>
        <v>nm</v>
      </c>
      <c r="J250" s="117" t="str">
        <f t="shared" si="172"/>
        <v>nm</v>
      </c>
      <c r="K250" s="117" t="str">
        <f t="shared" si="172"/>
        <v>nm</v>
      </c>
      <c r="L250" s="117" t="str">
        <f t="shared" si="172"/>
        <v>nm</v>
      </c>
      <c r="M250" s="117" t="str">
        <f t="shared" si="172"/>
        <v>nm</v>
      </c>
      <c r="N250" s="117" t="str">
        <f t="shared" si="172"/>
        <v>nm</v>
      </c>
      <c r="O250" s="103"/>
      <c r="P250" s="103"/>
    </row>
    <row r="251" spans="1:124" x14ac:dyDescent="0.75">
      <c r="A251" s="106" t="s">
        <v>133</v>
      </c>
      <c r="B251" s="103">
        <f>[1]Historicals!B164</f>
        <v>818</v>
      </c>
      <c r="C251" s="103">
        <f>[1]Historicals!C164</f>
        <v>892</v>
      </c>
      <c r="D251" s="103">
        <f>[1]Historicals!D164</f>
        <v>816</v>
      </c>
      <c r="E251" s="103">
        <f>[1]Historicals!E164</f>
        <v>0</v>
      </c>
      <c r="F251" s="103">
        <f>[1]Historicals!F164</f>
        <v>0</v>
      </c>
      <c r="G251" s="103">
        <f>[1]Historicals!G164</f>
        <v>0</v>
      </c>
      <c r="H251" s="103">
        <f>[1]Historicals!H164</f>
        <v>0</v>
      </c>
      <c r="I251" s="103">
        <f>[1]Historicals!I164</f>
        <v>0</v>
      </c>
      <c r="J251" s="52">
        <f>I251*(1+J252)</f>
        <v>0</v>
      </c>
      <c r="K251" s="52">
        <f>J251*(1+K252)</f>
        <v>0</v>
      </c>
      <c r="L251" s="52">
        <f>K251*(1+L252)</f>
        <v>0</v>
      </c>
      <c r="M251" s="52">
        <f>L251*(1+M252)</f>
        <v>0</v>
      </c>
      <c r="N251" s="52">
        <f>M251*(1+N252)</f>
        <v>0</v>
      </c>
      <c r="O251" s="103"/>
      <c r="P251" s="103"/>
      <c r="DS251" s="132"/>
      <c r="DT251" s="132"/>
    </row>
    <row r="252" spans="1:124" x14ac:dyDescent="0.75">
      <c r="A252" s="107" t="s">
        <v>128</v>
      </c>
      <c r="B252" s="44" t="str">
        <f t="shared" ref="B252:I252" si="173">+IFERROR(B251/A251-1,"nm")</f>
        <v>nm</v>
      </c>
      <c r="C252" s="44">
        <f t="shared" si="173"/>
        <v>9.0464547677261642E-2</v>
      </c>
      <c r="D252" s="44">
        <f t="shared" si="173"/>
        <v>-8.5201793721973118E-2</v>
      </c>
      <c r="E252" s="44">
        <f t="shared" si="173"/>
        <v>-1</v>
      </c>
      <c r="F252" s="44" t="str">
        <f t="shared" si="173"/>
        <v>nm</v>
      </c>
      <c r="G252" s="44" t="str">
        <f t="shared" si="173"/>
        <v>nm</v>
      </c>
      <c r="H252" s="44" t="str">
        <f t="shared" si="173"/>
        <v>nm</v>
      </c>
      <c r="I252" s="44" t="str">
        <f t="shared" si="173"/>
        <v>nm</v>
      </c>
      <c r="J252" s="108">
        <v>0</v>
      </c>
      <c r="K252" s="108">
        <v>0</v>
      </c>
      <c r="L252" s="108">
        <v>0</v>
      </c>
      <c r="M252" s="108">
        <v>0</v>
      </c>
      <c r="N252" s="108">
        <v>0</v>
      </c>
      <c r="O252" s="103"/>
      <c r="P252" s="103"/>
    </row>
    <row r="253" spans="1:124" x14ac:dyDescent="0.75">
      <c r="A253" s="107" t="s">
        <v>130</v>
      </c>
      <c r="B253" s="128">
        <f t="shared" ref="B253:N253" si="174">IFERROR(B251/B$231,"nm")</f>
        <v>0.20985120574653668</v>
      </c>
      <c r="C253" s="128">
        <f t="shared" si="174"/>
        <v>0.24101594163739529</v>
      </c>
      <c r="D253" s="128">
        <f t="shared" si="174"/>
        <v>0.20425531914893616</v>
      </c>
      <c r="E253" s="128" t="str">
        <f t="shared" si="174"/>
        <v>nm</v>
      </c>
      <c r="F253" s="128" t="str">
        <f t="shared" si="174"/>
        <v>nm</v>
      </c>
      <c r="G253" s="128" t="str">
        <f t="shared" si="174"/>
        <v>nm</v>
      </c>
      <c r="H253" s="128" t="str">
        <f t="shared" si="174"/>
        <v>nm</v>
      </c>
      <c r="I253" s="128" t="str">
        <f t="shared" si="174"/>
        <v>nm</v>
      </c>
      <c r="J253" s="128" t="str">
        <f t="shared" si="174"/>
        <v>nm</v>
      </c>
      <c r="K253" s="128" t="str">
        <f t="shared" si="174"/>
        <v>nm</v>
      </c>
      <c r="L253" s="128" t="str">
        <f t="shared" si="174"/>
        <v>nm</v>
      </c>
      <c r="M253" s="128" t="str">
        <f t="shared" si="174"/>
        <v>nm</v>
      </c>
      <c r="N253" s="128" t="str">
        <f t="shared" si="174"/>
        <v>nm</v>
      </c>
      <c r="O253" s="103"/>
      <c r="P253" s="103"/>
    </row>
    <row r="254" spans="1:124" x14ac:dyDescent="0.75">
      <c r="A254" s="106" t="s">
        <v>134</v>
      </c>
      <c r="B254" s="103">
        <f>[1]Historicals!B194</f>
        <v>37</v>
      </c>
      <c r="C254" s="103">
        <f>[1]Historicals!C194</f>
        <v>51</v>
      </c>
      <c r="D254" s="103">
        <f>[1]Historicals!D194</f>
        <v>0</v>
      </c>
      <c r="E254" s="103">
        <f>[1]Historicals!E194</f>
        <v>0</v>
      </c>
      <c r="F254" s="103">
        <f>[1]Historicals!F194</f>
        <v>0</v>
      </c>
      <c r="G254" s="103">
        <f>[1]Historicals!G194</f>
        <v>0</v>
      </c>
      <c r="H254" s="103">
        <f>[1]Historicals!H194</f>
        <v>0</v>
      </c>
      <c r="I254" s="103">
        <f>[1]Historicals!I194</f>
        <v>0</v>
      </c>
      <c r="J254" s="52">
        <f>I254*(1+J255)</f>
        <v>0</v>
      </c>
      <c r="K254" s="52">
        <f>J254*(1+K255)</f>
        <v>0</v>
      </c>
      <c r="L254" s="52">
        <f>K254*(1+L255)</f>
        <v>0</v>
      </c>
      <c r="M254" s="52">
        <f>L254*(1+M255)</f>
        <v>0</v>
      </c>
      <c r="N254" s="52">
        <f>M254*(1+N255)</f>
        <v>0</v>
      </c>
      <c r="O254" s="103"/>
      <c r="P254" s="103"/>
    </row>
    <row r="255" spans="1:124" x14ac:dyDescent="0.75">
      <c r="A255" s="107" t="s">
        <v>128</v>
      </c>
      <c r="B255" s="44" t="str">
        <f t="shared" ref="B255:I255" si="175">+IFERROR(B254/A254-1,"nm")</f>
        <v>nm</v>
      </c>
      <c r="C255" s="44">
        <f t="shared" si="175"/>
        <v>0.37837837837837829</v>
      </c>
      <c r="D255" s="44">
        <f t="shared" si="175"/>
        <v>-1</v>
      </c>
      <c r="E255" s="44" t="str">
        <f t="shared" si="175"/>
        <v>nm</v>
      </c>
      <c r="F255" s="44" t="str">
        <f t="shared" si="175"/>
        <v>nm</v>
      </c>
      <c r="G255" s="44" t="str">
        <f t="shared" si="175"/>
        <v>nm</v>
      </c>
      <c r="H255" s="44" t="str">
        <f t="shared" si="175"/>
        <v>nm</v>
      </c>
      <c r="I255" s="44" t="str">
        <f t="shared" si="175"/>
        <v>nm</v>
      </c>
      <c r="J255" s="108">
        <v>0</v>
      </c>
      <c r="K255" s="108">
        <v>0</v>
      </c>
      <c r="L255" s="108">
        <v>0</v>
      </c>
      <c r="M255" s="108">
        <v>0</v>
      </c>
      <c r="N255" s="108">
        <v>0</v>
      </c>
      <c r="O255" s="103"/>
      <c r="P255" s="103"/>
      <c r="W255" s="132"/>
      <c r="X255" s="132"/>
      <c r="Y255" s="132"/>
      <c r="Z255" s="132"/>
      <c r="AA255" s="132"/>
      <c r="AB255" s="132"/>
      <c r="AC255" s="132"/>
      <c r="AD255" s="132"/>
      <c r="AE255" s="132"/>
      <c r="AF255" s="132"/>
      <c r="AG255" s="132"/>
      <c r="AH255" s="132"/>
      <c r="AI255" s="132"/>
      <c r="AJ255" s="132"/>
      <c r="AK255" s="132"/>
      <c r="AL255" s="132"/>
      <c r="AM255" s="132"/>
      <c r="AN255" s="132"/>
      <c r="AO255" s="132"/>
      <c r="AP255" s="132"/>
      <c r="AQ255" s="132"/>
      <c r="AR255" s="132"/>
      <c r="AS255" s="132"/>
      <c r="AT255" s="132"/>
      <c r="AU255" s="132"/>
      <c r="AV255" s="132"/>
      <c r="AW255" s="132"/>
      <c r="AX255" s="132"/>
      <c r="AY255" s="132"/>
      <c r="AZ255" s="132"/>
      <c r="BA255" s="132"/>
      <c r="BB255" s="132"/>
      <c r="BC255" s="132"/>
      <c r="BD255" s="132"/>
      <c r="BE255" s="132"/>
      <c r="BF255" s="132"/>
      <c r="BG255" s="132"/>
      <c r="BH255" s="132"/>
      <c r="BI255" s="132"/>
      <c r="BJ255" s="132"/>
      <c r="BK255" s="132"/>
      <c r="BL255" s="132"/>
      <c r="BM255" s="132"/>
      <c r="BN255" s="132"/>
      <c r="BO255" s="132"/>
      <c r="BP255" s="132"/>
      <c r="BQ255" s="132"/>
      <c r="BR255" s="132"/>
      <c r="BS255" s="132"/>
      <c r="BT255" s="132"/>
      <c r="BU255" s="132"/>
      <c r="BV255" s="132"/>
      <c r="BW255" s="132"/>
      <c r="BX255" s="132"/>
      <c r="BY255" s="132"/>
      <c r="BZ255" s="132"/>
      <c r="CA255" s="132"/>
      <c r="CB255" s="132"/>
      <c r="CC255" s="132"/>
      <c r="CD255" s="132"/>
      <c r="CE255" s="132"/>
      <c r="CF255" s="132"/>
      <c r="CG255" s="132"/>
      <c r="CH255" s="132"/>
      <c r="CI255" s="132"/>
      <c r="CJ255" s="132"/>
      <c r="CK255" s="132"/>
      <c r="CL255" s="132"/>
      <c r="CM255" s="132"/>
      <c r="CN255" s="132"/>
      <c r="CO255" s="132"/>
      <c r="CP255" s="132"/>
      <c r="CQ255" s="132"/>
      <c r="CR255" s="132"/>
      <c r="CS255" s="132"/>
      <c r="CT255" s="132"/>
      <c r="CU255" s="132"/>
      <c r="CV255" s="132"/>
      <c r="CW255" s="132"/>
      <c r="CX255" s="132"/>
      <c r="CY255" s="132"/>
      <c r="CZ255" s="132"/>
      <c r="DA255" s="132"/>
      <c r="DB255" s="132"/>
      <c r="DC255" s="132"/>
      <c r="DD255" s="132"/>
      <c r="DE255" s="132"/>
      <c r="DF255" s="132"/>
      <c r="DG255" s="132"/>
      <c r="DH255" s="132"/>
      <c r="DI255" s="132"/>
      <c r="DJ255" s="132"/>
      <c r="DK255" s="132"/>
      <c r="DL255" s="132"/>
      <c r="DM255" s="132"/>
      <c r="DN255" s="132"/>
      <c r="DO255" s="132"/>
      <c r="DP255" s="132"/>
      <c r="DQ255" s="132"/>
      <c r="DR255" s="132"/>
    </row>
    <row r="256" spans="1:124" x14ac:dyDescent="0.75">
      <c r="A256" s="107" t="s">
        <v>156</v>
      </c>
      <c r="B256" s="133">
        <f t="shared" ref="B256:N256" si="176">IFERROR(B254/B$231,"nm")</f>
        <v>9.4920472036942021E-3</v>
      </c>
      <c r="C256" s="133">
        <f t="shared" si="176"/>
        <v>1.3780059443393677E-2</v>
      </c>
      <c r="D256" s="133">
        <f t="shared" si="176"/>
        <v>0</v>
      </c>
      <c r="E256" s="128" t="str">
        <f t="shared" si="176"/>
        <v>nm</v>
      </c>
      <c r="F256" s="128" t="str">
        <f t="shared" si="176"/>
        <v>nm</v>
      </c>
      <c r="G256" s="128" t="str">
        <f t="shared" si="176"/>
        <v>nm</v>
      </c>
      <c r="H256" s="128" t="str">
        <f t="shared" si="176"/>
        <v>nm</v>
      </c>
      <c r="I256" s="128" t="str">
        <f t="shared" si="176"/>
        <v>nm</v>
      </c>
      <c r="J256" s="128" t="str">
        <f t="shared" si="176"/>
        <v>nm</v>
      </c>
      <c r="K256" s="128" t="str">
        <f t="shared" si="176"/>
        <v>nm</v>
      </c>
      <c r="L256" s="128" t="str">
        <f t="shared" si="176"/>
        <v>nm</v>
      </c>
      <c r="M256" s="128" t="str">
        <f t="shared" si="176"/>
        <v>nm</v>
      </c>
      <c r="N256" s="128" t="str">
        <f t="shared" si="176"/>
        <v>nm</v>
      </c>
      <c r="O256" s="103"/>
      <c r="P256" s="103"/>
    </row>
    <row r="257" spans="1:124" x14ac:dyDescent="0.75">
      <c r="A257" s="93" t="s">
        <v>139</v>
      </c>
      <c r="B257" s="129">
        <f>[1]Historicals!B179</f>
        <v>484</v>
      </c>
      <c r="C257" s="129">
        <f>[1]Historicals!C179</f>
        <v>511</v>
      </c>
      <c r="D257" s="129">
        <f>[1]Historicals!D179</f>
        <v>0</v>
      </c>
      <c r="E257" s="129">
        <f>[1]Historicals!E179</f>
        <v>0</v>
      </c>
      <c r="F257" s="129">
        <f>[1]Historicals!F179</f>
        <v>0</v>
      </c>
      <c r="G257" s="129">
        <f>[1]Historicals!G179</f>
        <v>0</v>
      </c>
      <c r="H257" s="129">
        <f>[1]Historicals!H179</f>
        <v>0</v>
      </c>
      <c r="I257" s="129">
        <f>[1]Historicals!I179</f>
        <v>0</v>
      </c>
      <c r="J257" s="129">
        <f>[1]Historicals!J179</f>
        <v>0</v>
      </c>
      <c r="K257" s="129">
        <f>[1]Historicals!K179</f>
        <v>0</v>
      </c>
      <c r="L257" s="129">
        <f>[1]Historicals!L179</f>
        <v>0</v>
      </c>
      <c r="M257" s="129">
        <f>[1]Historicals!M179</f>
        <v>0</v>
      </c>
      <c r="N257" s="129">
        <f>[1]Historicals!N179</f>
        <v>0</v>
      </c>
      <c r="O257" s="103"/>
      <c r="P257" s="103"/>
    </row>
    <row r="258" spans="1:124" x14ac:dyDescent="0.75">
      <c r="A258" s="95" t="s">
        <v>128</v>
      </c>
      <c r="B258" s="44" t="str">
        <f t="shared" ref="B258:I258" si="177">+IFERROR(B257/A257-1,"nm")</f>
        <v>nm</v>
      </c>
      <c r="C258" s="44">
        <f t="shared" si="177"/>
        <v>5.5785123966942241E-2</v>
      </c>
      <c r="D258" s="44">
        <f t="shared" si="177"/>
        <v>-1</v>
      </c>
      <c r="E258" s="44" t="str">
        <f t="shared" si="177"/>
        <v>nm</v>
      </c>
      <c r="F258" s="44" t="str">
        <f t="shared" si="177"/>
        <v>nm</v>
      </c>
      <c r="G258" s="44" t="str">
        <f t="shared" si="177"/>
        <v>nm</v>
      </c>
      <c r="H258" s="44" t="str">
        <f t="shared" si="177"/>
        <v>nm</v>
      </c>
      <c r="I258" s="44" t="str">
        <f t="shared" si="177"/>
        <v>nm</v>
      </c>
      <c r="J258" s="108">
        <v>0</v>
      </c>
      <c r="K258" s="108">
        <v>0</v>
      </c>
      <c r="L258" s="108">
        <v>0</v>
      </c>
      <c r="M258" s="108">
        <v>0</v>
      </c>
      <c r="N258" s="108">
        <v>0</v>
      </c>
      <c r="O258" s="103"/>
      <c r="P258" s="103"/>
    </row>
    <row r="259" spans="1:124" x14ac:dyDescent="0.75">
      <c r="A259" s="95" t="s">
        <v>132</v>
      </c>
      <c r="B259" s="128">
        <f t="shared" ref="B259:I259" si="178">IFERROR(B257/B$231,"nm")</f>
        <v>0.1241662390969728</v>
      </c>
      <c r="C259" s="128">
        <f t="shared" si="178"/>
        <v>0.13807079167792488</v>
      </c>
      <c r="D259" s="128">
        <f t="shared" si="178"/>
        <v>0</v>
      </c>
      <c r="E259" s="128" t="str">
        <f t="shared" si="178"/>
        <v>nm</v>
      </c>
      <c r="F259" s="128" t="str">
        <f t="shared" si="178"/>
        <v>nm</v>
      </c>
      <c r="G259" s="128" t="str">
        <f t="shared" si="178"/>
        <v>nm</v>
      </c>
      <c r="H259" s="128" t="str">
        <f t="shared" si="178"/>
        <v>nm</v>
      </c>
      <c r="I259" s="128" t="str">
        <f t="shared" si="178"/>
        <v>nm</v>
      </c>
      <c r="J259" s="128" t="str">
        <f>I259</f>
        <v>nm</v>
      </c>
      <c r="K259" s="128" t="str">
        <f t="shared" ref="K259:N259" si="179">J259</f>
        <v>nm</v>
      </c>
      <c r="L259" s="128" t="str">
        <f t="shared" si="179"/>
        <v>nm</v>
      </c>
      <c r="M259" s="128" t="str">
        <f t="shared" si="179"/>
        <v>nm</v>
      </c>
      <c r="N259" s="128" t="str">
        <f t="shared" si="179"/>
        <v>nm</v>
      </c>
      <c r="O259" s="103"/>
      <c r="P259" s="103"/>
    </row>
    <row r="260" spans="1:124" x14ac:dyDescent="0.75">
      <c r="A260" s="113" t="s">
        <v>208</v>
      </c>
      <c r="B260" s="113"/>
      <c r="C260" s="113"/>
      <c r="D260" s="113"/>
      <c r="E260" s="113"/>
      <c r="F260" s="113"/>
      <c r="G260" s="113"/>
      <c r="H260" s="113"/>
      <c r="I260" s="113"/>
      <c r="J260" s="122"/>
      <c r="K260" s="115"/>
      <c r="L260" s="114"/>
      <c r="M260" s="114"/>
      <c r="N260" s="114"/>
      <c r="O260" s="103"/>
      <c r="P260" s="103"/>
    </row>
    <row r="261" spans="1:124" x14ac:dyDescent="0.75">
      <c r="A261" s="134" t="s">
        <v>135</v>
      </c>
      <c r="B261" s="135">
        <f>[1]Historicals!B146</f>
        <v>115</v>
      </c>
      <c r="C261" s="135">
        <f>[1]Historicals!C146</f>
        <v>73</v>
      </c>
      <c r="D261" s="135">
        <f>[1]Historicals!D146</f>
        <v>73</v>
      </c>
      <c r="E261" s="135">
        <f>[1]Historicals!E146</f>
        <v>88</v>
      </c>
      <c r="F261" s="135">
        <f>[1]Historicals!F146</f>
        <v>42</v>
      </c>
      <c r="G261" s="135">
        <f>[1]Historicals!G146</f>
        <v>30</v>
      </c>
      <c r="H261" s="135">
        <f>[1]Historicals!H146</f>
        <v>25</v>
      </c>
      <c r="I261" s="135">
        <f>[1]Historicals!I146</f>
        <v>102</v>
      </c>
      <c r="J261" s="52">
        <f>I261*(1+J262)</f>
        <v>102</v>
      </c>
      <c r="K261" s="52">
        <f>J261*(1+K262)</f>
        <v>102</v>
      </c>
      <c r="L261" s="52">
        <f>K261*(1+L262)</f>
        <v>102</v>
      </c>
      <c r="M261" s="52">
        <f>L261*(1+M262)</f>
        <v>102</v>
      </c>
      <c r="N261" s="52">
        <f>M261*(1+N262)</f>
        <v>102</v>
      </c>
      <c r="O261" s="136"/>
      <c r="P261" s="136"/>
      <c r="Q261" s="132"/>
      <c r="R261" s="132"/>
      <c r="S261" s="132"/>
      <c r="T261" s="132"/>
      <c r="U261" s="132"/>
      <c r="V261" s="132"/>
    </row>
    <row r="262" spans="1:124" x14ac:dyDescent="0.75">
      <c r="A262" s="107" t="s">
        <v>128</v>
      </c>
      <c r="B262" s="44" t="str">
        <f t="shared" ref="B262:I262" si="180">+IFERROR(B261/A261-1,"nm")</f>
        <v>nm</v>
      </c>
      <c r="C262" s="44">
        <f t="shared" si="180"/>
        <v>-0.36521739130434783</v>
      </c>
      <c r="D262" s="44">
        <f t="shared" si="180"/>
        <v>0</v>
      </c>
      <c r="E262" s="44">
        <f t="shared" si="180"/>
        <v>0.20547945205479445</v>
      </c>
      <c r="F262" s="44">
        <f t="shared" si="180"/>
        <v>-0.52272727272727271</v>
      </c>
      <c r="G262" s="44">
        <f t="shared" si="180"/>
        <v>-0.2857142857142857</v>
      </c>
      <c r="H262" s="44">
        <f t="shared" si="180"/>
        <v>-0.16666666666666663</v>
      </c>
      <c r="I262" s="124">
        <f t="shared" si="180"/>
        <v>3.08</v>
      </c>
      <c r="J262" s="108">
        <v>0</v>
      </c>
      <c r="K262" s="108">
        <v>0</v>
      </c>
      <c r="L262" s="108">
        <v>0</v>
      </c>
      <c r="M262" s="108">
        <v>0</v>
      </c>
      <c r="N262" s="108">
        <v>0</v>
      </c>
      <c r="O262" s="103"/>
      <c r="P262" s="103"/>
    </row>
    <row r="263" spans="1:124" x14ac:dyDescent="0.75">
      <c r="A263" s="107" t="s">
        <v>136</v>
      </c>
      <c r="B263" s="44">
        <f>[1]Historicals!B250</f>
        <v>-0.02</v>
      </c>
      <c r="C263" s="44">
        <f>[1]Historicals!C250</f>
        <v>-0.30000000000000004</v>
      </c>
      <c r="D263" s="44">
        <f>[1]Historicals!D250</f>
        <v>0.02</v>
      </c>
      <c r="E263" s="44">
        <f>[1]Historicals!E250</f>
        <v>0.12000000000000001</v>
      </c>
      <c r="F263" s="44">
        <f>[1]Historicals!F250</f>
        <v>-0.53</v>
      </c>
      <c r="G263" s="44">
        <f>[1]Historicals!G250</f>
        <v>-0.26</v>
      </c>
      <c r="H263" s="44">
        <f>[1]Historicals!H250</f>
        <v>0</v>
      </c>
      <c r="I263" s="44">
        <f>[1]Historicals!I250</f>
        <v>3.02</v>
      </c>
      <c r="J263" s="108">
        <v>0</v>
      </c>
      <c r="K263" s="108">
        <v>0</v>
      </c>
      <c r="L263" s="108">
        <v>0</v>
      </c>
      <c r="M263" s="108">
        <v>0</v>
      </c>
      <c r="N263" s="108">
        <v>0</v>
      </c>
      <c r="O263" s="103"/>
      <c r="P263" s="103"/>
    </row>
    <row r="264" spans="1:124" x14ac:dyDescent="0.75">
      <c r="A264" s="107" t="s">
        <v>137</v>
      </c>
      <c r="B264" s="44" t="str">
        <f t="shared" ref="B264:N264" si="181">+IFERROR(B262-B263,"nm")</f>
        <v>nm</v>
      </c>
      <c r="C264" s="44">
        <f t="shared" si="181"/>
        <v>-6.5217391304347783E-2</v>
      </c>
      <c r="D264" s="44">
        <f t="shared" si="181"/>
        <v>-0.02</v>
      </c>
      <c r="E264" s="44">
        <f t="shared" si="181"/>
        <v>8.5479452054794444E-2</v>
      </c>
      <c r="F264" s="44">
        <f t="shared" si="181"/>
        <v>7.2727272727273196E-3</v>
      </c>
      <c r="G264" s="44">
        <f t="shared" si="181"/>
        <v>-2.571428571428569E-2</v>
      </c>
      <c r="H264" s="44">
        <f t="shared" si="181"/>
        <v>-0.16666666666666663</v>
      </c>
      <c r="I264" s="44">
        <f t="shared" si="181"/>
        <v>6.0000000000000053E-2</v>
      </c>
      <c r="J264" s="44">
        <f t="shared" si="181"/>
        <v>0</v>
      </c>
      <c r="K264" s="44">
        <f t="shared" si="181"/>
        <v>0</v>
      </c>
      <c r="L264" s="44">
        <f t="shared" si="181"/>
        <v>0</v>
      </c>
      <c r="M264" s="44">
        <f t="shared" si="181"/>
        <v>0</v>
      </c>
      <c r="N264" s="44">
        <f t="shared" si="181"/>
        <v>0</v>
      </c>
      <c r="O264" s="103"/>
      <c r="P264" s="103"/>
    </row>
    <row r="265" spans="1:124" x14ac:dyDescent="0.75">
      <c r="A265" s="106" t="s">
        <v>129</v>
      </c>
      <c r="B265" s="45">
        <f t="shared" ref="B265:N265" si="182">+B271+B268</f>
        <v>-2267</v>
      </c>
      <c r="C265" s="45">
        <f t="shared" si="182"/>
        <v>-2596</v>
      </c>
      <c r="D265" s="45">
        <f t="shared" si="182"/>
        <v>-2444</v>
      </c>
      <c r="E265" s="45">
        <f t="shared" si="182"/>
        <v>-2441</v>
      </c>
      <c r="F265" s="45">
        <f t="shared" si="182"/>
        <v>-3067</v>
      </c>
      <c r="G265" s="45">
        <f t="shared" si="182"/>
        <v>-3254</v>
      </c>
      <c r="H265" s="45">
        <f t="shared" si="182"/>
        <v>-3434</v>
      </c>
      <c r="I265" s="9">
        <f t="shared" si="182"/>
        <v>-4042</v>
      </c>
      <c r="J265" s="9">
        <f t="shared" si="182"/>
        <v>-4042</v>
      </c>
      <c r="K265" s="9">
        <f t="shared" si="182"/>
        <v>-4042</v>
      </c>
      <c r="L265" s="9">
        <f t="shared" si="182"/>
        <v>-4042</v>
      </c>
      <c r="M265" s="9">
        <f t="shared" si="182"/>
        <v>-4042</v>
      </c>
      <c r="N265" s="9">
        <f t="shared" si="182"/>
        <v>-4042</v>
      </c>
      <c r="O265" s="103"/>
      <c r="P265" s="103"/>
    </row>
    <row r="266" spans="1:124" x14ac:dyDescent="0.75">
      <c r="A266" s="107" t="s">
        <v>128</v>
      </c>
      <c r="B266" s="44" t="str">
        <f t="shared" ref="B266:I266" si="183">+IFERROR(B265/A265-1,"nm")</f>
        <v>nm</v>
      </c>
      <c r="C266" s="44">
        <f t="shared" si="183"/>
        <v>0.145125716806352</v>
      </c>
      <c r="D266" s="44">
        <f t="shared" si="183"/>
        <v>-5.8551617873651818E-2</v>
      </c>
      <c r="E266" s="44">
        <f t="shared" si="183"/>
        <v>-1.2274959083469206E-3</v>
      </c>
      <c r="F266" s="44">
        <f t="shared" si="183"/>
        <v>0.25645227365833678</v>
      </c>
      <c r="G266" s="44">
        <f t="shared" si="183"/>
        <v>6.0971633518095869E-2</v>
      </c>
      <c r="H266" s="44">
        <f t="shared" si="183"/>
        <v>5.5316533497234088E-2</v>
      </c>
      <c r="I266" s="44">
        <f t="shared" si="183"/>
        <v>0.1770529994175889</v>
      </c>
      <c r="J266" s="108">
        <v>0</v>
      </c>
      <c r="K266" s="108">
        <v>0</v>
      </c>
      <c r="L266" s="108">
        <v>0</v>
      </c>
      <c r="M266" s="108">
        <v>0</v>
      </c>
      <c r="N266" s="108">
        <v>0</v>
      </c>
      <c r="O266" s="103"/>
      <c r="P266" s="103"/>
    </row>
    <row r="267" spans="1:124" x14ac:dyDescent="0.75">
      <c r="A267" s="107" t="s">
        <v>130</v>
      </c>
      <c r="B267" s="128">
        <f t="shared" ref="B267:N267" si="184">IFERROR(B265/B$261,"nm")</f>
        <v>-19.713043478260868</v>
      </c>
      <c r="C267" s="128">
        <f t="shared" si="184"/>
        <v>-35.561643835616437</v>
      </c>
      <c r="D267" s="128">
        <f t="shared" si="184"/>
        <v>-33.479452054794521</v>
      </c>
      <c r="E267" s="128">
        <f t="shared" si="184"/>
        <v>-27.738636363636363</v>
      </c>
      <c r="F267" s="128">
        <f t="shared" si="184"/>
        <v>-73.023809523809518</v>
      </c>
      <c r="G267" s="128">
        <f t="shared" si="184"/>
        <v>-108.46666666666667</v>
      </c>
      <c r="H267" s="128">
        <f t="shared" si="184"/>
        <v>-137.36000000000001</v>
      </c>
      <c r="I267" s="128">
        <f t="shared" si="184"/>
        <v>-39.627450980392155</v>
      </c>
      <c r="J267" s="117">
        <f t="shared" si="184"/>
        <v>-39.627450980392155</v>
      </c>
      <c r="K267" s="117">
        <f t="shared" si="184"/>
        <v>-39.627450980392155</v>
      </c>
      <c r="L267" s="117">
        <f t="shared" si="184"/>
        <v>-39.627450980392155</v>
      </c>
      <c r="M267" s="117">
        <f t="shared" si="184"/>
        <v>-39.627450980392155</v>
      </c>
      <c r="N267" s="117">
        <f t="shared" si="184"/>
        <v>-39.627450980392155</v>
      </c>
      <c r="O267" s="103"/>
      <c r="P267" s="103"/>
    </row>
    <row r="268" spans="1:124" s="132" customFormat="1" x14ac:dyDescent="0.75">
      <c r="A268" s="106" t="s">
        <v>131</v>
      </c>
      <c r="B268" s="102">
        <f>[1]Historicals!B210</f>
        <v>0</v>
      </c>
      <c r="C268" s="102">
        <f>[1]Historicals!C210</f>
        <v>0</v>
      </c>
      <c r="D268" s="102">
        <f>[1]Historicals!D210</f>
        <v>233</v>
      </c>
      <c r="E268" s="102">
        <f>[1]Historicals!E210</f>
        <v>217</v>
      </c>
      <c r="F268" s="102">
        <f>[1]Historicals!F210</f>
        <v>195</v>
      </c>
      <c r="G268" s="102">
        <f>[1]Historicals!G210</f>
        <v>214</v>
      </c>
      <c r="H268" s="102">
        <f>[1]Historicals!H210</f>
        <v>222</v>
      </c>
      <c r="I268" s="102">
        <f>[1]Historicals!I210</f>
        <v>220</v>
      </c>
      <c r="J268" s="52">
        <f>I268*(1+J269)</f>
        <v>220</v>
      </c>
      <c r="K268" s="52">
        <f>J268*(1+K269)</f>
        <v>220</v>
      </c>
      <c r="L268" s="52">
        <f>K268*(1+L269)</f>
        <v>220</v>
      </c>
      <c r="M268" s="52">
        <f>L268*(1+M269)</f>
        <v>220</v>
      </c>
      <c r="N268" s="52">
        <f>M268*(1+N269)</f>
        <v>220</v>
      </c>
      <c r="O268" s="103"/>
      <c r="P268" s="103"/>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row>
    <row r="269" spans="1:124" x14ac:dyDescent="0.75">
      <c r="A269" s="107" t="s">
        <v>128</v>
      </c>
      <c r="B269" s="44" t="str">
        <f t="shared" ref="B269:I269" si="185">+IFERROR(B268/A268-1,"nm")</f>
        <v>nm</v>
      </c>
      <c r="C269" s="44" t="str">
        <f t="shared" si="185"/>
        <v>nm</v>
      </c>
      <c r="D269" s="44" t="str">
        <f t="shared" si="185"/>
        <v>nm</v>
      </c>
      <c r="E269" s="44">
        <f t="shared" si="185"/>
        <v>-6.8669527896995763E-2</v>
      </c>
      <c r="F269" s="44">
        <f t="shared" si="185"/>
        <v>-0.10138248847926268</v>
      </c>
      <c r="G269" s="44">
        <f t="shared" si="185"/>
        <v>9.7435897435897534E-2</v>
      </c>
      <c r="H269" s="44">
        <f t="shared" si="185"/>
        <v>3.7383177570093462E-2</v>
      </c>
      <c r="I269" s="44">
        <f t="shared" si="185"/>
        <v>-9.009009009009028E-3</v>
      </c>
      <c r="J269" s="108">
        <v>0</v>
      </c>
      <c r="K269" s="108">
        <v>0</v>
      </c>
      <c r="L269" s="108">
        <v>0</v>
      </c>
      <c r="M269" s="108">
        <v>0</v>
      </c>
      <c r="N269" s="108">
        <v>0</v>
      </c>
      <c r="O269" s="103"/>
      <c r="P269" s="103"/>
    </row>
    <row r="270" spans="1:124" x14ac:dyDescent="0.75">
      <c r="A270" s="107" t="s">
        <v>156</v>
      </c>
      <c r="B270" s="128">
        <f t="shared" ref="B270:N270" si="186">IFERROR(B268/B$261,"nm")</f>
        <v>0</v>
      </c>
      <c r="C270" s="128">
        <f t="shared" si="186"/>
        <v>0</v>
      </c>
      <c r="D270" s="128">
        <f t="shared" si="186"/>
        <v>3.1917808219178081</v>
      </c>
      <c r="E270" s="128">
        <f t="shared" si="186"/>
        <v>2.4659090909090908</v>
      </c>
      <c r="F270" s="128">
        <f t="shared" si="186"/>
        <v>4.6428571428571432</v>
      </c>
      <c r="G270" s="128">
        <f t="shared" si="186"/>
        <v>7.1333333333333337</v>
      </c>
      <c r="H270" s="128">
        <f t="shared" si="186"/>
        <v>8.8800000000000008</v>
      </c>
      <c r="I270" s="128">
        <f t="shared" si="186"/>
        <v>2.1568627450980391</v>
      </c>
      <c r="J270" s="117">
        <f t="shared" si="186"/>
        <v>2.1568627450980391</v>
      </c>
      <c r="K270" s="117">
        <f t="shared" si="186"/>
        <v>2.1568627450980391</v>
      </c>
      <c r="L270" s="117">
        <f t="shared" si="186"/>
        <v>2.1568627450980391</v>
      </c>
      <c r="M270" s="117">
        <f t="shared" si="186"/>
        <v>2.1568627450980391</v>
      </c>
      <c r="N270" s="117">
        <f t="shared" si="186"/>
        <v>2.1568627450980391</v>
      </c>
      <c r="O270" s="103"/>
    </row>
    <row r="271" spans="1:124" x14ac:dyDescent="0.75">
      <c r="A271" s="106" t="s">
        <v>133</v>
      </c>
      <c r="B271" s="137">
        <f>[1]Historicals!B165</f>
        <v>-2267</v>
      </c>
      <c r="C271" s="137">
        <f>[1]Historicals!C165</f>
        <v>-2596</v>
      </c>
      <c r="D271" s="137">
        <f>[1]Historicals!D165</f>
        <v>-2677</v>
      </c>
      <c r="E271" s="137">
        <f>[1]Historicals!E165</f>
        <v>-2658</v>
      </c>
      <c r="F271" s="137">
        <f>[1]Historicals!F165</f>
        <v>-3262</v>
      </c>
      <c r="G271" s="137">
        <f>[1]Historicals!G165</f>
        <v>-3468</v>
      </c>
      <c r="H271" s="137">
        <f>[1]Historicals!H165</f>
        <v>-3656</v>
      </c>
      <c r="I271" s="137">
        <f>[1]Historicals!I165</f>
        <v>-4262</v>
      </c>
      <c r="J271" s="52">
        <f>I271*(1+J272)</f>
        <v>-4262</v>
      </c>
      <c r="K271" s="52">
        <f>J271*(1+K272)</f>
        <v>-4262</v>
      </c>
      <c r="L271" s="52">
        <f>K271*(1+L272)</f>
        <v>-4262</v>
      </c>
      <c r="M271" s="52">
        <f>L271*(1+M272)</f>
        <v>-4262</v>
      </c>
      <c r="N271" s="52">
        <f>M271*(1+N272)</f>
        <v>-4262</v>
      </c>
      <c r="O271" s="103"/>
      <c r="DS271" s="132"/>
      <c r="DT271" s="132"/>
    </row>
    <row r="272" spans="1:124" x14ac:dyDescent="0.75">
      <c r="A272" s="107" t="s">
        <v>128</v>
      </c>
      <c r="B272" s="44" t="str">
        <f t="shared" ref="B272:I272" si="187">+IFERROR(B271/A271-1,"nm")</f>
        <v>nm</v>
      </c>
      <c r="C272" s="44">
        <f t="shared" si="187"/>
        <v>0.145125716806352</v>
      </c>
      <c r="D272" s="44">
        <f t="shared" si="187"/>
        <v>3.1201848998459125E-2</v>
      </c>
      <c r="E272" s="44">
        <f t="shared" si="187"/>
        <v>-7.097497198356395E-3</v>
      </c>
      <c r="F272" s="44">
        <f t="shared" si="187"/>
        <v>0.22723852520692245</v>
      </c>
      <c r="G272" s="44">
        <f t="shared" si="187"/>
        <v>6.3151440833844275E-2</v>
      </c>
      <c r="H272" s="44">
        <f t="shared" si="187"/>
        <v>5.4209919261822392E-2</v>
      </c>
      <c r="I272" s="44">
        <f t="shared" si="187"/>
        <v>0.16575492341356668</v>
      </c>
      <c r="J272" s="108">
        <v>0</v>
      </c>
      <c r="K272" s="108">
        <v>0</v>
      </c>
      <c r="L272" s="108">
        <v>0</v>
      </c>
      <c r="M272" s="108">
        <v>0</v>
      </c>
      <c r="N272" s="108">
        <v>0</v>
      </c>
      <c r="O272" s="103"/>
    </row>
    <row r="273" spans="1:124" s="76" customFormat="1" x14ac:dyDescent="0.75">
      <c r="A273" s="107" t="s">
        <v>130</v>
      </c>
      <c r="B273" s="128">
        <f t="shared" ref="B273:N273" si="188">IFERROR(B271/B$261,"nm")</f>
        <v>-19.713043478260868</v>
      </c>
      <c r="C273" s="128">
        <f t="shared" si="188"/>
        <v>-35.561643835616437</v>
      </c>
      <c r="D273" s="128">
        <f t="shared" si="188"/>
        <v>-36.671232876712331</v>
      </c>
      <c r="E273" s="128">
        <f t="shared" si="188"/>
        <v>-30.204545454545453</v>
      </c>
      <c r="F273" s="128">
        <f t="shared" si="188"/>
        <v>-77.666666666666671</v>
      </c>
      <c r="G273" s="128">
        <f t="shared" si="188"/>
        <v>-115.6</v>
      </c>
      <c r="H273" s="128">
        <f t="shared" si="188"/>
        <v>-146.24</v>
      </c>
      <c r="I273" s="128">
        <f t="shared" si="188"/>
        <v>-41.784313725490193</v>
      </c>
      <c r="J273" s="117">
        <f t="shared" si="188"/>
        <v>-41.784313725490193</v>
      </c>
      <c r="K273" s="117">
        <f t="shared" si="188"/>
        <v>-41.784313725490193</v>
      </c>
      <c r="L273" s="117">
        <f t="shared" si="188"/>
        <v>-41.784313725490193</v>
      </c>
      <c r="M273" s="117">
        <f t="shared" si="188"/>
        <v>-41.784313725490193</v>
      </c>
      <c r="N273" s="117">
        <f t="shared" si="188"/>
        <v>-41.784313725490193</v>
      </c>
      <c r="O273" s="10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row>
    <row r="274" spans="1:124" x14ac:dyDescent="0.75">
      <c r="A274" s="106" t="s">
        <v>134</v>
      </c>
      <c r="B274" s="137">
        <f>[1]Historicals!B195</f>
        <v>225</v>
      </c>
      <c r="C274" s="137">
        <f>[1]Historicals!C195</f>
        <v>258</v>
      </c>
      <c r="D274" s="137">
        <f>[1]Historicals!D195</f>
        <v>0</v>
      </c>
      <c r="E274" s="137">
        <f>[1]Historicals!E195</f>
        <v>286</v>
      </c>
      <c r="F274" s="137">
        <f>[1]Historicals!F195</f>
        <v>278</v>
      </c>
      <c r="G274" s="137">
        <f>[1]Historicals!G195</f>
        <v>438</v>
      </c>
      <c r="H274" s="137">
        <f>[1]Historicals!H195</f>
        <v>278</v>
      </c>
      <c r="I274" s="137">
        <f>[1]Historicals!I195</f>
        <v>222</v>
      </c>
      <c r="J274" s="52">
        <f>I274*(1+J275)</f>
        <v>222</v>
      </c>
      <c r="K274" s="52">
        <f>J274*(1+K275)</f>
        <v>222</v>
      </c>
      <c r="L274" s="52">
        <f>K274*(1+L275)</f>
        <v>222</v>
      </c>
      <c r="M274" s="52">
        <f>L274*(1+M275)</f>
        <v>222</v>
      </c>
      <c r="N274" s="52">
        <f>M274*(1+N275)</f>
        <v>222</v>
      </c>
      <c r="O274" s="103"/>
    </row>
    <row r="275" spans="1:124" x14ac:dyDescent="0.75">
      <c r="A275" s="107" t="s">
        <v>128</v>
      </c>
      <c r="B275" s="44" t="str">
        <f t="shared" ref="B275:I275" si="189">+IFERROR(B274/A274-1,"nm")</f>
        <v>nm</v>
      </c>
      <c r="C275" s="44">
        <f t="shared" si="189"/>
        <v>0.14666666666666672</v>
      </c>
      <c r="D275" s="44">
        <f t="shared" si="189"/>
        <v>-1</v>
      </c>
      <c r="E275" s="44" t="str">
        <f t="shared" si="189"/>
        <v>nm</v>
      </c>
      <c r="F275" s="44">
        <f t="shared" si="189"/>
        <v>-2.7972027972028024E-2</v>
      </c>
      <c r="G275" s="44">
        <f t="shared" si="189"/>
        <v>0.57553956834532372</v>
      </c>
      <c r="H275" s="44">
        <f t="shared" si="189"/>
        <v>-0.36529680365296802</v>
      </c>
      <c r="I275" s="44">
        <f t="shared" si="189"/>
        <v>-0.20143884892086328</v>
      </c>
      <c r="J275" s="108">
        <v>0</v>
      </c>
      <c r="K275" s="108">
        <v>0</v>
      </c>
      <c r="L275" s="108">
        <v>0</v>
      </c>
      <c r="M275" s="108">
        <v>0</v>
      </c>
      <c r="N275" s="108">
        <v>0</v>
      </c>
      <c r="O275" s="103"/>
      <c r="W275" s="132"/>
      <c r="X275" s="132"/>
      <c r="Y275" s="132"/>
      <c r="Z275" s="132"/>
      <c r="AA275" s="132"/>
      <c r="AB275" s="132"/>
      <c r="AC275" s="132"/>
      <c r="AD275" s="132"/>
      <c r="AE275" s="132"/>
      <c r="AF275" s="132"/>
      <c r="AG275" s="132"/>
      <c r="AH275" s="132"/>
      <c r="AI275" s="132"/>
      <c r="AJ275" s="132"/>
      <c r="AK275" s="132"/>
      <c r="AL275" s="132"/>
      <c r="AM275" s="132"/>
      <c r="AN275" s="132"/>
      <c r="AO275" s="132"/>
      <c r="AP275" s="132"/>
      <c r="AQ275" s="132"/>
      <c r="AR275" s="132"/>
      <c r="AS275" s="132"/>
      <c r="AT275" s="132"/>
      <c r="AU275" s="132"/>
      <c r="AV275" s="132"/>
      <c r="AW275" s="132"/>
      <c r="AX275" s="132"/>
      <c r="AY275" s="132"/>
      <c r="AZ275" s="132"/>
      <c r="BA275" s="132"/>
      <c r="BB275" s="132"/>
      <c r="BC275" s="132"/>
      <c r="BD275" s="132"/>
      <c r="BE275" s="132"/>
      <c r="BF275" s="132"/>
      <c r="BG275" s="132"/>
      <c r="BH275" s="132"/>
      <c r="BI275" s="132"/>
      <c r="BJ275" s="132"/>
      <c r="BK275" s="132"/>
      <c r="BL275" s="132"/>
      <c r="BM275" s="132"/>
      <c r="BN275" s="132"/>
      <c r="BO275" s="132"/>
      <c r="BP275" s="132"/>
      <c r="BQ275" s="132"/>
      <c r="BR275" s="132"/>
      <c r="BS275" s="132"/>
      <c r="BT275" s="132"/>
      <c r="BU275" s="132"/>
      <c r="BV275" s="132"/>
      <c r="BW275" s="132"/>
      <c r="BX275" s="132"/>
      <c r="BY275" s="132"/>
      <c r="BZ275" s="132"/>
      <c r="CA275" s="132"/>
      <c r="CB275" s="132"/>
      <c r="CC275" s="132"/>
      <c r="CD275" s="132"/>
      <c r="CE275" s="132"/>
      <c r="CF275" s="132"/>
      <c r="CG275" s="132"/>
      <c r="CH275" s="132"/>
      <c r="CI275" s="132"/>
      <c r="CJ275" s="132"/>
      <c r="CK275" s="132"/>
      <c r="CL275" s="132"/>
      <c r="CM275" s="132"/>
      <c r="CN275" s="132"/>
      <c r="CO275" s="132"/>
      <c r="CP275" s="132"/>
      <c r="CQ275" s="132"/>
      <c r="CR275" s="132"/>
      <c r="CS275" s="132"/>
      <c r="CT275" s="132"/>
      <c r="CU275" s="132"/>
      <c r="CV275" s="132"/>
      <c r="CW275" s="132"/>
      <c r="CX275" s="132"/>
      <c r="CY275" s="132"/>
      <c r="CZ275" s="132"/>
      <c r="DA275" s="132"/>
      <c r="DB275" s="132"/>
      <c r="DC275" s="132"/>
      <c r="DD275" s="132"/>
      <c r="DE275" s="132"/>
      <c r="DF275" s="132"/>
      <c r="DG275" s="132"/>
      <c r="DH275" s="132"/>
      <c r="DI275" s="132"/>
      <c r="DJ275" s="132"/>
      <c r="DK275" s="132"/>
      <c r="DL275" s="132"/>
      <c r="DM275" s="132"/>
      <c r="DN275" s="132"/>
      <c r="DO275" s="132"/>
      <c r="DP275" s="132"/>
      <c r="DQ275" s="132"/>
      <c r="DR275" s="132"/>
    </row>
    <row r="276" spans="1:124" s="76" customFormat="1" x14ac:dyDescent="0.75">
      <c r="A276" s="107" t="s">
        <v>156</v>
      </c>
      <c r="B276" s="128">
        <f t="shared" ref="B276:N276" si="190">IFERROR(B274/B$261,"nm")</f>
        <v>1.9565217391304348</v>
      </c>
      <c r="C276" s="128">
        <f t="shared" si="190"/>
        <v>3.5342465753424657</v>
      </c>
      <c r="D276" s="128">
        <f t="shared" si="190"/>
        <v>0</v>
      </c>
      <c r="E276" s="128">
        <f t="shared" si="190"/>
        <v>3.25</v>
      </c>
      <c r="F276" s="128">
        <f t="shared" si="190"/>
        <v>6.6190476190476186</v>
      </c>
      <c r="G276" s="128">
        <f t="shared" si="190"/>
        <v>14.6</v>
      </c>
      <c r="H276" s="128">
        <f t="shared" si="190"/>
        <v>11.12</v>
      </c>
      <c r="I276" s="128">
        <f t="shared" si="190"/>
        <v>2.1764705882352939</v>
      </c>
      <c r="J276" s="117">
        <f t="shared" si="190"/>
        <v>2.1764705882352939</v>
      </c>
      <c r="K276" s="117">
        <f t="shared" si="190"/>
        <v>2.1764705882352939</v>
      </c>
      <c r="L276" s="117">
        <f t="shared" si="190"/>
        <v>2.1764705882352939</v>
      </c>
      <c r="M276" s="117">
        <f t="shared" si="190"/>
        <v>2.1764705882352939</v>
      </c>
      <c r="N276" s="117">
        <f t="shared" si="190"/>
        <v>2.1764705882352939</v>
      </c>
      <c r="O276" s="103"/>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row>
    <row r="277" spans="1:124" s="76" customFormat="1" x14ac:dyDescent="0.75">
      <c r="A277" s="93" t="s">
        <v>139</v>
      </c>
      <c r="B277" s="129">
        <f>[1]Historicals!B180</f>
        <v>0</v>
      </c>
      <c r="C277" s="129">
        <f>[1]Historicals!C180</f>
        <v>0</v>
      </c>
      <c r="D277" s="129">
        <f>[1]Historicals!D180</f>
        <v>533</v>
      </c>
      <c r="E277" s="129">
        <f>[1]Historicals!E180</f>
        <v>597</v>
      </c>
      <c r="F277" s="129">
        <f>[1]Historicals!F180</f>
        <v>665</v>
      </c>
      <c r="G277" s="129">
        <f>[1]Historicals!G180</f>
        <v>830</v>
      </c>
      <c r="H277" s="129">
        <f>[1]Historicals!H180</f>
        <v>780</v>
      </c>
      <c r="I277" s="129">
        <f>[1]Historicals!I180</f>
        <v>789</v>
      </c>
      <c r="J277" s="120">
        <f>J279*J261</f>
        <v>789</v>
      </c>
      <c r="K277" s="120">
        <f t="shared" ref="K277:N277" si="191">K279*K261</f>
        <v>789</v>
      </c>
      <c r="L277" s="120">
        <f t="shared" si="191"/>
        <v>789</v>
      </c>
      <c r="M277" s="120">
        <f t="shared" si="191"/>
        <v>789</v>
      </c>
      <c r="N277" s="120">
        <f t="shared" si="191"/>
        <v>789</v>
      </c>
      <c r="O277" s="103"/>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c r="DN277"/>
      <c r="DO277"/>
      <c r="DP277"/>
      <c r="DQ277"/>
      <c r="DR277"/>
    </row>
    <row r="278" spans="1:124" s="76" customFormat="1" x14ac:dyDescent="0.75">
      <c r="A278" s="95" t="s">
        <v>128</v>
      </c>
      <c r="B278" s="44" t="str">
        <f t="shared" ref="B278:N278" si="192">+IFERROR(B277/A277-1,"nm")</f>
        <v>nm</v>
      </c>
      <c r="C278" s="44" t="str">
        <f t="shared" si="192"/>
        <v>nm</v>
      </c>
      <c r="D278" s="44" t="str">
        <f t="shared" si="192"/>
        <v>nm</v>
      </c>
      <c r="E278" s="44">
        <f t="shared" si="192"/>
        <v>0.12007504690431525</v>
      </c>
      <c r="F278" s="44">
        <f t="shared" si="192"/>
        <v>0.11390284757118918</v>
      </c>
      <c r="G278" s="44">
        <f t="shared" si="192"/>
        <v>0.24812030075187974</v>
      </c>
      <c r="H278" s="44">
        <f t="shared" si="192"/>
        <v>-6.0240963855421659E-2</v>
      </c>
      <c r="I278" s="44">
        <f t="shared" si="192"/>
        <v>1.1538461538461497E-2</v>
      </c>
      <c r="J278" s="44">
        <f t="shared" si="192"/>
        <v>0</v>
      </c>
      <c r="K278" s="44">
        <f t="shared" si="192"/>
        <v>0</v>
      </c>
      <c r="L278" s="44">
        <f t="shared" si="192"/>
        <v>0</v>
      </c>
      <c r="M278" s="44">
        <f t="shared" si="192"/>
        <v>0</v>
      </c>
      <c r="N278" s="44">
        <f t="shared" si="192"/>
        <v>0</v>
      </c>
      <c r="O278" s="103"/>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row>
    <row r="279" spans="1:124" s="76" customFormat="1" x14ac:dyDescent="0.75">
      <c r="A279" s="95" t="s">
        <v>132</v>
      </c>
      <c r="B279" s="128">
        <f t="shared" ref="B279:I279" si="193">IFERROR(B277/B$261,"nm")</f>
        <v>0</v>
      </c>
      <c r="C279" s="128">
        <f t="shared" si="193"/>
        <v>0</v>
      </c>
      <c r="D279" s="128">
        <f t="shared" si="193"/>
        <v>7.3013698630136989</v>
      </c>
      <c r="E279" s="128">
        <f t="shared" si="193"/>
        <v>6.7840909090909092</v>
      </c>
      <c r="F279" s="128">
        <f t="shared" si="193"/>
        <v>15.833333333333334</v>
      </c>
      <c r="G279" s="128">
        <f t="shared" si="193"/>
        <v>27.666666666666668</v>
      </c>
      <c r="H279" s="128">
        <f t="shared" si="193"/>
        <v>31.2</v>
      </c>
      <c r="I279" s="128">
        <f t="shared" si="193"/>
        <v>7.7352941176470589</v>
      </c>
      <c r="J279" s="117">
        <f>I279</f>
        <v>7.7352941176470589</v>
      </c>
      <c r="K279" s="117">
        <f t="shared" ref="K279:N279" si="194">J279</f>
        <v>7.7352941176470589</v>
      </c>
      <c r="L279" s="117">
        <f t="shared" si="194"/>
        <v>7.7352941176470589</v>
      </c>
      <c r="M279" s="117">
        <f t="shared" si="194"/>
        <v>7.7352941176470589</v>
      </c>
      <c r="N279" s="117">
        <f t="shared" si="194"/>
        <v>7.7352941176470589</v>
      </c>
      <c r="O279" s="103"/>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c r="DI279"/>
      <c r="DJ279"/>
      <c r="DK279"/>
      <c r="DL279"/>
      <c r="DM279"/>
      <c r="DN279"/>
      <c r="DO279"/>
      <c r="DP279"/>
      <c r="DQ279"/>
      <c r="DR279"/>
    </row>
    <row r="280" spans="1:124" s="76" customFormat="1" x14ac:dyDescent="0.75">
      <c r="A280" s="113" t="s">
        <v>103</v>
      </c>
      <c r="B280" s="113"/>
      <c r="C280" s="113"/>
      <c r="D280" s="113"/>
      <c r="E280" s="113"/>
      <c r="F280" s="113"/>
      <c r="G280" s="113"/>
      <c r="H280" s="113"/>
      <c r="I280" s="113"/>
      <c r="J280" s="122"/>
      <c r="K280" s="115"/>
      <c r="L280" s="114"/>
      <c r="M280" s="114"/>
      <c r="N280" s="114"/>
      <c r="O280" s="103"/>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c r="DN280"/>
      <c r="DO280"/>
      <c r="DP280"/>
      <c r="DQ280"/>
      <c r="DR280"/>
      <c r="DS280"/>
      <c r="DT280"/>
    </row>
    <row r="281" spans="1:124" x14ac:dyDescent="0.75">
      <c r="A281" s="134" t="s">
        <v>135</v>
      </c>
      <c r="B281" s="138">
        <f>[1]Historicals!B148</f>
        <v>1982</v>
      </c>
      <c r="C281" s="138">
        <f>[1]Historicals!C148</f>
        <v>1955</v>
      </c>
      <c r="D281" s="138">
        <f>[1]Historicals!D148</f>
        <v>2042</v>
      </c>
      <c r="E281" s="138">
        <f>[1]Historicals!E148</f>
        <v>1886</v>
      </c>
      <c r="F281" s="138">
        <f>[1]Historicals!F148</f>
        <v>1906</v>
      </c>
      <c r="G281" s="138">
        <f>[1]Historicals!G148</f>
        <v>1846</v>
      </c>
      <c r="H281" s="138">
        <f>[1]Historicals!H148</f>
        <v>2205</v>
      </c>
      <c r="I281" s="138">
        <f>[1]Historicals!I148</f>
        <v>2346</v>
      </c>
      <c r="J281" s="52">
        <f>I281*(1+J282)</f>
        <v>2346</v>
      </c>
      <c r="K281" s="52">
        <f>J281*(1+K282)</f>
        <v>2346</v>
      </c>
      <c r="L281" s="52">
        <f>K281*(1+L282)</f>
        <v>2346</v>
      </c>
      <c r="M281" s="52">
        <f>L281*(1+M282)</f>
        <v>2346</v>
      </c>
      <c r="N281" s="52">
        <f>M281*(1+N282)</f>
        <v>2346</v>
      </c>
      <c r="O281" s="136"/>
      <c r="P281" s="132"/>
      <c r="Q281" s="132"/>
      <c r="R281" s="132"/>
      <c r="S281" s="132"/>
      <c r="T281" s="132"/>
      <c r="U281" s="132"/>
      <c r="V281" s="132"/>
    </row>
    <row r="282" spans="1:124" s="76" customFormat="1" x14ac:dyDescent="0.75">
      <c r="A282" s="116" t="s">
        <v>128</v>
      </c>
      <c r="B282" s="139" t="str">
        <f t="shared" ref="B282:I282" si="195">+IFERROR(B281/A281-1,"nm")</f>
        <v>nm</v>
      </c>
      <c r="C282" s="139">
        <f t="shared" si="195"/>
        <v>-1.3622603430877955E-2</v>
      </c>
      <c r="D282" s="139">
        <f t="shared" si="195"/>
        <v>4.4501278772378416E-2</v>
      </c>
      <c r="E282" s="139">
        <f t="shared" si="195"/>
        <v>-7.6395690499510338E-2</v>
      </c>
      <c r="F282" s="139">
        <f t="shared" si="195"/>
        <v>1.0604453870625585E-2</v>
      </c>
      <c r="G282" s="139">
        <f t="shared" si="195"/>
        <v>-3.147953830010497E-2</v>
      </c>
      <c r="H282" s="139">
        <f t="shared" si="195"/>
        <v>0.19447453954496208</v>
      </c>
      <c r="I282" s="139">
        <f t="shared" si="195"/>
        <v>6.3945578231292544E-2</v>
      </c>
      <c r="J282" s="108">
        <v>0</v>
      </c>
      <c r="K282" s="108">
        <v>0</v>
      </c>
      <c r="L282" s="108">
        <v>0</v>
      </c>
      <c r="M282" s="108">
        <v>0</v>
      </c>
      <c r="N282" s="108">
        <v>0</v>
      </c>
      <c r="O282" s="103"/>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c r="DN282"/>
      <c r="DO282"/>
      <c r="DP282"/>
      <c r="DQ282"/>
      <c r="DR282"/>
    </row>
    <row r="283" spans="1:124" s="76" customFormat="1" x14ac:dyDescent="0.75">
      <c r="A283" s="116" t="s">
        <v>136</v>
      </c>
      <c r="B283" s="140">
        <f>[1]Historicals!B252</f>
        <v>0.21000000000000002</v>
      </c>
      <c r="C283" s="140">
        <f>[1]Historicals!C252</f>
        <v>0.02</v>
      </c>
      <c r="D283" s="140">
        <f>[1]Historicals!D252</f>
        <v>-0.11</v>
      </c>
      <c r="E283" s="140">
        <f>[1]Historicals!E252</f>
        <v>0.06</v>
      </c>
      <c r="F283" s="140">
        <f>[1]Historicals!F252</f>
        <v>0.03</v>
      </c>
      <c r="G283" s="140">
        <f>[1]Historicals!G252</f>
        <v>-0.01</v>
      </c>
      <c r="H283" s="140">
        <f>[1]Historicals!H252</f>
        <v>0</v>
      </c>
      <c r="I283" s="140">
        <f>[1]Historicals!I252</f>
        <v>7.0000000000000007E-2</v>
      </c>
      <c r="J283" s="108">
        <v>0</v>
      </c>
      <c r="K283" s="108">
        <v>0</v>
      </c>
      <c r="L283" s="108">
        <v>0</v>
      </c>
      <c r="M283" s="108">
        <v>0</v>
      </c>
      <c r="N283" s="108">
        <v>0</v>
      </c>
      <c r="O283" s="103"/>
      <c r="P283"/>
      <c r="Q283"/>
      <c r="R283"/>
      <c r="S283"/>
      <c r="T283"/>
      <c r="U283"/>
      <c r="V283"/>
    </row>
    <row r="284" spans="1:124" x14ac:dyDescent="0.75">
      <c r="A284" s="116" t="s">
        <v>137</v>
      </c>
      <c r="B284" s="139" t="str">
        <f t="shared" ref="B284:N284" si="196">+IFERROR(B282-B283,"nm")</f>
        <v>nm</v>
      </c>
      <c r="C284" s="139">
        <f t="shared" si="196"/>
        <v>-3.3622603430877959E-2</v>
      </c>
      <c r="D284" s="139">
        <f t="shared" si="196"/>
        <v>0.1545012787723784</v>
      </c>
      <c r="E284" s="139">
        <f t="shared" si="196"/>
        <v>-0.13639569049951034</v>
      </c>
      <c r="F284" s="139">
        <f t="shared" si="196"/>
        <v>-1.9395546129374414E-2</v>
      </c>
      <c r="G284" s="139">
        <f t="shared" si="196"/>
        <v>-2.1479538300104968E-2</v>
      </c>
      <c r="H284" s="139">
        <f t="shared" si="196"/>
        <v>0.19447453954496208</v>
      </c>
      <c r="I284" s="139">
        <f t="shared" si="196"/>
        <v>-6.0544217687074631E-3</v>
      </c>
      <c r="J284" s="44">
        <f t="shared" si="196"/>
        <v>0</v>
      </c>
      <c r="K284" s="44">
        <f t="shared" si="196"/>
        <v>0</v>
      </c>
      <c r="L284" s="44">
        <f t="shared" si="196"/>
        <v>0</v>
      </c>
      <c r="M284" s="44">
        <f t="shared" si="196"/>
        <v>0</v>
      </c>
      <c r="N284" s="44">
        <f t="shared" si="196"/>
        <v>0</v>
      </c>
      <c r="O284" s="103"/>
    </row>
    <row r="285" spans="1:124" s="76" customFormat="1" x14ac:dyDescent="0.75">
      <c r="A285" s="106" t="s">
        <v>129</v>
      </c>
      <c r="B285" s="126">
        <f t="shared" ref="B285:N285" si="197">+B291+B288</f>
        <v>535</v>
      </c>
      <c r="C285" s="126">
        <f t="shared" si="197"/>
        <v>514</v>
      </c>
      <c r="D285" s="126">
        <f t="shared" si="197"/>
        <v>505</v>
      </c>
      <c r="E285" s="126">
        <f t="shared" si="197"/>
        <v>343</v>
      </c>
      <c r="F285" s="126">
        <f t="shared" si="197"/>
        <v>334</v>
      </c>
      <c r="G285" s="126">
        <f t="shared" si="197"/>
        <v>322</v>
      </c>
      <c r="H285" s="126">
        <f t="shared" si="197"/>
        <v>569</v>
      </c>
      <c r="I285" s="126">
        <f t="shared" si="197"/>
        <v>691</v>
      </c>
      <c r="J285" s="126">
        <f t="shared" si="197"/>
        <v>691</v>
      </c>
      <c r="K285" s="126">
        <f t="shared" si="197"/>
        <v>691</v>
      </c>
      <c r="L285" s="126">
        <f t="shared" si="197"/>
        <v>691</v>
      </c>
      <c r="M285" s="126">
        <f t="shared" si="197"/>
        <v>691</v>
      </c>
      <c r="N285" s="126">
        <f t="shared" si="197"/>
        <v>691</v>
      </c>
      <c r="O285" s="103"/>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row>
    <row r="286" spans="1:124" s="76" customFormat="1" x14ac:dyDescent="0.75">
      <c r="A286" s="116" t="s">
        <v>128</v>
      </c>
      <c r="B286" s="124" t="str">
        <f t="shared" ref="B286:N286" si="198">+IFERROR(B285/A285-1,"nm")</f>
        <v>nm</v>
      </c>
      <c r="C286" s="124">
        <f t="shared" si="198"/>
        <v>-3.9252336448598157E-2</v>
      </c>
      <c r="D286" s="124">
        <f t="shared" si="198"/>
        <v>-1.7509727626459193E-2</v>
      </c>
      <c r="E286" s="124">
        <f t="shared" si="198"/>
        <v>-0.32079207920792074</v>
      </c>
      <c r="F286" s="124">
        <f t="shared" si="198"/>
        <v>-2.6239067055393583E-2</v>
      </c>
      <c r="G286" s="124">
        <f t="shared" si="198"/>
        <v>-3.59281437125748E-2</v>
      </c>
      <c r="H286" s="124">
        <f t="shared" si="198"/>
        <v>0.76708074534161486</v>
      </c>
      <c r="I286" s="124">
        <f t="shared" si="198"/>
        <v>0.21441124780316345</v>
      </c>
      <c r="J286" s="124">
        <f t="shared" si="198"/>
        <v>0</v>
      </c>
      <c r="K286" s="124">
        <f t="shared" si="198"/>
        <v>0</v>
      </c>
      <c r="L286" s="124">
        <f t="shared" si="198"/>
        <v>0</v>
      </c>
      <c r="M286" s="124">
        <f t="shared" si="198"/>
        <v>0</v>
      </c>
      <c r="N286" s="124">
        <f t="shared" si="198"/>
        <v>0</v>
      </c>
      <c r="O286" s="117"/>
    </row>
    <row r="287" spans="1:124" x14ac:dyDescent="0.75">
      <c r="A287" s="116" t="s">
        <v>130</v>
      </c>
      <c r="B287" s="141">
        <f t="shared" ref="B287:N287" si="199">IFERROR(B285/B$281,"nm")</f>
        <v>0.26992936427850656</v>
      </c>
      <c r="C287" s="141">
        <f t="shared" si="199"/>
        <v>0.26291560102301792</v>
      </c>
      <c r="D287" s="141">
        <f t="shared" si="199"/>
        <v>0.24730656219392752</v>
      </c>
      <c r="E287" s="141">
        <f t="shared" si="199"/>
        <v>0.18186638388123011</v>
      </c>
      <c r="F287" s="141">
        <f t="shared" si="199"/>
        <v>0.17523609653725078</v>
      </c>
      <c r="G287" s="141">
        <f t="shared" si="199"/>
        <v>0.17443120260021669</v>
      </c>
      <c r="H287" s="141">
        <f t="shared" si="199"/>
        <v>0.25804988662131517</v>
      </c>
      <c r="I287" s="141">
        <f t="shared" si="199"/>
        <v>0.29454390451832907</v>
      </c>
      <c r="J287" s="117">
        <f t="shared" si="199"/>
        <v>0.29454390451832907</v>
      </c>
      <c r="K287" s="117">
        <f t="shared" si="199"/>
        <v>0.29454390451832907</v>
      </c>
      <c r="L287" s="117">
        <f t="shared" si="199"/>
        <v>0.29454390451832907</v>
      </c>
      <c r="M287" s="117">
        <f t="shared" si="199"/>
        <v>0.29454390451832907</v>
      </c>
      <c r="N287" s="117">
        <f t="shared" si="199"/>
        <v>0.29454390451832907</v>
      </c>
      <c r="O287" s="103"/>
      <c r="W287" s="76"/>
      <c r="X287" s="76"/>
      <c r="Y287" s="76"/>
      <c r="Z287" s="76"/>
      <c r="AA287" s="76"/>
      <c r="AB287" s="76"/>
      <c r="AC287" s="76"/>
      <c r="AD287" s="76"/>
      <c r="AE287" s="76"/>
      <c r="AF287" s="76"/>
      <c r="AG287" s="76"/>
      <c r="AH287" s="76"/>
      <c r="AI287" s="76"/>
      <c r="AJ287" s="76"/>
      <c r="AK287" s="76"/>
      <c r="AL287" s="76"/>
      <c r="AM287" s="76"/>
      <c r="AN287" s="76"/>
      <c r="AO287" s="76"/>
      <c r="AP287" s="76"/>
      <c r="AQ287" s="76"/>
      <c r="AR287" s="76"/>
      <c r="AS287" s="76"/>
      <c r="AT287" s="76"/>
      <c r="AU287" s="76"/>
      <c r="AV287" s="76"/>
      <c r="AW287" s="76"/>
      <c r="AX287" s="76"/>
      <c r="AY287" s="76"/>
      <c r="AZ287" s="76"/>
      <c r="BA287" s="76"/>
      <c r="BB287" s="76"/>
      <c r="BC287" s="76"/>
      <c r="BD287" s="76"/>
      <c r="BE287" s="76"/>
      <c r="BF287" s="76"/>
      <c r="BG287" s="76"/>
      <c r="BH287" s="76"/>
      <c r="BI287" s="76"/>
      <c r="BJ287" s="76"/>
      <c r="BK287" s="76"/>
      <c r="BL287" s="76"/>
      <c r="BM287" s="76"/>
      <c r="BN287" s="76"/>
      <c r="BO287" s="76"/>
      <c r="BP287" s="76"/>
      <c r="BQ287" s="76"/>
      <c r="BR287" s="76"/>
      <c r="BS287" s="76"/>
      <c r="BT287" s="76"/>
      <c r="BU287" s="76"/>
      <c r="BV287" s="76"/>
      <c r="BW287" s="76"/>
      <c r="BX287" s="76"/>
      <c r="BY287" s="76"/>
      <c r="BZ287" s="76"/>
      <c r="CA287" s="76"/>
      <c r="CB287" s="76"/>
      <c r="CC287" s="76"/>
      <c r="CD287" s="76"/>
      <c r="CE287" s="76"/>
      <c r="CF287" s="76"/>
      <c r="CG287" s="76"/>
      <c r="CH287" s="76"/>
      <c r="CI287" s="76"/>
      <c r="CJ287" s="76"/>
      <c r="CK287" s="76"/>
      <c r="CL287" s="76"/>
      <c r="CM287" s="76"/>
      <c r="CN287" s="76"/>
      <c r="CO287" s="76"/>
      <c r="CP287" s="76"/>
      <c r="CQ287" s="76"/>
      <c r="CR287" s="76"/>
      <c r="CS287" s="76"/>
      <c r="CT287" s="76"/>
      <c r="CU287" s="76"/>
      <c r="CV287" s="76"/>
      <c r="CW287" s="76"/>
      <c r="CX287" s="76"/>
      <c r="CY287" s="76"/>
      <c r="CZ287" s="76"/>
      <c r="DA287" s="76"/>
      <c r="DB287" s="76"/>
      <c r="DC287" s="76"/>
      <c r="DD287" s="76"/>
      <c r="DE287" s="76"/>
      <c r="DF287" s="76"/>
      <c r="DG287" s="76"/>
      <c r="DH287" s="76"/>
      <c r="DI287" s="76"/>
      <c r="DJ287" s="76"/>
      <c r="DK287" s="76"/>
      <c r="DL287" s="76"/>
      <c r="DM287" s="76"/>
      <c r="DN287" s="76"/>
      <c r="DO287" s="76"/>
      <c r="DP287" s="76"/>
      <c r="DQ287" s="76"/>
      <c r="DR287" s="76"/>
    </row>
    <row r="288" spans="1:124" s="142" customFormat="1" x14ac:dyDescent="0.75">
      <c r="A288" s="106" t="s">
        <v>131</v>
      </c>
      <c r="B288" s="123">
        <f>[1]Historicals!B212</f>
        <v>18</v>
      </c>
      <c r="C288" s="123">
        <f>[1]Historicals!C212</f>
        <v>27</v>
      </c>
      <c r="D288" s="123">
        <f>[1]Historicals!D212</f>
        <v>28</v>
      </c>
      <c r="E288" s="123">
        <f>[1]Historicals!E212</f>
        <v>33</v>
      </c>
      <c r="F288" s="123">
        <f>[1]Historicals!F212</f>
        <v>31</v>
      </c>
      <c r="G288" s="123">
        <f>[1]Historicals!G212</f>
        <v>25</v>
      </c>
      <c r="H288" s="123">
        <f>[1]Historicals!H212</f>
        <v>26</v>
      </c>
      <c r="I288" s="123">
        <f>[1]Historicals!I212</f>
        <v>22</v>
      </c>
      <c r="J288" s="52">
        <f>I288*(1+J289)</f>
        <v>22</v>
      </c>
      <c r="K288" s="52">
        <f>J288*(1+K289)</f>
        <v>22</v>
      </c>
      <c r="L288" s="52">
        <f>K288*(1+L289)</f>
        <v>22</v>
      </c>
      <c r="M288" s="52">
        <f>L288*(1+M289)</f>
        <v>22</v>
      </c>
      <c r="N288" s="52">
        <f>M288*(1+N289)</f>
        <v>22</v>
      </c>
      <c r="O288" s="103"/>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s="76"/>
      <c r="DT288" s="76"/>
    </row>
    <row r="289" spans="1:124" x14ac:dyDescent="0.75">
      <c r="A289" s="116" t="s">
        <v>128</v>
      </c>
      <c r="B289" s="139" t="str">
        <f t="shared" ref="B289:I289" si="200">+IFERROR(B288/A288-1,"nm")</f>
        <v>nm</v>
      </c>
      <c r="C289" s="139">
        <f t="shared" si="200"/>
        <v>0.5</v>
      </c>
      <c r="D289" s="139">
        <f t="shared" si="200"/>
        <v>3.7037037037036979E-2</v>
      </c>
      <c r="E289" s="139">
        <f t="shared" si="200"/>
        <v>0.1785714285714286</v>
      </c>
      <c r="F289" s="139">
        <f t="shared" si="200"/>
        <v>-6.0606060606060552E-2</v>
      </c>
      <c r="G289" s="139">
        <f t="shared" si="200"/>
        <v>-0.19354838709677424</v>
      </c>
      <c r="H289" s="139">
        <f t="shared" si="200"/>
        <v>4.0000000000000036E-2</v>
      </c>
      <c r="I289" s="139">
        <f t="shared" si="200"/>
        <v>-0.15384615384615385</v>
      </c>
      <c r="J289" s="108">
        <v>0</v>
      </c>
      <c r="K289" s="108">
        <v>0</v>
      </c>
      <c r="L289" s="108">
        <v>0</v>
      </c>
      <c r="M289" s="108">
        <v>0</v>
      </c>
      <c r="N289" s="108">
        <v>0</v>
      </c>
      <c r="O289" s="117"/>
      <c r="P289" s="76"/>
      <c r="Q289" s="76"/>
      <c r="R289" s="76"/>
      <c r="S289" s="76"/>
      <c r="T289" s="76"/>
      <c r="U289" s="76"/>
      <c r="V289" s="76"/>
      <c r="W289" s="76"/>
      <c r="X289" s="76"/>
      <c r="Y289" s="76"/>
      <c r="Z289" s="76"/>
      <c r="AA289" s="76"/>
      <c r="AB289" s="76"/>
      <c r="AC289" s="76"/>
      <c r="AD289" s="76"/>
      <c r="AE289" s="76"/>
      <c r="AF289" s="76"/>
      <c r="AG289" s="76"/>
      <c r="AH289" s="76"/>
      <c r="AI289" s="76"/>
      <c r="AJ289" s="76"/>
      <c r="AK289" s="76"/>
      <c r="AL289" s="76"/>
      <c r="AM289" s="76"/>
      <c r="AN289" s="76"/>
      <c r="AO289" s="76"/>
      <c r="AP289" s="76"/>
      <c r="AQ289" s="76"/>
      <c r="AR289" s="76"/>
      <c r="AS289" s="76"/>
      <c r="AT289" s="76"/>
      <c r="AU289" s="76"/>
      <c r="AV289" s="76"/>
      <c r="AW289" s="76"/>
      <c r="AX289" s="76"/>
      <c r="AY289" s="76"/>
      <c r="AZ289" s="76"/>
      <c r="BA289" s="76"/>
      <c r="BB289" s="76"/>
      <c r="BC289" s="76"/>
      <c r="BD289" s="76"/>
      <c r="BE289" s="76"/>
      <c r="BF289" s="76"/>
      <c r="BG289" s="76"/>
      <c r="BH289" s="76"/>
      <c r="BI289" s="76"/>
      <c r="BJ289" s="76"/>
      <c r="BK289" s="76"/>
      <c r="BL289" s="76"/>
      <c r="BM289" s="76"/>
      <c r="BN289" s="76"/>
      <c r="BO289" s="76"/>
      <c r="BP289" s="76"/>
      <c r="BQ289" s="76"/>
      <c r="BR289" s="76"/>
      <c r="BS289" s="76"/>
      <c r="BT289" s="76"/>
      <c r="BU289" s="76"/>
      <c r="BV289" s="76"/>
      <c r="BW289" s="76"/>
      <c r="BX289" s="76"/>
      <c r="BY289" s="76"/>
      <c r="BZ289" s="76"/>
      <c r="CA289" s="76"/>
      <c r="CB289" s="76"/>
      <c r="CC289" s="76"/>
      <c r="CD289" s="76"/>
      <c r="CE289" s="76"/>
      <c r="CF289" s="76"/>
      <c r="CG289" s="76"/>
      <c r="CH289" s="76"/>
      <c r="CI289" s="76"/>
      <c r="CJ289" s="76"/>
      <c r="CK289" s="76"/>
      <c r="CL289" s="76"/>
      <c r="CM289" s="76"/>
      <c r="CN289" s="76"/>
      <c r="CO289" s="76"/>
      <c r="CP289" s="76"/>
      <c r="CQ289" s="76"/>
      <c r="CR289" s="76"/>
      <c r="CS289" s="76"/>
      <c r="CT289" s="76"/>
      <c r="CU289" s="76"/>
      <c r="CV289" s="76"/>
      <c r="CW289" s="76"/>
      <c r="CX289" s="76"/>
      <c r="CY289" s="76"/>
      <c r="CZ289" s="76"/>
      <c r="DA289" s="76"/>
      <c r="DB289" s="76"/>
      <c r="DC289" s="76"/>
      <c r="DD289" s="76"/>
      <c r="DE289" s="76"/>
      <c r="DF289" s="76"/>
      <c r="DG289" s="76"/>
      <c r="DH289" s="76"/>
      <c r="DI289" s="76"/>
      <c r="DJ289" s="76"/>
      <c r="DK289" s="76"/>
      <c r="DL289" s="76"/>
      <c r="DM289" s="76"/>
      <c r="DN289" s="76"/>
      <c r="DO289" s="76"/>
      <c r="DP289" s="76"/>
      <c r="DQ289" s="76"/>
      <c r="DR289" s="76"/>
      <c r="DS289" s="76"/>
      <c r="DT289" s="76"/>
    </row>
    <row r="290" spans="1:124" x14ac:dyDescent="0.75">
      <c r="A290" s="116" t="s">
        <v>156</v>
      </c>
      <c r="B290" s="141">
        <f t="shared" ref="B290:N290" si="201">IFERROR(B288/B$281,"nm")</f>
        <v>9.0817356205852677E-3</v>
      </c>
      <c r="C290" s="141">
        <f t="shared" si="201"/>
        <v>1.3810741687979539E-2</v>
      </c>
      <c r="D290" s="141">
        <f t="shared" si="201"/>
        <v>1.3712047012732615E-2</v>
      </c>
      <c r="E290" s="141">
        <f t="shared" si="201"/>
        <v>1.7497348886532343E-2</v>
      </c>
      <c r="F290" s="141">
        <f t="shared" si="201"/>
        <v>1.6264428121720881E-2</v>
      </c>
      <c r="G290" s="141">
        <f t="shared" si="201"/>
        <v>1.3542795232936078E-2</v>
      </c>
      <c r="H290" s="141">
        <f t="shared" si="201"/>
        <v>1.1791383219954649E-2</v>
      </c>
      <c r="I290" s="141">
        <f t="shared" si="201"/>
        <v>9.3776641091219103E-3</v>
      </c>
      <c r="J290" s="117">
        <f t="shared" si="201"/>
        <v>9.3776641091219103E-3</v>
      </c>
      <c r="K290" s="117">
        <f t="shared" si="201"/>
        <v>9.3776641091219103E-3</v>
      </c>
      <c r="L290" s="117">
        <f t="shared" si="201"/>
        <v>9.3776641091219103E-3</v>
      </c>
      <c r="M290" s="117">
        <f t="shared" si="201"/>
        <v>9.3776641091219103E-3</v>
      </c>
      <c r="N290" s="117">
        <f t="shared" si="201"/>
        <v>9.3776641091219103E-3</v>
      </c>
      <c r="O290" s="117"/>
      <c r="P290" s="76"/>
      <c r="Q290" s="76"/>
      <c r="R290" s="76"/>
      <c r="S290" s="76"/>
      <c r="T290" s="76"/>
      <c r="U290" s="76"/>
      <c r="V290" s="76"/>
      <c r="W290" s="76"/>
      <c r="X290" s="76"/>
      <c r="Y290" s="76"/>
      <c r="Z290" s="76"/>
      <c r="AA290" s="76"/>
      <c r="AB290" s="76"/>
      <c r="AC290" s="76"/>
      <c r="AD290" s="76"/>
      <c r="AE290" s="76"/>
      <c r="AF290" s="76"/>
      <c r="AG290" s="76"/>
      <c r="AH290" s="76"/>
      <c r="AI290" s="76"/>
      <c r="AJ290" s="76"/>
      <c r="AK290" s="76"/>
      <c r="AL290" s="76"/>
      <c r="AM290" s="76"/>
      <c r="AN290" s="76"/>
      <c r="AO290" s="76"/>
      <c r="AP290" s="76"/>
      <c r="AQ290" s="76"/>
      <c r="AR290" s="76"/>
      <c r="AS290" s="76"/>
      <c r="AT290" s="76"/>
      <c r="AU290" s="76"/>
      <c r="AV290" s="76"/>
      <c r="AW290" s="76"/>
      <c r="AX290" s="76"/>
      <c r="AY290" s="76"/>
      <c r="AZ290" s="76"/>
      <c r="BA290" s="76"/>
      <c r="BB290" s="76"/>
      <c r="BC290" s="76"/>
      <c r="BD290" s="76"/>
      <c r="BE290" s="76"/>
      <c r="BF290" s="76"/>
      <c r="BG290" s="76"/>
      <c r="BH290" s="76"/>
      <c r="BI290" s="76"/>
      <c r="BJ290" s="76"/>
      <c r="BK290" s="76"/>
      <c r="BL290" s="76"/>
      <c r="BM290" s="76"/>
      <c r="BN290" s="76"/>
      <c r="BO290" s="76"/>
      <c r="BP290" s="76"/>
      <c r="BQ290" s="76"/>
      <c r="BR290" s="76"/>
      <c r="BS290" s="76"/>
      <c r="BT290" s="76"/>
      <c r="BU290" s="76"/>
      <c r="BV290" s="76"/>
      <c r="BW290" s="76"/>
      <c r="BX290" s="76"/>
      <c r="BY290" s="76"/>
      <c r="BZ290" s="76"/>
      <c r="CA290" s="76"/>
      <c r="CB290" s="76"/>
      <c r="CC290" s="76"/>
      <c r="CD290" s="76"/>
      <c r="CE290" s="76"/>
      <c r="CF290" s="76"/>
      <c r="CG290" s="76"/>
      <c r="CH290" s="76"/>
      <c r="CI290" s="76"/>
      <c r="CJ290" s="76"/>
      <c r="CK290" s="76"/>
      <c r="CL290" s="76"/>
      <c r="CM290" s="76"/>
      <c r="CN290" s="76"/>
      <c r="CO290" s="76"/>
      <c r="CP290" s="76"/>
      <c r="CQ290" s="76"/>
      <c r="CR290" s="76"/>
      <c r="CS290" s="76"/>
      <c r="CT290" s="76"/>
      <c r="CU290" s="76"/>
      <c r="CV290" s="76"/>
      <c r="CW290" s="76"/>
      <c r="CX290" s="76"/>
      <c r="CY290" s="76"/>
      <c r="CZ290" s="76"/>
      <c r="DA290" s="76"/>
      <c r="DB290" s="76"/>
      <c r="DC290" s="76"/>
      <c r="DD290" s="76"/>
      <c r="DE290" s="76"/>
      <c r="DF290" s="76"/>
      <c r="DG290" s="76"/>
      <c r="DH290" s="76"/>
      <c r="DI290" s="76"/>
      <c r="DJ290" s="76"/>
      <c r="DK290" s="76"/>
      <c r="DL290" s="76"/>
      <c r="DM290" s="76"/>
      <c r="DN290" s="76"/>
      <c r="DO290" s="76"/>
      <c r="DP290" s="76"/>
      <c r="DQ290" s="76"/>
      <c r="DR290" s="76"/>
    </row>
    <row r="291" spans="1:124" x14ac:dyDescent="0.75">
      <c r="A291" s="106" t="s">
        <v>133</v>
      </c>
      <c r="B291" s="123">
        <f>[1]Historicals!B167</f>
        <v>517</v>
      </c>
      <c r="C291" s="123">
        <f>[1]Historicals!C167</f>
        <v>487</v>
      </c>
      <c r="D291" s="123">
        <f>[1]Historicals!D167</f>
        <v>477</v>
      </c>
      <c r="E291" s="123">
        <f>[1]Historicals!E167</f>
        <v>310</v>
      </c>
      <c r="F291" s="123">
        <f>[1]Historicals!F167</f>
        <v>303</v>
      </c>
      <c r="G291" s="123">
        <f>[1]Historicals!G167</f>
        <v>297</v>
      </c>
      <c r="H291" s="123">
        <f>[1]Historicals!H167</f>
        <v>543</v>
      </c>
      <c r="I291" s="123">
        <f>[1]Historicals!I167</f>
        <v>669</v>
      </c>
      <c r="J291" s="52">
        <f>I291*(1+J292)</f>
        <v>669</v>
      </c>
      <c r="K291" s="52">
        <f>J291*(1+K292)</f>
        <v>669</v>
      </c>
      <c r="L291" s="52">
        <f>K291*(1+L292)</f>
        <v>669</v>
      </c>
      <c r="M291" s="52">
        <f>L291*(1+M292)</f>
        <v>669</v>
      </c>
      <c r="N291" s="52">
        <f>M291*(1+N292)</f>
        <v>669</v>
      </c>
      <c r="O291" s="103"/>
      <c r="DS291" s="142"/>
      <c r="DT291" s="142"/>
    </row>
    <row r="292" spans="1:124" x14ac:dyDescent="0.75">
      <c r="A292" s="116" t="s">
        <v>128</v>
      </c>
      <c r="B292" s="139" t="str">
        <f t="shared" ref="B292:I292" si="202">+IFERROR(B291/A291-1,"nm")</f>
        <v>nm</v>
      </c>
      <c r="C292" s="139">
        <f t="shared" si="202"/>
        <v>-5.8027079303675011E-2</v>
      </c>
      <c r="D292" s="139">
        <f t="shared" si="202"/>
        <v>-2.0533880903490731E-2</v>
      </c>
      <c r="E292" s="139">
        <f t="shared" si="202"/>
        <v>-0.35010482180293501</v>
      </c>
      <c r="F292" s="139">
        <f t="shared" si="202"/>
        <v>-2.2580645161290325E-2</v>
      </c>
      <c r="G292" s="139">
        <f t="shared" si="202"/>
        <v>-1.980198019801982E-2</v>
      </c>
      <c r="H292" s="139">
        <f t="shared" si="202"/>
        <v>0.82828282828282829</v>
      </c>
      <c r="I292" s="139">
        <f t="shared" si="202"/>
        <v>0.2320441988950277</v>
      </c>
      <c r="J292" s="108">
        <v>0</v>
      </c>
      <c r="K292" s="108">
        <v>0</v>
      </c>
      <c r="L292" s="108">
        <v>0</v>
      </c>
      <c r="M292" s="108">
        <v>0</v>
      </c>
      <c r="N292" s="108">
        <v>0</v>
      </c>
      <c r="O292" s="117"/>
      <c r="P292" s="76"/>
      <c r="Q292" s="76"/>
      <c r="R292" s="76"/>
      <c r="S292" s="76"/>
      <c r="T292" s="76"/>
      <c r="U292" s="76"/>
      <c r="V292" s="76"/>
      <c r="W292" s="76"/>
      <c r="X292" s="76"/>
      <c r="Y292" s="76"/>
      <c r="Z292" s="76"/>
      <c r="AA292" s="76"/>
      <c r="AB292" s="76"/>
      <c r="AC292" s="76"/>
      <c r="AD292" s="76"/>
      <c r="AE292" s="76"/>
      <c r="AF292" s="76"/>
      <c r="AG292" s="76"/>
      <c r="AH292" s="76"/>
      <c r="AI292" s="76"/>
      <c r="AJ292" s="76"/>
      <c r="AK292" s="76"/>
      <c r="AL292" s="76"/>
      <c r="AM292" s="76"/>
      <c r="AN292" s="76"/>
      <c r="AO292" s="76"/>
      <c r="AP292" s="76"/>
      <c r="AQ292" s="76"/>
      <c r="AR292" s="76"/>
      <c r="AS292" s="76"/>
      <c r="AT292" s="76"/>
      <c r="AU292" s="76"/>
      <c r="AV292" s="76"/>
      <c r="AW292" s="76"/>
      <c r="AX292" s="76"/>
      <c r="AY292" s="76"/>
      <c r="AZ292" s="76"/>
      <c r="BA292" s="76"/>
      <c r="BB292" s="76"/>
      <c r="BC292" s="76"/>
      <c r="BD292" s="76"/>
      <c r="BE292" s="76"/>
      <c r="BF292" s="76"/>
      <c r="BG292" s="76"/>
      <c r="BH292" s="76"/>
      <c r="BI292" s="76"/>
      <c r="BJ292" s="76"/>
      <c r="BK292" s="76"/>
      <c r="BL292" s="76"/>
      <c r="BM292" s="76"/>
      <c r="BN292" s="76"/>
      <c r="BO292" s="76"/>
      <c r="BP292" s="76"/>
      <c r="BQ292" s="76"/>
      <c r="BR292" s="76"/>
      <c r="BS292" s="76"/>
      <c r="BT292" s="76"/>
      <c r="BU292" s="76"/>
      <c r="BV292" s="76"/>
      <c r="BW292" s="76"/>
      <c r="BX292" s="76"/>
      <c r="BY292" s="76"/>
      <c r="BZ292" s="76"/>
      <c r="CA292" s="76"/>
      <c r="CB292" s="76"/>
      <c r="CC292" s="76"/>
      <c r="CD292" s="76"/>
      <c r="CE292" s="76"/>
      <c r="CF292" s="76"/>
      <c r="CG292" s="76"/>
      <c r="CH292" s="76"/>
      <c r="CI292" s="76"/>
      <c r="CJ292" s="76"/>
      <c r="CK292" s="76"/>
      <c r="CL292" s="76"/>
      <c r="CM292" s="76"/>
      <c r="CN292" s="76"/>
      <c r="CO292" s="76"/>
      <c r="CP292" s="76"/>
      <c r="CQ292" s="76"/>
      <c r="CR292" s="76"/>
      <c r="CS292" s="76"/>
      <c r="CT292" s="76"/>
      <c r="CU292" s="76"/>
      <c r="CV292" s="76"/>
      <c r="CW292" s="76"/>
      <c r="CX292" s="76"/>
      <c r="CY292" s="76"/>
      <c r="CZ292" s="76"/>
      <c r="DA292" s="76"/>
      <c r="DB292" s="76"/>
      <c r="DC292" s="76"/>
      <c r="DD292" s="76"/>
      <c r="DE292" s="76"/>
      <c r="DF292" s="76"/>
      <c r="DG292" s="76"/>
      <c r="DH292" s="76"/>
      <c r="DI292" s="76"/>
      <c r="DJ292" s="76"/>
      <c r="DK292" s="76"/>
      <c r="DL292" s="76"/>
      <c r="DM292" s="76"/>
      <c r="DN292" s="76"/>
      <c r="DO292" s="76"/>
      <c r="DP292" s="76"/>
      <c r="DQ292" s="76"/>
      <c r="DR292" s="76"/>
    </row>
    <row r="293" spans="1:124" x14ac:dyDescent="0.75">
      <c r="A293" s="116" t="s">
        <v>130</v>
      </c>
      <c r="B293" s="141">
        <f t="shared" ref="B293:N293" si="203">IFERROR(B291/B$281,"nm")</f>
        <v>0.26084762865792127</v>
      </c>
      <c r="C293" s="141">
        <f t="shared" si="203"/>
        <v>0.24910485933503837</v>
      </c>
      <c r="D293" s="141">
        <f t="shared" si="203"/>
        <v>0.23359451518119489</v>
      </c>
      <c r="E293" s="141">
        <f t="shared" si="203"/>
        <v>0.16436903499469777</v>
      </c>
      <c r="F293" s="141">
        <f t="shared" si="203"/>
        <v>0.1589716684155299</v>
      </c>
      <c r="G293" s="141">
        <f t="shared" si="203"/>
        <v>0.16088840736728061</v>
      </c>
      <c r="H293" s="141">
        <f t="shared" si="203"/>
        <v>0.24625850340136055</v>
      </c>
      <c r="I293" s="141">
        <f t="shared" si="203"/>
        <v>0.28516624040920718</v>
      </c>
      <c r="J293" s="117">
        <f t="shared" si="203"/>
        <v>0.28516624040920718</v>
      </c>
      <c r="K293" s="117">
        <f t="shared" si="203"/>
        <v>0.28516624040920718</v>
      </c>
      <c r="L293" s="117">
        <f t="shared" si="203"/>
        <v>0.28516624040920718</v>
      </c>
      <c r="M293" s="117">
        <f t="shared" si="203"/>
        <v>0.28516624040920718</v>
      </c>
      <c r="N293" s="117">
        <f t="shared" si="203"/>
        <v>0.28516624040920718</v>
      </c>
      <c r="O293" s="117"/>
      <c r="P293" s="76"/>
      <c r="Q293" s="76"/>
      <c r="R293" s="76"/>
      <c r="S293" s="76"/>
      <c r="T293" s="76"/>
      <c r="U293" s="76"/>
      <c r="V293" s="76"/>
      <c r="W293" s="76"/>
      <c r="X293" s="76"/>
      <c r="Y293" s="76"/>
      <c r="Z293" s="76"/>
      <c r="AA293" s="76"/>
      <c r="AB293" s="76"/>
      <c r="AC293" s="76"/>
      <c r="AD293" s="76"/>
      <c r="AE293" s="76"/>
      <c r="AF293" s="76"/>
      <c r="AG293" s="76"/>
      <c r="AH293" s="76"/>
      <c r="AI293" s="76"/>
      <c r="AJ293" s="76"/>
      <c r="AK293" s="76"/>
      <c r="AL293" s="76"/>
      <c r="AM293" s="76"/>
      <c r="AN293" s="76"/>
      <c r="AO293" s="76"/>
      <c r="AP293" s="76"/>
      <c r="AQ293" s="76"/>
      <c r="AR293" s="76"/>
      <c r="AS293" s="76"/>
      <c r="AT293" s="76"/>
      <c r="AU293" s="76"/>
      <c r="AV293" s="76"/>
      <c r="AW293" s="76"/>
      <c r="AX293" s="76"/>
      <c r="AY293" s="76"/>
      <c r="AZ293" s="76"/>
      <c r="BA293" s="76"/>
      <c r="BB293" s="76"/>
      <c r="BC293" s="76"/>
      <c r="BD293" s="76"/>
      <c r="BE293" s="76"/>
      <c r="BF293" s="76"/>
      <c r="BG293" s="76"/>
      <c r="BH293" s="76"/>
      <c r="BI293" s="76"/>
      <c r="BJ293" s="76"/>
      <c r="BK293" s="76"/>
      <c r="BL293" s="76"/>
      <c r="BM293" s="76"/>
      <c r="BN293" s="76"/>
      <c r="BO293" s="76"/>
      <c r="BP293" s="76"/>
      <c r="BQ293" s="76"/>
      <c r="BR293" s="76"/>
      <c r="BS293" s="76"/>
      <c r="BT293" s="76"/>
      <c r="BU293" s="76"/>
      <c r="BV293" s="76"/>
      <c r="BW293" s="76"/>
      <c r="BX293" s="76"/>
      <c r="BY293" s="76"/>
      <c r="BZ293" s="76"/>
      <c r="CA293" s="76"/>
      <c r="CB293" s="76"/>
      <c r="CC293" s="76"/>
      <c r="CD293" s="76"/>
      <c r="CE293" s="76"/>
      <c r="CF293" s="76"/>
      <c r="CG293" s="76"/>
      <c r="CH293" s="76"/>
      <c r="CI293" s="76"/>
      <c r="CJ293" s="76"/>
      <c r="CK293" s="76"/>
      <c r="CL293" s="76"/>
      <c r="CM293" s="76"/>
      <c r="CN293" s="76"/>
      <c r="CO293" s="76"/>
      <c r="CP293" s="76"/>
      <c r="CQ293" s="76"/>
      <c r="CR293" s="76"/>
      <c r="CS293" s="76"/>
      <c r="CT293" s="76"/>
      <c r="CU293" s="76"/>
      <c r="CV293" s="76"/>
      <c r="CW293" s="76"/>
      <c r="CX293" s="76"/>
      <c r="CY293" s="76"/>
      <c r="CZ293" s="76"/>
      <c r="DA293" s="76"/>
      <c r="DB293" s="76"/>
      <c r="DC293" s="76"/>
      <c r="DD293" s="76"/>
      <c r="DE293" s="76"/>
      <c r="DF293" s="76"/>
      <c r="DG293" s="76"/>
      <c r="DH293" s="76"/>
      <c r="DI293" s="76"/>
      <c r="DJ293" s="76"/>
      <c r="DK293" s="76"/>
      <c r="DL293" s="76"/>
      <c r="DM293" s="76"/>
      <c r="DN293" s="76"/>
      <c r="DO293" s="76"/>
      <c r="DP293" s="76"/>
      <c r="DQ293" s="76"/>
      <c r="DR293" s="76"/>
    </row>
    <row r="294" spans="1:124" x14ac:dyDescent="0.75">
      <c r="A294" s="106" t="s">
        <v>134</v>
      </c>
      <c r="B294" s="123">
        <f>[1]Historicals!B197</f>
        <v>0</v>
      </c>
      <c r="C294" s="123">
        <f>[1]Historicals!C197</f>
        <v>0</v>
      </c>
      <c r="D294" s="123">
        <f>[1]Historicals!D197</f>
        <v>0</v>
      </c>
      <c r="E294" s="123">
        <f>[1]Historicals!E197</f>
        <v>22</v>
      </c>
      <c r="F294" s="123">
        <f>[1]Historicals!F197</f>
        <v>18</v>
      </c>
      <c r="G294" s="123">
        <f>[1]Historicals!G197</f>
        <v>12</v>
      </c>
      <c r="H294" s="123">
        <f>[1]Historicals!H197</f>
        <v>7</v>
      </c>
      <c r="I294" s="123">
        <f>[1]Historicals!I197</f>
        <v>9</v>
      </c>
      <c r="J294" s="52">
        <f>I294*(1+J295)</f>
        <v>9</v>
      </c>
      <c r="K294" s="52">
        <f>J294*(1+K295)</f>
        <v>9</v>
      </c>
      <c r="L294" s="52">
        <f>K294*(1+L295)</f>
        <v>9</v>
      </c>
      <c r="M294" s="52">
        <f>L294*(1+M295)</f>
        <v>9</v>
      </c>
      <c r="N294" s="52">
        <f>M294*(1+N295)</f>
        <v>9</v>
      </c>
      <c r="O294" s="103"/>
    </row>
    <row r="295" spans="1:124" x14ac:dyDescent="0.75">
      <c r="A295" s="116" t="s">
        <v>128</v>
      </c>
      <c r="B295" s="124" t="str">
        <f t="shared" ref="B295:I295" si="204">+IFERROR(B294/A294-1,"nm")</f>
        <v>nm</v>
      </c>
      <c r="C295" s="124" t="str">
        <f t="shared" si="204"/>
        <v>nm</v>
      </c>
      <c r="D295" s="124" t="str">
        <f t="shared" si="204"/>
        <v>nm</v>
      </c>
      <c r="E295" s="124" t="str">
        <f t="shared" si="204"/>
        <v>nm</v>
      </c>
      <c r="F295" s="124">
        <f t="shared" si="204"/>
        <v>-0.18181818181818177</v>
      </c>
      <c r="G295" s="124">
        <f t="shared" si="204"/>
        <v>-0.33333333333333337</v>
      </c>
      <c r="H295" s="124">
        <f t="shared" si="204"/>
        <v>-0.41666666666666663</v>
      </c>
      <c r="I295" s="124">
        <f t="shared" si="204"/>
        <v>0.28571428571428581</v>
      </c>
      <c r="J295" s="108">
        <v>0</v>
      </c>
      <c r="K295" s="108">
        <v>0</v>
      </c>
      <c r="L295" s="108">
        <v>0</v>
      </c>
      <c r="M295" s="108">
        <v>0</v>
      </c>
      <c r="N295" s="108">
        <v>0</v>
      </c>
      <c r="O295" s="117"/>
      <c r="P295" s="76"/>
      <c r="Q295" s="76"/>
      <c r="R295" s="76"/>
      <c r="S295" s="76"/>
      <c r="T295" s="76"/>
      <c r="U295" s="76"/>
      <c r="V295" s="76"/>
      <c r="W295" s="142"/>
      <c r="X295" s="142"/>
      <c r="Y295" s="142"/>
      <c r="Z295" s="142"/>
      <c r="AA295" s="142"/>
      <c r="AB295" s="142"/>
      <c r="AC295" s="142"/>
      <c r="AD295" s="142"/>
      <c r="AE295" s="142"/>
      <c r="AF295" s="142"/>
      <c r="AG295" s="142"/>
      <c r="AH295" s="142"/>
      <c r="AI295" s="142"/>
      <c r="AJ295" s="142"/>
      <c r="AK295" s="142"/>
      <c r="AL295" s="142"/>
      <c r="AM295" s="142"/>
      <c r="AN295" s="142"/>
      <c r="AO295" s="142"/>
      <c r="AP295" s="142"/>
      <c r="AQ295" s="142"/>
      <c r="AR295" s="142"/>
      <c r="AS295" s="142"/>
      <c r="AT295" s="142"/>
      <c r="AU295" s="142"/>
      <c r="AV295" s="142"/>
      <c r="AW295" s="142"/>
      <c r="AX295" s="142"/>
      <c r="AY295" s="142"/>
      <c r="AZ295" s="142"/>
      <c r="BA295" s="142"/>
      <c r="BB295" s="142"/>
      <c r="BC295" s="142"/>
      <c r="BD295" s="142"/>
      <c r="BE295" s="142"/>
      <c r="BF295" s="142"/>
      <c r="BG295" s="142"/>
      <c r="BH295" s="142"/>
      <c r="BI295" s="142"/>
      <c r="BJ295" s="142"/>
      <c r="BK295" s="142"/>
      <c r="BL295" s="142"/>
      <c r="BM295" s="142"/>
      <c r="BN295" s="142"/>
      <c r="BO295" s="142"/>
      <c r="BP295" s="142"/>
      <c r="BQ295" s="142"/>
      <c r="BR295" s="142"/>
      <c r="BS295" s="142"/>
      <c r="BT295" s="142"/>
      <c r="BU295" s="142"/>
      <c r="BV295" s="142"/>
      <c r="BW295" s="142"/>
      <c r="BX295" s="142"/>
      <c r="BY295" s="142"/>
      <c r="BZ295" s="142"/>
      <c r="CA295" s="142"/>
      <c r="CB295" s="142"/>
      <c r="CC295" s="142"/>
      <c r="CD295" s="142"/>
      <c r="CE295" s="142"/>
      <c r="CF295" s="142"/>
      <c r="CG295" s="142"/>
      <c r="CH295" s="142"/>
      <c r="CI295" s="142"/>
      <c r="CJ295" s="142"/>
      <c r="CK295" s="142"/>
      <c r="CL295" s="142"/>
      <c r="CM295" s="142"/>
      <c r="CN295" s="142"/>
      <c r="CO295" s="142"/>
      <c r="CP295" s="142"/>
      <c r="CQ295" s="142"/>
      <c r="CR295" s="142"/>
      <c r="CS295" s="142"/>
      <c r="CT295" s="142"/>
      <c r="CU295" s="142"/>
      <c r="CV295" s="142"/>
      <c r="CW295" s="142"/>
      <c r="CX295" s="142"/>
      <c r="CY295" s="142"/>
      <c r="CZ295" s="142"/>
      <c r="DA295" s="142"/>
      <c r="DB295" s="142"/>
      <c r="DC295" s="142"/>
      <c r="DD295" s="142"/>
      <c r="DE295" s="142"/>
      <c r="DF295" s="142"/>
      <c r="DG295" s="142"/>
      <c r="DH295" s="142"/>
      <c r="DI295" s="142"/>
      <c r="DJ295" s="142"/>
      <c r="DK295" s="142"/>
      <c r="DL295" s="142"/>
      <c r="DM295" s="142"/>
      <c r="DN295" s="142"/>
      <c r="DO295" s="142"/>
      <c r="DP295" s="142"/>
      <c r="DQ295" s="142"/>
      <c r="DR295" s="142"/>
    </row>
    <row r="296" spans="1:124" x14ac:dyDescent="0.75">
      <c r="A296" s="116" t="s">
        <v>156</v>
      </c>
      <c r="B296" s="141">
        <f t="shared" ref="B296:N296" si="205">IFERROR(B294/B$281,"nm")</f>
        <v>0</v>
      </c>
      <c r="C296" s="141">
        <f t="shared" si="205"/>
        <v>0</v>
      </c>
      <c r="D296" s="141">
        <f t="shared" si="205"/>
        <v>0</v>
      </c>
      <c r="E296" s="141">
        <f t="shared" si="205"/>
        <v>1.166489925768823E-2</v>
      </c>
      <c r="F296" s="141">
        <f t="shared" si="205"/>
        <v>9.4438614900314802E-3</v>
      </c>
      <c r="G296" s="141">
        <f t="shared" si="205"/>
        <v>6.5005417118093175E-3</v>
      </c>
      <c r="H296" s="141">
        <f t="shared" si="205"/>
        <v>3.1746031746031746E-3</v>
      </c>
      <c r="I296" s="141">
        <f t="shared" si="205"/>
        <v>3.8363171355498722E-3</v>
      </c>
      <c r="J296" s="117">
        <f t="shared" si="205"/>
        <v>3.8363171355498722E-3</v>
      </c>
      <c r="K296" s="117">
        <f t="shared" si="205"/>
        <v>3.8363171355498722E-3</v>
      </c>
      <c r="L296" s="117">
        <f t="shared" si="205"/>
        <v>3.8363171355498722E-3</v>
      </c>
      <c r="M296" s="117">
        <f t="shared" si="205"/>
        <v>3.8363171355498722E-3</v>
      </c>
      <c r="N296" s="117">
        <f t="shared" si="205"/>
        <v>3.8363171355498722E-3</v>
      </c>
      <c r="O296" s="117"/>
      <c r="P296" s="76"/>
      <c r="Q296" s="76"/>
      <c r="R296" s="76"/>
      <c r="S296" s="76"/>
      <c r="T296" s="76"/>
      <c r="U296" s="76"/>
      <c r="V296" s="76"/>
    </row>
    <row r="297" spans="1:124" x14ac:dyDescent="0.75">
      <c r="A297" s="93" t="s">
        <v>139</v>
      </c>
      <c r="B297" s="141">
        <f>[1]Historicals!B182</f>
        <v>122</v>
      </c>
      <c r="C297" s="141">
        <f>[1]Historicals!C182</f>
        <v>125</v>
      </c>
      <c r="D297" s="141">
        <f>[1]Historicals!D182</f>
        <v>125</v>
      </c>
      <c r="E297" s="141">
        <f>[1]Historicals!E182</f>
        <v>115</v>
      </c>
      <c r="F297" s="141">
        <f>[1]Historicals!F182</f>
        <v>100</v>
      </c>
      <c r="G297" s="141">
        <f>[1]Historicals!G182</f>
        <v>80</v>
      </c>
      <c r="H297" s="141">
        <f>[1]Historicals!H182</f>
        <v>63</v>
      </c>
      <c r="I297" s="141">
        <f>[1]Historicals!I182</f>
        <v>49</v>
      </c>
      <c r="J297" s="120">
        <f>J299*J281</f>
        <v>49</v>
      </c>
      <c r="K297" s="120">
        <f t="shared" ref="K297:N297" si="206">K299*K281</f>
        <v>49</v>
      </c>
      <c r="L297" s="120">
        <f t="shared" si="206"/>
        <v>49</v>
      </c>
      <c r="M297" s="120">
        <f t="shared" si="206"/>
        <v>49</v>
      </c>
      <c r="N297" s="120">
        <f t="shared" si="206"/>
        <v>49</v>
      </c>
      <c r="O297" s="117"/>
      <c r="P297" s="76"/>
      <c r="Q297" s="76"/>
      <c r="R297" s="76"/>
      <c r="S297" s="76"/>
      <c r="T297" s="76"/>
      <c r="U297" s="76"/>
      <c r="V297" s="76"/>
    </row>
    <row r="298" spans="1:124" x14ac:dyDescent="0.75">
      <c r="A298" s="95" t="s">
        <v>128</v>
      </c>
      <c r="B298" s="124" t="str">
        <f t="shared" ref="B298:N298" si="207">+IFERROR(B297/A297-1,"nm")</f>
        <v>nm</v>
      </c>
      <c r="C298" s="124">
        <f t="shared" si="207"/>
        <v>2.4590163934426146E-2</v>
      </c>
      <c r="D298" s="124">
        <f t="shared" si="207"/>
        <v>0</v>
      </c>
      <c r="E298" s="124">
        <f t="shared" si="207"/>
        <v>-7.999999999999996E-2</v>
      </c>
      <c r="F298" s="124">
        <f t="shared" si="207"/>
        <v>-0.13043478260869568</v>
      </c>
      <c r="G298" s="124">
        <f t="shared" si="207"/>
        <v>-0.19999999999999996</v>
      </c>
      <c r="H298" s="124">
        <f t="shared" si="207"/>
        <v>-0.21250000000000002</v>
      </c>
      <c r="I298" s="124">
        <f t="shared" si="207"/>
        <v>-0.22222222222222221</v>
      </c>
      <c r="J298" s="143">
        <f t="shared" si="207"/>
        <v>0</v>
      </c>
      <c r="K298" s="143">
        <f t="shared" si="207"/>
        <v>0</v>
      </c>
      <c r="L298" s="143">
        <f t="shared" si="207"/>
        <v>0</v>
      </c>
      <c r="M298" s="143">
        <f t="shared" si="207"/>
        <v>0</v>
      </c>
      <c r="N298" s="143">
        <f t="shared" si="207"/>
        <v>0</v>
      </c>
      <c r="O298" s="117"/>
      <c r="P298" s="76"/>
      <c r="Q298" s="76"/>
      <c r="R298" s="76"/>
      <c r="S298" s="76"/>
      <c r="T298" s="76"/>
      <c r="U298" s="76"/>
      <c r="V298" s="76"/>
    </row>
    <row r="299" spans="1:124" x14ac:dyDescent="0.75">
      <c r="A299" s="95" t="s">
        <v>132</v>
      </c>
      <c r="B299" s="127">
        <f t="shared" ref="B299:I299" si="208">IFERROR(B297/B$281,"nm")</f>
        <v>6.1553985872855703E-2</v>
      </c>
      <c r="C299" s="127">
        <f t="shared" si="208"/>
        <v>6.3938618925831206E-2</v>
      </c>
      <c r="D299" s="127">
        <f t="shared" si="208"/>
        <v>6.1214495592556317E-2</v>
      </c>
      <c r="E299" s="127">
        <f t="shared" si="208"/>
        <v>6.097560975609756E-2</v>
      </c>
      <c r="F299" s="127">
        <f t="shared" si="208"/>
        <v>5.2465897166841552E-2</v>
      </c>
      <c r="G299" s="127">
        <f t="shared" si="208"/>
        <v>4.3336944745395449E-2</v>
      </c>
      <c r="H299" s="127">
        <f t="shared" si="208"/>
        <v>2.8571428571428571E-2</v>
      </c>
      <c r="I299" s="127">
        <f t="shared" si="208"/>
        <v>2.0886615515771527E-2</v>
      </c>
      <c r="J299" s="111">
        <f>I299</f>
        <v>2.0886615515771527E-2</v>
      </c>
      <c r="K299" s="111">
        <f t="shared" ref="K299:N299" si="209">J299</f>
        <v>2.0886615515771527E-2</v>
      </c>
      <c r="L299" s="111">
        <f t="shared" si="209"/>
        <v>2.0886615515771527E-2</v>
      </c>
      <c r="M299" s="111">
        <f t="shared" si="209"/>
        <v>2.0886615515771527E-2</v>
      </c>
      <c r="N299" s="111">
        <f t="shared" si="209"/>
        <v>2.0886615515771527E-2</v>
      </c>
      <c r="O299" s="117"/>
      <c r="P299" s="76"/>
      <c r="Q299" s="76"/>
      <c r="R299" s="76"/>
      <c r="S299" s="76"/>
      <c r="T299" s="76"/>
      <c r="U299" s="76"/>
      <c r="V299" s="76"/>
    </row>
    <row r="300" spans="1:124" x14ac:dyDescent="0.75">
      <c r="A300" s="113" t="s">
        <v>107</v>
      </c>
      <c r="B300" s="113"/>
      <c r="C300" s="113"/>
      <c r="D300" s="113"/>
      <c r="E300" s="113"/>
      <c r="F300" s="113"/>
      <c r="G300" s="113"/>
      <c r="H300" s="113"/>
      <c r="I300" s="113"/>
      <c r="J300" s="144"/>
      <c r="K300" s="115"/>
      <c r="L300" s="114"/>
      <c r="M300" s="114"/>
      <c r="N300" s="114"/>
      <c r="O300" s="103"/>
    </row>
    <row r="301" spans="1:124" x14ac:dyDescent="0.75">
      <c r="A301" s="145" t="s">
        <v>135</v>
      </c>
      <c r="B301" s="146">
        <f>[1]Historicals!B153</f>
        <v>-82</v>
      </c>
      <c r="C301" s="146">
        <f>[1]Historicals!C153</f>
        <v>-86</v>
      </c>
      <c r="D301" s="146">
        <f>[1]Historicals!D153</f>
        <v>75</v>
      </c>
      <c r="E301" s="146">
        <f>[1]Historicals!E153</f>
        <v>26</v>
      </c>
      <c r="F301" s="146">
        <f>[1]Historicals!F153</f>
        <v>-7</v>
      </c>
      <c r="G301" s="146">
        <f>[1]Historicals!G153</f>
        <v>-11</v>
      </c>
      <c r="H301" s="146">
        <f>[1]Historicals!H153</f>
        <v>40</v>
      </c>
      <c r="I301" s="146">
        <f>[1]Historicals!I153</f>
        <v>-72</v>
      </c>
      <c r="J301" s="52">
        <f>I301*(1+J302)</f>
        <v>-72</v>
      </c>
      <c r="K301" s="52">
        <f>J301*(1+K302)</f>
        <v>-72</v>
      </c>
      <c r="L301" s="52">
        <f>K301*(1+L302)</f>
        <v>-72</v>
      </c>
      <c r="M301" s="52">
        <f>L301*(1+M302)</f>
        <v>-72</v>
      </c>
      <c r="N301" s="52">
        <f>M301*(1+N302)</f>
        <v>-72</v>
      </c>
      <c r="O301" s="147"/>
      <c r="P301" s="142"/>
      <c r="Q301" s="142"/>
      <c r="R301" s="142"/>
      <c r="S301" s="142"/>
      <c r="T301" s="142"/>
      <c r="U301" s="142"/>
      <c r="V301" s="142"/>
    </row>
    <row r="302" spans="1:124" x14ac:dyDescent="0.75">
      <c r="A302" s="107" t="s">
        <v>128</v>
      </c>
      <c r="B302" s="44" t="str">
        <f t="shared" ref="B302:I302" si="210">+IFERROR(B301/A301-1,"nm")</f>
        <v>nm</v>
      </c>
      <c r="C302" s="44">
        <f t="shared" si="210"/>
        <v>4.8780487804878092E-2</v>
      </c>
      <c r="D302" s="44">
        <f t="shared" si="210"/>
        <v>-1.8720930232558139</v>
      </c>
      <c r="E302" s="44">
        <f t="shared" si="210"/>
        <v>-0.65333333333333332</v>
      </c>
      <c r="F302" s="44">
        <f t="shared" si="210"/>
        <v>-1.2692307692307692</v>
      </c>
      <c r="G302" s="44">
        <f t="shared" si="210"/>
        <v>0.5714285714285714</v>
      </c>
      <c r="H302" s="44">
        <f t="shared" si="210"/>
        <v>-4.6363636363636367</v>
      </c>
      <c r="I302" s="44">
        <f t="shared" si="210"/>
        <v>-2.8</v>
      </c>
      <c r="J302" s="108">
        <v>0</v>
      </c>
      <c r="K302" s="108">
        <v>0</v>
      </c>
      <c r="L302" s="108">
        <v>0</v>
      </c>
      <c r="M302" s="108">
        <v>0</v>
      </c>
      <c r="N302" s="108">
        <v>0</v>
      </c>
      <c r="O302" s="103"/>
    </row>
    <row r="303" spans="1:124" x14ac:dyDescent="0.75">
      <c r="A303" s="107" t="s">
        <v>136</v>
      </c>
      <c r="B303" s="103">
        <f>[1]Historicals!B257</f>
        <v>0</v>
      </c>
      <c r="C303" s="103">
        <f>[1]Historicals!C257</f>
        <v>0</v>
      </c>
      <c r="D303" s="103">
        <f>[1]Historicals!D257</f>
        <v>0</v>
      </c>
      <c r="E303" s="103">
        <f>[1]Historicals!E257</f>
        <v>0</v>
      </c>
      <c r="F303" s="103">
        <f>[1]Historicals!F257</f>
        <v>0</v>
      </c>
      <c r="G303" s="103">
        <f>[1]Historicals!G257</f>
        <v>0</v>
      </c>
      <c r="H303" s="103">
        <f>[1]Historicals!H257</f>
        <v>0</v>
      </c>
      <c r="I303" s="103">
        <f>[1]Historicals!I257</f>
        <v>0</v>
      </c>
      <c r="J303" s="76">
        <f>SUM(B303:I303)/8</f>
        <v>0</v>
      </c>
      <c r="K303" s="111">
        <v>0</v>
      </c>
      <c r="L303" s="111">
        <v>0</v>
      </c>
      <c r="M303" s="111">
        <v>0</v>
      </c>
      <c r="N303" s="111">
        <v>0</v>
      </c>
      <c r="O303" s="103"/>
    </row>
    <row r="304" spans="1:124" x14ac:dyDescent="0.75">
      <c r="A304" s="107" t="s">
        <v>137</v>
      </c>
      <c r="B304" s="44" t="str">
        <f t="shared" ref="B304:N304" si="211">+IFERROR(B302-B303,"nm")</f>
        <v>nm</v>
      </c>
      <c r="C304" s="44">
        <f t="shared" si="211"/>
        <v>4.8780487804878092E-2</v>
      </c>
      <c r="D304" s="44">
        <f t="shared" si="211"/>
        <v>-1.8720930232558139</v>
      </c>
      <c r="E304" s="44">
        <f t="shared" si="211"/>
        <v>-0.65333333333333332</v>
      </c>
      <c r="F304" s="44">
        <f t="shared" si="211"/>
        <v>-1.2692307692307692</v>
      </c>
      <c r="G304" s="44">
        <f t="shared" si="211"/>
        <v>0.5714285714285714</v>
      </c>
      <c r="H304" s="44">
        <f t="shared" si="211"/>
        <v>-4.6363636363636367</v>
      </c>
      <c r="I304" s="44">
        <f t="shared" si="211"/>
        <v>-2.8</v>
      </c>
      <c r="J304" s="44">
        <f t="shared" si="211"/>
        <v>0</v>
      </c>
      <c r="K304" s="44">
        <f t="shared" si="211"/>
        <v>0</v>
      </c>
      <c r="L304" s="44">
        <f t="shared" si="211"/>
        <v>0</v>
      </c>
      <c r="M304" s="44">
        <f t="shared" si="211"/>
        <v>0</v>
      </c>
      <c r="N304" s="44">
        <f t="shared" si="211"/>
        <v>0</v>
      </c>
    </row>
    <row r="305" spans="1:14" x14ac:dyDescent="0.75">
      <c r="A305" s="106" t="s">
        <v>129</v>
      </c>
      <c r="B305" s="45">
        <f t="shared" ref="B305:N305" si="212">+B311+B308</f>
        <v>-1022</v>
      </c>
      <c r="C305" s="45">
        <f t="shared" si="212"/>
        <v>-1089</v>
      </c>
      <c r="D305" s="45">
        <f t="shared" si="212"/>
        <v>-633</v>
      </c>
      <c r="E305" s="45">
        <f t="shared" si="212"/>
        <v>-1346</v>
      </c>
      <c r="F305" s="45">
        <f t="shared" si="212"/>
        <v>-1694</v>
      </c>
      <c r="G305" s="45">
        <f t="shared" si="212"/>
        <v>-1855</v>
      </c>
      <c r="H305" s="45">
        <f t="shared" si="212"/>
        <v>-2120</v>
      </c>
      <c r="I305" s="45">
        <f t="shared" si="212"/>
        <v>-2085</v>
      </c>
      <c r="J305" s="45">
        <f t="shared" si="212"/>
        <v>-2085</v>
      </c>
      <c r="K305" s="45">
        <f t="shared" si="212"/>
        <v>-2085</v>
      </c>
      <c r="L305" s="45">
        <f t="shared" si="212"/>
        <v>-2085</v>
      </c>
      <c r="M305" s="45">
        <f t="shared" si="212"/>
        <v>-2085</v>
      </c>
      <c r="N305" s="45">
        <f t="shared" si="212"/>
        <v>-2085</v>
      </c>
    </row>
    <row r="306" spans="1:14" x14ac:dyDescent="0.75">
      <c r="A306" s="107" t="s">
        <v>128</v>
      </c>
      <c r="B306" s="44" t="str">
        <f t="shared" ref="B306:N306" si="213">+IFERROR(B305/A305-1,"nm")</f>
        <v>nm</v>
      </c>
      <c r="C306" s="44">
        <f t="shared" si="213"/>
        <v>6.5557729941291498E-2</v>
      </c>
      <c r="D306" s="44">
        <f t="shared" si="213"/>
        <v>-0.41873278236914602</v>
      </c>
      <c r="E306" s="44">
        <f t="shared" si="213"/>
        <v>1.126382306477093</v>
      </c>
      <c r="F306" s="44">
        <f t="shared" si="213"/>
        <v>0.25854383358098065</v>
      </c>
      <c r="G306" s="44">
        <f t="shared" si="213"/>
        <v>9.5041322314049603E-2</v>
      </c>
      <c r="H306" s="44">
        <f t="shared" si="213"/>
        <v>0.14285714285714279</v>
      </c>
      <c r="I306" s="44">
        <f t="shared" si="213"/>
        <v>-1.650943396226412E-2</v>
      </c>
      <c r="J306" s="44">
        <f t="shared" si="213"/>
        <v>0</v>
      </c>
      <c r="K306" s="44">
        <f t="shared" si="213"/>
        <v>0</v>
      </c>
      <c r="L306" s="44">
        <f t="shared" si="213"/>
        <v>0</v>
      </c>
      <c r="M306" s="44">
        <f t="shared" si="213"/>
        <v>0</v>
      </c>
      <c r="N306" s="44">
        <f t="shared" si="213"/>
        <v>0</v>
      </c>
    </row>
    <row r="307" spans="1:14" x14ac:dyDescent="0.75">
      <c r="A307" s="107" t="s">
        <v>130</v>
      </c>
      <c r="B307" s="128">
        <f t="shared" ref="B307:N307" si="214">IFERROR(B305/B$301,"nm")</f>
        <v>12.463414634146341</v>
      </c>
      <c r="C307" s="128">
        <f t="shared" si="214"/>
        <v>12.662790697674419</v>
      </c>
      <c r="D307" s="128">
        <f t="shared" si="214"/>
        <v>-8.44</v>
      </c>
      <c r="E307" s="128">
        <f t="shared" si="214"/>
        <v>-51.769230769230766</v>
      </c>
      <c r="F307" s="128">
        <f t="shared" si="214"/>
        <v>242</v>
      </c>
      <c r="G307" s="128">
        <f t="shared" si="214"/>
        <v>168.63636363636363</v>
      </c>
      <c r="H307" s="128">
        <f t="shared" si="214"/>
        <v>-53</v>
      </c>
      <c r="I307" s="128">
        <f t="shared" si="214"/>
        <v>28.958333333333332</v>
      </c>
      <c r="J307" s="117">
        <f t="shared" si="214"/>
        <v>28.958333333333332</v>
      </c>
      <c r="K307" s="117">
        <f t="shared" si="214"/>
        <v>28.958333333333332</v>
      </c>
      <c r="L307" s="117">
        <f t="shared" si="214"/>
        <v>28.958333333333332</v>
      </c>
      <c r="M307" s="117">
        <f t="shared" si="214"/>
        <v>28.958333333333332</v>
      </c>
      <c r="N307" s="117">
        <f t="shared" si="214"/>
        <v>28.958333333333332</v>
      </c>
    </row>
    <row r="308" spans="1:14" x14ac:dyDescent="0.75">
      <c r="A308" s="106" t="s">
        <v>131</v>
      </c>
      <c r="B308">
        <f>[1]Historicals!B213</f>
        <v>75</v>
      </c>
      <c r="C308">
        <f>[1]Historicals!C213</f>
        <v>84</v>
      </c>
      <c r="D308">
        <f>[1]Historicals!D213</f>
        <v>91</v>
      </c>
      <c r="E308">
        <f>[1]Historicals!E213</f>
        <v>110</v>
      </c>
      <c r="F308">
        <f>[1]Historicals!F213</f>
        <v>116</v>
      </c>
      <c r="G308">
        <f>[1]Historicals!G213</f>
        <v>112</v>
      </c>
      <c r="H308">
        <f>[1]Historicals!H213</f>
        <v>141</v>
      </c>
      <c r="I308">
        <f>[1]Historicals!I213</f>
        <v>134</v>
      </c>
      <c r="J308" s="52">
        <f>I308*(1+J309)</f>
        <v>134</v>
      </c>
      <c r="K308" s="52">
        <f>J308*(1+K309)</f>
        <v>134</v>
      </c>
      <c r="L308" s="52">
        <f>K308*(1+L309)</f>
        <v>134</v>
      </c>
      <c r="M308" s="52">
        <f>L308*(1+M309)</f>
        <v>134</v>
      </c>
      <c r="N308" s="52">
        <f>M308*(1+N309)</f>
        <v>134</v>
      </c>
    </row>
    <row r="309" spans="1:14" x14ac:dyDescent="0.75">
      <c r="A309" s="107" t="s">
        <v>128</v>
      </c>
      <c r="B309" s="44" t="str">
        <f t="shared" ref="B309:H309" si="215">+IFERROR(B308/A308-1,"nm")</f>
        <v>nm</v>
      </c>
      <c r="C309" s="44">
        <f t="shared" si="215"/>
        <v>0.12000000000000011</v>
      </c>
      <c r="D309" s="44">
        <f t="shared" si="215"/>
        <v>8.3333333333333259E-2</v>
      </c>
      <c r="E309" s="44">
        <f t="shared" si="215"/>
        <v>0.20879120879120872</v>
      </c>
      <c r="F309" s="44">
        <f t="shared" si="215"/>
        <v>5.4545454545454453E-2</v>
      </c>
      <c r="G309" s="44">
        <f t="shared" si="215"/>
        <v>-3.4482758620689613E-2</v>
      </c>
      <c r="H309" s="44">
        <f t="shared" si="215"/>
        <v>0.2589285714285714</v>
      </c>
      <c r="I309" s="44">
        <f>$H$309</f>
        <v>0.2589285714285714</v>
      </c>
      <c r="J309" s="108">
        <v>0</v>
      </c>
      <c r="K309" s="108">
        <v>0</v>
      </c>
      <c r="L309" s="108">
        <v>0</v>
      </c>
      <c r="M309" s="108">
        <v>0</v>
      </c>
      <c r="N309" s="108">
        <v>0</v>
      </c>
    </row>
    <row r="310" spans="1:14" x14ac:dyDescent="0.75">
      <c r="A310" s="107" t="s">
        <v>156</v>
      </c>
      <c r="B310" s="128">
        <f t="shared" ref="B310:N310" si="216">IFERROR(B308/B$301,"nm")</f>
        <v>-0.91463414634146345</v>
      </c>
      <c r="C310" s="128">
        <f t="shared" si="216"/>
        <v>-0.97674418604651159</v>
      </c>
      <c r="D310" s="128">
        <f t="shared" si="216"/>
        <v>1.2133333333333334</v>
      </c>
      <c r="E310" s="128">
        <f t="shared" si="216"/>
        <v>4.2307692307692308</v>
      </c>
      <c r="F310" s="128">
        <f t="shared" si="216"/>
        <v>-16.571428571428573</v>
      </c>
      <c r="G310" s="128">
        <f t="shared" si="216"/>
        <v>-10.181818181818182</v>
      </c>
      <c r="H310" s="128">
        <f t="shared" si="216"/>
        <v>3.5249999999999999</v>
      </c>
      <c r="I310" s="128">
        <f t="shared" si="216"/>
        <v>-1.8611111111111112</v>
      </c>
      <c r="J310" s="117">
        <f t="shared" si="216"/>
        <v>-1.8611111111111112</v>
      </c>
      <c r="K310" s="117">
        <f t="shared" si="216"/>
        <v>-1.8611111111111112</v>
      </c>
      <c r="L310" s="117">
        <f t="shared" si="216"/>
        <v>-1.8611111111111112</v>
      </c>
      <c r="M310" s="117">
        <f t="shared" si="216"/>
        <v>-1.8611111111111112</v>
      </c>
      <c r="N310" s="117">
        <f t="shared" si="216"/>
        <v>-1.8611111111111112</v>
      </c>
    </row>
    <row r="311" spans="1:14" x14ac:dyDescent="0.75">
      <c r="A311" s="106" t="s">
        <v>133</v>
      </c>
      <c r="B311" s="148">
        <f>[1]Historicals!B168</f>
        <v>-1097</v>
      </c>
      <c r="C311" s="148">
        <f>[1]Historicals!C168</f>
        <v>-1173</v>
      </c>
      <c r="D311" s="148">
        <f>[1]Historicals!D168</f>
        <v>-724</v>
      </c>
      <c r="E311" s="148">
        <f>[1]Historicals!E168</f>
        <v>-1456</v>
      </c>
      <c r="F311" s="148">
        <f>[1]Historicals!F168</f>
        <v>-1810</v>
      </c>
      <c r="G311" s="148">
        <f>[1]Historicals!G168</f>
        <v>-1967</v>
      </c>
      <c r="H311" s="148">
        <f>[1]Historicals!H168</f>
        <v>-2261</v>
      </c>
      <c r="I311" s="148">
        <f>[1]Historicals!I168</f>
        <v>-2219</v>
      </c>
      <c r="J311" s="52">
        <f>I311*(1+J312)</f>
        <v>-2219</v>
      </c>
      <c r="K311" s="52">
        <f>J311*(1+K312)</f>
        <v>-2219</v>
      </c>
      <c r="L311" s="52">
        <f>K311*(1+L312)</f>
        <v>-2219</v>
      </c>
      <c r="M311" s="52">
        <f>L311*(1+M312)</f>
        <v>-2219</v>
      </c>
      <c r="N311" s="52">
        <f>M311*(1+N312)</f>
        <v>-2219</v>
      </c>
    </row>
    <row r="312" spans="1:14" x14ac:dyDescent="0.75">
      <c r="A312" s="107" t="s">
        <v>128</v>
      </c>
      <c r="B312" s="44" t="str">
        <f t="shared" ref="B312:I312" si="217">+IFERROR(B311/A311-1,"nm")</f>
        <v>nm</v>
      </c>
      <c r="C312" s="44">
        <f t="shared" si="217"/>
        <v>6.9279854147675568E-2</v>
      </c>
      <c r="D312" s="44">
        <f t="shared" si="217"/>
        <v>-0.38277919863597609</v>
      </c>
      <c r="E312" s="44">
        <f t="shared" si="217"/>
        <v>1.0110497237569063</v>
      </c>
      <c r="F312" s="44">
        <f t="shared" si="217"/>
        <v>0.24313186813186816</v>
      </c>
      <c r="G312" s="44">
        <f t="shared" si="217"/>
        <v>8.6740331491712785E-2</v>
      </c>
      <c r="H312" s="44">
        <f t="shared" si="217"/>
        <v>0.14946619217081847</v>
      </c>
      <c r="I312" s="44">
        <f t="shared" si="217"/>
        <v>-1.8575851393188847E-2</v>
      </c>
      <c r="J312" s="76">
        <v>0</v>
      </c>
      <c r="K312" s="76">
        <v>0</v>
      </c>
      <c r="L312" s="76">
        <v>0</v>
      </c>
      <c r="M312" s="76">
        <v>0</v>
      </c>
      <c r="N312" s="76">
        <v>0</v>
      </c>
    </row>
    <row r="313" spans="1:14" x14ac:dyDescent="0.75">
      <c r="A313" s="107" t="s">
        <v>130</v>
      </c>
      <c r="B313" s="128">
        <f t="shared" ref="B313:N313" si="218">IFERROR(B311/B$301,"nm")</f>
        <v>13.378048780487806</v>
      </c>
      <c r="C313" s="128">
        <f t="shared" si="218"/>
        <v>13.63953488372093</v>
      </c>
      <c r="D313" s="128">
        <f t="shared" si="218"/>
        <v>-9.6533333333333342</v>
      </c>
      <c r="E313" s="128">
        <f t="shared" si="218"/>
        <v>-56</v>
      </c>
      <c r="F313" s="128">
        <f t="shared" si="218"/>
        <v>258.57142857142856</v>
      </c>
      <c r="G313" s="128">
        <f t="shared" si="218"/>
        <v>178.81818181818181</v>
      </c>
      <c r="H313" s="128">
        <f t="shared" si="218"/>
        <v>-56.524999999999999</v>
      </c>
      <c r="I313" s="128">
        <f t="shared" si="218"/>
        <v>30.819444444444443</v>
      </c>
      <c r="J313" s="128">
        <f t="shared" si="218"/>
        <v>30.819444444444443</v>
      </c>
      <c r="K313" s="128">
        <f t="shared" si="218"/>
        <v>30.819444444444443</v>
      </c>
      <c r="L313" s="128">
        <f t="shared" si="218"/>
        <v>30.819444444444443</v>
      </c>
      <c r="M313" s="128">
        <f t="shared" si="218"/>
        <v>30.819444444444443</v>
      </c>
      <c r="N313" s="128">
        <f t="shared" si="218"/>
        <v>30.819444444444443</v>
      </c>
    </row>
    <row r="314" spans="1:14" x14ac:dyDescent="0.75">
      <c r="A314" s="106" t="s">
        <v>134</v>
      </c>
      <c r="B314">
        <f>[1]Historicals!B198</f>
        <v>173</v>
      </c>
      <c r="C314">
        <f>[1]Historicals!C198</f>
        <v>303</v>
      </c>
      <c r="D314">
        <f>[1]Historicals!D198</f>
        <v>1105</v>
      </c>
      <c r="E314">
        <f>[1]Historicals!E198</f>
        <v>159</v>
      </c>
      <c r="F314">
        <f>[1]Historicals!F198</f>
        <v>377</v>
      </c>
      <c r="G314">
        <f>[1]Historicals!G198</f>
        <v>318</v>
      </c>
      <c r="H314">
        <f>[1]Historicals!H198</f>
        <v>109</v>
      </c>
      <c r="I314">
        <f>[1]Historicals!I198</f>
        <v>196</v>
      </c>
      <c r="J314" s="52">
        <f>I314*(1+J315)</f>
        <v>196</v>
      </c>
      <c r="K314" s="52">
        <f>J314*(1+K315)</f>
        <v>196</v>
      </c>
      <c r="L314" s="52">
        <f>K314*(1+L315)</f>
        <v>196</v>
      </c>
      <c r="M314" s="52">
        <f>L314*(1+M315)</f>
        <v>196</v>
      </c>
      <c r="N314" s="52">
        <f>M314*(1+N315)</f>
        <v>196</v>
      </c>
    </row>
    <row r="315" spans="1:14" x14ac:dyDescent="0.75">
      <c r="A315" s="107" t="s">
        <v>128</v>
      </c>
      <c r="B315" s="44" t="str">
        <f t="shared" ref="B315:I315" si="219">+IFERROR(B314/A314-1,"nm")</f>
        <v>nm</v>
      </c>
      <c r="C315" s="44">
        <f t="shared" si="219"/>
        <v>0.75144508670520227</v>
      </c>
      <c r="D315" s="44">
        <f t="shared" si="219"/>
        <v>2.6468646864686467</v>
      </c>
      <c r="E315" s="44">
        <f t="shared" si="219"/>
        <v>-0.85610859728506794</v>
      </c>
      <c r="F315" s="44">
        <f t="shared" si="219"/>
        <v>1.3710691823899372</v>
      </c>
      <c r="G315" s="44">
        <f t="shared" si="219"/>
        <v>-0.156498673740053</v>
      </c>
      <c r="H315" s="44">
        <f t="shared" si="219"/>
        <v>-0.65723270440251569</v>
      </c>
      <c r="I315" s="44">
        <f t="shared" si="219"/>
        <v>0.798165137614679</v>
      </c>
      <c r="J315" s="108">
        <v>0</v>
      </c>
      <c r="K315" s="108">
        <v>0</v>
      </c>
      <c r="L315" s="108">
        <v>0</v>
      </c>
      <c r="M315" s="108">
        <v>0</v>
      </c>
      <c r="N315" s="108">
        <v>0</v>
      </c>
    </row>
    <row r="316" spans="1:14" x14ac:dyDescent="0.75">
      <c r="A316" s="107" t="s">
        <v>156</v>
      </c>
      <c r="B316" s="128">
        <f t="shared" ref="B316:N316" si="220">IFERROR(B314/B$301,"nm")</f>
        <v>-2.1097560975609757</v>
      </c>
      <c r="C316" s="128">
        <f t="shared" si="220"/>
        <v>-3.5232558139534884</v>
      </c>
      <c r="D316" s="128">
        <f t="shared" si="220"/>
        <v>14.733333333333333</v>
      </c>
      <c r="E316" s="128">
        <f t="shared" si="220"/>
        <v>6.115384615384615</v>
      </c>
      <c r="F316" s="128">
        <f t="shared" si="220"/>
        <v>-53.857142857142854</v>
      </c>
      <c r="G316" s="128">
        <f t="shared" si="220"/>
        <v>-28.90909090909091</v>
      </c>
      <c r="H316" s="128">
        <f t="shared" si="220"/>
        <v>2.7250000000000001</v>
      </c>
      <c r="I316" s="128">
        <f t="shared" si="220"/>
        <v>-2.7222222222222223</v>
      </c>
      <c r="J316" s="117">
        <f t="shared" si="220"/>
        <v>-2.7222222222222223</v>
      </c>
      <c r="K316" s="117">
        <f t="shared" si="220"/>
        <v>-2.7222222222222223</v>
      </c>
      <c r="L316" s="117">
        <f t="shared" si="220"/>
        <v>-2.7222222222222223</v>
      </c>
      <c r="M316" s="117">
        <f t="shared" si="220"/>
        <v>-2.7222222222222223</v>
      </c>
      <c r="N316" s="117">
        <f t="shared" si="220"/>
        <v>-2.7222222222222223</v>
      </c>
    </row>
    <row r="317" spans="1:14" x14ac:dyDescent="0.75">
      <c r="A317" s="93" t="s">
        <v>139</v>
      </c>
      <c r="B317">
        <f>[1]Historicals!B183</f>
        <v>713</v>
      </c>
      <c r="C317">
        <f>[1]Historicals!C183</f>
        <v>937</v>
      </c>
      <c r="D317">
        <f>[1]Historicals!D183</f>
        <v>1238</v>
      </c>
      <c r="E317">
        <f>[1]Historicals!E183</f>
        <v>1450</v>
      </c>
      <c r="F317">
        <f>[1]Historicals!F183</f>
        <v>1673</v>
      </c>
      <c r="G317">
        <f>[1]Historicals!G183</f>
        <v>1916</v>
      </c>
      <c r="H317">
        <f>[1]Historicals!H183</f>
        <v>1870</v>
      </c>
      <c r="I317">
        <f>[1]Historicals!I183</f>
        <v>1817</v>
      </c>
      <c r="J317" s="52">
        <f>J319*J301</f>
        <v>1817</v>
      </c>
      <c r="K317" s="52">
        <f t="shared" ref="K317:N317" si="221">K319*K301</f>
        <v>1817</v>
      </c>
      <c r="L317" s="52">
        <f t="shared" si="221"/>
        <v>1817</v>
      </c>
      <c r="M317" s="52">
        <f t="shared" si="221"/>
        <v>1817</v>
      </c>
      <c r="N317" s="52">
        <f t="shared" si="221"/>
        <v>1817</v>
      </c>
    </row>
    <row r="318" spans="1:14" x14ac:dyDescent="0.75">
      <c r="A318" s="95" t="s">
        <v>128</v>
      </c>
      <c r="B318" s="44" t="str">
        <f t="shared" ref="B318:N318" si="222">+IFERROR(B317/A317-1,"nm")</f>
        <v>nm</v>
      </c>
      <c r="C318" s="44">
        <f t="shared" si="222"/>
        <v>0.31416549789621318</v>
      </c>
      <c r="D318" s="44">
        <f t="shared" si="222"/>
        <v>0.32123799359658478</v>
      </c>
      <c r="E318" s="44">
        <f t="shared" si="222"/>
        <v>0.17124394184168024</v>
      </c>
      <c r="F318" s="44">
        <f t="shared" si="222"/>
        <v>0.15379310344827579</v>
      </c>
      <c r="G318" s="44">
        <f t="shared" si="222"/>
        <v>0.14524805738194857</v>
      </c>
      <c r="H318" s="44">
        <f t="shared" si="222"/>
        <v>-2.4008350730688965E-2</v>
      </c>
      <c r="I318" s="44">
        <f t="shared" si="222"/>
        <v>-2.8342245989304793E-2</v>
      </c>
      <c r="J318" s="44">
        <f t="shared" si="222"/>
        <v>0</v>
      </c>
      <c r="K318" s="44">
        <f t="shared" si="222"/>
        <v>0</v>
      </c>
      <c r="L318" s="44">
        <f t="shared" si="222"/>
        <v>0</v>
      </c>
      <c r="M318" s="44">
        <f t="shared" si="222"/>
        <v>0</v>
      </c>
      <c r="N318" s="44">
        <f t="shared" si="222"/>
        <v>0</v>
      </c>
    </row>
    <row r="319" spans="1:14" x14ac:dyDescent="0.75">
      <c r="A319" s="95" t="s">
        <v>132</v>
      </c>
      <c r="B319" s="128">
        <f t="shared" ref="B319:I319" si="223">IFERROR(B317/B$301,"nm")</f>
        <v>-8.6951219512195124</v>
      </c>
      <c r="C319" s="128">
        <f t="shared" si="223"/>
        <v>-10.895348837209303</v>
      </c>
      <c r="D319" s="128">
        <f t="shared" si="223"/>
        <v>16.506666666666668</v>
      </c>
      <c r="E319" s="128">
        <f t="shared" si="223"/>
        <v>55.769230769230766</v>
      </c>
      <c r="F319" s="128">
        <f t="shared" si="223"/>
        <v>-239</v>
      </c>
      <c r="G319" s="128">
        <f t="shared" si="223"/>
        <v>-174.18181818181819</v>
      </c>
      <c r="H319" s="128">
        <f t="shared" si="223"/>
        <v>46.75</v>
      </c>
      <c r="I319" s="128">
        <f t="shared" si="223"/>
        <v>-25.236111111111111</v>
      </c>
      <c r="J319" s="149">
        <f>I319</f>
        <v>-25.236111111111111</v>
      </c>
      <c r="K319" s="149">
        <f t="shared" ref="K319:N319" si="224">J319</f>
        <v>-25.236111111111111</v>
      </c>
      <c r="L319" s="149">
        <f t="shared" si="224"/>
        <v>-25.236111111111111</v>
      </c>
      <c r="M319" s="149">
        <f t="shared" si="224"/>
        <v>-25.236111111111111</v>
      </c>
      <c r="N319" s="149">
        <f t="shared" si="224"/>
        <v>-25.236111111111111</v>
      </c>
    </row>
  </sheetData>
  <mergeCells count="1">
    <mergeCell ref="H20:I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8"/>
  <sheetViews>
    <sheetView workbookViewId="0">
      <pane ySplit="1" topLeftCell="A43" activePane="bottomLeft" state="frozen"/>
      <selection pane="bottomLeft" activeCell="A54" sqref="A54"/>
    </sheetView>
  </sheetViews>
  <sheetFormatPr defaultColWidth="8.86328125" defaultRowHeight="14.75" x14ac:dyDescent="0.75"/>
  <cols>
    <col min="1" max="1" width="48.76953125" customWidth="1"/>
    <col min="2" max="14" width="11.76953125" customWidth="1"/>
    <col min="15" max="15" width="52.54296875" customWidth="1"/>
  </cols>
  <sheetData>
    <row r="1" spans="1:15" ht="60" customHeight="1" x14ac:dyDescent="1">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6">
        <f>+I1+1</f>
        <v>2023</v>
      </c>
      <c r="K1" s="36">
        <f>+J1+1</f>
        <v>2024</v>
      </c>
      <c r="L1" s="36">
        <f>+K1+1</f>
        <v>2025</v>
      </c>
      <c r="M1" s="36">
        <f>+L1+1</f>
        <v>2026</v>
      </c>
      <c r="N1" s="36">
        <f>+M1+1</f>
        <v>2027</v>
      </c>
      <c r="O1" s="57" t="s">
        <v>190</v>
      </c>
    </row>
    <row r="2" spans="1:15" x14ac:dyDescent="0.75">
      <c r="A2" s="37" t="s">
        <v>143</v>
      </c>
      <c r="B2" s="37"/>
      <c r="C2" s="37"/>
      <c r="D2" s="37"/>
      <c r="E2" s="37"/>
      <c r="F2" s="37"/>
      <c r="G2" s="37"/>
      <c r="H2" s="37"/>
      <c r="I2" s="37"/>
      <c r="J2" s="37"/>
      <c r="K2" s="37"/>
      <c r="L2" s="37"/>
      <c r="M2" s="37"/>
      <c r="N2" s="37"/>
    </row>
    <row r="3" spans="1:15" x14ac:dyDescent="0.75">
      <c r="A3" s="1" t="s">
        <v>135</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46710</v>
      </c>
      <c r="K3" s="9">
        <f>'Segmental forecast'!K3</f>
        <v>46710</v>
      </c>
      <c r="L3" s="9">
        <f>'Segmental forecast'!L3</f>
        <v>46710</v>
      </c>
      <c r="M3" s="9">
        <f>'Segmental forecast'!M3</f>
        <v>46710</v>
      </c>
      <c r="N3" s="9">
        <f>'Segmental forecast'!N3</f>
        <v>46710</v>
      </c>
    </row>
    <row r="4" spans="1:15" x14ac:dyDescent="0.75">
      <c r="A4" s="39" t="s">
        <v>128</v>
      </c>
      <c r="B4" s="46" t="str">
        <f>IFERROR(B3/A3-1,"nm")</f>
        <v>nm</v>
      </c>
      <c r="C4" s="46">
        <f t="shared" ref="C4:I4" si="1">IFERROR(C3/B3-1,"nm")</f>
        <v>5.8004640371229765E-2</v>
      </c>
      <c r="D4" s="46">
        <f t="shared" si="1"/>
        <v>6.0971089696071123E-2</v>
      </c>
      <c r="E4" s="46">
        <f t="shared" si="1"/>
        <v>5.95924308588065E-2</v>
      </c>
      <c r="F4" s="46">
        <f t="shared" si="1"/>
        <v>7.4731433909388079E-2</v>
      </c>
      <c r="G4" s="46">
        <f t="shared" si="1"/>
        <v>-4.3817266150267153E-2</v>
      </c>
      <c r="H4" s="46">
        <f t="shared" si="1"/>
        <v>0.19076009945726269</v>
      </c>
      <c r="I4" s="46">
        <f t="shared" si="1"/>
        <v>4.8767344739323759E-2</v>
      </c>
      <c r="J4" s="46">
        <f t="shared" ref="J4" si="2">IFERROR(J3/I3-1,"nm")</f>
        <v>0</v>
      </c>
      <c r="K4" s="46">
        <f t="shared" ref="K4" si="3">IFERROR(K3/J3-1,"nm")</f>
        <v>0</v>
      </c>
      <c r="L4" s="46">
        <f t="shared" ref="L4" si="4">IFERROR(L3/K3-1,"nm")</f>
        <v>0</v>
      </c>
      <c r="M4" s="46">
        <f t="shared" ref="M4" si="5">IFERROR(M3/L3-1,"nm")</f>
        <v>0</v>
      </c>
      <c r="N4" s="46">
        <f t="shared" ref="N4" si="6">IFERROR(N3/M3-1,"nm")</f>
        <v>0</v>
      </c>
    </row>
    <row r="5" spans="1:15" x14ac:dyDescent="0.75">
      <c r="A5" s="1" t="s">
        <v>144</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7573</v>
      </c>
      <c r="K5" s="9">
        <f>'Segmental forecast'!K5</f>
        <v>7573</v>
      </c>
      <c r="L5" s="9">
        <f>'Segmental forecast'!L5</f>
        <v>7573</v>
      </c>
      <c r="M5" s="9">
        <f>'Segmental forecast'!M5</f>
        <v>7573</v>
      </c>
      <c r="N5" s="9">
        <f>'Segmental forecast'!N5</f>
        <v>7573</v>
      </c>
    </row>
    <row r="6" spans="1:15" x14ac:dyDescent="0.75">
      <c r="A6" s="47" t="s">
        <v>131</v>
      </c>
      <c r="B6" s="48">
        <f>'Segmental forecast'!B8</f>
        <v>606</v>
      </c>
      <c r="C6" s="48">
        <f>'Segmental forecast'!C8</f>
        <v>649</v>
      </c>
      <c r="D6" s="48">
        <f>'Segmental forecast'!D8</f>
        <v>706</v>
      </c>
      <c r="E6" s="48">
        <f>'Segmental forecast'!E8</f>
        <v>747</v>
      </c>
      <c r="F6" s="48">
        <f>'Segmental forecast'!F8</f>
        <v>705</v>
      </c>
      <c r="G6" s="48">
        <f>'Segmental forecast'!G8</f>
        <v>721</v>
      </c>
      <c r="H6" s="48">
        <f>'Segmental forecast'!H8</f>
        <v>744</v>
      </c>
      <c r="I6" s="48">
        <f>'Segmental forecast'!I8</f>
        <v>717</v>
      </c>
      <c r="J6" s="48">
        <f>'Segmental forecast'!J8</f>
        <v>717</v>
      </c>
      <c r="K6" s="48">
        <f>'Segmental forecast'!K8</f>
        <v>717</v>
      </c>
      <c r="L6" s="48">
        <f>'Segmental forecast'!L8</f>
        <v>717</v>
      </c>
      <c r="M6" s="48">
        <f>'Segmental forecast'!M8</f>
        <v>717</v>
      </c>
      <c r="N6" s="48">
        <f>'Segmental forecast'!N8</f>
        <v>717</v>
      </c>
    </row>
    <row r="7" spans="1:15" x14ac:dyDescent="0.75">
      <c r="A7" s="4" t="s">
        <v>133</v>
      </c>
      <c r="B7" s="5">
        <f>B5-B6</f>
        <v>4233</v>
      </c>
      <c r="C7" s="5">
        <f t="shared" ref="C7:I7" si="7">C5-C6</f>
        <v>4642</v>
      </c>
      <c r="D7" s="5">
        <f t="shared" si="7"/>
        <v>4945</v>
      </c>
      <c r="E7" s="5">
        <f t="shared" si="7"/>
        <v>4379</v>
      </c>
      <c r="F7" s="5">
        <f t="shared" si="7"/>
        <v>4850</v>
      </c>
      <c r="G7" s="5">
        <f t="shared" si="7"/>
        <v>2976</v>
      </c>
      <c r="H7" s="5">
        <f t="shared" si="7"/>
        <v>6923</v>
      </c>
      <c r="I7" s="5">
        <f t="shared" si="7"/>
        <v>6856</v>
      </c>
      <c r="J7" s="5">
        <f t="shared" ref="J7" si="8">J5-J6</f>
        <v>6856</v>
      </c>
      <c r="K7" s="5">
        <f t="shared" ref="K7" si="9">K5-K6</f>
        <v>6856</v>
      </c>
      <c r="L7" s="5">
        <f t="shared" ref="L7" si="10">L5-L6</f>
        <v>6856</v>
      </c>
      <c r="M7" s="5">
        <f t="shared" ref="M7" si="11">M5-M6</f>
        <v>6856</v>
      </c>
      <c r="N7" s="5">
        <f t="shared" ref="N7" si="12">N5-N6</f>
        <v>6856</v>
      </c>
    </row>
    <row r="8" spans="1:15" x14ac:dyDescent="0.75">
      <c r="A8" s="39" t="s">
        <v>128</v>
      </c>
      <c r="B8" s="46" t="str">
        <f>IFERROR(B7/A7-1,"nm")</f>
        <v>nm</v>
      </c>
      <c r="C8" s="46">
        <f t="shared" ref="C8:I8" si="13">IFERROR(C7/B7-1,"nm")</f>
        <v>9.6621781242617555E-2</v>
      </c>
      <c r="D8" s="46">
        <f t="shared" si="13"/>
        <v>6.5273588970271357E-2</v>
      </c>
      <c r="E8" s="46">
        <f t="shared" si="13"/>
        <v>-0.11445904954499497</v>
      </c>
      <c r="F8" s="46">
        <f t="shared" si="13"/>
        <v>0.10755880337976698</v>
      </c>
      <c r="G8" s="46">
        <f t="shared" si="13"/>
        <v>-0.38639175257731961</v>
      </c>
      <c r="H8" s="46">
        <f t="shared" si="13"/>
        <v>1.32627688172043</v>
      </c>
      <c r="I8" s="46">
        <f t="shared" si="13"/>
        <v>-9.67788530983682E-3</v>
      </c>
      <c r="J8" s="46">
        <f t="shared" ref="J8" si="14">IFERROR(J7/I7-1,"nm")</f>
        <v>0</v>
      </c>
      <c r="K8" s="46">
        <f t="shared" ref="K8" si="15">IFERROR(K7/J7-1,"nm")</f>
        <v>0</v>
      </c>
      <c r="L8" s="46">
        <f t="shared" ref="L8" si="16">IFERROR(L7/K7-1,"nm")</f>
        <v>0</v>
      </c>
      <c r="M8" s="46">
        <f t="shared" ref="M8" si="17">IFERROR(M7/L7-1,"nm")</f>
        <v>0</v>
      </c>
      <c r="N8" s="46">
        <f t="shared" ref="N8" si="18">IFERROR(N7/M7-1,"nm")</f>
        <v>0</v>
      </c>
    </row>
    <row r="9" spans="1:15" x14ac:dyDescent="0.75">
      <c r="A9" s="39" t="s">
        <v>130</v>
      </c>
      <c r="B9" s="46">
        <f>B7/B3</f>
        <v>0.13832881278389594</v>
      </c>
      <c r="C9" s="46">
        <f t="shared" ref="C9:N9" si="19">C7/C3</f>
        <v>0.14337781072399308</v>
      </c>
      <c r="D9" s="46">
        <f t="shared" si="19"/>
        <v>0.14395924308588065</v>
      </c>
      <c r="E9" s="46">
        <f t="shared" si="19"/>
        <v>0.12031211363573921</v>
      </c>
      <c r="F9" s="46">
        <f t="shared" si="19"/>
        <v>0.12398701331901731</v>
      </c>
      <c r="G9" s="46">
        <f t="shared" si="19"/>
        <v>7.9565810229126011E-2</v>
      </c>
      <c r="H9" s="46">
        <f t="shared" si="19"/>
        <v>0.1554402981723472</v>
      </c>
      <c r="I9" s="46">
        <f t="shared" si="19"/>
        <v>0.14677799186469706</v>
      </c>
      <c r="J9" s="46">
        <f t="shared" si="19"/>
        <v>0.14677799186469706</v>
      </c>
      <c r="K9" s="46">
        <f t="shared" si="19"/>
        <v>0.14677799186469706</v>
      </c>
      <c r="L9" s="46">
        <f t="shared" si="19"/>
        <v>0.14677799186469706</v>
      </c>
      <c r="M9" s="46">
        <f t="shared" si="19"/>
        <v>0.14677799186469706</v>
      </c>
      <c r="N9" s="46">
        <f t="shared" si="19"/>
        <v>0.14677799186469706</v>
      </c>
    </row>
    <row r="10" spans="1:15" x14ac:dyDescent="0.75">
      <c r="A10" s="2" t="s">
        <v>23</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J7*J11</f>
        <v>164.66229487862157</v>
      </c>
      <c r="K10" s="3">
        <f t="shared" ref="K10:N10" si="20">K7*K11</f>
        <v>180.68568785754294</v>
      </c>
      <c r="L10" s="3">
        <f t="shared" si="20"/>
        <v>202.96946460430928</v>
      </c>
      <c r="M10" s="3">
        <f t="shared" si="20"/>
        <v>202.55636827785932</v>
      </c>
      <c r="N10" s="3">
        <f t="shared" si="20"/>
        <v>191.17476312366662</v>
      </c>
      <c r="O10" t="s">
        <v>213</v>
      </c>
    </row>
    <row r="11" spans="1:15" x14ac:dyDescent="0.75">
      <c r="A11" s="2" t="s">
        <v>211</v>
      </c>
      <c r="B11" s="83">
        <f>B10/B7</f>
        <v>6.6146940703992437E-3</v>
      </c>
      <c r="C11" s="83">
        <f t="shared" ref="C11:I11" si="21">C10/C7</f>
        <v>4.0930633347694961E-3</v>
      </c>
      <c r="D11" s="83">
        <f t="shared" si="21"/>
        <v>1.1931243680485339E-2</v>
      </c>
      <c r="E11" s="83">
        <f t="shared" si="21"/>
        <v>1.2331582553094314E-2</v>
      </c>
      <c r="F11" s="83">
        <f t="shared" si="21"/>
        <v>1.0103092783505154E-2</v>
      </c>
      <c r="G11" s="83">
        <f t="shared" si="21"/>
        <v>2.9905913978494625E-2</v>
      </c>
      <c r="H11" s="83">
        <f t="shared" si="21"/>
        <v>3.7844864942943812E-2</v>
      </c>
      <c r="I11" s="83">
        <f t="shared" si="21"/>
        <v>2.9900816802800465E-2</v>
      </c>
      <c r="J11" s="108">
        <f>AVERAGE(E11:I11)</f>
        <v>2.4017254212167674E-2</v>
      </c>
      <c r="K11" s="108">
        <f t="shared" ref="K11:N11" si="22">AVERAGE(F11:J11)</f>
        <v>2.6354388543982345E-2</v>
      </c>
      <c r="L11" s="108">
        <f t="shared" si="22"/>
        <v>2.9604647696077784E-2</v>
      </c>
      <c r="M11" s="108">
        <f t="shared" si="22"/>
        <v>2.9544394439594418E-2</v>
      </c>
      <c r="N11" s="108">
        <f t="shared" si="22"/>
        <v>2.7884300338924538E-2</v>
      </c>
      <c r="O11" t="s">
        <v>214</v>
      </c>
    </row>
    <row r="12" spans="1:15" x14ac:dyDescent="0.75">
      <c r="A12" s="4" t="s">
        <v>145</v>
      </c>
      <c r="B12" s="5">
        <f t="shared" ref="B12:I12" si="23">B7-B10</f>
        <v>4205</v>
      </c>
      <c r="C12" s="5">
        <f t="shared" si="23"/>
        <v>4623</v>
      </c>
      <c r="D12" s="5">
        <f t="shared" si="23"/>
        <v>4886</v>
      </c>
      <c r="E12" s="5">
        <f t="shared" si="23"/>
        <v>4325</v>
      </c>
      <c r="F12" s="5">
        <f t="shared" si="23"/>
        <v>4801</v>
      </c>
      <c r="G12" s="5">
        <f t="shared" si="23"/>
        <v>2887</v>
      </c>
      <c r="H12" s="5">
        <f t="shared" si="23"/>
        <v>6661</v>
      </c>
      <c r="I12" s="5">
        <f t="shared" si="23"/>
        <v>6651</v>
      </c>
      <c r="J12" s="5">
        <f t="shared" ref="J12:N12" si="24">J7-J10</f>
        <v>6691.3377051213783</v>
      </c>
      <c r="K12" s="5">
        <f t="shared" si="24"/>
        <v>6675.3143121424573</v>
      </c>
      <c r="L12" s="5">
        <f t="shared" si="24"/>
        <v>6653.030535395691</v>
      </c>
      <c r="M12" s="5">
        <f t="shared" si="24"/>
        <v>6653.4436317221407</v>
      </c>
      <c r="N12" s="5">
        <f t="shared" si="24"/>
        <v>6664.8252368763333</v>
      </c>
    </row>
    <row r="13" spans="1:15" x14ac:dyDescent="0.75">
      <c r="A13" t="s">
        <v>25</v>
      </c>
      <c r="B13" s="3">
        <f>Historicals!B11</f>
        <v>932</v>
      </c>
      <c r="C13" s="3">
        <f>Historicals!C11</f>
        <v>863</v>
      </c>
      <c r="D13" s="3">
        <f>Historicals!D11</f>
        <v>646</v>
      </c>
      <c r="E13" s="3">
        <f>Historicals!E11</f>
        <v>2392</v>
      </c>
      <c r="F13" s="3">
        <f>Historicals!F11</f>
        <v>772</v>
      </c>
      <c r="G13" s="3">
        <f>Historicals!G11</f>
        <v>348</v>
      </c>
      <c r="H13" s="3">
        <f>Historicals!H11</f>
        <v>934</v>
      </c>
      <c r="I13" s="3">
        <f>Historicals!I11</f>
        <v>605</v>
      </c>
      <c r="J13" s="3">
        <f>J12*J14</f>
        <v>1426.0401217263325</v>
      </c>
      <c r="K13" s="3">
        <f t="shared" ref="K13:N13" si="25">K12*K14</f>
        <v>968.77565920797088</v>
      </c>
      <c r="L13" s="3">
        <f t="shared" si="25"/>
        <v>944.6887482320376</v>
      </c>
      <c r="M13" s="3">
        <f t="shared" si="25"/>
        <v>973.29519717733683</v>
      </c>
      <c r="N13" s="3">
        <f t="shared" si="25"/>
        <v>983.04490421462913</v>
      </c>
    </row>
    <row r="14" spans="1:15" x14ac:dyDescent="0.75">
      <c r="A14" s="49" t="s">
        <v>146</v>
      </c>
      <c r="B14" s="50">
        <f>B13/B12</f>
        <v>0.22164090368608799</v>
      </c>
      <c r="C14" s="50">
        <f t="shared" ref="C14:I14" si="26">C13/C12</f>
        <v>0.18667531905688947</v>
      </c>
      <c r="D14" s="50">
        <f t="shared" si="26"/>
        <v>0.13221449038067951</v>
      </c>
      <c r="E14" s="50">
        <f t="shared" si="26"/>
        <v>0.55306358381502885</v>
      </c>
      <c r="F14" s="50">
        <f t="shared" si="26"/>
        <v>0.16079983336804832</v>
      </c>
      <c r="G14" s="50">
        <f t="shared" si="26"/>
        <v>0.12054035330793211</v>
      </c>
      <c r="H14" s="50">
        <f t="shared" si="26"/>
        <v>0.14021918630836211</v>
      </c>
      <c r="I14" s="50">
        <f t="shared" si="26"/>
        <v>9.0963764847391368E-2</v>
      </c>
      <c r="J14" s="51">
        <f>AVERAGE(E14:I14)</f>
        <v>0.21311734432935253</v>
      </c>
      <c r="K14" s="51">
        <f t="shared" ref="K14:N14" si="27">AVERAGE(F14:J14)</f>
        <v>0.1451280964322173</v>
      </c>
      <c r="L14" s="51">
        <f t="shared" si="27"/>
        <v>0.14199374904505108</v>
      </c>
      <c r="M14" s="51">
        <f t="shared" si="27"/>
        <v>0.14628442819247489</v>
      </c>
      <c r="N14" s="51">
        <f t="shared" si="27"/>
        <v>0.14749747656929743</v>
      </c>
      <c r="O14" t="s">
        <v>212</v>
      </c>
    </row>
    <row r="15" spans="1:15" ht="15.5" thickBot="1" x14ac:dyDescent="0.9">
      <c r="A15" s="6" t="s">
        <v>147</v>
      </c>
      <c r="B15" s="7">
        <f>B12-B13</f>
        <v>3273</v>
      </c>
      <c r="C15" s="7">
        <f t="shared" ref="C15:N15" si="28">C12-C13</f>
        <v>3760</v>
      </c>
      <c r="D15" s="7">
        <f t="shared" si="28"/>
        <v>4240</v>
      </c>
      <c r="E15" s="7">
        <f t="shared" si="28"/>
        <v>1933</v>
      </c>
      <c r="F15" s="7">
        <f t="shared" si="28"/>
        <v>4029</v>
      </c>
      <c r="G15" s="7">
        <f t="shared" si="28"/>
        <v>2539</v>
      </c>
      <c r="H15" s="7">
        <f t="shared" si="28"/>
        <v>5727</v>
      </c>
      <c r="I15" s="7">
        <f t="shared" si="28"/>
        <v>6046</v>
      </c>
      <c r="J15" s="7">
        <f t="shared" si="28"/>
        <v>5265.2975833950459</v>
      </c>
      <c r="K15" s="7">
        <f t="shared" si="28"/>
        <v>5706.5386529344869</v>
      </c>
      <c r="L15" s="7">
        <f t="shared" si="28"/>
        <v>5708.3417871636539</v>
      </c>
      <c r="M15" s="7">
        <f t="shared" si="28"/>
        <v>5680.1484345448043</v>
      </c>
      <c r="N15" s="7">
        <f t="shared" si="28"/>
        <v>5681.7803326617041</v>
      </c>
    </row>
    <row r="16" spans="1:15" ht="15.5" thickTop="1" x14ac:dyDescent="0.75">
      <c r="A16" t="s">
        <v>148</v>
      </c>
      <c r="B16" s="3">
        <f>Historicals!B19</f>
        <v>1768.8</v>
      </c>
      <c r="C16" s="3">
        <f>Historicals!C19</f>
        <v>1742.5</v>
      </c>
      <c r="D16" s="3">
        <f>Historicals!D19</f>
        <v>1692</v>
      </c>
      <c r="E16" s="3">
        <f>Historicals!E19</f>
        <v>1659.1</v>
      </c>
      <c r="F16" s="3">
        <f>Historicals!F19</f>
        <v>1618.4</v>
      </c>
      <c r="G16" s="3">
        <f>Historicals!G19</f>
        <v>1591.6</v>
      </c>
      <c r="H16" s="3">
        <f>Historicals!H19</f>
        <v>1609.4</v>
      </c>
      <c r="I16" s="3">
        <f>Historicals!I19</f>
        <v>1610.8</v>
      </c>
      <c r="J16" s="3">
        <f>'Three Statements'!I16+('Three Statements'!J61/'Three Statements'!$B$74)</f>
        <v>1585.3947699771913</v>
      </c>
      <c r="K16" s="3">
        <f>'Three Statements'!J16+('Three Statements'!K61/'Three Statements'!$B$74)</f>
        <v>1559.9895399543827</v>
      </c>
      <c r="L16" s="3">
        <f>'Three Statements'!K16+('Three Statements'!L61/'Three Statements'!$B$74)</f>
        <v>1534.5843099315741</v>
      </c>
      <c r="M16" s="3">
        <f>'Three Statements'!L16+('Three Statements'!M61/'Three Statements'!$B$74)</f>
        <v>1509.1790799087655</v>
      </c>
      <c r="N16" s="3">
        <f>'Three Statements'!M16+('Three Statements'!N61/'Three Statements'!$B$74)</f>
        <v>1483.7738498859569</v>
      </c>
      <c r="O16" t="s">
        <v>242</v>
      </c>
    </row>
    <row r="17" spans="1:15" x14ac:dyDescent="0.75">
      <c r="A17" t="s">
        <v>149</v>
      </c>
      <c r="B17" s="52">
        <f>B15/B16</f>
        <v>1.8504070556309362</v>
      </c>
      <c r="C17" s="52">
        <f t="shared" ref="C17:I17" si="29">C15/C16</f>
        <v>2.1578192252510759</v>
      </c>
      <c r="D17" s="52">
        <f t="shared" si="29"/>
        <v>2.5059101654846336</v>
      </c>
      <c r="E17" s="52">
        <f t="shared" si="29"/>
        <v>1.1650895063588693</v>
      </c>
      <c r="F17" s="52">
        <f t="shared" si="29"/>
        <v>2.4894957983193278</v>
      </c>
      <c r="G17" s="52">
        <f t="shared" si="29"/>
        <v>1.5952500628298569</v>
      </c>
      <c r="H17" s="52">
        <f t="shared" si="29"/>
        <v>3.5584689946563937</v>
      </c>
      <c r="I17" s="52">
        <f t="shared" si="29"/>
        <v>3.7534144524459898</v>
      </c>
      <c r="J17" s="52">
        <f t="shared" ref="J17" si="30">J15/J16</f>
        <v>3.3211271306709285</v>
      </c>
      <c r="K17" s="52">
        <f t="shared" ref="K17" si="31">K15/K16</f>
        <v>3.6580621259174326</v>
      </c>
      <c r="L17" s="52">
        <f t="shared" ref="L17" si="32">L15/L16</f>
        <v>3.7197967881075131</v>
      </c>
      <c r="M17" s="52">
        <f t="shared" ref="M17" si="33">M15/M16</f>
        <v>3.7637338803345899</v>
      </c>
      <c r="N17" s="52">
        <f t="shared" ref="N17" si="34">N15/N16</f>
        <v>3.8292764986378529</v>
      </c>
      <c r="O17" t="s">
        <v>218</v>
      </c>
    </row>
    <row r="18" spans="1:15" x14ac:dyDescent="0.75">
      <c r="A18" t="s">
        <v>150</v>
      </c>
      <c r="B18" s="52">
        <f>Historicals!B16</f>
        <v>0.54</v>
      </c>
      <c r="C18" s="52">
        <f>Historicals!C16</f>
        <v>0.62</v>
      </c>
      <c r="D18" s="52">
        <f>Historicals!D16</f>
        <v>0.70000000000000007</v>
      </c>
      <c r="E18" s="52">
        <f>Historicals!E16</f>
        <v>0</v>
      </c>
      <c r="F18" s="52">
        <f>Historicals!F16</f>
        <v>0</v>
      </c>
      <c r="G18" s="52">
        <f>Historicals!G16</f>
        <v>0</v>
      </c>
      <c r="H18" s="52">
        <f>Historicals!H16</f>
        <v>0</v>
      </c>
      <c r="I18" s="52">
        <f>Historicals!I16</f>
        <v>0</v>
      </c>
      <c r="J18" s="52">
        <f>J17*J20</f>
        <v>0.35639614342652731</v>
      </c>
      <c r="K18" s="52">
        <f>K17*K20</f>
        <v>0.30818192785774379</v>
      </c>
      <c r="L18" s="52">
        <f>L17*L20</f>
        <v>0.21895595528492415</v>
      </c>
      <c r="M18" s="52">
        <f>M17*M20</f>
        <v>0.11781496969213838</v>
      </c>
      <c r="N18" s="52">
        <f>N17*N20</f>
        <v>0.13484995820518705</v>
      </c>
      <c r="O18" t="s">
        <v>217</v>
      </c>
    </row>
    <row r="19" spans="1:15" x14ac:dyDescent="0.75">
      <c r="A19" s="49" t="s">
        <v>128</v>
      </c>
      <c r="B19" s="46" t="str">
        <f>IFERROR(B18/A18-1,"nm")</f>
        <v>nm</v>
      </c>
      <c r="C19" s="46">
        <f t="shared" ref="C19:I19" si="35">IFERROR(C18/B18-1,"nm")</f>
        <v>0.14814814814814814</v>
      </c>
      <c r="D19" s="46">
        <f t="shared" si="35"/>
        <v>0.12903225806451624</v>
      </c>
      <c r="E19" s="46">
        <f t="shared" si="35"/>
        <v>-1</v>
      </c>
      <c r="F19" s="46" t="str">
        <f t="shared" si="35"/>
        <v>nm</v>
      </c>
      <c r="G19" s="46" t="str">
        <f t="shared" si="35"/>
        <v>nm</v>
      </c>
      <c r="H19" s="46" t="str">
        <f t="shared" si="35"/>
        <v>nm</v>
      </c>
      <c r="I19" s="46" t="str">
        <f t="shared" si="35"/>
        <v>nm</v>
      </c>
      <c r="J19" s="46" t="str">
        <f t="shared" ref="J19" si="36">IFERROR(J18/I18-1,"nm")</f>
        <v>nm</v>
      </c>
      <c r="K19" s="46">
        <f t="shared" ref="K19" si="37">IFERROR(K18/J18-1,"nm")</f>
        <v>-0.13528265234644188</v>
      </c>
      <c r="L19" s="46">
        <f t="shared" ref="L19" si="38">IFERROR(L18/K18-1,"nm")</f>
        <v>-0.28952370177269504</v>
      </c>
      <c r="M19" s="46">
        <f t="shared" ref="M19" si="39">IFERROR(M18/L18-1,"nm")</f>
        <v>-0.46192388538221074</v>
      </c>
      <c r="N19" s="46">
        <f t="shared" ref="N19" si="40">IFERROR(N18/M18-1,"nm")</f>
        <v>0.14459103590624101</v>
      </c>
    </row>
    <row r="20" spans="1:15" x14ac:dyDescent="0.75">
      <c r="A20" s="49" t="s">
        <v>151</v>
      </c>
      <c r="B20" s="50">
        <f t="shared" ref="B20:I20" si="41">B18/B17</f>
        <v>0.29182768102658113</v>
      </c>
      <c r="C20" s="50">
        <f t="shared" si="41"/>
        <v>0.28732712765957447</v>
      </c>
      <c r="D20" s="50">
        <f t="shared" si="41"/>
        <v>0.27933962264150947</v>
      </c>
      <c r="E20" s="50">
        <f t="shared" si="41"/>
        <v>0</v>
      </c>
      <c r="F20" s="50">
        <f t="shared" si="41"/>
        <v>0</v>
      </c>
      <c r="G20" s="50">
        <f t="shared" si="41"/>
        <v>0</v>
      </c>
      <c r="H20" s="50">
        <f t="shared" si="41"/>
        <v>0</v>
      </c>
      <c r="I20" s="50">
        <f t="shared" si="41"/>
        <v>0</v>
      </c>
      <c r="J20" s="50">
        <f>AVERAGE(B20:I20)</f>
        <v>0.10731180391595813</v>
      </c>
      <c r="K20" s="50">
        <f t="shared" ref="K20:N20" si="42">AVERAGE(C20:J20)</f>
        <v>8.424731927713025E-2</v>
      </c>
      <c r="L20" s="50">
        <f t="shared" si="42"/>
        <v>5.886234322932473E-2</v>
      </c>
      <c r="M20" s="50">
        <f t="shared" si="42"/>
        <v>3.1302683302801636E-2</v>
      </c>
      <c r="N20" s="50">
        <f t="shared" si="42"/>
        <v>3.5215518715651838E-2</v>
      </c>
      <c r="O20" t="s">
        <v>216</v>
      </c>
    </row>
    <row r="21" spans="1:15" x14ac:dyDescent="0.75">
      <c r="A21" s="53" t="s">
        <v>152</v>
      </c>
      <c r="B21" s="37"/>
      <c r="C21" s="37"/>
      <c r="D21" s="37"/>
      <c r="E21" s="37"/>
      <c r="F21" s="37"/>
      <c r="G21" s="37"/>
      <c r="H21" s="37"/>
      <c r="I21" s="37"/>
      <c r="J21" s="37"/>
      <c r="K21" s="37"/>
      <c r="L21" s="37"/>
      <c r="M21" s="37"/>
      <c r="N21" s="37"/>
    </row>
    <row r="22" spans="1:15" x14ac:dyDescent="0.75">
      <c r="A22" t="s">
        <v>153</v>
      </c>
      <c r="B22" s="3">
        <f>Historicals!B26</f>
        <v>3852</v>
      </c>
      <c r="C22" s="3">
        <f>Historicals!C26</f>
        <v>3138</v>
      </c>
      <c r="D22" s="3">
        <f>Historicals!D26</f>
        <v>3808</v>
      </c>
      <c r="E22" s="3">
        <f>Historicals!E26</f>
        <v>4249</v>
      </c>
      <c r="F22" s="3">
        <f>Historicals!F26</f>
        <v>4466</v>
      </c>
      <c r="G22" s="3">
        <f>Historicals!G26</f>
        <v>8348</v>
      </c>
      <c r="H22" s="3">
        <f>Historicals!H26</f>
        <v>9889</v>
      </c>
      <c r="I22" s="3">
        <f>Historicals!I26</f>
        <v>8574</v>
      </c>
      <c r="J22" s="3">
        <f>J70</f>
        <v>9110.9261652235036</v>
      </c>
      <c r="K22" s="3">
        <f>K70</f>
        <v>10613.019236795544</v>
      </c>
      <c r="L22" s="3">
        <f t="shared" ref="L22:N22" si="43">L70</f>
        <v>10578.012160709977</v>
      </c>
      <c r="M22" s="3">
        <f t="shared" si="43"/>
        <v>10358.549122104265</v>
      </c>
      <c r="N22" s="3">
        <f t="shared" si="43"/>
        <v>10286.783334304775</v>
      </c>
      <c r="O22" t="s">
        <v>237</v>
      </c>
    </row>
    <row r="23" spans="1:15" x14ac:dyDescent="0.75">
      <c r="A23" t="s">
        <v>154</v>
      </c>
      <c r="B23" s="3">
        <f>(Historicals!B47+SUM(Historicals!B48:B50))-'Three Statements'!B22</f>
        <v>5041</v>
      </c>
      <c r="C23" s="3">
        <f>(Historicals!C47+SUM(Historicals!C48:C50))-'Three Statements'!C22</f>
        <v>5983</v>
      </c>
      <c r="D23" s="3">
        <f>(Historicals!D47+SUM(Historicals!D48:D50))-'Three Statements'!D22</f>
        <v>7044</v>
      </c>
      <c r="E23" s="3">
        <f>(Historicals!E47+SUM(Historicals!E48:E50))-'Three Statements'!E22</f>
        <v>8475</v>
      </c>
      <c r="F23" s="3">
        <f>(Historicals!F47+SUM(Historicals!F48:F50))-'Three Statements'!F22</f>
        <v>10211</v>
      </c>
      <c r="G23" s="3">
        <f>(Historicals!G47+SUM(Historicals!G48:G50))-'Three Statements'!G22</f>
        <v>14939</v>
      </c>
      <c r="H23" s="3">
        <f>(Historicals!H47+SUM(Historicals!H48:H50))-'Three Statements'!H22</f>
        <v>15084</v>
      </c>
      <c r="I23" s="3">
        <f>(Historicals!I47+SUM(Historicals!I48:I50))-'Three Statements'!I22</f>
        <v>16466</v>
      </c>
      <c r="J23" s="3">
        <f>I23</f>
        <v>16466</v>
      </c>
      <c r="K23" s="3">
        <f t="shared" ref="K23:N23" si="44">J23</f>
        <v>16466</v>
      </c>
      <c r="L23" s="3">
        <f t="shared" si="44"/>
        <v>16466</v>
      </c>
      <c r="M23" s="3">
        <f t="shared" si="44"/>
        <v>16466</v>
      </c>
      <c r="N23" s="3">
        <f t="shared" si="44"/>
        <v>16466</v>
      </c>
      <c r="O23" t="s">
        <v>219</v>
      </c>
    </row>
    <row r="24" spans="1:15" x14ac:dyDescent="0.75">
      <c r="A24" t="s">
        <v>155</v>
      </c>
      <c r="B24" s="3">
        <f>Historicals!B32-Historicals!B47</f>
        <v>9642</v>
      </c>
      <c r="C24" s="3">
        <f>Historicals!C32-Historicals!C47</f>
        <v>9667</v>
      </c>
      <c r="D24" s="3">
        <f>Historicals!D32-Historicals!D47</f>
        <v>10587</v>
      </c>
      <c r="E24" s="3">
        <f>Historicals!E32-Historicals!E47</f>
        <v>9094</v>
      </c>
      <c r="F24" s="3">
        <f>Historicals!F32-Historicals!F47</f>
        <v>8659</v>
      </c>
      <c r="G24" s="3">
        <f>Historicals!G32-Historicals!G47</f>
        <v>12272</v>
      </c>
      <c r="H24" s="3">
        <f>Historicals!H32-Historicals!H47</f>
        <v>16617</v>
      </c>
      <c r="I24" s="3">
        <f>Historicals!I32-Historicals!I47</f>
        <v>17483</v>
      </c>
      <c r="J24" s="3">
        <f>J25*J3</f>
        <v>14449.31464537554</v>
      </c>
      <c r="K24" s="3">
        <f>K25*K3</f>
        <v>15005.025089355726</v>
      </c>
      <c r="L24" s="3">
        <f>L25*L3</f>
        <v>15938.070447743779</v>
      </c>
      <c r="M24" s="3">
        <f>M25*M3</f>
        <v>16060.555430001676</v>
      </c>
      <c r="N24" s="3">
        <f>N25*N3</f>
        <v>15787.193122495348</v>
      </c>
      <c r="O24" t="s">
        <v>220</v>
      </c>
    </row>
    <row r="25" spans="1:15" x14ac:dyDescent="0.75">
      <c r="A25" s="49" t="s">
        <v>156</v>
      </c>
      <c r="B25" s="50">
        <f t="shared" ref="B25:I25" si="45">B24/B3</f>
        <v>0.31508774223064606</v>
      </c>
      <c r="C25" s="50">
        <f t="shared" si="45"/>
        <v>0.29858537188040524</v>
      </c>
      <c r="D25" s="50">
        <f t="shared" si="45"/>
        <v>0.30820960698689959</v>
      </c>
      <c r="E25" s="50">
        <f t="shared" si="45"/>
        <v>0.24985575734263812</v>
      </c>
      <c r="F25" s="50">
        <f t="shared" si="45"/>
        <v>0.22136155635657132</v>
      </c>
      <c r="G25" s="50">
        <f t="shared" si="45"/>
        <v>0.32810202390182608</v>
      </c>
      <c r="H25" s="50">
        <f t="shared" si="45"/>
        <v>0.37309713054021287</v>
      </c>
      <c r="I25" s="50">
        <f t="shared" si="45"/>
        <v>0.37428816099336332</v>
      </c>
      <c r="J25" s="51">
        <f>AVERAGE(E25:I25)</f>
        <v>0.3093409258269223</v>
      </c>
      <c r="K25" s="51">
        <f t="shared" ref="K25:N25" si="46">AVERAGE(F25:J25)</f>
        <v>0.3212379595237792</v>
      </c>
      <c r="L25" s="51">
        <f t="shared" si="46"/>
        <v>0.34121324015722071</v>
      </c>
      <c r="M25" s="51">
        <f t="shared" si="46"/>
        <v>0.34383548340829961</v>
      </c>
      <c r="N25" s="51">
        <f t="shared" si="46"/>
        <v>0.33798315398191708</v>
      </c>
      <c r="O25" t="s">
        <v>221</v>
      </c>
    </row>
    <row r="26" spans="1:15" x14ac:dyDescent="0.75">
      <c r="A26" t="s">
        <v>157</v>
      </c>
      <c r="B26" s="3">
        <f>SUM(Historicals!B27:B31)</f>
        <v>12124</v>
      </c>
      <c r="C26" s="3">
        <f>SUM(Historicals!C27:C31)</f>
        <v>11887</v>
      </c>
      <c r="D26" s="3">
        <f>SUM(Historicals!D27:D31)</f>
        <v>12253</v>
      </c>
      <c r="E26" s="3">
        <f>SUM(Historicals!E27:E31)</f>
        <v>10885</v>
      </c>
      <c r="F26" s="3">
        <f>SUM(Historicals!F27:F31)</f>
        <v>12059</v>
      </c>
      <c r="G26" s="3">
        <f>SUM(Historicals!G27:G31)</f>
        <v>12208</v>
      </c>
      <c r="H26" s="3">
        <f>SUM(Historicals!H27:H31)</f>
        <v>16402</v>
      </c>
      <c r="I26" s="3">
        <f>SUM(Historicals!I27:I31)</f>
        <v>19639</v>
      </c>
      <c r="J26" s="3">
        <f>I26</f>
        <v>19639</v>
      </c>
      <c r="K26" s="3">
        <f t="shared" ref="K26:N26" si="47">J26</f>
        <v>19639</v>
      </c>
      <c r="L26" s="3">
        <f t="shared" si="47"/>
        <v>19639</v>
      </c>
      <c r="M26" s="3">
        <f t="shared" si="47"/>
        <v>19639</v>
      </c>
      <c r="N26" s="3">
        <f t="shared" si="47"/>
        <v>19639</v>
      </c>
      <c r="O26" t="s">
        <v>219</v>
      </c>
    </row>
    <row r="27" spans="1:15" x14ac:dyDescent="0.75">
      <c r="A27" s="2" t="s">
        <v>36</v>
      </c>
      <c r="B27" s="3">
        <f>'Segmental forecast'!B17</f>
        <v>3011</v>
      </c>
      <c r="C27" s="3">
        <f>'Segmental forecast'!C17</f>
        <v>3520</v>
      </c>
      <c r="D27" s="3">
        <f>'Segmental forecast'!D17</f>
        <v>3989</v>
      </c>
      <c r="E27" s="3">
        <f>'Segmental forecast'!E17</f>
        <v>4454</v>
      </c>
      <c r="F27" s="3">
        <f>'Segmental forecast'!F17</f>
        <v>4744</v>
      </c>
      <c r="G27" s="3">
        <f>'Segmental forecast'!G17</f>
        <v>4866</v>
      </c>
      <c r="H27" s="3">
        <f>'Segmental forecast'!H17</f>
        <v>4904</v>
      </c>
      <c r="I27" s="3">
        <f>'Segmental forecast'!I17</f>
        <v>4791</v>
      </c>
      <c r="J27" s="3">
        <f>'Segmental forecast'!J17</f>
        <v>4791</v>
      </c>
      <c r="K27" s="3">
        <f>'Segmental forecast'!K17</f>
        <v>4791</v>
      </c>
      <c r="L27" s="3">
        <f>'Segmental forecast'!L17</f>
        <v>4791</v>
      </c>
      <c r="M27" s="3">
        <f>'Segmental forecast'!M17</f>
        <v>4791</v>
      </c>
      <c r="N27" s="3">
        <f>'Segmental forecast'!N17</f>
        <v>4791</v>
      </c>
      <c r="O27" t="s">
        <v>219</v>
      </c>
    </row>
    <row r="28" spans="1:15" x14ac:dyDescent="0.75">
      <c r="A28" t="s">
        <v>158</v>
      </c>
      <c r="B28" s="3">
        <f>Historicals!B35</f>
        <v>281</v>
      </c>
      <c r="C28" s="3">
        <f>Historicals!C35</f>
        <v>281</v>
      </c>
      <c r="D28" s="3">
        <f>Historicals!D35</f>
        <v>283</v>
      </c>
      <c r="E28" s="3">
        <f>Historicals!E35</f>
        <v>285</v>
      </c>
      <c r="F28" s="3">
        <f>Historicals!F35</f>
        <v>283</v>
      </c>
      <c r="G28" s="3">
        <f>Historicals!G35</f>
        <v>274</v>
      </c>
      <c r="H28" s="3">
        <f>Historicals!H35</f>
        <v>269</v>
      </c>
      <c r="I28" s="3">
        <f>Historicals!I35</f>
        <v>286</v>
      </c>
      <c r="J28" s="3">
        <f>I28</f>
        <v>286</v>
      </c>
      <c r="K28" s="3">
        <f t="shared" ref="K28:N28" si="48">J28</f>
        <v>286</v>
      </c>
      <c r="L28" s="3">
        <f t="shared" si="48"/>
        <v>286</v>
      </c>
      <c r="M28" s="3">
        <f t="shared" si="48"/>
        <v>286</v>
      </c>
      <c r="N28" s="3">
        <f t="shared" si="48"/>
        <v>286</v>
      </c>
      <c r="O28" t="s">
        <v>219</v>
      </c>
    </row>
    <row r="29" spans="1:15" x14ac:dyDescent="0.75">
      <c r="A29" t="s">
        <v>39</v>
      </c>
      <c r="B29" s="3">
        <f>Historicals!B36</f>
        <v>131</v>
      </c>
      <c r="C29" s="3">
        <f>Historicals!C36</f>
        <v>131</v>
      </c>
      <c r="D29" s="3">
        <f>Historicals!D36</f>
        <v>139</v>
      </c>
      <c r="E29" s="3">
        <f>Historicals!E36</f>
        <v>154</v>
      </c>
      <c r="F29" s="3">
        <f>Historicals!F36</f>
        <v>154</v>
      </c>
      <c r="G29" s="3">
        <f>Historicals!G36</f>
        <v>223</v>
      </c>
      <c r="H29" s="3">
        <f>Historicals!H36</f>
        <v>242</v>
      </c>
      <c r="I29" s="3">
        <f>Historicals!I36</f>
        <v>284</v>
      </c>
      <c r="J29" s="3">
        <f>I29</f>
        <v>284</v>
      </c>
      <c r="K29" s="3">
        <f t="shared" ref="K29:N29" si="49">J29</f>
        <v>284</v>
      </c>
      <c r="L29" s="3">
        <f t="shared" si="49"/>
        <v>284</v>
      </c>
      <c r="M29" s="3">
        <f t="shared" si="49"/>
        <v>284</v>
      </c>
      <c r="N29" s="3">
        <f t="shared" si="49"/>
        <v>284</v>
      </c>
      <c r="O29" t="s">
        <v>219</v>
      </c>
    </row>
    <row r="30" spans="1:15" x14ac:dyDescent="0.75">
      <c r="A30" s="54" t="s">
        <v>37</v>
      </c>
      <c r="B30" s="3">
        <f>Historicals!B34</f>
        <v>0</v>
      </c>
      <c r="C30" s="3">
        <f>Historicals!C34</f>
        <v>0</v>
      </c>
      <c r="D30" s="3">
        <f>Historicals!D34</f>
        <v>0</v>
      </c>
      <c r="E30" s="3">
        <f>Historicals!E34</f>
        <v>0</v>
      </c>
      <c r="F30" s="3">
        <f>Historicals!F34</f>
        <v>0</v>
      </c>
      <c r="G30" s="3">
        <f>Historicals!G34</f>
        <v>3097</v>
      </c>
      <c r="H30" s="3">
        <f>Historicals!H34</f>
        <v>3113</v>
      </c>
      <c r="I30" s="3">
        <f>Historicals!I34</f>
        <v>2926</v>
      </c>
      <c r="J30" s="3">
        <f>I30</f>
        <v>2926</v>
      </c>
      <c r="K30" s="3">
        <f t="shared" ref="K30:N30" si="50">J30</f>
        <v>2926</v>
      </c>
      <c r="L30" s="3">
        <f t="shared" si="50"/>
        <v>2926</v>
      </c>
      <c r="M30" s="3">
        <f t="shared" si="50"/>
        <v>2926</v>
      </c>
      <c r="N30" s="3">
        <f t="shared" si="50"/>
        <v>2926</v>
      </c>
      <c r="O30" t="s">
        <v>219</v>
      </c>
    </row>
    <row r="31" spans="1:15" x14ac:dyDescent="0.75">
      <c r="A31" t="s">
        <v>159</v>
      </c>
      <c r="B31" s="3">
        <f>Historicals!B37</f>
        <v>2201</v>
      </c>
      <c r="C31" s="3">
        <f>Historicals!C37</f>
        <v>2422</v>
      </c>
      <c r="D31" s="3">
        <f>Historicals!D37</f>
        <v>2787</v>
      </c>
      <c r="E31" s="3">
        <f>Historicals!E37</f>
        <v>2509</v>
      </c>
      <c r="F31" s="3">
        <f>Historicals!F37</f>
        <v>2011</v>
      </c>
      <c r="G31" s="3">
        <f>Historicals!G37</f>
        <v>2326</v>
      </c>
      <c r="H31" s="3">
        <f>Historicals!H37</f>
        <v>2921</v>
      </c>
      <c r="I31" s="3">
        <f>Historicals!I37</f>
        <v>3821</v>
      </c>
      <c r="J31" s="3">
        <f>AVERAGE(E31:I31)</f>
        <v>2717.6</v>
      </c>
      <c r="K31" s="3">
        <f t="shared" ref="K31:N31" si="51">AVERAGE(F31:J31)</f>
        <v>2759.32</v>
      </c>
      <c r="L31" s="3">
        <f t="shared" si="51"/>
        <v>2908.9839999999999</v>
      </c>
      <c r="M31" s="3">
        <f t="shared" si="51"/>
        <v>3025.5808000000002</v>
      </c>
      <c r="N31" s="3">
        <f t="shared" si="51"/>
        <v>3046.4969599999999</v>
      </c>
      <c r="O31" t="s">
        <v>223</v>
      </c>
    </row>
    <row r="32" spans="1:15" ht="15.5" thickBot="1" x14ac:dyDescent="0.9">
      <c r="A32" s="6" t="s">
        <v>160</v>
      </c>
      <c r="B32" s="7">
        <f>SUM(B22,B26,B27:B31)</f>
        <v>21600</v>
      </c>
      <c r="C32" s="7">
        <f>SUM(C22,C26,C27:C31)</f>
        <v>21379</v>
      </c>
      <c r="D32" s="7">
        <f>SUM(D22,D26,D27:D31)</f>
        <v>23259</v>
      </c>
      <c r="E32" s="7">
        <f>SUM(E22,E26,E27:E31)</f>
        <v>22536</v>
      </c>
      <c r="F32" s="7">
        <f>SUM(F22,F26,F27:F31)</f>
        <v>23717</v>
      </c>
      <c r="G32" s="7">
        <f>SUM(G22,G26,G27:G31)</f>
        <v>31342</v>
      </c>
      <c r="H32" s="7">
        <f>SUM(H22,H26,H27:H31)</f>
        <v>37740</v>
      </c>
      <c r="I32" s="7">
        <f>SUM(I22,I26,I27:I31)</f>
        <v>40321</v>
      </c>
      <c r="J32" s="7">
        <f>'Three Statements'!I32+'Three Statements'!I55-'Three Statements'!I49</f>
        <v>44597</v>
      </c>
      <c r="K32" s="7">
        <f>'Three Statements'!J32+'Three Statements'!J55-'Three Statements'!J49</f>
        <v>51909.982938019508</v>
      </c>
      <c r="L32" s="7">
        <f>'Three Statements'!K32+'Three Statements'!K55-'Three Statements'!K49</f>
        <v>56083.211146973808</v>
      </c>
      <c r="M32" s="7">
        <f>'Three Statements'!L32+'Three Statements'!L55-'Three Statements'!L49</f>
        <v>59909.187575749405</v>
      </c>
      <c r="N32" s="7">
        <f>'Three Statements'!M32+'Three Statements'!M55-'Three Statements'!M49</f>
        <v>64544.867028036315</v>
      </c>
    </row>
    <row r="33" spans="1:15" ht="15.5" thickTop="1" x14ac:dyDescent="0.75">
      <c r="A33" t="s">
        <v>161</v>
      </c>
      <c r="B33" s="3"/>
      <c r="C33" s="3"/>
      <c r="D33" s="3"/>
      <c r="E33" s="3"/>
      <c r="F33" s="3"/>
      <c r="G33" s="3"/>
      <c r="H33" s="3"/>
      <c r="I33" s="3"/>
      <c r="J33" s="3"/>
      <c r="K33" s="3"/>
      <c r="L33" s="3"/>
      <c r="M33" s="3"/>
      <c r="N33" s="3"/>
    </row>
    <row r="34" spans="1:15" s="1" customFormat="1" x14ac:dyDescent="0.75">
      <c r="A34" s="1" t="s">
        <v>241</v>
      </c>
      <c r="B34" s="45">
        <f>B75*B32</f>
        <v>8893</v>
      </c>
      <c r="C34" s="45">
        <f t="shared" ref="C34:N34" si="52">C75*C32</f>
        <v>9121</v>
      </c>
      <c r="D34" s="45">
        <f t="shared" si="52"/>
        <v>10852</v>
      </c>
      <c r="E34" s="45">
        <f t="shared" si="52"/>
        <v>12724</v>
      </c>
      <c r="F34" s="45">
        <f t="shared" si="52"/>
        <v>14677</v>
      </c>
      <c r="G34" s="45">
        <f t="shared" si="52"/>
        <v>23287</v>
      </c>
      <c r="H34" s="45">
        <f t="shared" si="52"/>
        <v>24973</v>
      </c>
      <c r="I34" s="45">
        <f t="shared" si="52"/>
        <v>25040.000000000004</v>
      </c>
      <c r="J34" s="45">
        <f t="shared" si="52"/>
        <v>28623.881778282175</v>
      </c>
      <c r="K34" s="45">
        <f t="shared" si="52"/>
        <v>34119.369967335573</v>
      </c>
      <c r="L34" s="45">
        <f t="shared" si="52"/>
        <v>37293.523504336619</v>
      </c>
      <c r="M34" s="45">
        <f t="shared" si="52"/>
        <v>38902.74431541856</v>
      </c>
      <c r="N34" s="45">
        <f t="shared" si="52"/>
        <v>41753.554671356709</v>
      </c>
    </row>
    <row r="35" spans="1:15" x14ac:dyDescent="0.75">
      <c r="A35" s="2" t="s">
        <v>44</v>
      </c>
      <c r="B35" s="3">
        <f>Historicals!B41</f>
        <v>107</v>
      </c>
      <c r="C35" s="3">
        <f>Historicals!C41</f>
        <v>44</v>
      </c>
      <c r="D35" s="3">
        <f>Historicals!D41</f>
        <v>6</v>
      </c>
      <c r="E35" s="3">
        <f>Historicals!E41</f>
        <v>6</v>
      </c>
      <c r="F35" s="3">
        <f>Historicals!F41</f>
        <v>6</v>
      </c>
      <c r="G35" s="3">
        <f>Historicals!G41</f>
        <v>3</v>
      </c>
      <c r="H35" s="3">
        <f>Historicals!H41</f>
        <v>0</v>
      </c>
      <c r="I35" s="3">
        <f>Historicals!I41</f>
        <v>500</v>
      </c>
      <c r="J35" s="3">
        <f>I35</f>
        <v>500</v>
      </c>
      <c r="K35" s="3">
        <f t="shared" ref="K35:N35" si="53">J35</f>
        <v>500</v>
      </c>
      <c r="L35" s="3">
        <f t="shared" si="53"/>
        <v>500</v>
      </c>
      <c r="M35" s="3">
        <f t="shared" si="53"/>
        <v>500</v>
      </c>
      <c r="N35" s="3">
        <f t="shared" si="53"/>
        <v>500</v>
      </c>
    </row>
    <row r="36" spans="1:15" x14ac:dyDescent="0.75">
      <c r="A36" s="2" t="s">
        <v>45</v>
      </c>
      <c r="B36" s="3">
        <f>Historicals!B42</f>
        <v>74</v>
      </c>
      <c r="C36" s="3">
        <f>Historicals!C42</f>
        <v>1</v>
      </c>
      <c r="D36" s="3">
        <f>Historicals!D42</f>
        <v>325</v>
      </c>
      <c r="E36" s="3">
        <f>Historicals!E42</f>
        <v>336</v>
      </c>
      <c r="F36" s="3">
        <f>Historicals!F42</f>
        <v>9</v>
      </c>
      <c r="G36" s="3">
        <f>Historicals!G42</f>
        <v>248</v>
      </c>
      <c r="H36" s="3">
        <f>Historicals!H42</f>
        <v>2</v>
      </c>
      <c r="I36" s="3">
        <f>Historicals!I42</f>
        <v>10</v>
      </c>
      <c r="J36" s="3">
        <f>I36</f>
        <v>10</v>
      </c>
      <c r="K36" s="3">
        <f t="shared" ref="K36:N36" si="54">J36</f>
        <v>10</v>
      </c>
      <c r="L36" s="3">
        <f t="shared" si="54"/>
        <v>10</v>
      </c>
      <c r="M36" s="3">
        <f t="shared" si="54"/>
        <v>10</v>
      </c>
      <c r="N36" s="3">
        <f t="shared" si="54"/>
        <v>10</v>
      </c>
    </row>
    <row r="37" spans="1:15" x14ac:dyDescent="0.75">
      <c r="A37" t="s">
        <v>162</v>
      </c>
      <c r="B37" s="3">
        <f>SUM(Historicals!B43:B46)</f>
        <v>6153</v>
      </c>
      <c r="C37" s="3">
        <f>SUM(Historicals!C43:C46)</f>
        <v>5313</v>
      </c>
      <c r="D37" s="3">
        <f>SUM(Historicals!D43:D46)</f>
        <v>5143</v>
      </c>
      <c r="E37" s="3">
        <f>SUM(Historicals!E43:E46)</f>
        <v>5698</v>
      </c>
      <c r="F37" s="3">
        <f>SUM(Historicals!F43:F46)</f>
        <v>7851</v>
      </c>
      <c r="G37" s="3">
        <f>SUM(Historicals!G43:G46)</f>
        <v>8033</v>
      </c>
      <c r="H37" s="3">
        <f>SUM(Historicals!H43:H46)</f>
        <v>9672</v>
      </c>
      <c r="I37" s="3">
        <f>SUM(Historicals!I43:I46)</f>
        <v>10220</v>
      </c>
      <c r="J37" s="3">
        <f>I37</f>
        <v>10220</v>
      </c>
      <c r="K37" s="3">
        <f t="shared" ref="K37:N37" si="55">J37</f>
        <v>10220</v>
      </c>
      <c r="L37" s="3">
        <f t="shared" si="55"/>
        <v>10220</v>
      </c>
      <c r="M37" s="3">
        <f t="shared" si="55"/>
        <v>10220</v>
      </c>
      <c r="N37" s="3">
        <f t="shared" si="55"/>
        <v>10220</v>
      </c>
    </row>
    <row r="38" spans="1:15" x14ac:dyDescent="0.75">
      <c r="A38" t="s">
        <v>48</v>
      </c>
      <c r="B38" s="3">
        <f>Historicals!B48</f>
        <v>1079</v>
      </c>
      <c r="C38" s="3">
        <f>Historicals!C48</f>
        <v>1993</v>
      </c>
      <c r="D38" s="3">
        <f>Historicals!D48</f>
        <v>3471</v>
      </c>
      <c r="E38" s="3">
        <f>Historicals!E48</f>
        <v>3468</v>
      </c>
      <c r="F38" s="3">
        <f>Historicals!F48</f>
        <v>3464</v>
      </c>
      <c r="G38" s="3">
        <f>Historicals!G48</f>
        <v>9406</v>
      </c>
      <c r="H38" s="3">
        <f>Historicals!H48</f>
        <v>9413</v>
      </c>
      <c r="I38" s="3">
        <f>Historicals!I48</f>
        <v>8920</v>
      </c>
      <c r="J38" s="3">
        <f>AVERAGE(E38:I38)</f>
        <v>6934.2</v>
      </c>
      <c r="K38" s="3">
        <f>AVERAGE(F38:J38)</f>
        <v>7627.44</v>
      </c>
      <c r="L38" s="3">
        <f t="shared" ref="L38:N38" si="56">AVERAGE(G38:K38)</f>
        <v>8460.1280000000006</v>
      </c>
      <c r="M38" s="3">
        <f t="shared" si="56"/>
        <v>8270.9535999999989</v>
      </c>
      <c r="N38" s="3">
        <f t="shared" si="56"/>
        <v>8042.5443199999991</v>
      </c>
      <c r="O38" t="s">
        <v>223</v>
      </c>
    </row>
    <row r="39" spans="1:15" x14ac:dyDescent="0.75">
      <c r="A39" s="54" t="s">
        <v>49</v>
      </c>
      <c r="B39" s="3">
        <f>Historicals!B49</f>
        <v>0</v>
      </c>
      <c r="C39" s="3">
        <f>Historicals!C49</f>
        <v>0</v>
      </c>
      <c r="D39" s="3">
        <f>Historicals!D49</f>
        <v>0</v>
      </c>
      <c r="E39" s="3">
        <f>Historicals!E49</f>
        <v>0</v>
      </c>
      <c r="F39" s="3">
        <f>Historicals!F49</f>
        <v>0</v>
      </c>
      <c r="G39" s="3">
        <f>Historicals!G49</f>
        <v>2913</v>
      </c>
      <c r="H39" s="3">
        <f>Historicals!H49</f>
        <v>2931</v>
      </c>
      <c r="I39" s="3">
        <f>Historicals!I49</f>
        <v>2777</v>
      </c>
      <c r="J39" s="3">
        <f>Historicals!J49</f>
        <v>2777</v>
      </c>
      <c r="K39" s="3">
        <f>Historicals!K49</f>
        <v>2777</v>
      </c>
      <c r="L39" s="3">
        <f>Historicals!L49</f>
        <v>2777</v>
      </c>
      <c r="M39" s="3">
        <f>Historicals!M49</f>
        <v>2777</v>
      </c>
      <c r="N39" s="3">
        <f>Historicals!N49</f>
        <v>2777</v>
      </c>
      <c r="O39" t="s">
        <v>219</v>
      </c>
    </row>
    <row r="40" spans="1:15" x14ac:dyDescent="0.75">
      <c r="A40" t="s">
        <v>163</v>
      </c>
      <c r="B40" s="3">
        <f>Historicals!B50</f>
        <v>1480</v>
      </c>
      <c r="C40" s="3">
        <f>Historicals!C50</f>
        <v>1770</v>
      </c>
      <c r="D40" s="3">
        <f>Historicals!D50</f>
        <v>1907</v>
      </c>
      <c r="E40" s="3">
        <f>Historicals!E50</f>
        <v>3216</v>
      </c>
      <c r="F40" s="3">
        <f>Historicals!F50</f>
        <v>3347</v>
      </c>
      <c r="G40" s="3">
        <f>Historicals!G50</f>
        <v>2684</v>
      </c>
      <c r="H40" s="3">
        <f>Historicals!H50</f>
        <v>2955</v>
      </c>
      <c r="I40" s="3">
        <f>Historicals!I50</f>
        <v>2613</v>
      </c>
      <c r="J40" s="3">
        <f>J78-(SUM(J35:J39))</f>
        <v>8182.6817782821745</v>
      </c>
      <c r="K40" s="3">
        <f t="shared" ref="K40:N40" si="57">K78-(SUM(K35:K39))</f>
        <v>12984.929967335574</v>
      </c>
      <c r="L40" s="3">
        <f t="shared" si="57"/>
        <v>15326.395504336619</v>
      </c>
      <c r="M40" s="3">
        <f t="shared" si="57"/>
        <v>17124.79071541856</v>
      </c>
      <c r="N40" s="3">
        <f t="shared" si="57"/>
        <v>20204.010351356708</v>
      </c>
      <c r="O40" t="s">
        <v>219</v>
      </c>
    </row>
    <row r="41" spans="1:15" x14ac:dyDescent="0.75">
      <c r="A41" t="s">
        <v>164</v>
      </c>
      <c r="B41" s="3">
        <f>SUM(B42:B44)</f>
        <v>12707</v>
      </c>
      <c r="C41" s="3">
        <f t="shared" ref="C41:I41" si="58">SUM(C42:C44)</f>
        <v>12258</v>
      </c>
      <c r="D41" s="3">
        <f t="shared" si="58"/>
        <v>12407</v>
      </c>
      <c r="E41" s="3">
        <f t="shared" si="58"/>
        <v>9812</v>
      </c>
      <c r="F41" s="3">
        <f t="shared" si="58"/>
        <v>9040</v>
      </c>
      <c r="G41" s="3">
        <f t="shared" si="58"/>
        <v>8055</v>
      </c>
      <c r="H41" s="3">
        <f t="shared" si="58"/>
        <v>12767</v>
      </c>
      <c r="I41" s="3">
        <f t="shared" si="58"/>
        <v>15281</v>
      </c>
      <c r="J41" s="3">
        <f t="shared" ref="J41" si="59">SUM(J42:J44)</f>
        <v>15973.118221717821</v>
      </c>
      <c r="K41" s="3">
        <f t="shared" ref="K41" si="60">SUM(K42:K44)</f>
        <v>17790.612970683942</v>
      </c>
      <c r="L41" s="3">
        <f t="shared" ref="L41" si="61">SUM(L42:L44)</f>
        <v>18789.687642637189</v>
      </c>
      <c r="M41" s="3">
        <f t="shared" ref="M41" si="62">SUM(M42:M44)</f>
        <v>21006.443260330849</v>
      </c>
      <c r="N41" s="3">
        <f t="shared" ref="N41" si="63">SUM(N42:N44)</f>
        <v>22791.312356679606</v>
      </c>
    </row>
    <row r="42" spans="1:15" x14ac:dyDescent="0.75">
      <c r="A42" s="2" t="s">
        <v>165</v>
      </c>
      <c r="B42" s="3">
        <f>Historicals!B56</f>
        <v>3</v>
      </c>
      <c r="C42" s="3">
        <f>Historicals!C56</f>
        <v>3</v>
      </c>
      <c r="D42" s="3">
        <f>Historicals!D56</f>
        <v>3</v>
      </c>
      <c r="E42" s="3">
        <f>Historicals!E56</f>
        <v>3</v>
      </c>
      <c r="F42" s="3">
        <f>Historicals!F56</f>
        <v>3</v>
      </c>
      <c r="G42" s="3">
        <f>Historicals!G56</f>
        <v>3</v>
      </c>
      <c r="H42" s="3">
        <f>Historicals!H56</f>
        <v>3</v>
      </c>
      <c r="I42" s="3">
        <f>Historicals!I56</f>
        <v>3</v>
      </c>
      <c r="J42" s="3">
        <f>I42</f>
        <v>3</v>
      </c>
      <c r="K42" s="3">
        <f t="shared" ref="K42:N42" si="64">J42</f>
        <v>3</v>
      </c>
      <c r="L42" s="3">
        <f t="shared" si="64"/>
        <v>3</v>
      </c>
      <c r="M42" s="3">
        <f t="shared" si="64"/>
        <v>3</v>
      </c>
      <c r="N42" s="3">
        <f t="shared" si="64"/>
        <v>3</v>
      </c>
      <c r="O42" t="s">
        <v>219</v>
      </c>
    </row>
    <row r="43" spans="1:15" x14ac:dyDescent="0.75">
      <c r="A43" s="2" t="s">
        <v>166</v>
      </c>
      <c r="B43" s="3">
        <f>Historicals!B59</f>
        <v>4685</v>
      </c>
      <c r="C43" s="3">
        <f>Historicals!C59</f>
        <v>4151</v>
      </c>
      <c r="D43" s="3">
        <f>Historicals!D59</f>
        <v>3979</v>
      </c>
      <c r="E43" s="3">
        <f>Historicals!E59</f>
        <v>3517</v>
      </c>
      <c r="F43" s="3">
        <f>Historicals!F59</f>
        <v>1643</v>
      </c>
      <c r="G43" s="3">
        <f>Historicals!G59</f>
        <v>-191</v>
      </c>
      <c r="H43" s="3">
        <f>Historicals!H59</f>
        <v>3179</v>
      </c>
      <c r="I43" s="3">
        <f>Historicals!I59</f>
        <v>3476</v>
      </c>
      <c r="J43" s="3">
        <f>J15-J63</f>
        <v>4700.2690015665885</v>
      </c>
      <c r="K43" s="3">
        <f>K15-K63</f>
        <v>5225.7780690734307</v>
      </c>
      <c r="L43" s="3">
        <f>L15-L63</f>
        <v>5372.3354136173302</v>
      </c>
      <c r="M43" s="3">
        <f>M15-M63</f>
        <v>5502.3445469853441</v>
      </c>
      <c r="N43" s="3">
        <f>N15-N63</f>
        <v>5481.6934910186337</v>
      </c>
      <c r="O43" t="s">
        <v>222</v>
      </c>
    </row>
    <row r="44" spans="1:15" x14ac:dyDescent="0.75">
      <c r="A44" s="2" t="s">
        <v>167</v>
      </c>
      <c r="B44" s="3">
        <f>SUM(Historicals!B57:B58)</f>
        <v>8019</v>
      </c>
      <c r="C44" s="3">
        <f>SUM(Historicals!C57:C58)</f>
        <v>8104</v>
      </c>
      <c r="D44" s="3">
        <f>SUM(Historicals!D57:D58)</f>
        <v>8425</v>
      </c>
      <c r="E44" s="3">
        <f>SUM(Historicals!E57:E58)</f>
        <v>6292</v>
      </c>
      <c r="F44" s="3">
        <f>SUM(Historicals!F57:F58)</f>
        <v>7394</v>
      </c>
      <c r="G44" s="3">
        <f>SUM(Historicals!G57:G58)</f>
        <v>8243</v>
      </c>
      <c r="H44" s="3">
        <f>SUM(Historicals!H57:H58)</f>
        <v>9585</v>
      </c>
      <c r="I44" s="3">
        <f>SUM(Historicals!I57:I58)</f>
        <v>11802</v>
      </c>
      <c r="J44" s="3">
        <f>J77-(SUM(J42:J43))</f>
        <v>11269.849220151233</v>
      </c>
      <c r="K44" s="3">
        <f t="shared" ref="K44:N44" si="65">K77-(SUM(K42:K43))</f>
        <v>12561.834901610511</v>
      </c>
      <c r="L44" s="3">
        <f t="shared" si="65"/>
        <v>13414.35222901986</v>
      </c>
      <c r="M44" s="3">
        <f t="shared" si="65"/>
        <v>15501.098713345506</v>
      </c>
      <c r="N44" s="3">
        <f t="shared" si="65"/>
        <v>17306.618865660974</v>
      </c>
      <c r="O44" t="s">
        <v>219</v>
      </c>
    </row>
    <row r="45" spans="1:15" ht="15.5" thickBot="1" x14ac:dyDescent="0.9">
      <c r="A45" s="6" t="s">
        <v>168</v>
      </c>
      <c r="B45" s="7">
        <f>SUM(B35:B41)</f>
        <v>21600</v>
      </c>
      <c r="C45" s="7">
        <f>SUM(C35:C41)</f>
        <v>21379</v>
      </c>
      <c r="D45" s="7">
        <f>SUM(D35:D41)</f>
        <v>23259</v>
      </c>
      <c r="E45" s="7">
        <f>SUM(E35:E41)</f>
        <v>22536</v>
      </c>
      <c r="F45" s="7">
        <f>SUM(F35:F41)</f>
        <v>23717</v>
      </c>
      <c r="G45" s="7">
        <f>SUM(G35:G41)</f>
        <v>31342</v>
      </c>
      <c r="H45" s="7">
        <f>SUM(H35:H41)</f>
        <v>37740</v>
      </c>
      <c r="I45" s="7">
        <f>SUM(I35:I41)</f>
        <v>40321</v>
      </c>
      <c r="J45" s="7">
        <f>SUM(J35:J41)</f>
        <v>44597</v>
      </c>
      <c r="K45" s="7">
        <f>SUM(K35:K41)</f>
        <v>51909.982938019515</v>
      </c>
      <c r="L45" s="7">
        <f>SUM(L35:L41)</f>
        <v>56083.211146973808</v>
      </c>
      <c r="M45" s="7">
        <f>SUM(M35:M41)</f>
        <v>59909.187575749413</v>
      </c>
      <c r="N45" s="7">
        <f>SUM(N35:N41)</f>
        <v>64544.867028036315</v>
      </c>
    </row>
    <row r="46" spans="1:15" s="1" customFormat="1" ht="15.5" thickTop="1" x14ac:dyDescent="0.75">
      <c r="A46" s="55" t="s">
        <v>169</v>
      </c>
      <c r="B46" s="55">
        <f>B32-B45</f>
        <v>0</v>
      </c>
      <c r="C46" s="55">
        <f>C32-C45</f>
        <v>0</v>
      </c>
      <c r="D46" s="55">
        <f>D32-D45</f>
        <v>0</v>
      </c>
      <c r="E46" s="55">
        <f>E32-E45</f>
        <v>0</v>
      </c>
      <c r="F46" s="55">
        <f>F32-F45</f>
        <v>0</v>
      </c>
      <c r="G46" s="55">
        <f>G32-G45</f>
        <v>0</v>
      </c>
      <c r="H46" s="55">
        <f>H32-H45</f>
        <v>0</v>
      </c>
      <c r="I46" s="55">
        <f>I32-I45</f>
        <v>0</v>
      </c>
      <c r="J46" s="55">
        <f>J32-J45</f>
        <v>0</v>
      </c>
      <c r="K46" s="55">
        <f>K32-K45</f>
        <v>0</v>
      </c>
      <c r="L46" s="55">
        <f>L32-L45</f>
        <v>0</v>
      </c>
      <c r="M46" s="55">
        <f>M32-M45</f>
        <v>0</v>
      </c>
      <c r="N46" s="55">
        <f>N32-N45</f>
        <v>0</v>
      </c>
    </row>
    <row r="47" spans="1:15" x14ac:dyDescent="0.75">
      <c r="A47" s="53" t="s">
        <v>170</v>
      </c>
      <c r="B47" s="37"/>
      <c r="C47" s="37"/>
      <c r="D47" s="37"/>
      <c r="E47" s="37"/>
      <c r="F47" s="37"/>
      <c r="G47" s="37"/>
      <c r="H47" s="37"/>
      <c r="I47" s="37"/>
      <c r="J47" s="37"/>
      <c r="K47" s="37"/>
      <c r="L47" s="37"/>
      <c r="M47" s="37"/>
      <c r="N47" s="37"/>
    </row>
    <row r="48" spans="1:15" x14ac:dyDescent="0.75">
      <c r="A48" s="1" t="s">
        <v>133</v>
      </c>
      <c r="B48" s="9">
        <f>B7</f>
        <v>4233</v>
      </c>
      <c r="C48" s="9">
        <f>C7</f>
        <v>4642</v>
      </c>
      <c r="D48" s="9">
        <f>D7</f>
        <v>4945</v>
      </c>
      <c r="E48" s="9">
        <f>E7</f>
        <v>4379</v>
      </c>
      <c r="F48" s="9">
        <f>F7</f>
        <v>4850</v>
      </c>
      <c r="G48" s="9">
        <f>G7</f>
        <v>2976</v>
      </c>
      <c r="H48" s="9">
        <f>H7</f>
        <v>6923</v>
      </c>
      <c r="I48" s="9">
        <f>I7</f>
        <v>6856</v>
      </c>
      <c r="J48" s="9">
        <f>J7</f>
        <v>6856</v>
      </c>
      <c r="K48" s="9">
        <f>K7</f>
        <v>6856</v>
      </c>
      <c r="L48" s="9">
        <f>L7</f>
        <v>6856</v>
      </c>
      <c r="M48" s="9">
        <f>M7</f>
        <v>6856</v>
      </c>
      <c r="N48" s="9">
        <f>N7</f>
        <v>6856</v>
      </c>
      <c r="O48" t="s">
        <v>219</v>
      </c>
    </row>
    <row r="49" spans="1:15" x14ac:dyDescent="0.75">
      <c r="A49" t="s">
        <v>131</v>
      </c>
      <c r="B49" s="56">
        <f>B6</f>
        <v>606</v>
      </c>
      <c r="C49" s="56">
        <f>C6</f>
        <v>649</v>
      </c>
      <c r="D49" s="56">
        <f>D6</f>
        <v>706</v>
      </c>
      <c r="E49" s="56">
        <f>E6</f>
        <v>747</v>
      </c>
      <c r="F49" s="56">
        <f>F6</f>
        <v>705</v>
      </c>
      <c r="G49" s="56">
        <f>G6</f>
        <v>721</v>
      </c>
      <c r="H49" s="56">
        <f>H6</f>
        <v>744</v>
      </c>
      <c r="I49" s="56">
        <f>I6</f>
        <v>717</v>
      </c>
      <c r="J49" s="56">
        <f>J6</f>
        <v>717</v>
      </c>
      <c r="K49" s="56">
        <f>K6</f>
        <v>717</v>
      </c>
      <c r="L49" s="56">
        <f>L6</f>
        <v>717</v>
      </c>
      <c r="M49" s="56">
        <f>M6</f>
        <v>717</v>
      </c>
      <c r="N49" s="56">
        <f>N6</f>
        <v>717</v>
      </c>
      <c r="O49" t="s">
        <v>219</v>
      </c>
    </row>
    <row r="50" spans="1:15" x14ac:dyDescent="0.75">
      <c r="A50" t="s">
        <v>171</v>
      </c>
      <c r="B50" s="3">
        <f>Historicals!B108</f>
        <v>1262</v>
      </c>
      <c r="C50" s="3">
        <f>Historicals!C108</f>
        <v>748</v>
      </c>
      <c r="D50" s="3">
        <f>Historicals!D108</f>
        <v>703</v>
      </c>
      <c r="E50" s="3">
        <f>Historicals!E108</f>
        <v>529</v>
      </c>
      <c r="F50" s="3">
        <f>Historicals!F108</f>
        <v>757</v>
      </c>
      <c r="G50" s="3">
        <f>Historicals!G108</f>
        <v>1028</v>
      </c>
      <c r="H50" s="3">
        <f>Historicals!H108</f>
        <v>1177</v>
      </c>
      <c r="I50" s="3">
        <f>Historicals!I108</f>
        <v>1231</v>
      </c>
      <c r="J50" s="3">
        <f>I50</f>
        <v>1231</v>
      </c>
      <c r="K50" s="3">
        <f t="shared" ref="K50:N50" si="66">J50</f>
        <v>1231</v>
      </c>
      <c r="L50" s="3">
        <f t="shared" si="66"/>
        <v>1231</v>
      </c>
      <c r="M50" s="3">
        <f t="shared" si="66"/>
        <v>1231</v>
      </c>
      <c r="N50" s="3">
        <f t="shared" si="66"/>
        <v>1231</v>
      </c>
      <c r="O50" t="s">
        <v>219</v>
      </c>
    </row>
    <row r="51" spans="1:15" x14ac:dyDescent="0.75">
      <c r="A51" s="152" t="s">
        <v>209</v>
      </c>
      <c r="B51" s="9">
        <f>B12*(1-B14)</f>
        <v>3273</v>
      </c>
      <c r="C51" s="9">
        <f>C12*(1-C14)</f>
        <v>3760</v>
      </c>
      <c r="D51" s="9">
        <f>D12*(1-D14)</f>
        <v>4240</v>
      </c>
      <c r="E51" s="9">
        <f>E12*(1-E14)</f>
        <v>1933.0000000000002</v>
      </c>
      <c r="F51" s="9">
        <f>F12*(1-F14)</f>
        <v>4029.0000000000005</v>
      </c>
      <c r="G51" s="9">
        <f>G12*(1-G14)</f>
        <v>2539</v>
      </c>
      <c r="H51" s="9">
        <f>H12*(1-H14)</f>
        <v>5727</v>
      </c>
      <c r="I51" s="9">
        <f>I12*(1-I14)</f>
        <v>6046</v>
      </c>
      <c r="J51" s="9">
        <f>J12*(1-J14)</f>
        <v>5265.2975833950459</v>
      </c>
      <c r="K51" s="9">
        <f>K12*(1-K14)</f>
        <v>5706.5386529344869</v>
      </c>
      <c r="L51" s="9">
        <f>L12*(1-L14)</f>
        <v>5708.341787163653</v>
      </c>
      <c r="M51" s="9">
        <f>M12*(1-M14)</f>
        <v>5680.1484345448034</v>
      </c>
      <c r="N51" s="9">
        <f>N12*(1-N14)</f>
        <v>5681.7803326617041</v>
      </c>
    </row>
    <row r="52" spans="1:15" x14ac:dyDescent="0.75">
      <c r="A52" t="s">
        <v>172</v>
      </c>
      <c r="B52" s="3">
        <f>Historicals!B107</f>
        <v>53</v>
      </c>
      <c r="C52" s="3">
        <f>Historicals!C107</f>
        <v>70</v>
      </c>
      <c r="D52" s="3">
        <f>Historicals!D107</f>
        <v>98</v>
      </c>
      <c r="E52" s="3">
        <f>Historicals!E107</f>
        <v>125</v>
      </c>
      <c r="F52" s="3">
        <f>Historicals!F107</f>
        <v>153</v>
      </c>
      <c r="G52" s="3">
        <f>Historicals!G107</f>
        <v>140</v>
      </c>
      <c r="H52" s="3">
        <f>Historicals!H107</f>
        <v>293</v>
      </c>
      <c r="I52" s="3">
        <f>Historicals!I107</f>
        <v>290</v>
      </c>
      <c r="J52" s="3">
        <f>J11*I72</f>
        <v>159.78679227355153</v>
      </c>
      <c r="K52" s="3">
        <f>K11*J72</f>
        <v>407.25436617015919</v>
      </c>
      <c r="L52" s="3">
        <f>L11*K72</f>
        <v>492.68054695812646</v>
      </c>
      <c r="M52" s="3">
        <f>M11*L72</f>
        <v>523.0657769163555</v>
      </c>
      <c r="N52" s="3">
        <f>N11*M72</f>
        <v>493.75511370543165</v>
      </c>
      <c r="O52" t="s">
        <v>224</v>
      </c>
    </row>
    <row r="53" spans="1:15" x14ac:dyDescent="0.75">
      <c r="A53" t="s">
        <v>173</v>
      </c>
      <c r="B53" s="153">
        <v>973</v>
      </c>
      <c r="C53" s="3">
        <f>C24-B24</f>
        <v>25</v>
      </c>
      <c r="D53" s="3">
        <f>D24-C24</f>
        <v>920</v>
      </c>
      <c r="E53" s="3">
        <f>E24-D24</f>
        <v>-1493</v>
      </c>
      <c r="F53" s="3">
        <f>F24-E24</f>
        <v>-435</v>
      </c>
      <c r="G53" s="3">
        <f>G24-F24</f>
        <v>3613</v>
      </c>
      <c r="H53" s="3">
        <f>H24-G24</f>
        <v>4345</v>
      </c>
      <c r="I53" s="3">
        <f>I24-H24</f>
        <v>866</v>
      </c>
      <c r="J53" s="3">
        <f>J24-I24</f>
        <v>-3033.6853546244602</v>
      </c>
      <c r="K53" s="3">
        <f>K24-J24</f>
        <v>555.71044398018603</v>
      </c>
      <c r="L53" s="3">
        <f>L24-K24</f>
        <v>933.0453583880535</v>
      </c>
      <c r="M53" s="3">
        <f>M24-L24</f>
        <v>122.48498225789626</v>
      </c>
      <c r="N53" s="3">
        <f>N24-M24</f>
        <v>-273.36230750632785</v>
      </c>
    </row>
    <row r="54" spans="1:15" x14ac:dyDescent="0.75">
      <c r="A54" s="154" t="s">
        <v>215</v>
      </c>
      <c r="B54" s="3">
        <f>'Segmental forecast'!B14</f>
        <v>963</v>
      </c>
      <c r="C54" s="3">
        <f>'Segmental forecast'!C14</f>
        <v>1143</v>
      </c>
      <c r="D54" s="3">
        <f>'Segmental forecast'!D14</f>
        <v>1105</v>
      </c>
      <c r="E54" s="3">
        <f>'Segmental forecast'!E14</f>
        <v>1028</v>
      </c>
      <c r="F54" s="3">
        <f>'Segmental forecast'!F14</f>
        <v>1119</v>
      </c>
      <c r="G54" s="3">
        <f>'Segmental forecast'!G14</f>
        <v>1086</v>
      </c>
      <c r="H54" s="3">
        <f>'Segmental forecast'!H14</f>
        <v>793</v>
      </c>
      <c r="I54" s="3">
        <f>'Segmental forecast'!I14</f>
        <v>904</v>
      </c>
      <c r="J54" s="3">
        <f>AVERAGE(E54:I54)</f>
        <v>986</v>
      </c>
      <c r="K54" s="3">
        <f t="shared" ref="K54:N54" si="67">AVERAGE(F54:J54)</f>
        <v>977.6</v>
      </c>
      <c r="L54" s="3">
        <f t="shared" si="67"/>
        <v>949.32</v>
      </c>
      <c r="M54" s="3">
        <f t="shared" si="67"/>
        <v>921.98400000000004</v>
      </c>
      <c r="N54" s="3">
        <f t="shared" si="67"/>
        <v>947.78080000000011</v>
      </c>
      <c r="O54" t="s">
        <v>223</v>
      </c>
    </row>
    <row r="55" spans="1:15" x14ac:dyDescent="0.75">
      <c r="A55" s="152" t="s">
        <v>210</v>
      </c>
      <c r="B55" s="9">
        <f>B51+B6-B54-B53</f>
        <v>1943</v>
      </c>
      <c r="C55" s="9">
        <f>C51+C6-C54-C53</f>
        <v>3241</v>
      </c>
      <c r="D55" s="9">
        <f>D51+D6-D54-D53</f>
        <v>2921</v>
      </c>
      <c r="E55" s="9">
        <f>E51+E6-E54-E53</f>
        <v>3145</v>
      </c>
      <c r="F55" s="9">
        <f>F51+F6-F54-F53</f>
        <v>4050</v>
      </c>
      <c r="G55" s="9">
        <f>G51+G6-G54-G53</f>
        <v>-1439</v>
      </c>
      <c r="H55" s="9">
        <f>H51+H6-H54-H53</f>
        <v>1333</v>
      </c>
      <c r="I55" s="9">
        <f>I51+I6-I54-I53</f>
        <v>4993</v>
      </c>
      <c r="J55" s="9">
        <f>J51+J6-J54-J53</f>
        <v>8029.982938019506</v>
      </c>
      <c r="K55" s="9">
        <f>K51+K6-K54-K53</f>
        <v>4890.2282089543005</v>
      </c>
      <c r="L55" s="9">
        <f>L51+L6-L54-L53</f>
        <v>4542.9764287755997</v>
      </c>
      <c r="M55" s="9">
        <f>M51+M6-M54-M53</f>
        <v>5352.6794522869068</v>
      </c>
      <c r="N55" s="9">
        <f>N51+N6-N54-N53</f>
        <v>5724.3618401680314</v>
      </c>
    </row>
    <row r="56" spans="1:15" x14ac:dyDescent="0.75">
      <c r="A56" t="s">
        <v>174</v>
      </c>
      <c r="B56" s="3">
        <f>SUM(Historicals!B69:B77)</f>
        <v>801</v>
      </c>
      <c r="C56" s="3">
        <f>SUM(Historicals!C69:C77)</f>
        <v>-1313</v>
      </c>
      <c r="D56" s="3">
        <f>SUM(Historicals!D69:D77)</f>
        <v>-1306</v>
      </c>
      <c r="E56" s="3">
        <f>SUM(Historicals!E69:E77)</f>
        <v>2275</v>
      </c>
      <c r="F56" s="3">
        <f>SUM(Historicals!F69:F77)</f>
        <v>1169</v>
      </c>
      <c r="G56" s="3">
        <f>SUM(Historicals!G69:G77)</f>
        <v>-775</v>
      </c>
      <c r="H56" s="3">
        <f>SUM(Historicals!H69:H77)</f>
        <v>186</v>
      </c>
      <c r="I56" s="3">
        <f>SUM(Historicals!I69:I77)</f>
        <v>-1575</v>
      </c>
      <c r="J56" s="3">
        <f>I56</f>
        <v>-1575</v>
      </c>
      <c r="K56" s="3">
        <f t="shared" ref="K56:N56" si="68">J56</f>
        <v>-1575</v>
      </c>
      <c r="L56" s="3">
        <f t="shared" si="68"/>
        <v>-1575</v>
      </c>
      <c r="M56" s="3">
        <f t="shared" si="68"/>
        <v>-1575</v>
      </c>
      <c r="N56" s="3">
        <f t="shared" si="68"/>
        <v>-1575</v>
      </c>
    </row>
    <row r="57" spans="1:15" x14ac:dyDescent="0.75">
      <c r="A57" s="25" t="s">
        <v>175</v>
      </c>
      <c r="B57" s="24">
        <f>B15+B6+B56</f>
        <v>4680</v>
      </c>
      <c r="C57" s="24">
        <f>C15+C6+C56</f>
        <v>3096</v>
      </c>
      <c r="D57" s="24">
        <f>D15+D6+D56</f>
        <v>3640</v>
      </c>
      <c r="E57" s="24">
        <f>E15+E6+E56</f>
        <v>4955</v>
      </c>
      <c r="F57" s="24">
        <f>F15+F6+F56</f>
        <v>5903</v>
      </c>
      <c r="G57" s="24">
        <f>G15+G6+G56</f>
        <v>2485</v>
      </c>
      <c r="H57" s="24">
        <f>H15+H6+H56</f>
        <v>6657</v>
      </c>
      <c r="I57" s="24">
        <f>I15+I6+I56</f>
        <v>5188</v>
      </c>
      <c r="J57" s="24">
        <f>J15+J6+J56</f>
        <v>4407.2975833950459</v>
      </c>
      <c r="K57" s="24">
        <f>K15+K6+K56</f>
        <v>4848.5386529344869</v>
      </c>
      <c r="L57" s="24">
        <f>L15+L6+L56</f>
        <v>4850.3417871636539</v>
      </c>
      <c r="M57" s="24">
        <f>M15+M6+M56</f>
        <v>4822.1484345448043</v>
      </c>
      <c r="N57" s="24">
        <f>N15+N6+N56</f>
        <v>4823.7803326617041</v>
      </c>
    </row>
    <row r="58" spans="1:15" x14ac:dyDescent="0.75">
      <c r="A58" t="s">
        <v>176</v>
      </c>
      <c r="B58" s="3">
        <f>SUM(Historicals!B80:B85)</f>
        <v>-175</v>
      </c>
      <c r="C58" s="3">
        <f>SUM(Historicals!C80:C85)</f>
        <v>-1040</v>
      </c>
      <c r="D58" s="3">
        <f>SUM(Historicals!D80:D85)</f>
        <v>-974</v>
      </c>
      <c r="E58" s="3">
        <f>SUM(Historicals!E80:E85)</f>
        <v>298</v>
      </c>
      <c r="F58" s="3">
        <f>SUM(Historicals!F80:F85)</f>
        <v>-269</v>
      </c>
      <c r="G58" s="3">
        <f>SUM(Historicals!G80:G85)</f>
        <v>-1059</v>
      </c>
      <c r="H58" s="3">
        <f>SUM(Historicals!H80:H85)</f>
        <v>-3971</v>
      </c>
      <c r="I58" s="3">
        <f>SUM(Historicals!I80:I85)</f>
        <v>-1505</v>
      </c>
      <c r="J58" s="3">
        <f>I58</f>
        <v>-1505</v>
      </c>
      <c r="K58" s="3">
        <f t="shared" ref="K58:N58" si="69">J58</f>
        <v>-1505</v>
      </c>
      <c r="L58" s="3">
        <f t="shared" si="69"/>
        <v>-1505</v>
      </c>
      <c r="M58" s="3">
        <f t="shared" si="69"/>
        <v>-1505</v>
      </c>
      <c r="N58" s="3">
        <f t="shared" si="69"/>
        <v>-1505</v>
      </c>
    </row>
    <row r="59" spans="1:15" x14ac:dyDescent="0.75">
      <c r="A59" t="s">
        <v>177</v>
      </c>
      <c r="B59" s="3">
        <f>Historicals!B86</f>
        <v>0</v>
      </c>
      <c r="C59" s="3">
        <f>Historicals!C86</f>
        <v>6</v>
      </c>
      <c r="D59" s="3">
        <f>Historicals!D86</f>
        <v>-34</v>
      </c>
      <c r="E59" s="3">
        <f>Historicals!E86</f>
        <v>-22</v>
      </c>
      <c r="F59" s="3">
        <f>Historicals!F86</f>
        <v>5</v>
      </c>
      <c r="G59" s="3">
        <f>Historicals!G86</f>
        <v>31</v>
      </c>
      <c r="H59" s="3">
        <f>Historicals!H86</f>
        <v>171</v>
      </c>
      <c r="I59" s="3">
        <f>Historicals!I86</f>
        <v>-19</v>
      </c>
      <c r="J59" s="3">
        <f>J31-I31</f>
        <v>-1103.4000000000001</v>
      </c>
      <c r="K59" s="3">
        <f>K31-J31</f>
        <v>41.720000000000255</v>
      </c>
      <c r="L59" s="3">
        <f>L31-K31</f>
        <v>149.66399999999976</v>
      </c>
      <c r="M59" s="3">
        <f>M31-L31</f>
        <v>116.59680000000026</v>
      </c>
      <c r="N59" s="3">
        <f>N31-M31</f>
        <v>20.916159999999763</v>
      </c>
    </row>
    <row r="60" spans="1:15" x14ac:dyDescent="0.75">
      <c r="A60" s="25" t="s">
        <v>178</v>
      </c>
      <c r="B60" s="24">
        <f>B58+B59</f>
        <v>-175</v>
      </c>
      <c r="C60" s="24">
        <f t="shared" ref="C60:J60" si="70">C58+C59</f>
        <v>-1034</v>
      </c>
      <c r="D60" s="24">
        <f t="shared" si="70"/>
        <v>-1008</v>
      </c>
      <c r="E60" s="24">
        <f t="shared" si="70"/>
        <v>276</v>
      </c>
      <c r="F60" s="24">
        <f t="shared" si="70"/>
        <v>-264</v>
      </c>
      <c r="G60" s="24">
        <f t="shared" si="70"/>
        <v>-1028</v>
      </c>
      <c r="H60" s="24">
        <f t="shared" si="70"/>
        <v>-3800</v>
      </c>
      <c r="I60" s="24">
        <f t="shared" si="70"/>
        <v>-1524</v>
      </c>
      <c r="J60" s="24">
        <f t="shared" si="70"/>
        <v>-2608.4</v>
      </c>
      <c r="K60" s="24">
        <f t="shared" ref="K60" si="71">K58+K59</f>
        <v>-1463.2799999999997</v>
      </c>
      <c r="L60" s="24">
        <f t="shared" ref="L60" si="72">L58+L59</f>
        <v>-1355.3360000000002</v>
      </c>
      <c r="M60" s="24">
        <f t="shared" ref="M60" si="73">M58+M59</f>
        <v>-1388.4031999999997</v>
      </c>
      <c r="N60" s="24">
        <f t="shared" ref="N60" si="74">N58+N59</f>
        <v>-1484.0838400000002</v>
      </c>
    </row>
    <row r="61" spans="1:15" x14ac:dyDescent="0.75">
      <c r="A61" t="s">
        <v>179</v>
      </c>
      <c r="B61" s="3">
        <f>Historicals!B94+Historicals!B96</f>
        <v>-2020</v>
      </c>
      <c r="C61" s="3">
        <f>Historicals!C94+Historicals!C96</f>
        <v>-2731</v>
      </c>
      <c r="D61" s="3">
        <f>Historicals!D94+Historicals!D96</f>
        <v>-2734</v>
      </c>
      <c r="E61" s="3">
        <f>Historicals!E94+Historicals!E96</f>
        <v>-3521</v>
      </c>
      <c r="F61" s="3">
        <f>Historicals!F94+Historicals!F96</f>
        <v>-3586</v>
      </c>
      <c r="G61" s="3">
        <f>Historicals!G94+Historicals!G96</f>
        <v>-2182</v>
      </c>
      <c r="H61" s="3">
        <f>Historicals!H94+Historicals!H96</f>
        <v>564</v>
      </c>
      <c r="I61" s="3">
        <f>Historicals!I94+Historicals!I96</f>
        <v>-2863</v>
      </c>
      <c r="J61" s="3">
        <f>I61</f>
        <v>-2863</v>
      </c>
      <c r="K61" s="3">
        <f t="shared" ref="K61:N61" si="75">J61</f>
        <v>-2863</v>
      </c>
      <c r="L61" s="3">
        <f t="shared" si="75"/>
        <v>-2863</v>
      </c>
      <c r="M61" s="3">
        <f t="shared" si="75"/>
        <v>-2863</v>
      </c>
      <c r="N61" s="3">
        <f t="shared" si="75"/>
        <v>-2863</v>
      </c>
      <c r="O61" t="s">
        <v>219</v>
      </c>
    </row>
    <row r="62" spans="1:15" x14ac:dyDescent="0.75">
      <c r="A62" s="49" t="s">
        <v>128</v>
      </c>
      <c r="B62" s="50" t="str">
        <f>IFERROR(B61/A61-1,"nm")</f>
        <v>nm</v>
      </c>
      <c r="C62" s="50">
        <f t="shared" ref="C62:J62" si="76">IFERROR(C61/B61-1,"nm")</f>
        <v>0.35198019801980207</v>
      </c>
      <c r="D62" s="50">
        <f t="shared" si="76"/>
        <v>1.0984987184181616E-3</v>
      </c>
      <c r="E62" s="50">
        <f t="shared" si="76"/>
        <v>0.28785662033650339</v>
      </c>
      <c r="F62" s="50">
        <f t="shared" si="76"/>
        <v>1.8460664583924924E-2</v>
      </c>
      <c r="G62" s="50">
        <f t="shared" si="76"/>
        <v>-0.39152258784160621</v>
      </c>
      <c r="H62" s="50">
        <f t="shared" si="76"/>
        <v>-1.2584784601283228</v>
      </c>
      <c r="I62" s="50">
        <f t="shared" si="76"/>
        <v>-6.0762411347517729</v>
      </c>
      <c r="J62" s="50">
        <f t="shared" si="76"/>
        <v>0</v>
      </c>
      <c r="K62" s="50">
        <f t="shared" ref="K62" si="77">IFERROR(K61/J61-1,"nm")</f>
        <v>0</v>
      </c>
      <c r="L62" s="50">
        <f t="shared" ref="L62" si="78">IFERROR(L61/K61-1,"nm")</f>
        <v>0</v>
      </c>
      <c r="M62" s="50">
        <f t="shared" ref="M62" si="79">IFERROR(M61/L61-1,"nm")</f>
        <v>0</v>
      </c>
      <c r="N62" s="50">
        <f t="shared" ref="N62" si="80">IFERROR(N61/M61-1,"nm")</f>
        <v>0</v>
      </c>
    </row>
    <row r="63" spans="1:15" x14ac:dyDescent="0.75">
      <c r="A63" t="s">
        <v>180</v>
      </c>
      <c r="B63" s="3">
        <f>Historicals!B97</f>
        <v>-899</v>
      </c>
      <c r="C63" s="3">
        <f>Historicals!C97</f>
        <v>-1022</v>
      </c>
      <c r="D63" s="3">
        <f>Historicals!D97</f>
        <v>-1133</v>
      </c>
      <c r="E63" s="3">
        <f>Historicals!E97</f>
        <v>-1243</v>
      </c>
      <c r="F63" s="3">
        <f>Historicals!F97</f>
        <v>-1332</v>
      </c>
      <c r="G63" s="3">
        <f>Historicals!G97</f>
        <v>-1452</v>
      </c>
      <c r="H63" s="3">
        <f>Historicals!H97</f>
        <v>-1638</v>
      </c>
      <c r="I63" s="3">
        <f>Historicals!I97</f>
        <v>-1837</v>
      </c>
      <c r="J63" s="3">
        <f>J18*J16</f>
        <v>565.02858182845739</v>
      </c>
      <c r="K63" s="3">
        <f>K18*K16</f>
        <v>480.76058386105649</v>
      </c>
      <c r="L63" s="3">
        <f>L18*L16</f>
        <v>336.00637354632391</v>
      </c>
      <c r="M63" s="3">
        <f>M18*M16</f>
        <v>177.80388755946049</v>
      </c>
      <c r="N63" s="3">
        <f>N18*N16</f>
        <v>200.08684164307078</v>
      </c>
      <c r="O63" t="s">
        <v>225</v>
      </c>
    </row>
    <row r="64" spans="1:15" x14ac:dyDescent="0.75">
      <c r="A64" t="s">
        <v>181</v>
      </c>
      <c r="B64" s="3">
        <f>SUM(Historicals!B89:B93,Historicals!B95)</f>
        <v>129</v>
      </c>
      <c r="C64" s="3">
        <f>SUM(Historicals!C89:C93,Historicals!C95)</f>
        <v>1082</v>
      </c>
      <c r="D64" s="3">
        <f>SUM(Historicals!D89:D93,Historicals!D95)</f>
        <v>1925</v>
      </c>
      <c r="E64" s="3">
        <f>SUM(Historicals!E89:E93,Historicals!E95)</f>
        <v>13</v>
      </c>
      <c r="F64" s="3">
        <f>SUM(Historicals!F89:F93,Historicals!F95)</f>
        <v>-325</v>
      </c>
      <c r="G64" s="3">
        <f>SUM(Historicals!G89:G93,Historicals!G95)</f>
        <v>6183</v>
      </c>
      <c r="H64" s="3">
        <f>SUM(Historicals!H89:H93,Historicals!H95)</f>
        <v>-249</v>
      </c>
      <c r="I64" s="3">
        <f>SUM(Historicals!I89:I93,Historicals!I95)</f>
        <v>15</v>
      </c>
      <c r="J64" s="3">
        <f>I64</f>
        <v>15</v>
      </c>
      <c r="K64" s="3">
        <f t="shared" ref="K64:N64" si="81">J64</f>
        <v>15</v>
      </c>
      <c r="L64" s="3">
        <f t="shared" si="81"/>
        <v>15</v>
      </c>
      <c r="M64" s="3">
        <f t="shared" si="81"/>
        <v>15</v>
      </c>
      <c r="N64" s="3">
        <f t="shared" si="81"/>
        <v>15</v>
      </c>
    </row>
    <row r="65" spans="1:14" x14ac:dyDescent="0.75">
      <c r="A65" t="s">
        <v>182</v>
      </c>
      <c r="B65" s="3">
        <f>Historicals!B98</f>
        <v>0</v>
      </c>
      <c r="C65" s="3">
        <f>Historicals!C98</f>
        <v>0</v>
      </c>
      <c r="D65" s="3">
        <f>Historicals!D98</f>
        <v>0</v>
      </c>
      <c r="E65" s="3">
        <f>Historicals!E98</f>
        <v>-84</v>
      </c>
      <c r="F65" s="3">
        <f>Historicals!F98</f>
        <v>-50</v>
      </c>
      <c r="G65" s="3">
        <f>Historicals!G98</f>
        <v>-58</v>
      </c>
      <c r="H65" s="3">
        <f>Historicals!H98</f>
        <v>-136</v>
      </c>
      <c r="I65" s="3">
        <f>Historicals!I98</f>
        <v>-151</v>
      </c>
      <c r="J65" s="3">
        <f>I65</f>
        <v>-151</v>
      </c>
      <c r="K65" s="3">
        <f t="shared" ref="K65:N65" si="82">J65</f>
        <v>-151</v>
      </c>
      <c r="L65" s="3">
        <f t="shared" si="82"/>
        <v>-151</v>
      </c>
      <c r="M65" s="3">
        <f t="shared" si="82"/>
        <v>-151</v>
      </c>
      <c r="N65" s="3">
        <f t="shared" si="82"/>
        <v>-151</v>
      </c>
    </row>
    <row r="66" spans="1:14" x14ac:dyDescent="0.75">
      <c r="A66" s="25" t="s">
        <v>183</v>
      </c>
      <c r="B66" s="24">
        <f>SUM(B61,B63:B65)</f>
        <v>-2790</v>
      </c>
      <c r="C66" s="24">
        <f t="shared" ref="C66:J66" si="83">SUM(C61,C63:C65)</f>
        <v>-2671</v>
      </c>
      <c r="D66" s="24">
        <f t="shared" si="83"/>
        <v>-1942</v>
      </c>
      <c r="E66" s="24">
        <f t="shared" si="83"/>
        <v>-4835</v>
      </c>
      <c r="F66" s="24">
        <f t="shared" si="83"/>
        <v>-5293</v>
      </c>
      <c r="G66" s="24">
        <f t="shared" si="83"/>
        <v>2491</v>
      </c>
      <c r="H66" s="24">
        <f t="shared" si="83"/>
        <v>-1459</v>
      </c>
      <c r="I66" s="24">
        <f t="shared" si="83"/>
        <v>-4836</v>
      </c>
      <c r="J66" s="24">
        <f t="shared" si="83"/>
        <v>-2433.9714181715426</v>
      </c>
      <c r="K66" s="24">
        <f t="shared" ref="K66" si="84">SUM(K61,K63:K65)</f>
        <v>-2518.2394161389434</v>
      </c>
      <c r="L66" s="24">
        <f t="shared" ref="L66" si="85">SUM(L61,L63:L65)</f>
        <v>-2662.9936264536759</v>
      </c>
      <c r="M66" s="24">
        <f t="shared" ref="M66" si="86">SUM(M61,M63:M65)</f>
        <v>-2821.1961124405393</v>
      </c>
      <c r="N66" s="24">
        <f t="shared" ref="N66" si="87">SUM(N61,N63:N65)</f>
        <v>-2798.9131583569292</v>
      </c>
    </row>
    <row r="67" spans="1:14" x14ac:dyDescent="0.75">
      <c r="A67" t="s">
        <v>184</v>
      </c>
      <c r="B67" s="3">
        <f>Historicals!B100</f>
        <v>-83</v>
      </c>
      <c r="C67" s="3">
        <f>Historicals!C100</f>
        <v>-105</v>
      </c>
      <c r="D67" s="3">
        <f>Historicals!D100</f>
        <v>-20</v>
      </c>
      <c r="E67" s="3">
        <f>Historicals!E100</f>
        <v>45</v>
      </c>
      <c r="F67" s="3">
        <f>Historicals!F100</f>
        <v>-129</v>
      </c>
      <c r="G67" s="3">
        <f>Historicals!G100</f>
        <v>-66</v>
      </c>
      <c r="H67" s="3">
        <f>Historicals!H100</f>
        <v>143</v>
      </c>
      <c r="I67" s="3">
        <f>Historicals!I100</f>
        <v>-143</v>
      </c>
      <c r="J67" s="3">
        <f>I67</f>
        <v>-143</v>
      </c>
      <c r="K67" s="3">
        <f t="shared" ref="K67:N67" si="88">J67</f>
        <v>-143</v>
      </c>
      <c r="L67" s="3">
        <f t="shared" si="88"/>
        <v>-143</v>
      </c>
      <c r="M67" s="3">
        <f t="shared" si="88"/>
        <v>-143</v>
      </c>
      <c r="N67" s="3">
        <f t="shared" si="88"/>
        <v>-143</v>
      </c>
    </row>
    <row r="68" spans="1:14" x14ac:dyDescent="0.75">
      <c r="A68" s="25" t="s">
        <v>185</v>
      </c>
      <c r="B68" s="24">
        <f>SUM(B57,B60,B66,B67)</f>
        <v>1632</v>
      </c>
      <c r="C68" s="24">
        <f t="shared" ref="C68:N68" si="89">SUM(C57,C60,C66,C67)</f>
        <v>-714</v>
      </c>
      <c r="D68" s="24">
        <f t="shared" si="89"/>
        <v>670</v>
      </c>
      <c r="E68" s="24">
        <f t="shared" si="89"/>
        <v>441</v>
      </c>
      <c r="F68" s="24">
        <f t="shared" si="89"/>
        <v>217</v>
      </c>
      <c r="G68" s="24">
        <f t="shared" si="89"/>
        <v>3882</v>
      </c>
      <c r="H68" s="24">
        <f t="shared" si="89"/>
        <v>1541</v>
      </c>
      <c r="I68" s="24">
        <f t="shared" si="89"/>
        <v>-1315</v>
      </c>
      <c r="J68" s="24">
        <f t="shared" si="89"/>
        <v>-778.07383477649682</v>
      </c>
      <c r="K68" s="24">
        <f t="shared" si="89"/>
        <v>724.01923679554375</v>
      </c>
      <c r="L68" s="24">
        <f t="shared" si="89"/>
        <v>689.01216070997771</v>
      </c>
      <c r="M68" s="24">
        <f t="shared" si="89"/>
        <v>469.54912210426528</v>
      </c>
      <c r="N68" s="24">
        <f t="shared" si="89"/>
        <v>397.7833343047746</v>
      </c>
    </row>
    <row r="69" spans="1:14" x14ac:dyDescent="0.75">
      <c r="A69" t="s">
        <v>186</v>
      </c>
      <c r="B69" s="3">
        <f>Historicals!B102</f>
        <v>2220</v>
      </c>
      <c r="C69" s="3">
        <f>B70</f>
        <v>3852</v>
      </c>
      <c r="D69" s="3">
        <f>C70</f>
        <v>3138</v>
      </c>
      <c r="E69" s="3">
        <f t="shared" ref="E69:I69" si="90">D70</f>
        <v>3808</v>
      </c>
      <c r="F69" s="3">
        <f t="shared" si="90"/>
        <v>4249</v>
      </c>
      <c r="G69" s="3">
        <f t="shared" si="90"/>
        <v>4466</v>
      </c>
      <c r="H69" s="3">
        <f t="shared" si="90"/>
        <v>8348</v>
      </c>
      <c r="I69" s="3">
        <f t="shared" si="90"/>
        <v>9889</v>
      </c>
      <c r="J69" s="3">
        <f>I69</f>
        <v>9889</v>
      </c>
      <c r="K69" s="3">
        <f t="shared" ref="K69:N69" si="91">J69</f>
        <v>9889</v>
      </c>
      <c r="L69" s="3">
        <f t="shared" si="91"/>
        <v>9889</v>
      </c>
      <c r="M69" s="3">
        <f t="shared" si="91"/>
        <v>9889</v>
      </c>
      <c r="N69" s="3">
        <f t="shared" si="91"/>
        <v>9889</v>
      </c>
    </row>
    <row r="70" spans="1:14" ht="15.5" thickBot="1" x14ac:dyDescent="0.9">
      <c r="A70" s="6" t="s">
        <v>187</v>
      </c>
      <c r="B70" s="7">
        <f>B68+B69</f>
        <v>3852</v>
      </c>
      <c r="C70" s="7">
        <f t="shared" ref="C70:J70" si="92">C68+C69</f>
        <v>3138</v>
      </c>
      <c r="D70" s="7">
        <f t="shared" si="92"/>
        <v>3808</v>
      </c>
      <c r="E70" s="7">
        <f t="shared" si="92"/>
        <v>4249</v>
      </c>
      <c r="F70" s="7">
        <f t="shared" si="92"/>
        <v>4466</v>
      </c>
      <c r="G70" s="7">
        <f t="shared" si="92"/>
        <v>8348</v>
      </c>
      <c r="H70" s="7">
        <f t="shared" si="92"/>
        <v>9889</v>
      </c>
      <c r="I70" s="7">
        <f t="shared" si="92"/>
        <v>8574</v>
      </c>
      <c r="J70" s="7">
        <f t="shared" si="92"/>
        <v>9110.9261652235036</v>
      </c>
      <c r="K70" s="7">
        <f t="shared" ref="K70" si="93">K68+K69</f>
        <v>10613.019236795544</v>
      </c>
      <c r="L70" s="7">
        <f t="shared" ref="L70" si="94">L68+L69</f>
        <v>10578.012160709977</v>
      </c>
      <c r="M70" s="7">
        <f t="shared" ref="M70" si="95">M68+M69</f>
        <v>10358.549122104265</v>
      </c>
      <c r="N70" s="7">
        <f t="shared" ref="N70" si="96">N68+N69</f>
        <v>10286.783334304775</v>
      </c>
    </row>
    <row r="71" spans="1:14" ht="15.5" thickTop="1" x14ac:dyDescent="0.75">
      <c r="A71" s="55" t="s">
        <v>169</v>
      </c>
      <c r="B71" s="155">
        <f>B22-B70</f>
        <v>0</v>
      </c>
      <c r="C71" s="155">
        <f>C22-C70</f>
        <v>0</v>
      </c>
      <c r="D71" s="155">
        <f>D22-D70</f>
        <v>0</v>
      </c>
      <c r="E71" s="155">
        <f>E22-E70</f>
        <v>0</v>
      </c>
      <c r="F71" s="155">
        <f>F22-F70</f>
        <v>0</v>
      </c>
      <c r="G71" s="155">
        <f>G22-G70</f>
        <v>0</v>
      </c>
      <c r="H71" s="155">
        <f>H22-H70</f>
        <v>0</v>
      </c>
      <c r="I71" s="155">
        <f>I22-I70</f>
        <v>0</v>
      </c>
      <c r="J71" s="155">
        <f>J22-J70</f>
        <v>0</v>
      </c>
      <c r="K71" s="155">
        <f>K22-K70</f>
        <v>0</v>
      </c>
      <c r="L71" s="155">
        <f>L22-L70</f>
        <v>0</v>
      </c>
      <c r="M71" s="155">
        <f>M22-M70</f>
        <v>0</v>
      </c>
      <c r="N71" s="155">
        <f>N22-N70</f>
        <v>0</v>
      </c>
    </row>
    <row r="72" spans="1:14" x14ac:dyDescent="0.75">
      <c r="A72" s="1" t="s">
        <v>188</v>
      </c>
      <c r="B72" s="45">
        <f>Historicals!B47+Historicals!B48-(Historicals!B26+Historicals!B27)</f>
        <v>1489</v>
      </c>
      <c r="C72" s="45">
        <f>Historicals!C47+Historicals!C48-(Historicals!C26+Historicals!C27)</f>
        <v>1894</v>
      </c>
      <c r="D72" s="45">
        <f>Historicals!D47+Historicals!D48-(Historicals!D26+Historicals!D27)</f>
        <v>2766</v>
      </c>
      <c r="E72" s="45">
        <f>Historicals!E47+Historicals!E48-(Historicals!E26+Historicals!E27)</f>
        <v>4263</v>
      </c>
      <c r="F72" s="45">
        <f>Historicals!F47+Historicals!F48-(Historicals!F26+Historicals!F27)</f>
        <v>6667</v>
      </c>
      <c r="G72" s="45">
        <f>Historicals!G47+Historicals!G48-(Historicals!G26+Historicals!G27)</f>
        <v>8903</v>
      </c>
      <c r="H72" s="45">
        <f>Historicals!H47+Historicals!H48-(Historicals!H26+Historicals!H27)</f>
        <v>5611</v>
      </c>
      <c r="I72" s="45">
        <f>Historicals!I47+Historicals!I48-(Historicals!I26+Historicals!I27)</f>
        <v>6653</v>
      </c>
      <c r="J72" s="45">
        <f>Historicals!J47+Historicals!J48-(Historicals!J26+Historicals!J27)</f>
        <v>15453</v>
      </c>
      <c r="K72" s="45">
        <f>Historicals!K47+Historicals!K48-(Historicals!K26+Historicals!K27)</f>
        <v>16642</v>
      </c>
      <c r="L72" s="45">
        <f>Historicals!L47+Historicals!L48-(Historicals!L26+Historicals!L27)</f>
        <v>17704.400000000001</v>
      </c>
      <c r="M72" s="45">
        <f>Historicals!M47+Historicals!M48-(Historicals!M26+Historicals!M27)</f>
        <v>17707.28</v>
      </c>
      <c r="N72" s="45">
        <f>Historicals!N47+Historicals!N48-(Historicals!N26+Historicals!N27)</f>
        <v>17431.335999999996</v>
      </c>
    </row>
    <row r="74" spans="1:14" x14ac:dyDescent="0.75">
      <c r="A74" t="s">
        <v>235</v>
      </c>
      <c r="B74" s="157">
        <v>112.69333115384613</v>
      </c>
    </row>
    <row r="75" spans="1:14" x14ac:dyDescent="0.75">
      <c r="A75" s="158" t="s">
        <v>238</v>
      </c>
      <c r="B75" s="159">
        <f>(SUM('Three Statements'!B35:B40)/B32)</f>
        <v>0.41171296296296295</v>
      </c>
      <c r="C75" s="159">
        <f>(SUM('Three Statements'!C35:C40)/C32)</f>
        <v>0.42663361242340614</v>
      </c>
      <c r="D75" s="159">
        <f>(SUM('Three Statements'!D35:D40)/D32)</f>
        <v>0.46657207962509134</v>
      </c>
      <c r="E75" s="159">
        <f>(SUM('Three Statements'!E35:E40)/E32)</f>
        <v>0.56460773872914449</v>
      </c>
      <c r="F75" s="159">
        <f>(SUM('Three Statements'!F35:F40)/F32)</f>
        <v>0.61883880760635834</v>
      </c>
      <c r="G75" s="159">
        <f>(SUM('Three Statements'!G35:G40)/G32)</f>
        <v>0.74299661795673533</v>
      </c>
      <c r="H75" s="159">
        <f>(SUM('Three Statements'!H35:H40)/H32)</f>
        <v>0.66171171171171173</v>
      </c>
      <c r="I75" s="159">
        <f>(SUM('Three Statements'!I35:I40)/I32)</f>
        <v>0.62101634384067861</v>
      </c>
      <c r="J75" s="159">
        <f>AVERAGE(E75:I75)</f>
        <v>0.64183424396892563</v>
      </c>
      <c r="K75" s="159">
        <f t="shared" ref="K75:N75" si="97">AVERAGE(F75:J75)</f>
        <v>0.65727954501688202</v>
      </c>
      <c r="L75" s="159">
        <f t="shared" si="97"/>
        <v>0.66496769249898668</v>
      </c>
      <c r="M75" s="159">
        <f t="shared" si="97"/>
        <v>0.64936190740743704</v>
      </c>
      <c r="N75" s="159">
        <f t="shared" si="97"/>
        <v>0.646891946546582</v>
      </c>
    </row>
    <row r="76" spans="1:14" x14ac:dyDescent="0.75">
      <c r="A76" s="158" t="s">
        <v>239</v>
      </c>
      <c r="B76" s="160">
        <f>B41/B32</f>
        <v>0.588287037037037</v>
      </c>
      <c r="C76" s="160">
        <f>C41/C32</f>
        <v>0.57336638757659386</v>
      </c>
      <c r="D76" s="160">
        <f>D41/D32</f>
        <v>0.5334279203749086</v>
      </c>
      <c r="E76" s="160">
        <f>E41/E32</f>
        <v>0.43539226127085551</v>
      </c>
      <c r="F76" s="160">
        <f>F41/F32</f>
        <v>0.38116119239364171</v>
      </c>
      <c r="G76" s="160">
        <f>G41/G32</f>
        <v>0.25700338204326462</v>
      </c>
      <c r="H76" s="160">
        <f>H41/H32</f>
        <v>0.33828828828828827</v>
      </c>
      <c r="I76" s="160">
        <f>I41/I32</f>
        <v>0.37898365615932145</v>
      </c>
      <c r="J76" s="159">
        <f>AVERAGE(E76:I76)</f>
        <v>0.35816575603107431</v>
      </c>
      <c r="K76" s="159">
        <f t="shared" ref="K76:N76" si="98">AVERAGE(F76:J76)</f>
        <v>0.34272045498311809</v>
      </c>
      <c r="L76" s="159">
        <f t="shared" si="98"/>
        <v>0.33503230750101337</v>
      </c>
      <c r="M76" s="159">
        <f t="shared" si="98"/>
        <v>0.35063809259256307</v>
      </c>
      <c r="N76" s="159">
        <f t="shared" si="98"/>
        <v>0.35310805345341806</v>
      </c>
    </row>
    <row r="77" spans="1:14" x14ac:dyDescent="0.75">
      <c r="A77" s="158" t="s">
        <v>164</v>
      </c>
      <c r="B77" s="161">
        <f>B76*B32</f>
        <v>12707</v>
      </c>
      <c r="C77" s="161">
        <f t="shared" ref="C77:N77" si="99">C76*C32</f>
        <v>12258</v>
      </c>
      <c r="D77" s="161">
        <f t="shared" si="99"/>
        <v>12407</v>
      </c>
      <c r="E77" s="161">
        <f t="shared" si="99"/>
        <v>9812</v>
      </c>
      <c r="F77" s="161">
        <f t="shared" si="99"/>
        <v>9040</v>
      </c>
      <c r="G77" s="161">
        <f t="shared" si="99"/>
        <v>8055</v>
      </c>
      <c r="H77" s="161">
        <f t="shared" si="99"/>
        <v>12767</v>
      </c>
      <c r="I77" s="161">
        <f t="shared" si="99"/>
        <v>15281</v>
      </c>
      <c r="J77" s="161">
        <f t="shared" si="99"/>
        <v>15973.118221717821</v>
      </c>
      <c r="K77" s="161">
        <f t="shared" si="99"/>
        <v>17790.612970683942</v>
      </c>
      <c r="L77" s="161">
        <f t="shared" si="99"/>
        <v>18789.687642637189</v>
      </c>
      <c r="M77" s="161">
        <f t="shared" si="99"/>
        <v>21006.443260330849</v>
      </c>
      <c r="N77" s="161">
        <f t="shared" si="99"/>
        <v>22791.312356679609</v>
      </c>
    </row>
    <row r="78" spans="1:14" x14ac:dyDescent="0.75">
      <c r="A78" s="158" t="s">
        <v>240</v>
      </c>
      <c r="B78" s="161">
        <f>B75*B32</f>
        <v>8893</v>
      </c>
      <c r="C78" s="161">
        <f t="shared" ref="C78:N78" si="100">C75*C32</f>
        <v>9121</v>
      </c>
      <c r="D78" s="161">
        <f t="shared" si="100"/>
        <v>10852</v>
      </c>
      <c r="E78" s="161">
        <f t="shared" si="100"/>
        <v>12724</v>
      </c>
      <c r="F78" s="161">
        <f t="shared" si="100"/>
        <v>14677</v>
      </c>
      <c r="G78" s="161">
        <f t="shared" si="100"/>
        <v>23287</v>
      </c>
      <c r="H78" s="161">
        <f t="shared" si="100"/>
        <v>24973</v>
      </c>
      <c r="I78" s="161">
        <f t="shared" si="100"/>
        <v>25040.000000000004</v>
      </c>
      <c r="J78" s="161">
        <f t="shared" si="100"/>
        <v>28623.881778282175</v>
      </c>
      <c r="K78" s="161">
        <f t="shared" si="100"/>
        <v>34119.369967335573</v>
      </c>
      <c r="L78" s="161">
        <f t="shared" si="100"/>
        <v>37293.523504336619</v>
      </c>
      <c r="M78" s="161">
        <f t="shared" si="100"/>
        <v>38902.74431541856</v>
      </c>
      <c r="N78" s="161">
        <f t="shared" si="100"/>
        <v>41753.554671356709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Hammed Adesina</cp:lastModifiedBy>
  <dcterms:created xsi:type="dcterms:W3CDTF">2020-05-20T17:26:08Z</dcterms:created>
  <dcterms:modified xsi:type="dcterms:W3CDTF">2024-04-21T14:03:47Z</dcterms:modified>
</cp:coreProperties>
</file>