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93c1d5b7133684/Desktop/QCP Investment Analyst/"/>
    </mc:Choice>
  </mc:AlternateContent>
  <xr:revisionPtr revIDLastSave="471" documentId="11_2271D0ECB037710091B131709DD213BFFE32D385" xr6:coauthVersionLast="47" xr6:coauthVersionMax="47" xr10:uidLastSave="{833C7B57-BABA-4F81-BC8D-95B903E9496E}"/>
  <bookViews>
    <workbookView xWindow="-120" yWindow="-120" windowWidth="20730" windowHeight="11160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4" l="1"/>
  <c r="K70" i="4" s="1"/>
  <c r="L70" i="4" s="1"/>
  <c r="M70" i="4" s="1"/>
  <c r="N70" i="4" s="1"/>
  <c r="J67" i="4"/>
  <c r="J65" i="4"/>
  <c r="K65" i="4" s="1"/>
  <c r="L65" i="4" s="1"/>
  <c r="M65" i="4" s="1"/>
  <c r="N65" i="4" s="1"/>
  <c r="K64" i="4"/>
  <c r="J64" i="4"/>
  <c r="J62" i="4"/>
  <c r="K62" i="4" s="1"/>
  <c r="L62" i="4" s="1"/>
  <c r="M62" i="4" s="1"/>
  <c r="N62" i="4" s="1"/>
  <c r="K61" i="4"/>
  <c r="L61" i="4" s="1"/>
  <c r="M61" i="4" s="1"/>
  <c r="N61" i="4" s="1"/>
  <c r="J61" i="4"/>
  <c r="J59" i="4"/>
  <c r="J60" i="4" s="1"/>
  <c r="J58" i="4"/>
  <c r="J56" i="4" s="1"/>
  <c r="K57" i="4"/>
  <c r="L57" i="4" s="1"/>
  <c r="M57" i="4" s="1"/>
  <c r="N57" i="4" s="1"/>
  <c r="J57" i="4"/>
  <c r="J55" i="4"/>
  <c r="K55" i="4" s="1"/>
  <c r="J52" i="4"/>
  <c r="K52" i="4" s="1"/>
  <c r="L52" i="4" s="1"/>
  <c r="M52" i="4" s="1"/>
  <c r="N52" i="4" s="1"/>
  <c r="K51" i="4"/>
  <c r="L51" i="4" s="1"/>
  <c r="M51" i="4" s="1"/>
  <c r="N51" i="4" s="1"/>
  <c r="J51" i="4"/>
  <c r="J50" i="4"/>
  <c r="K50" i="4" s="1"/>
  <c r="L50" i="4" s="1"/>
  <c r="M50" i="4" s="1"/>
  <c r="N50" i="4" s="1"/>
  <c r="J48" i="4"/>
  <c r="K48" i="4" s="1"/>
  <c r="L48" i="4" s="1"/>
  <c r="M48" i="4" s="1"/>
  <c r="N48" i="4" s="1"/>
  <c r="J47" i="4"/>
  <c r="K47" i="4" s="1"/>
  <c r="L47" i="4" s="1"/>
  <c r="M47" i="4" s="1"/>
  <c r="N47" i="4" s="1"/>
  <c r="J46" i="4"/>
  <c r="J49" i="4" s="1"/>
  <c r="J42" i="4"/>
  <c r="K42" i="4" s="1"/>
  <c r="L42" i="4" s="1"/>
  <c r="M42" i="4" s="1"/>
  <c r="N42" i="4" s="1"/>
  <c r="K41" i="4"/>
  <c r="L41" i="4" s="1"/>
  <c r="M41" i="4" s="1"/>
  <c r="N41" i="4" s="1"/>
  <c r="J41" i="4"/>
  <c r="J40" i="4"/>
  <c r="K40" i="4" s="1"/>
  <c r="L40" i="4" s="1"/>
  <c r="M40" i="4" s="1"/>
  <c r="N40" i="4" s="1"/>
  <c r="K38" i="4"/>
  <c r="L38" i="4" s="1"/>
  <c r="M38" i="4" s="1"/>
  <c r="N38" i="4" s="1"/>
  <c r="J38" i="4"/>
  <c r="J37" i="4"/>
  <c r="K37" i="4" s="1"/>
  <c r="L37" i="4" s="1"/>
  <c r="M37" i="4" s="1"/>
  <c r="N37" i="4" s="1"/>
  <c r="K36" i="4"/>
  <c r="L36" i="4" s="1"/>
  <c r="M36" i="4" s="1"/>
  <c r="N36" i="4" s="1"/>
  <c r="J36" i="4"/>
  <c r="J35" i="4"/>
  <c r="K35" i="4" s="1"/>
  <c r="L35" i="4" s="1"/>
  <c r="M35" i="4" s="1"/>
  <c r="N35" i="4" s="1"/>
  <c r="K34" i="4"/>
  <c r="L34" i="4" s="1"/>
  <c r="M34" i="4" s="1"/>
  <c r="N34" i="4" s="1"/>
  <c r="J34" i="4"/>
  <c r="J33" i="4"/>
  <c r="J43" i="4" s="1"/>
  <c r="J30" i="4"/>
  <c r="K30" i="4" s="1"/>
  <c r="L30" i="4" s="1"/>
  <c r="M30" i="4" s="1"/>
  <c r="N30" i="4" s="1"/>
  <c r="K29" i="4"/>
  <c r="L29" i="4" s="1"/>
  <c r="M29" i="4" s="1"/>
  <c r="N29" i="4" s="1"/>
  <c r="J29" i="4"/>
  <c r="J28" i="4"/>
  <c r="K28" i="4" s="1"/>
  <c r="L28" i="4" s="1"/>
  <c r="M28" i="4" s="1"/>
  <c r="N28" i="4" s="1"/>
  <c r="K27" i="4"/>
  <c r="L27" i="4" s="1"/>
  <c r="M27" i="4" s="1"/>
  <c r="N27" i="4" s="1"/>
  <c r="J27" i="4"/>
  <c r="J26" i="4"/>
  <c r="K26" i="4" s="1"/>
  <c r="L26" i="4" s="1"/>
  <c r="M26" i="4" s="1"/>
  <c r="N26" i="4" s="1"/>
  <c r="K25" i="4"/>
  <c r="L25" i="4" s="1"/>
  <c r="M25" i="4" s="1"/>
  <c r="N25" i="4" s="1"/>
  <c r="J25" i="4"/>
  <c r="J24" i="4"/>
  <c r="K23" i="4"/>
  <c r="K24" i="4" s="1"/>
  <c r="J23" i="4"/>
  <c r="J22" i="4"/>
  <c r="K22" i="4" s="1"/>
  <c r="L22" i="4" s="1"/>
  <c r="M22" i="4" s="1"/>
  <c r="N22" i="4" s="1"/>
  <c r="K21" i="4"/>
  <c r="J21" i="4"/>
  <c r="J31" i="4" s="1"/>
  <c r="J17" i="4"/>
  <c r="J19" i="4" s="1"/>
  <c r="K16" i="4"/>
  <c r="L16" i="4" s="1"/>
  <c r="M16" i="4" s="1"/>
  <c r="N16" i="4" s="1"/>
  <c r="J16" i="4"/>
  <c r="J15" i="4"/>
  <c r="K15" i="4" s="1"/>
  <c r="L15" i="4" s="1"/>
  <c r="M15" i="4" s="1"/>
  <c r="N15" i="4" s="1"/>
  <c r="J13" i="4"/>
  <c r="K12" i="4"/>
  <c r="J12" i="4"/>
  <c r="J11" i="4"/>
  <c r="K11" i="4" s="1"/>
  <c r="K10" i="4"/>
  <c r="L10" i="4" s="1"/>
  <c r="M10" i="4" s="1"/>
  <c r="N10" i="4" s="1"/>
  <c r="J10" i="4"/>
  <c r="N7" i="4"/>
  <c r="N8" i="4" s="1"/>
  <c r="M7" i="4"/>
  <c r="M9" i="4" s="1"/>
  <c r="L7" i="4"/>
  <c r="L9" i="4" s="1"/>
  <c r="K7" i="4"/>
  <c r="K9" i="4" s="1"/>
  <c r="J7" i="4"/>
  <c r="J8" i="4" s="1"/>
  <c r="N6" i="4"/>
  <c r="M6" i="4"/>
  <c r="L6" i="4"/>
  <c r="K6" i="4"/>
  <c r="J6" i="4"/>
  <c r="N5" i="4"/>
  <c r="M5" i="4"/>
  <c r="L5" i="4"/>
  <c r="K5" i="4"/>
  <c r="J5" i="4"/>
  <c r="J4" i="4"/>
  <c r="K4" i="4"/>
  <c r="L4" i="4"/>
  <c r="M4" i="4"/>
  <c r="N4" i="4"/>
  <c r="K3" i="4"/>
  <c r="L3" i="4"/>
  <c r="M3" i="4"/>
  <c r="N3" i="4"/>
  <c r="J3" i="4"/>
  <c r="K17" i="3"/>
  <c r="L17" i="3" s="1"/>
  <c r="M17" i="3" s="1"/>
  <c r="N17" i="3" s="1"/>
  <c r="J17" i="3"/>
  <c r="K12" i="3"/>
  <c r="L12" i="3"/>
  <c r="J12" i="3"/>
  <c r="J7" i="3"/>
  <c r="K7" i="3" s="1"/>
  <c r="L7" i="3" s="1"/>
  <c r="M7" i="3" s="1"/>
  <c r="N7" i="3" s="1"/>
  <c r="I17" i="3"/>
  <c r="H17" i="3"/>
  <c r="G17" i="3"/>
  <c r="F17" i="3"/>
  <c r="J16" i="3" s="1"/>
  <c r="E17" i="3"/>
  <c r="D17" i="3"/>
  <c r="C17" i="3"/>
  <c r="B17" i="3"/>
  <c r="I70" i="4"/>
  <c r="H70" i="4"/>
  <c r="G70" i="4"/>
  <c r="F70" i="4"/>
  <c r="E70" i="4"/>
  <c r="D70" i="4"/>
  <c r="C70" i="4"/>
  <c r="B70" i="4"/>
  <c r="I67" i="4"/>
  <c r="H67" i="4"/>
  <c r="G67" i="4"/>
  <c r="F67" i="4"/>
  <c r="E67" i="4"/>
  <c r="D67" i="4"/>
  <c r="C67" i="4"/>
  <c r="B67" i="4"/>
  <c r="I65" i="4"/>
  <c r="H65" i="4"/>
  <c r="G65" i="4"/>
  <c r="F65" i="4"/>
  <c r="E65" i="4"/>
  <c r="D65" i="4"/>
  <c r="C65" i="4"/>
  <c r="B65" i="4"/>
  <c r="I64" i="4"/>
  <c r="H64" i="4"/>
  <c r="G64" i="4"/>
  <c r="F64" i="4"/>
  <c r="E64" i="4"/>
  <c r="D64" i="4"/>
  <c r="C64" i="4"/>
  <c r="B64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59" i="4"/>
  <c r="I63" i="4" s="1"/>
  <c r="H59" i="4"/>
  <c r="H63" i="4" s="1"/>
  <c r="G59" i="4"/>
  <c r="G63" i="4" s="1"/>
  <c r="F59" i="4"/>
  <c r="F63" i="4" s="1"/>
  <c r="E59" i="4"/>
  <c r="E63" i="4" s="1"/>
  <c r="D59" i="4"/>
  <c r="D63" i="4" s="1"/>
  <c r="C59" i="4"/>
  <c r="C63" i="4" s="1"/>
  <c r="B59" i="4"/>
  <c r="B63" i="4" s="1"/>
  <c r="I58" i="4"/>
  <c r="H58" i="4"/>
  <c r="G58" i="4"/>
  <c r="F58" i="4"/>
  <c r="E58" i="4"/>
  <c r="D58" i="4"/>
  <c r="C58" i="4"/>
  <c r="B58" i="4"/>
  <c r="I57" i="4"/>
  <c r="H57" i="4"/>
  <c r="G57" i="4"/>
  <c r="F57" i="4"/>
  <c r="E57" i="4"/>
  <c r="D57" i="4"/>
  <c r="C57" i="4"/>
  <c r="B57" i="4"/>
  <c r="I56" i="4"/>
  <c r="H56" i="4"/>
  <c r="G56" i="4"/>
  <c r="F56" i="4"/>
  <c r="E56" i="4"/>
  <c r="D56" i="4"/>
  <c r="C56" i="4"/>
  <c r="B56" i="4"/>
  <c r="I55" i="4"/>
  <c r="I66" i="4" s="1"/>
  <c r="H55" i="4"/>
  <c r="H66" i="4" s="1"/>
  <c r="G55" i="4"/>
  <c r="G66" i="4" s="1"/>
  <c r="F55" i="4"/>
  <c r="F66" i="4" s="1"/>
  <c r="E55" i="4"/>
  <c r="E66" i="4" s="1"/>
  <c r="D55" i="4"/>
  <c r="D66" i="4" s="1"/>
  <c r="C55" i="4"/>
  <c r="C66" i="4" s="1"/>
  <c r="B55" i="4"/>
  <c r="B66" i="4" s="1"/>
  <c r="I52" i="4"/>
  <c r="H52" i="4"/>
  <c r="G52" i="4"/>
  <c r="F52" i="4"/>
  <c r="E52" i="4"/>
  <c r="D52" i="4"/>
  <c r="C52" i="4"/>
  <c r="B52" i="4"/>
  <c r="I50" i="4"/>
  <c r="H50" i="4"/>
  <c r="G50" i="4"/>
  <c r="F50" i="4"/>
  <c r="E50" i="4"/>
  <c r="D50" i="4"/>
  <c r="C50" i="4"/>
  <c r="B50" i="4"/>
  <c r="I48" i="4"/>
  <c r="H48" i="4"/>
  <c r="G48" i="4"/>
  <c r="F48" i="4"/>
  <c r="E48" i="4"/>
  <c r="D48" i="4"/>
  <c r="C48" i="4"/>
  <c r="B48" i="4"/>
  <c r="I47" i="4"/>
  <c r="H47" i="4"/>
  <c r="G47" i="4"/>
  <c r="F47" i="4"/>
  <c r="E47" i="4"/>
  <c r="D47" i="4"/>
  <c r="C47" i="4"/>
  <c r="B47" i="4"/>
  <c r="I46" i="4"/>
  <c r="I49" i="4" s="1"/>
  <c r="H46" i="4"/>
  <c r="H49" i="4" s="1"/>
  <c r="G46" i="4"/>
  <c r="G49" i="4" s="1"/>
  <c r="F46" i="4"/>
  <c r="F49" i="4" s="1"/>
  <c r="E46" i="4"/>
  <c r="E49" i="4" s="1"/>
  <c r="D46" i="4"/>
  <c r="D49" i="4" s="1"/>
  <c r="C46" i="4"/>
  <c r="C49" i="4" s="1"/>
  <c r="B46" i="4"/>
  <c r="B49" i="4" s="1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I43" i="4" s="1"/>
  <c r="H33" i="4"/>
  <c r="H43" i="4" s="1"/>
  <c r="G33" i="4"/>
  <c r="G43" i="4" s="1"/>
  <c r="F33" i="4"/>
  <c r="F43" i="4" s="1"/>
  <c r="E33" i="4"/>
  <c r="E43" i="4" s="1"/>
  <c r="D33" i="4"/>
  <c r="D43" i="4" s="1"/>
  <c r="C33" i="4"/>
  <c r="C43" i="4" s="1"/>
  <c r="B33" i="4"/>
  <c r="B43" i="4" s="1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3" i="4"/>
  <c r="I24" i="4" s="1"/>
  <c r="H23" i="4"/>
  <c r="I51" i="4" s="1"/>
  <c r="G23" i="4"/>
  <c r="H51" i="4" s="1"/>
  <c r="F23" i="4"/>
  <c r="G51" i="4" s="1"/>
  <c r="E23" i="4"/>
  <c r="F51" i="4" s="1"/>
  <c r="D23" i="4"/>
  <c r="E51" i="4" s="1"/>
  <c r="C23" i="4"/>
  <c r="D51" i="4" s="1"/>
  <c r="B23" i="4"/>
  <c r="C51" i="4" s="1"/>
  <c r="I22" i="4"/>
  <c r="H22" i="4"/>
  <c r="G22" i="4"/>
  <c r="F22" i="4"/>
  <c r="E22" i="4"/>
  <c r="D22" i="4"/>
  <c r="C22" i="4"/>
  <c r="B22" i="4"/>
  <c r="I21" i="4"/>
  <c r="I31" i="4" s="1"/>
  <c r="H21" i="4"/>
  <c r="H31" i="4" s="1"/>
  <c r="G21" i="4"/>
  <c r="G31" i="4" s="1"/>
  <c r="F21" i="4"/>
  <c r="F31" i="4" s="1"/>
  <c r="E21" i="4"/>
  <c r="E31" i="4" s="1"/>
  <c r="D21" i="4"/>
  <c r="D31" i="4" s="1"/>
  <c r="C21" i="4"/>
  <c r="C31" i="4" s="1"/>
  <c r="B21" i="4"/>
  <c r="B31" i="4" s="1"/>
  <c r="H19" i="4"/>
  <c r="I17" i="4"/>
  <c r="I19" i="4" s="1"/>
  <c r="H17" i="4"/>
  <c r="H18" i="4" s="1"/>
  <c r="G17" i="4"/>
  <c r="G19" i="4" s="1"/>
  <c r="F17" i="4"/>
  <c r="F19" i="4" s="1"/>
  <c r="E17" i="4"/>
  <c r="E19" i="4" s="1"/>
  <c r="D17" i="4"/>
  <c r="D18" i="4" s="1"/>
  <c r="C17" i="4"/>
  <c r="C19" i="4" s="1"/>
  <c r="B17" i="4"/>
  <c r="B19" i="4" s="1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2" i="4"/>
  <c r="I13" i="4" s="1"/>
  <c r="H12" i="4"/>
  <c r="H13" i="4" s="1"/>
  <c r="G12" i="4"/>
  <c r="G13" i="4" s="1"/>
  <c r="F12" i="4"/>
  <c r="F13" i="4" s="1"/>
  <c r="E12" i="4"/>
  <c r="E13" i="4" s="1"/>
  <c r="D12" i="4"/>
  <c r="D13" i="4" s="1"/>
  <c r="C12" i="4"/>
  <c r="C13" i="4" s="1"/>
  <c r="B12" i="4"/>
  <c r="B13" i="4" s="1"/>
  <c r="I11" i="4"/>
  <c r="I14" i="4" s="1"/>
  <c r="H11" i="4"/>
  <c r="H14" i="4" s="1"/>
  <c r="G11" i="4"/>
  <c r="G14" i="4" s="1"/>
  <c r="F11" i="4"/>
  <c r="F14" i="4" s="1"/>
  <c r="E11" i="4"/>
  <c r="E14" i="4" s="1"/>
  <c r="D11" i="4"/>
  <c r="D14" i="4" s="1"/>
  <c r="C11" i="4"/>
  <c r="C14" i="4" s="1"/>
  <c r="B11" i="4"/>
  <c r="B14" i="4" s="1"/>
  <c r="I10" i="4"/>
  <c r="H10" i="4"/>
  <c r="G10" i="4"/>
  <c r="F10" i="4"/>
  <c r="E10" i="4"/>
  <c r="D10" i="4"/>
  <c r="C10" i="4"/>
  <c r="B10" i="4"/>
  <c r="I7" i="4"/>
  <c r="I9" i="4" s="1"/>
  <c r="H7" i="4"/>
  <c r="H9" i="4" s="1"/>
  <c r="G7" i="4"/>
  <c r="G9" i="4" s="1"/>
  <c r="F7" i="4"/>
  <c r="F9" i="4" s="1"/>
  <c r="E7" i="4"/>
  <c r="E9" i="4" s="1"/>
  <c r="D7" i="4"/>
  <c r="D8" i="4" s="1"/>
  <c r="C7" i="4"/>
  <c r="C9" i="4" s="1"/>
  <c r="B7" i="4"/>
  <c r="B9" i="4" s="1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3" i="4"/>
  <c r="I4" i="4" s="1"/>
  <c r="H3" i="4"/>
  <c r="H4" i="4" s="1"/>
  <c r="G3" i="4"/>
  <c r="G4" i="4" s="1"/>
  <c r="F3" i="4"/>
  <c r="F4" i="4" s="1"/>
  <c r="E3" i="4"/>
  <c r="E4" i="4" s="1"/>
  <c r="D3" i="4"/>
  <c r="D4" i="4" s="1"/>
  <c r="C3" i="4"/>
  <c r="C4" i="4" s="1"/>
  <c r="B3" i="4"/>
  <c r="B4" i="4" s="1"/>
  <c r="K14" i="4" l="1"/>
  <c r="L11" i="4"/>
  <c r="J53" i="4"/>
  <c r="J54" i="4"/>
  <c r="K31" i="4"/>
  <c r="K13" i="4"/>
  <c r="L55" i="4"/>
  <c r="K8" i="4"/>
  <c r="J9" i="4"/>
  <c r="N9" i="4"/>
  <c r="L64" i="4"/>
  <c r="J66" i="4"/>
  <c r="J68" i="4" s="1"/>
  <c r="L8" i="4"/>
  <c r="L12" i="4"/>
  <c r="J14" i="4"/>
  <c r="K17" i="4"/>
  <c r="J18" i="4"/>
  <c r="L21" i="4"/>
  <c r="K46" i="4"/>
  <c r="K58" i="4"/>
  <c r="J63" i="4"/>
  <c r="M8" i="4"/>
  <c r="K59" i="4"/>
  <c r="K67" i="4"/>
  <c r="L23" i="4"/>
  <c r="K33" i="4"/>
  <c r="M12" i="3"/>
  <c r="N12" i="3" s="1"/>
  <c r="B18" i="3"/>
  <c r="B19" i="3" s="1"/>
  <c r="F18" i="3"/>
  <c r="F19" i="3"/>
  <c r="C18" i="3"/>
  <c r="C19" i="3" s="1"/>
  <c r="G18" i="3"/>
  <c r="G19" i="3" s="1"/>
  <c r="D18" i="3"/>
  <c r="D19" i="3" s="1"/>
  <c r="H18" i="3"/>
  <c r="H19" i="3" s="1"/>
  <c r="E18" i="3"/>
  <c r="E19" i="3" s="1"/>
  <c r="I18" i="3"/>
  <c r="I19" i="3" s="1"/>
  <c r="J18" i="3"/>
  <c r="J19" i="3" s="1"/>
  <c r="B54" i="4"/>
  <c r="B53" i="4"/>
  <c r="B68" i="4"/>
  <c r="C54" i="4"/>
  <c r="C53" i="4"/>
  <c r="G54" i="4"/>
  <c r="G53" i="4"/>
  <c r="C68" i="4"/>
  <c r="G68" i="4"/>
  <c r="F54" i="4"/>
  <c r="F53" i="4"/>
  <c r="F68" i="4"/>
  <c r="D54" i="4"/>
  <c r="D53" i="4"/>
  <c r="H54" i="4"/>
  <c r="H53" i="4"/>
  <c r="D68" i="4"/>
  <c r="H68" i="4"/>
  <c r="E54" i="4"/>
  <c r="E53" i="4"/>
  <c r="I54" i="4"/>
  <c r="I53" i="4"/>
  <c r="E68" i="4"/>
  <c r="I68" i="4"/>
  <c r="D9" i="4"/>
  <c r="E8" i="4"/>
  <c r="I8" i="4"/>
  <c r="E18" i="4"/>
  <c r="I18" i="4"/>
  <c r="E24" i="4"/>
  <c r="B60" i="4"/>
  <c r="F60" i="4"/>
  <c r="H8" i="4"/>
  <c r="D19" i="4"/>
  <c r="B8" i="4"/>
  <c r="F8" i="4"/>
  <c r="B18" i="4"/>
  <c r="F18" i="4"/>
  <c r="B24" i="4"/>
  <c r="F24" i="4"/>
  <c r="C60" i="4"/>
  <c r="G60" i="4"/>
  <c r="C8" i="4"/>
  <c r="G8" i="4"/>
  <c r="C18" i="4"/>
  <c r="G18" i="4"/>
  <c r="C24" i="4"/>
  <c r="G24" i="4"/>
  <c r="D60" i="4"/>
  <c r="H60" i="4"/>
  <c r="D24" i="4"/>
  <c r="H24" i="4"/>
  <c r="E60" i="4"/>
  <c r="I60" i="4"/>
  <c r="L67" i="4" l="1"/>
  <c r="K56" i="4"/>
  <c r="L58" i="4"/>
  <c r="K19" i="4"/>
  <c r="K18" i="4"/>
  <c r="L17" i="4"/>
  <c r="K60" i="4"/>
  <c r="L59" i="4"/>
  <c r="L63" i="4" s="1"/>
  <c r="L46" i="4"/>
  <c r="K49" i="4"/>
  <c r="M64" i="4"/>
  <c r="K43" i="4"/>
  <c r="L33" i="4"/>
  <c r="L31" i="4"/>
  <c r="M21" i="4"/>
  <c r="L13" i="4"/>
  <c r="M12" i="4"/>
  <c r="K66" i="4"/>
  <c r="K68" i="4" s="1"/>
  <c r="L14" i="4"/>
  <c r="M11" i="4"/>
  <c r="L24" i="4"/>
  <c r="M23" i="4"/>
  <c r="L66" i="4"/>
  <c r="M55" i="4"/>
  <c r="K63" i="4"/>
  <c r="K18" i="3"/>
  <c r="K19" i="3" s="1"/>
  <c r="K16" i="3"/>
  <c r="M24" i="4" l="1"/>
  <c r="N23" i="4"/>
  <c r="N24" i="4" s="1"/>
  <c r="M58" i="4"/>
  <c r="L56" i="4"/>
  <c r="N55" i="4"/>
  <c r="M13" i="4"/>
  <c r="N12" i="4"/>
  <c r="L43" i="4"/>
  <c r="M33" i="4"/>
  <c r="K53" i="4"/>
  <c r="K54" i="4"/>
  <c r="L18" i="4"/>
  <c r="M17" i="4"/>
  <c r="L19" i="4"/>
  <c r="N11" i="4"/>
  <c r="N14" i="4" s="1"/>
  <c r="M14" i="4"/>
  <c r="M46" i="4"/>
  <c r="L49" i="4"/>
  <c r="L68" i="4"/>
  <c r="M67" i="4"/>
  <c r="N21" i="4"/>
  <c r="N31" i="4" s="1"/>
  <c r="M31" i="4"/>
  <c r="N64" i="4"/>
  <c r="M63" i="4"/>
  <c r="L60" i="4"/>
  <c r="M59" i="4"/>
  <c r="M18" i="3"/>
  <c r="M19" i="3" s="1"/>
  <c r="L16" i="3"/>
  <c r="M16" i="3" s="1"/>
  <c r="L18" i="3"/>
  <c r="L19" i="3" s="1"/>
  <c r="M60" i="4" l="1"/>
  <c r="N59" i="4"/>
  <c r="N60" i="4" s="1"/>
  <c r="L53" i="4"/>
  <c r="L54" i="4"/>
  <c r="M49" i="4"/>
  <c r="N46" i="4"/>
  <c r="N49" i="4" s="1"/>
  <c r="N53" i="4" s="1"/>
  <c r="M19" i="4"/>
  <c r="M18" i="4"/>
  <c r="N17" i="4"/>
  <c r="M43" i="4"/>
  <c r="N33" i="4"/>
  <c r="N43" i="4" s="1"/>
  <c r="M56" i="4"/>
  <c r="N58" i="4"/>
  <c r="N56" i="4" s="1"/>
  <c r="N67" i="4"/>
  <c r="N63" i="4"/>
  <c r="N13" i="4"/>
  <c r="M66" i="4"/>
  <c r="M68" i="4" s="1"/>
  <c r="N18" i="3"/>
  <c r="N19" i="3" s="1"/>
  <c r="N16" i="3"/>
  <c r="N66" i="4" l="1"/>
  <c r="N68" i="4"/>
  <c r="N54" i="4"/>
  <c r="N19" i="4"/>
  <c r="N18" i="4"/>
  <c r="M53" i="4"/>
  <c r="M54" i="4"/>
  <c r="C3" i="3" l="1"/>
  <c r="D3" i="3"/>
  <c r="E3" i="3"/>
  <c r="F3" i="3"/>
  <c r="G3" i="3"/>
  <c r="H3" i="3"/>
  <c r="I3" i="3"/>
  <c r="B3" i="3"/>
  <c r="G12" i="3" l="1"/>
  <c r="C12" i="3"/>
  <c r="B12" i="3"/>
  <c r="I7" i="3"/>
  <c r="F4" i="3"/>
  <c r="B4" i="3"/>
  <c r="I176" i="1"/>
  <c r="I179" i="1" s="1"/>
  <c r="I180" i="1" s="1"/>
  <c r="H176" i="1"/>
  <c r="H179" i="1" s="1"/>
  <c r="H180" i="1" s="1"/>
  <c r="G176" i="1"/>
  <c r="G179" i="1" s="1"/>
  <c r="G180" i="1" s="1"/>
  <c r="F176" i="1"/>
  <c r="F179" i="1" s="1"/>
  <c r="F180" i="1" s="1"/>
  <c r="E176" i="1"/>
  <c r="E179" i="1" s="1"/>
  <c r="E180" i="1" s="1"/>
  <c r="D176" i="1"/>
  <c r="D179" i="1" s="1"/>
  <c r="D180" i="1" s="1"/>
  <c r="C176" i="1"/>
  <c r="C179" i="1" s="1"/>
  <c r="C180" i="1" s="1"/>
  <c r="B176" i="1"/>
  <c r="B179" i="1" s="1"/>
  <c r="B180" i="1" s="1"/>
  <c r="I165" i="1"/>
  <c r="H165" i="1"/>
  <c r="G165" i="1"/>
  <c r="F165" i="1"/>
  <c r="E165" i="1"/>
  <c r="D165" i="1"/>
  <c r="C165" i="1"/>
  <c r="B165" i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I143" i="1"/>
  <c r="I146" i="1" s="1"/>
  <c r="H143" i="1"/>
  <c r="H146" i="1" s="1"/>
  <c r="G143" i="1"/>
  <c r="G146" i="1" s="1"/>
  <c r="F143" i="1"/>
  <c r="F146" i="1" s="1"/>
  <c r="E143" i="1"/>
  <c r="E146" i="1" s="1"/>
  <c r="D143" i="1"/>
  <c r="D146" i="1" s="1"/>
  <c r="C143" i="1"/>
  <c r="C146" i="1" s="1"/>
  <c r="B143" i="1"/>
  <c r="B146" i="1" s="1"/>
  <c r="I129" i="1"/>
  <c r="H129" i="1"/>
  <c r="G129" i="1"/>
  <c r="F129" i="1"/>
  <c r="E129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I128" i="1" s="1"/>
  <c r="I135" i="1" s="1"/>
  <c r="H111" i="1"/>
  <c r="H128" i="1" s="1"/>
  <c r="H135" i="1" s="1"/>
  <c r="H136" i="1" s="1"/>
  <c r="G111" i="1"/>
  <c r="G128" i="1" s="1"/>
  <c r="G135" i="1" s="1"/>
  <c r="G136" i="1" s="1"/>
  <c r="F111" i="1"/>
  <c r="F128" i="1" s="1"/>
  <c r="F135" i="1" s="1"/>
  <c r="F136" i="1" s="1"/>
  <c r="E111" i="1"/>
  <c r="E128" i="1" s="1"/>
  <c r="E135" i="1" s="1"/>
  <c r="E136" i="1" s="1"/>
  <c r="D111" i="1"/>
  <c r="D128" i="1" s="1"/>
  <c r="D135" i="1" s="1"/>
  <c r="D136" i="1" s="1"/>
  <c r="C111" i="1"/>
  <c r="C128" i="1" s="1"/>
  <c r="C135" i="1" s="1"/>
  <c r="C136" i="1" s="1"/>
  <c r="B111" i="1"/>
  <c r="B128" i="1" s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I58" i="1"/>
  <c r="I59" i="1" s="1"/>
  <c r="H58" i="1"/>
  <c r="H59" i="1" s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/>
  <c r="F1" i="1" s="1"/>
  <c r="E1" i="1" s="1"/>
  <c r="D1" i="1" s="1"/>
  <c r="C1" i="1" s="1"/>
  <c r="B1" i="1" s="1"/>
  <c r="I8" i="3" l="1"/>
  <c r="I9" i="3"/>
  <c r="B13" i="3"/>
  <c r="B14" i="3"/>
  <c r="C13" i="3"/>
  <c r="C14" i="3"/>
  <c r="G13" i="3"/>
  <c r="G14" i="3"/>
  <c r="D4" i="3"/>
  <c r="H4" i="3"/>
  <c r="F12" i="3"/>
  <c r="C4" i="3"/>
  <c r="G4" i="3"/>
  <c r="F7" i="3"/>
  <c r="D12" i="3"/>
  <c r="H12" i="3"/>
  <c r="H7" i="3"/>
  <c r="E4" i="3"/>
  <c r="I4" i="3"/>
  <c r="B7" i="3"/>
  <c r="B8" i="3" s="1"/>
  <c r="B9" i="3" s="1"/>
  <c r="D7" i="3"/>
  <c r="E7" i="3"/>
  <c r="C7" i="3"/>
  <c r="G7" i="3"/>
  <c r="E12" i="3"/>
  <c r="I12" i="3"/>
  <c r="G64" i="1"/>
  <c r="G76" i="1" s="1"/>
  <c r="G98" i="1" s="1"/>
  <c r="G100" i="1" s="1"/>
  <c r="G101" i="1" s="1"/>
  <c r="G20" i="1"/>
  <c r="C60" i="1"/>
  <c r="G60" i="1"/>
  <c r="C64" i="1"/>
  <c r="C76" i="1" s="1"/>
  <c r="C98" i="1" s="1"/>
  <c r="C100" i="1" s="1"/>
  <c r="C101" i="1" s="1"/>
  <c r="C20" i="1"/>
  <c r="D64" i="1"/>
  <c r="D76" i="1" s="1"/>
  <c r="D98" i="1" s="1"/>
  <c r="D100" i="1" s="1"/>
  <c r="D101" i="1" s="1"/>
  <c r="D20" i="1"/>
  <c r="H64" i="1"/>
  <c r="H76" i="1" s="1"/>
  <c r="H98" i="1" s="1"/>
  <c r="H100" i="1" s="1"/>
  <c r="H20" i="1"/>
  <c r="B147" i="1"/>
  <c r="F147" i="1"/>
  <c r="E64" i="1"/>
  <c r="E76" i="1" s="1"/>
  <c r="E98" i="1" s="1"/>
  <c r="E100" i="1" s="1"/>
  <c r="E101" i="1" s="1"/>
  <c r="E20" i="1"/>
  <c r="I64" i="1"/>
  <c r="I76" i="1" s="1"/>
  <c r="I98" i="1" s="1"/>
  <c r="I20" i="1"/>
  <c r="D60" i="1"/>
  <c r="H60" i="1"/>
  <c r="C147" i="1"/>
  <c r="G147" i="1"/>
  <c r="G168" i="1"/>
  <c r="G169" i="1" s="1"/>
  <c r="B64" i="1"/>
  <c r="B76" i="1" s="1"/>
  <c r="B98" i="1" s="1"/>
  <c r="B100" i="1" s="1"/>
  <c r="B101" i="1" s="1"/>
  <c r="B20" i="1"/>
  <c r="F64" i="1"/>
  <c r="F76" i="1" s="1"/>
  <c r="F98" i="1" s="1"/>
  <c r="F100" i="1" s="1"/>
  <c r="F101" i="1" s="1"/>
  <c r="F20" i="1"/>
  <c r="E60" i="1"/>
  <c r="I60" i="1"/>
  <c r="D147" i="1"/>
  <c r="H147" i="1"/>
  <c r="H168" i="1"/>
  <c r="H169" i="1" s="1"/>
  <c r="B60" i="1"/>
  <c r="F60" i="1"/>
  <c r="E147" i="1"/>
  <c r="I147" i="1"/>
  <c r="B167" i="1"/>
  <c r="B168" i="1" s="1"/>
  <c r="B169" i="1" s="1"/>
  <c r="F167" i="1"/>
  <c r="F168" i="1" s="1"/>
  <c r="F169" i="1" s="1"/>
  <c r="G167" i="1"/>
  <c r="D167" i="1"/>
  <c r="D168" i="1" s="1"/>
  <c r="D169" i="1" s="1"/>
  <c r="H167" i="1"/>
  <c r="C167" i="1"/>
  <c r="C168" i="1" s="1"/>
  <c r="C169" i="1" s="1"/>
  <c r="E167" i="1"/>
  <c r="E168" i="1" s="1"/>
  <c r="E169" i="1" s="1"/>
  <c r="I167" i="1"/>
  <c r="I168" i="1" s="1"/>
  <c r="I169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8" i="3" l="1"/>
  <c r="G9" i="3" s="1"/>
  <c r="C8" i="3"/>
  <c r="C9" i="3"/>
  <c r="D13" i="3"/>
  <c r="D14" i="3" s="1"/>
  <c r="F13" i="3"/>
  <c r="F14" i="3" s="1"/>
  <c r="I13" i="3"/>
  <c r="I14" i="3" s="1"/>
  <c r="E8" i="3"/>
  <c r="E9" i="3" s="1"/>
  <c r="F8" i="3"/>
  <c r="F9" i="3" s="1"/>
  <c r="E13" i="3"/>
  <c r="E14" i="3" s="1"/>
  <c r="D8" i="3"/>
  <c r="D9" i="3" s="1"/>
  <c r="H8" i="3"/>
  <c r="H9" i="3"/>
  <c r="H13" i="3"/>
  <c r="H14" i="3" s="1"/>
  <c r="I99" i="1"/>
  <c r="I100" i="1" s="1"/>
  <c r="I101" i="1" s="1"/>
  <c r="H101" i="1"/>
  <c r="J11" i="3" l="1"/>
  <c r="K11" i="3" s="1"/>
  <c r="J13" i="3"/>
  <c r="J14" i="3" s="1"/>
  <c r="K13" i="3"/>
  <c r="K14" i="3"/>
  <c r="J8" i="3"/>
  <c r="J9" i="3" s="1"/>
  <c r="J6" i="3"/>
  <c r="J3" i="3" l="1"/>
  <c r="J4" i="3" s="1"/>
  <c r="L13" i="3"/>
  <c r="L14" i="3" s="1"/>
  <c r="L11" i="3"/>
  <c r="K8" i="3"/>
  <c r="K9" i="3" s="1"/>
  <c r="K6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3" i="3" l="1"/>
  <c r="M14" i="3" s="1"/>
  <c r="L8" i="3"/>
  <c r="L9" i="3" s="1"/>
  <c r="L6" i="3"/>
  <c r="K3" i="3"/>
  <c r="K4" i="3" s="1"/>
  <c r="M11" i="3"/>
  <c r="N11" i="3" l="1"/>
  <c r="N13" i="3"/>
  <c r="N14" i="3" s="1"/>
  <c r="M6" i="3"/>
  <c r="L3" i="3"/>
  <c r="L4" i="3" s="1"/>
  <c r="N8" i="3"/>
  <c r="N9" i="3" s="1"/>
  <c r="M8" i="3"/>
  <c r="M9" i="3" s="1"/>
  <c r="N6" i="3" l="1"/>
  <c r="N3" i="3" s="1"/>
  <c r="M3" i="3"/>
  <c r="M4" i="3" s="1"/>
  <c r="N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89052CE0-427B-461D-9173-7218B2DC3DB3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<sst xmlns="http://schemas.openxmlformats.org/spreadsheetml/2006/main" count="349" uniqueCount="212">
  <si>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</si>
  <si>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</si>
  <si>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</si>
  <si>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</si>
  <si>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</si>
  <si>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</si>
  <si>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</si>
  <si>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</si>
  <si>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</si>
  <si>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</si>
  <si>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</si>
  <si>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</si>
  <si>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</si>
  <si>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</si>
  <si>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</si>
  <si>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</si>
  <si>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</si>
  <si>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</si>
  <si>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</si>
  <si>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</si>
  <si>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</si>
  <si>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</si>
  <si>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</si>
  <si>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</si>
  <si>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</si>
  <si>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</si>
  <si>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</si>
  <si>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</si>
  <si>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</si>
  <si>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</si>
  <si>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</si>
  <si>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</si>
  <si>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</si>
  <si>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</si>
  <si>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</si>
  <si>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</si>
  <si>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</si>
  <si>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</si>
  <si>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</si>
  <si>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</si>
  <si>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</si>
  <si>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</si>
  <si>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</si>
  <si>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</si>
  <si>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</si>
  <si>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</si>
  <si>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</si>
  <si>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</si>
  <si>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</si>
  <si>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</si>
  <si>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</si>
  <si>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</si>
  <si>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</si>
  <si>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</si>
  <si>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</si>
  <si>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</si>
  <si>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</si>
  <si>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</si>
  <si>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</si>
  <si>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</si>
  <si>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</si>
  <si>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</si>
  <si>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</si>
  <si>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</si>
  <si>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</si>
  <si>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</si>
  <si>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</si>
  <si>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</si>
  <si>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</si>
  <si>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</si>
  <si>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</si>
  <si>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</si>
  <si>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</si>
  <si>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</si>
  <si>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</si>
  <si>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</si>
  <si>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</si>
  <si>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</si>
  <si>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</si>
  <si>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</si>
  <si>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</si>
  <si>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</si>
  <si>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</si>
  <si>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</si>
  <si>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</si>
  <si>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</si>
  <si>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</si>
  <si>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</si>
  <si>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</si>
  <si>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</si>
  <si>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</si>
  <si>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</si>
  <si>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</si>
  <si>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</si>
  <si>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</si>
  <si>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</si>
  <si>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</si>
  <si>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</si>
  <si>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</si>
  <si>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</si>
  <si>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</si>
  <si>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</si>
  <si>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</si>
  <si>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</si>
  <si>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</si>
  <si>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</si>
  <si>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</si>
  <si>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</si>
  <si>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</si>
  <si>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</si>
  <si>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</si>
  <si>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</si>
  <si>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</si>
  <si>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</si>
  <si>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</si>
  <si>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</si>
  <si>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</si>
  <si>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</si>
  <si>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</si>
  <si>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</si>
  <si>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</si>
  <si>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</si>
  <si>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</si>
  <si>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</si>
  <si>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</si>
  <si>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</si>
  <si>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</si>
  <si>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</si>
  <si>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</si>
  <si>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</si>
  <si>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</si>
  <si>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</si>
  <si>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</si>
  <si>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EBIT</t>
  </si>
  <si>
    <t>Capex</t>
  </si>
  <si>
    <t>Revenue</t>
  </si>
  <si>
    <t>Organic growth %</t>
  </si>
  <si>
    <t>Currency impact %</t>
  </si>
  <si>
    <t>Group Revenue</t>
  </si>
  <si>
    <t>Add up the segment revenues from below</t>
  </si>
  <si>
    <t>Guidance:</t>
  </si>
  <si>
    <t>Please ensure to write your justifications and assumptions for each lines where you have assumed a forecast rate.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</si>
  <si>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</si>
  <si>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</si>
  <si>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</si>
  <si>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</si>
  <si>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</si>
  <si>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</si>
  <si>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</si>
  <si>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</si>
  <si>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</si>
  <si>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</si>
  <si>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</si>
  <si>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</si>
  <si>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</si>
  <si>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</si>
  <si>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</si>
  <si>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</si>
  <si>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</si>
  <si>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</si>
  <si>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</si>
  <si>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</si>
  <si>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</si>
  <si>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</si>
  <si>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</si>
  <si>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</si>
  <si>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</si>
  <si>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</si>
  <si>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</si>
  <si>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</si>
  <si>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</si>
  <si>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</si>
  <si>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</si>
  <si>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</si>
  <si>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</si>
  <si>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</si>
  <si>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</si>
  <si>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</si>
  <si>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</si>
  <si>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</si>
  <si>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</si>
  <si>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</si>
  <si>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</si>
  <si>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</si>
  <si>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</si>
  <si>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</si>
  <si>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</si>
  <si>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</si>
  <si>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</si>
  <si>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</si>
  <si>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</si>
  <si>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</si>
  <si>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</si>
  <si>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</si>
  <si>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</si>
  <si>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</si>
  <si>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</si>
  <si>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</si>
  <si>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</si>
  <si>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</si>
  <si>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</si>
  <si>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r>
      <t xml:space="preserve">You can </t>
    </r>
    <r>
      <rPr>
        <b/>
        <sz val="11"/>
        <color rgb="FFFF0000"/>
        <rFont val="Calibri"/>
        <family val="2"/>
        <scheme val="minor"/>
      </rPr>
      <t>assign growth rates</t>
    </r>
    <r>
      <rPr>
        <sz val="11"/>
        <color theme="1"/>
        <rFont val="Calibri"/>
        <family val="2"/>
        <scheme val="minor"/>
      </rPr>
      <t xml:space="preserve"> based on the </t>
    </r>
    <r>
      <rPr>
        <b/>
        <sz val="11"/>
        <color rgb="FFFF0000"/>
        <rFont val="Calibri"/>
        <family val="2"/>
        <scheme val="minor"/>
      </rPr>
      <t>historical trends</t>
    </r>
    <r>
      <rPr>
        <sz val="11"/>
        <color theme="1"/>
        <rFont val="Calibri"/>
        <family val="2"/>
        <scheme val="minor"/>
      </rPr>
      <t xml:space="preserve"> you have observed in revenue growth.</t>
    </r>
  </si>
  <si>
    <t>Investments in reverse repurchase agreements</t>
  </si>
  <si>
    <t>Disposals of property, plant and equipment</t>
  </si>
  <si>
    <t>Long-term debt payments, including current portion</t>
  </si>
  <si>
    <t>Excess tax benefits from share-based payment arrangements</t>
  </si>
  <si>
    <t>-</t>
  </si>
  <si>
    <r>
      <t xml:space="preserve">You are required to </t>
    </r>
    <r>
      <rPr>
        <b/>
        <sz val="11"/>
        <color rgb="FFFF0000"/>
        <rFont val="Calibri"/>
        <family val="2"/>
        <scheme val="minor"/>
      </rPr>
      <t>forecast</t>
    </r>
    <r>
      <rPr>
        <sz val="11"/>
        <color theme="1"/>
        <rFont val="Calibri"/>
        <family val="2"/>
        <scheme val="minor"/>
      </rPr>
      <t xml:space="preserve"> each of the </t>
    </r>
    <r>
      <rPr>
        <b/>
        <sz val="11"/>
        <color rgb="FFFF0000"/>
        <rFont val="Calibri"/>
        <family val="2"/>
        <scheme val="minor"/>
      </rPr>
      <t>three segments</t>
    </r>
  </si>
  <si>
    <t xml:space="preserve">The product line in 2020 had a negative growth rate. This was evident by the outbreak of the pandemic Covid 19 which generally slowed down market activities and impacted revenue lines negatively. This report considered the pre- pandemic growth rate of 2019 and the post pandemic growth rate of 2021 and 2022 to derive a forecast. </t>
  </si>
  <si>
    <t xml:space="preserve">This report considered the average growth rate of 2021 to 2022 to determine the forecast for each line of segmental revenue. 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</si>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</sst>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4" fillId="7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2" fontId="0" fillId="0" borderId="0" xfId="0" applyNumberFormat="1"/>
    <xf numFmtId="165" fontId="0" fillId="0" borderId="0" xfId="1" applyNumberFormat="1" applyFont="1" applyFill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10" fontId="12" fillId="0" borderId="0" xfId="2" applyNumberFormat="1" applyFont="1"/>
    <xf numFmtId="10" fontId="11" fillId="0" borderId="0" xfId="2" applyNumberFormat="1" applyFont="1"/>
    <xf numFmtId="165" fontId="2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0" fontId="5" fillId="2" borderId="0" xfId="0" applyFont="1" applyFill="1" applyAlignment="1">
      <alignment horizontal="right"/>
    </xf>
    <xf numFmtId="165" fontId="5" fillId="4" borderId="0" xfId="4" applyNumberFormat="1" applyFont="1" applyBorder="1" applyAlignment="1">
      <alignment horizontal="left"/>
    </xf>
    <xf numFmtId="165" fontId="5" fillId="0" borderId="0" xfId="1" applyNumberFormat="1" applyFont="1" applyAlignment="1">
      <alignment horizontal="right"/>
    </xf>
    <xf numFmtId="166" fontId="16" fillId="0" borderId="0" xfId="2" applyNumberFormat="1" applyFont="1" applyAlignment="1">
      <alignment horizontal="right"/>
    </xf>
    <xf numFmtId="165" fontId="5" fillId="0" borderId="0" xfId="1" applyNumberFormat="1" applyFont="1"/>
    <xf numFmtId="165" fontId="5" fillId="5" borderId="0" xfId="5" applyNumberFormat="1" applyFont="1"/>
    <xf numFmtId="165" fontId="15" fillId="0" borderId="0" xfId="1" applyNumberFormat="1" applyFont="1"/>
    <xf numFmtId="165" fontId="15" fillId="0" borderId="0" xfId="1" applyNumberFormat="1" applyFont="1" applyAlignment="1">
      <alignment horizontal="right"/>
    </xf>
    <xf numFmtId="0" fontId="15" fillId="0" borderId="0" xfId="0" applyFont="1"/>
    <xf numFmtId="166" fontId="0" fillId="0" borderId="0" xfId="0" applyNumberFormat="1"/>
    <xf numFmtId="0" fontId="0" fillId="0" borderId="0" xfId="0" applyFill="1"/>
    <xf numFmtId="10" fontId="0" fillId="0" borderId="0" xfId="2" applyNumberFormat="1" applyFont="1" applyFill="1"/>
    <xf numFmtId="0" fontId="17" fillId="0" borderId="0" xfId="0" applyFont="1" applyAlignment="1">
      <alignment horizontal="left" indent="1"/>
    </xf>
    <xf numFmtId="0" fontId="17" fillId="0" borderId="0" xfId="0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789_Task%2010%20-%20Linking%20Balance%20sheet.xlsx" TargetMode="External"/><Relationship Id="rId1" Type="http://schemas.openxmlformats.org/officeDocument/2006/relationships/externalLinkPath" Target="1709895789_Task%2010%20-%20Linking%20Balance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812_Task%2011%20-%20Linking%20Cash%20Flow%20Statement.xlsx" TargetMode="External"/><Relationship Id="rId1" Type="http://schemas.openxmlformats.org/officeDocument/2006/relationships/externalLinkPath" Target="1709895812_Task%2011%20-%20Linking%20Cash%20Flow%20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 refreshError="1"/>
      <sheetData sheetId="1" refreshError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0">
          <cell r="B10">
            <v>4205</v>
          </cell>
          <cell r="C10">
            <v>4623</v>
          </cell>
          <cell r="D10">
            <v>4886</v>
          </cell>
          <cell r="E10">
            <v>4325</v>
          </cell>
          <cell r="F10">
            <v>4801</v>
          </cell>
          <cell r="G10">
            <v>2887</v>
          </cell>
          <cell r="H10">
            <v>6661</v>
          </cell>
          <cell r="I10">
            <v>6651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  <cell r="H15">
            <v>3.56</v>
          </cell>
          <cell r="I15">
            <v>3.75</v>
          </cell>
        </row>
        <row r="18">
          <cell r="B18">
            <v>1968.8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B32"/>
          <cell r="C32"/>
          <cell r="D32">
            <v>0</v>
          </cell>
          <cell r="E32">
            <v>0</v>
          </cell>
          <cell r="F32">
            <v>0</v>
          </cell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2439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5">
          <cell r="B45">
            <v>6332</v>
          </cell>
          <cell r="C45">
            <v>5358</v>
          </cell>
          <cell r="D45">
            <v>5474</v>
          </cell>
          <cell r="E45">
            <v>6040</v>
          </cell>
          <cell r="F45">
            <v>7866</v>
          </cell>
          <cell r="G45">
            <v>8284</v>
          </cell>
          <cell r="H45">
            <v>9674</v>
          </cell>
          <cell r="I45">
            <v>10730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B47"/>
          <cell r="C47"/>
          <cell r="D47"/>
          <cell r="E47"/>
          <cell r="F47">
            <v>0</v>
          </cell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5710</v>
          </cell>
          <cell r="E55">
            <v>6384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76">
          <cell r="B76">
            <v>4680</v>
          </cell>
          <cell r="C76">
            <v>3096</v>
          </cell>
          <cell r="D76">
            <v>3640</v>
          </cell>
          <cell r="E76">
            <v>4955</v>
          </cell>
          <cell r="F76">
            <v>5903</v>
          </cell>
          <cell r="G76">
            <v>2485</v>
          </cell>
          <cell r="H76">
            <v>6657</v>
          </cell>
          <cell r="I76">
            <v>5188</v>
          </cell>
        </row>
        <row r="84">
          <cell r="B84">
            <v>0</v>
          </cell>
          <cell r="C84">
            <v>6</v>
          </cell>
          <cell r="D84">
            <v>-34</v>
          </cell>
          <cell r="E84">
            <v>-22</v>
          </cell>
          <cell r="F84">
            <v>5</v>
          </cell>
          <cell r="G84">
            <v>31</v>
          </cell>
          <cell r="H84">
            <v>171</v>
          </cell>
          <cell r="I84">
            <v>-19</v>
          </cell>
        </row>
        <row r="85">
          <cell r="B85">
            <v>-175</v>
          </cell>
          <cell r="C85">
            <v>-1034</v>
          </cell>
          <cell r="D85">
            <v>-1008</v>
          </cell>
          <cell r="E85">
            <v>276</v>
          </cell>
          <cell r="F85">
            <v>-264</v>
          </cell>
          <cell r="G85">
            <v>-1028</v>
          </cell>
          <cell r="H85">
            <v>-3800</v>
          </cell>
          <cell r="I85">
            <v>-1524</v>
          </cell>
        </row>
        <row r="87">
          <cell r="B87">
            <v>0</v>
          </cell>
          <cell r="C87">
            <v>981</v>
          </cell>
          <cell r="D87">
            <v>1482</v>
          </cell>
          <cell r="E87">
            <v>0</v>
          </cell>
          <cell r="F87">
            <v>0</v>
          </cell>
          <cell r="G87">
            <v>6134</v>
          </cell>
          <cell r="H87">
            <v>0</v>
          </cell>
          <cell r="I87">
            <v>0</v>
          </cell>
        </row>
        <row r="88">
          <cell r="B88">
            <v>-7</v>
          </cell>
          <cell r="C88">
            <v>-106</v>
          </cell>
          <cell r="D88">
            <v>-44</v>
          </cell>
          <cell r="E88"/>
          <cell r="F88"/>
          <cell r="G88"/>
          <cell r="H88"/>
          <cell r="I88"/>
        </row>
        <row r="89">
          <cell r="B89">
            <v>-63</v>
          </cell>
          <cell r="C89">
            <v>-67</v>
          </cell>
          <cell r="D89">
            <v>327</v>
          </cell>
          <cell r="E89">
            <v>13</v>
          </cell>
          <cell r="F89">
            <v>-325</v>
          </cell>
          <cell r="G89">
            <v>49</v>
          </cell>
          <cell r="H89">
            <v>-52</v>
          </cell>
          <cell r="I89">
            <v>15</v>
          </cell>
        </row>
        <row r="90">
          <cell r="B90">
            <v>-19</v>
          </cell>
          <cell r="C90">
            <v>-7</v>
          </cell>
          <cell r="D90">
            <v>-17</v>
          </cell>
          <cell r="E90"/>
          <cell r="F90"/>
          <cell r="G90"/>
          <cell r="H90">
            <v>-197</v>
          </cell>
          <cell r="I90">
            <v>0</v>
          </cell>
        </row>
        <row r="91">
          <cell r="B91">
            <v>514</v>
          </cell>
          <cell r="C91">
            <v>507</v>
          </cell>
          <cell r="D91">
            <v>489</v>
          </cell>
          <cell r="E91">
            <v>733</v>
          </cell>
          <cell r="F91">
            <v>700</v>
          </cell>
          <cell r="G91">
            <v>885</v>
          </cell>
          <cell r="H91">
            <v>1172</v>
          </cell>
          <cell r="I91">
            <v>1151</v>
          </cell>
        </row>
        <row r="92">
          <cell r="B92">
            <v>218</v>
          </cell>
          <cell r="C92">
            <v>281</v>
          </cell>
          <cell r="D92">
            <v>177</v>
          </cell>
          <cell r="E92"/>
          <cell r="F92"/>
          <cell r="G92"/>
          <cell r="H92"/>
          <cell r="I92"/>
        </row>
        <row r="93">
          <cell r="B93">
            <v>-2534</v>
          </cell>
          <cell r="C93">
            <v>-3238</v>
          </cell>
          <cell r="D93">
            <v>-3223</v>
          </cell>
          <cell r="E93">
            <v>-4254</v>
          </cell>
          <cell r="F93">
            <v>-4286</v>
          </cell>
          <cell r="G93">
            <v>-3067</v>
          </cell>
          <cell r="H93">
            <v>-608</v>
          </cell>
          <cell r="I93">
            <v>-4014</v>
          </cell>
        </row>
        <row r="94">
          <cell r="B94">
            <v>-899</v>
          </cell>
          <cell r="C94">
            <v>-1022</v>
          </cell>
          <cell r="D94">
            <v>-1133</v>
          </cell>
          <cell r="E94">
            <v>-1243</v>
          </cell>
          <cell r="F94">
            <v>-1332</v>
          </cell>
          <cell r="G94">
            <v>-1452</v>
          </cell>
          <cell r="H94">
            <v>-1638</v>
          </cell>
          <cell r="I94">
            <v>-1837</v>
          </cell>
        </row>
        <row r="96">
          <cell r="B96">
            <v>-2790</v>
          </cell>
          <cell r="C96">
            <v>-2671</v>
          </cell>
          <cell r="D96">
            <v>-1942</v>
          </cell>
          <cell r="E96">
            <v>-4835</v>
          </cell>
          <cell r="F96">
            <v>-5293</v>
          </cell>
          <cell r="G96">
            <v>2491</v>
          </cell>
          <cell r="H96">
            <v>-1459</v>
          </cell>
          <cell r="I96">
            <v>-4836</v>
          </cell>
        </row>
        <row r="97">
          <cell r="B97">
            <v>-83</v>
          </cell>
          <cell r="C97">
            <v>-105</v>
          </cell>
          <cell r="D97">
            <v>-20</v>
          </cell>
          <cell r="E97">
            <v>45</v>
          </cell>
          <cell r="F97">
            <v>-129</v>
          </cell>
          <cell r="G97">
            <v>-66</v>
          </cell>
          <cell r="H97">
            <v>143</v>
          </cell>
          <cell r="I97">
            <v>-143</v>
          </cell>
        </row>
        <row r="99">
          <cell r="B99">
            <v>2220</v>
          </cell>
          <cell r="C99">
            <v>3852</v>
          </cell>
          <cell r="D99">
            <v>3138</v>
          </cell>
          <cell r="E99">
            <v>3808</v>
          </cell>
          <cell r="F99">
            <v>4249</v>
          </cell>
          <cell r="G99">
            <v>4466</v>
          </cell>
          <cell r="H99">
            <v>8348</v>
          </cell>
          <cell r="I99">
            <v>9889</v>
          </cell>
        </row>
      </sheetData>
      <sheetData sheetId="2" refreshError="1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  <cell r="J5">
            <v>7573</v>
          </cell>
          <cell r="K5">
            <v>7573</v>
          </cell>
          <cell r="L5">
            <v>7573</v>
          </cell>
          <cell r="M5">
            <v>7573</v>
          </cell>
          <cell r="N5">
            <v>7573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  <cell r="J8">
            <v>717</v>
          </cell>
          <cell r="K8">
            <v>717</v>
          </cell>
          <cell r="L8">
            <v>717</v>
          </cell>
          <cell r="M8">
            <v>717</v>
          </cell>
          <cell r="N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  <cell r="J11">
            <v>6856</v>
          </cell>
          <cell r="K11">
            <v>6856</v>
          </cell>
          <cell r="L11">
            <v>6856</v>
          </cell>
          <cell r="M11">
            <v>6856</v>
          </cell>
          <cell r="N11">
            <v>6856</v>
          </cell>
        </row>
      </sheetData>
      <sheetData sheetId="3" refreshError="1">
        <row r="15">
          <cell r="B15">
            <v>1968.8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41">
          <cell r="B41">
            <v>2131</v>
          </cell>
          <cell r="C41">
            <v>2191</v>
          </cell>
          <cell r="D41">
            <v>2048</v>
          </cell>
          <cell r="E41">
            <v>2279</v>
          </cell>
          <cell r="F41">
            <v>2612</v>
          </cell>
          <cell r="G41">
            <v>2248</v>
          </cell>
          <cell r="H41">
            <v>2836</v>
          </cell>
          <cell r="I41">
            <v>3358</v>
          </cell>
        </row>
        <row r="45">
          <cell r="B45">
            <v>6332</v>
          </cell>
          <cell r="C45">
            <v>5358</v>
          </cell>
          <cell r="D45">
            <v>5474</v>
          </cell>
          <cell r="E45">
            <v>6040</v>
          </cell>
          <cell r="F45">
            <v>7866</v>
          </cell>
          <cell r="G45">
            <v>8284</v>
          </cell>
          <cell r="H45">
            <v>9674</v>
          </cell>
          <cell r="I45">
            <v>10730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82">
          <cell r="B82">
            <v>-963</v>
          </cell>
          <cell r="C82">
            <v>-1143</v>
          </cell>
          <cell r="D82">
            <v>-1105</v>
          </cell>
          <cell r="E82">
            <v>-1028</v>
          </cell>
          <cell r="F82">
            <v>-1119</v>
          </cell>
          <cell r="G82">
            <v>-1086</v>
          </cell>
          <cell r="H82">
            <v>-695</v>
          </cell>
          <cell r="I82">
            <v>-758</v>
          </cell>
        </row>
        <row r="104">
          <cell r="B104">
            <v>53</v>
          </cell>
          <cell r="C104">
            <v>70</v>
          </cell>
          <cell r="D104">
            <v>98</v>
          </cell>
          <cell r="E104">
            <v>125</v>
          </cell>
          <cell r="F104">
            <v>153</v>
          </cell>
          <cell r="G104">
            <v>140</v>
          </cell>
          <cell r="H104">
            <v>293</v>
          </cell>
          <cell r="I104">
            <v>290</v>
          </cell>
        </row>
        <row r="105">
          <cell r="B105">
            <v>1262</v>
          </cell>
          <cell r="C105">
            <v>748</v>
          </cell>
          <cell r="D105">
            <v>703</v>
          </cell>
          <cell r="E105">
            <v>529</v>
          </cell>
          <cell r="F105">
            <v>757</v>
          </cell>
          <cell r="G105">
            <v>1028</v>
          </cell>
          <cell r="H105">
            <v>1177</v>
          </cell>
          <cell r="I105">
            <v>1231</v>
          </cell>
        </row>
      </sheetData>
      <sheetData sheetId="2"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</sheetData>
      <sheetData sheetId="3">
        <row r="21">
          <cell r="B21">
            <v>3852</v>
          </cell>
          <cell r="C21">
            <v>3138</v>
          </cell>
          <cell r="D21">
            <v>3808</v>
          </cell>
          <cell r="E21">
            <v>4249</v>
          </cell>
          <cell r="F21">
            <v>4466</v>
          </cell>
          <cell r="G21">
            <v>8348</v>
          </cell>
          <cell r="H21">
            <v>9889</v>
          </cell>
          <cell r="I21">
            <v>8574</v>
          </cell>
        </row>
        <row r="22">
          <cell r="B22">
            <v>2072</v>
          </cell>
          <cell r="C22">
            <v>2319</v>
          </cell>
          <cell r="D22">
            <v>2371</v>
          </cell>
          <cell r="E22">
            <v>996</v>
          </cell>
          <cell r="F22">
            <v>197</v>
          </cell>
          <cell r="G22">
            <v>439</v>
          </cell>
          <cell r="H22">
            <v>3587</v>
          </cell>
          <cell r="I22">
            <v>4423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abSelected="1" workbookViewId="0">
      <selection activeCell="A16" sqref="A16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t="s">
        <v>207</v>
      </c>
    </row>
    <row r="3" spans="1:1" x14ac:dyDescent="0.25">
      <c r="A3" s="1" t="s">
        <v>140</v>
      </c>
    </row>
    <row r="4" spans="1:1" x14ac:dyDescent="0.25">
      <c r="A4" t="s">
        <v>201</v>
      </c>
    </row>
    <row r="5" spans="1:1" x14ac:dyDescent="0.25">
      <c r="A5" s="79" t="s">
        <v>210</v>
      </c>
    </row>
    <row r="6" spans="1:1" x14ac:dyDescent="0.25">
      <c r="A6" s="80" t="s">
        <v>211</v>
      </c>
    </row>
    <row r="7" spans="1:1" x14ac:dyDescent="0.25">
      <c r="A7" t="s">
        <v>142</v>
      </c>
    </row>
    <row r="8" spans="1:1" x14ac:dyDescent="0.25">
      <c r="A8" s="80" t="s">
        <v>141</v>
      </c>
    </row>
    <row r="9" spans="1:1" x14ac:dyDescent="0.25">
      <c r="A9" t="s">
        <v>143</v>
      </c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workbookViewId="0">
      <pane ySplit="1" topLeftCell="A2" activePane="bottomLeft" state="frozen"/>
      <selection pane="bottomLeft" activeCell="L7" sqref="L7"/>
    </sheetView>
  </sheetViews>
  <sheetFormatPr defaultRowHeight="15" x14ac:dyDescent="0.25"/>
  <cols>
    <col min="1" max="1" width="78.140625" customWidth="1"/>
    <col min="2" max="2" width="9.5703125" bestFit="1" customWidth="1"/>
    <col min="3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59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59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1968.8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>+ROUND(((B12/B18)-B15),0)</f>
        <v>0</v>
      </c>
      <c r="C20" s="13">
        <f t="shared" ref="C20:H20" si="5">+ROUND(((C12/C18)-C15),2)</f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/>
      <c r="C47" s="3"/>
      <c r="D47" s="3"/>
      <c r="E47" s="3"/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3640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202</v>
      </c>
      <c r="B81" s="3">
        <v>-150</v>
      </c>
      <c r="C81" s="3">
        <v>150</v>
      </c>
      <c r="D81" s="3">
        <v>0</v>
      </c>
      <c r="E81" s="3"/>
      <c r="F81" s="3"/>
      <c r="G81" s="3"/>
      <c r="H81" s="3"/>
      <c r="I81" s="3"/>
    </row>
    <row r="82" spans="1:9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84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2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205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5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5">
      <c r="A95" s="2" t="s">
        <v>87</v>
      </c>
      <c r="B95" s="3"/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5">
      <c r="A96" s="27" t="s">
        <v>88</v>
      </c>
      <c r="B96" s="26">
        <f t="shared" ref="B96:H96" si="15">+SUM(B87:B95)</f>
        <v>-2790</v>
      </c>
      <c r="C96" s="26">
        <f t="shared" si="15"/>
        <v>-2671</v>
      </c>
      <c r="D96" s="26">
        <f t="shared" si="15"/>
        <v>-1942</v>
      </c>
      <c r="E96" s="26">
        <f t="shared" si="15"/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>+SUM(I87:I95)</f>
        <v>-4836</v>
      </c>
    </row>
    <row r="97" spans="1:9" s="12" customFormat="1" x14ac:dyDescent="0.2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5">
      <c r="A98" s="27" t="s">
        <v>90</v>
      </c>
      <c r="B98" s="26">
        <f t="shared" ref="B98:H98" si="16">+B76+B85+B96+B97</f>
        <v>1632</v>
      </c>
      <c r="C98" s="26">
        <f t="shared" si="16"/>
        <v>-714</v>
      </c>
      <c r="D98" s="26">
        <f t="shared" si="16"/>
        <v>670</v>
      </c>
      <c r="E98" s="26">
        <f t="shared" si="16"/>
        <v>441</v>
      </c>
      <c r="F98" s="26">
        <f t="shared" si="16"/>
        <v>217</v>
      </c>
      <c r="G98" s="26">
        <f t="shared" si="16"/>
        <v>3882</v>
      </c>
      <c r="H98" s="26">
        <f t="shared" si="16"/>
        <v>1541</v>
      </c>
      <c r="I98" s="26">
        <f>+I76+I85+I96+I97</f>
        <v>-1315</v>
      </c>
    </row>
    <row r="99" spans="1:9" x14ac:dyDescent="0.2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.75" thickBot="1" x14ac:dyDescent="0.3">
      <c r="A100" s="6" t="s">
        <v>92</v>
      </c>
      <c r="B100" s="7">
        <f t="shared" ref="B100:H100" si="17">+B98+B99</f>
        <v>3852</v>
      </c>
      <c r="C100" s="7">
        <f t="shared" si="17"/>
        <v>3138</v>
      </c>
      <c r="D100" s="7">
        <f t="shared" si="17"/>
        <v>3808</v>
      </c>
      <c r="E100" s="7">
        <f t="shared" si="17"/>
        <v>4249</v>
      </c>
      <c r="F100" s="7">
        <f t="shared" si="17"/>
        <v>4466</v>
      </c>
      <c r="G100" s="7">
        <f t="shared" si="17"/>
        <v>8348</v>
      </c>
      <c r="H100" s="7">
        <f t="shared" si="17"/>
        <v>9889</v>
      </c>
      <c r="I100" s="7">
        <f>+I98+I99</f>
        <v>8574</v>
      </c>
    </row>
    <row r="101" spans="1:9" ht="15.75" thickTop="1" x14ac:dyDescent="0.25">
      <c r="A101" s="12" t="s">
        <v>19</v>
      </c>
      <c r="B101" s="13">
        <f t="shared" ref="B101:H101" si="18">+B100-B25</f>
        <v>0</v>
      </c>
      <c r="C101" s="13">
        <f t="shared" si="18"/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>+I100-I25</f>
        <v>0</v>
      </c>
    </row>
    <row r="102" spans="1:9" x14ac:dyDescent="0.2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5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5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2" t="s">
        <v>100</v>
      </c>
      <c r="B111" s="3">
        <f t="shared" ref="B111:H111" si="19">+SUM(B112:B114)</f>
        <v>13740</v>
      </c>
      <c r="C111" s="3">
        <f t="shared" si="19"/>
        <v>14764</v>
      </c>
      <c r="D111" s="3">
        <f t="shared" si="19"/>
        <v>15216</v>
      </c>
      <c r="E111" s="3">
        <f t="shared" si="19"/>
        <v>14855</v>
      </c>
      <c r="F111" s="3">
        <f t="shared" si="19"/>
        <v>15902</v>
      </c>
      <c r="G111" s="3">
        <f t="shared" si="19"/>
        <v>14484</v>
      </c>
      <c r="H111" s="3">
        <f t="shared" si="19"/>
        <v>17179</v>
      </c>
      <c r="I111" s="3">
        <f>+SUM(I112:I114)</f>
        <v>18353</v>
      </c>
    </row>
    <row r="112" spans="1:9" x14ac:dyDescent="0.25">
      <c r="A112" s="11" t="s">
        <v>113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25">
      <c r="A113" s="11" t="s">
        <v>114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25">
      <c r="A114" s="11" t="s">
        <v>115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25">
      <c r="A115" s="2" t="s">
        <v>101</v>
      </c>
      <c r="B115" s="3">
        <f t="shared" ref="B115:H115" si="20">+SUM(B116:B118)</f>
        <v>7126</v>
      </c>
      <c r="C115" s="3">
        <f t="shared" si="20"/>
        <v>7568</v>
      </c>
      <c r="D115" s="3">
        <f t="shared" si="20"/>
        <v>7970</v>
      </c>
      <c r="E115" s="3">
        <f t="shared" si="20"/>
        <v>9242</v>
      </c>
      <c r="F115" s="3">
        <f t="shared" si="20"/>
        <v>9812</v>
      </c>
      <c r="G115" s="3">
        <f t="shared" si="20"/>
        <v>9347</v>
      </c>
      <c r="H115" s="3">
        <f t="shared" si="20"/>
        <v>11456</v>
      </c>
      <c r="I115" s="3">
        <f>+SUM(I116:I118)</f>
        <v>12479</v>
      </c>
    </row>
    <row r="116" spans="1:9" x14ac:dyDescent="0.25">
      <c r="A116" s="11" t="s">
        <v>113</v>
      </c>
      <c r="B116" s="3">
        <v>4703</v>
      </c>
      <c r="C116" s="3">
        <v>5043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25">
      <c r="A117" s="11" t="s">
        <v>114</v>
      </c>
      <c r="B117" s="3">
        <v>2051</v>
      </c>
      <c r="C117" s="3">
        <v>2149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25">
      <c r="A118" s="11" t="s">
        <v>115</v>
      </c>
      <c r="B118" s="3">
        <v>372</v>
      </c>
      <c r="C118" s="60">
        <v>376</v>
      </c>
      <c r="D118" s="60">
        <v>383</v>
      </c>
      <c r="E118" s="60">
        <v>427</v>
      </c>
      <c r="F118" s="60">
        <v>432</v>
      </c>
      <c r="G118" s="60">
        <v>402</v>
      </c>
      <c r="H118">
        <v>490</v>
      </c>
      <c r="I118">
        <v>564</v>
      </c>
    </row>
    <row r="119" spans="1:9" x14ac:dyDescent="0.25">
      <c r="A119" s="2" t="s">
        <v>102</v>
      </c>
      <c r="B119" s="3">
        <f t="shared" ref="B119:H119" si="21">+SUM(B120:B122)</f>
        <v>3067</v>
      </c>
      <c r="C119" s="3">
        <f t="shared" si="21"/>
        <v>3785</v>
      </c>
      <c r="D119" s="3">
        <f t="shared" si="21"/>
        <v>4237</v>
      </c>
      <c r="E119" s="3">
        <f t="shared" si="21"/>
        <v>5134</v>
      </c>
      <c r="F119" s="3">
        <f t="shared" si="21"/>
        <v>6208</v>
      </c>
      <c r="G119" s="3">
        <f t="shared" si="21"/>
        <v>6679</v>
      </c>
      <c r="H119" s="3">
        <f t="shared" si="21"/>
        <v>8290</v>
      </c>
      <c r="I119" s="3">
        <f>+SUM(I120:I122)</f>
        <v>7547</v>
      </c>
    </row>
    <row r="120" spans="1:9" x14ac:dyDescent="0.25">
      <c r="A120" s="11" t="s">
        <v>113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25">
      <c r="A121" s="11" t="s">
        <v>114</v>
      </c>
      <c r="B121" s="3">
        <v>925</v>
      </c>
      <c r="C121" s="3">
        <v>1055</v>
      </c>
      <c r="D121" s="3">
        <v>1188</v>
      </c>
      <c r="E121" s="3">
        <v>1508</v>
      </c>
      <c r="F121" s="3">
        <v>1808</v>
      </c>
      <c r="G121" s="3">
        <v>1896</v>
      </c>
      <c r="H121" s="8">
        <v>2347</v>
      </c>
      <c r="I121" s="8">
        <v>1938</v>
      </c>
    </row>
    <row r="122" spans="1:9" x14ac:dyDescent="0.25">
      <c r="A122" s="11" t="s">
        <v>115</v>
      </c>
      <c r="B122" s="3">
        <v>126</v>
      </c>
      <c r="C122" s="3">
        <v>131</v>
      </c>
      <c r="D122" s="3">
        <v>129</v>
      </c>
      <c r="E122" s="3">
        <v>130</v>
      </c>
      <c r="F122" s="3">
        <v>138</v>
      </c>
      <c r="G122" s="3">
        <v>148</v>
      </c>
      <c r="H122">
        <v>195</v>
      </c>
      <c r="I122">
        <v>193</v>
      </c>
    </row>
    <row r="123" spans="1:9" x14ac:dyDescent="0.25">
      <c r="A123" s="2" t="s">
        <v>106</v>
      </c>
      <c r="B123" s="3">
        <f t="shared" ref="B123:H123" si="22">+SUM(B124:B126)</f>
        <v>4653</v>
      </c>
      <c r="C123" s="3">
        <f t="shared" si="22"/>
        <v>4317</v>
      </c>
      <c r="D123" s="3">
        <f t="shared" si="22"/>
        <v>4737</v>
      </c>
      <c r="E123" s="3">
        <f t="shared" si="22"/>
        <v>5166</v>
      </c>
      <c r="F123" s="3">
        <f t="shared" si="22"/>
        <v>5254</v>
      </c>
      <c r="G123" s="3">
        <f t="shared" si="22"/>
        <v>5028</v>
      </c>
      <c r="H123" s="3">
        <f t="shared" si="22"/>
        <v>5343</v>
      </c>
      <c r="I123" s="3">
        <f>+SUM(I124:I126)</f>
        <v>5955</v>
      </c>
    </row>
    <row r="124" spans="1:9" x14ac:dyDescent="0.25">
      <c r="A124" s="11" t="s">
        <v>113</v>
      </c>
      <c r="B124" s="3">
        <v>3093</v>
      </c>
      <c r="C124" s="3">
        <v>2930</v>
      </c>
      <c r="D124" s="3">
        <v>3285</v>
      </c>
      <c r="E124" s="3">
        <v>3575</v>
      </c>
      <c r="F124" s="3">
        <v>3622</v>
      </c>
      <c r="G124" s="3">
        <v>3449</v>
      </c>
      <c r="H124" s="8">
        <v>3659</v>
      </c>
      <c r="I124" s="8">
        <v>4111</v>
      </c>
    </row>
    <row r="125" spans="1:9" x14ac:dyDescent="0.25">
      <c r="A125" s="11" t="s">
        <v>114</v>
      </c>
      <c r="B125" s="3">
        <v>1251</v>
      </c>
      <c r="C125" s="3">
        <v>1117</v>
      </c>
      <c r="D125" s="3">
        <v>1185</v>
      </c>
      <c r="E125" s="3">
        <v>1347</v>
      </c>
      <c r="F125" s="3">
        <v>1395</v>
      </c>
      <c r="G125" s="3">
        <v>1365</v>
      </c>
      <c r="H125" s="8">
        <v>1494</v>
      </c>
      <c r="I125" s="8">
        <v>1610</v>
      </c>
    </row>
    <row r="126" spans="1:9" x14ac:dyDescent="0.25">
      <c r="A126" s="11" t="s">
        <v>115</v>
      </c>
      <c r="B126" s="3">
        <v>309</v>
      </c>
      <c r="C126" s="3">
        <v>270</v>
      </c>
      <c r="D126" s="3">
        <v>267</v>
      </c>
      <c r="E126" s="3">
        <v>244</v>
      </c>
      <c r="F126" s="3">
        <v>237</v>
      </c>
      <c r="G126" s="3">
        <v>214</v>
      </c>
      <c r="H126">
        <v>190</v>
      </c>
      <c r="I126">
        <v>234</v>
      </c>
    </row>
    <row r="127" spans="1:9" x14ac:dyDescent="0.25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5">
      <c r="A128" s="4" t="s">
        <v>103</v>
      </c>
      <c r="B128" s="5">
        <f t="shared" ref="B128:I128" si="23">+B111+B115+B119+B123+B127</f>
        <v>28701</v>
      </c>
      <c r="C128" s="5">
        <f t="shared" si="23"/>
        <v>30507</v>
      </c>
      <c r="D128" s="5">
        <f t="shared" si="23"/>
        <v>32233</v>
      </c>
      <c r="E128" s="5">
        <f t="shared" si="23"/>
        <v>34485</v>
      </c>
      <c r="F128" s="5">
        <f t="shared" si="23"/>
        <v>37218</v>
      </c>
      <c r="G128" s="5">
        <f t="shared" si="23"/>
        <v>35568</v>
      </c>
      <c r="H128" s="5">
        <f t="shared" si="23"/>
        <v>42293</v>
      </c>
      <c r="I128" s="5">
        <f t="shared" si="23"/>
        <v>44436</v>
      </c>
    </row>
    <row r="129" spans="1:9" x14ac:dyDescent="0.25">
      <c r="A129" s="2" t="s">
        <v>104</v>
      </c>
      <c r="B129" s="3">
        <v>1982</v>
      </c>
      <c r="C129" s="3">
        <v>1955</v>
      </c>
      <c r="D129" s="3">
        <v>2042</v>
      </c>
      <c r="E129" s="3">
        <f t="shared" ref="E129:F129" si="24">SUM(E130:E133)</f>
        <v>1886</v>
      </c>
      <c r="F129" s="3">
        <f t="shared" si="24"/>
        <v>1906</v>
      </c>
      <c r="G129" s="3">
        <f>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25">
      <c r="A130" s="11" t="s">
        <v>113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5">
      <c r="A131" s="11" t="s">
        <v>114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25">
      <c r="A132" s="11" t="s">
        <v>115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5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.75" thickBot="1" x14ac:dyDescent="0.3">
      <c r="A135" s="6" t="s">
        <v>105</v>
      </c>
      <c r="B135" s="7">
        <f t="shared" ref="B135:H135" si="25">+B128+B129+B134</f>
        <v>30601</v>
      </c>
      <c r="C135" s="7">
        <f t="shared" si="25"/>
        <v>32376</v>
      </c>
      <c r="D135" s="7">
        <f t="shared" si="25"/>
        <v>34350</v>
      </c>
      <c r="E135" s="7">
        <f t="shared" si="25"/>
        <v>36397</v>
      </c>
      <c r="F135" s="7">
        <f t="shared" si="25"/>
        <v>39117</v>
      </c>
      <c r="G135" s="7">
        <f t="shared" si="25"/>
        <v>37403</v>
      </c>
      <c r="H135" s="7">
        <f t="shared" si="25"/>
        <v>44538</v>
      </c>
      <c r="I135" s="7">
        <f>+I128+I129+I134</f>
        <v>46710</v>
      </c>
    </row>
    <row r="136" spans="1:9" ht="15.75" thickTop="1" x14ac:dyDescent="0.25">
      <c r="A136" s="12" t="s">
        <v>111</v>
      </c>
      <c r="B136" s="13">
        <f t="shared" ref="B136:H136" si="26">+B135-B2</f>
        <v>0</v>
      </c>
      <c r="C136" s="13">
        <f t="shared" si="26"/>
        <v>0</v>
      </c>
      <c r="D136" s="13">
        <f t="shared" si="26"/>
        <v>0</v>
      </c>
      <c r="E136" s="13">
        <f t="shared" si="26"/>
        <v>0</v>
      </c>
      <c r="F136" s="13">
        <f t="shared" si="26"/>
        <v>0</v>
      </c>
      <c r="G136" s="13">
        <f t="shared" si="26"/>
        <v>0</v>
      </c>
      <c r="H136" s="13">
        <f t="shared" si="26"/>
        <v>0</v>
      </c>
      <c r="I136" s="12"/>
    </row>
    <row r="137" spans="1:9" x14ac:dyDescent="0.25">
      <c r="A137" s="1" t="s">
        <v>110</v>
      </c>
    </row>
    <row r="138" spans="1:9" x14ac:dyDescent="0.2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5">
      <c r="A139" s="2" t="s">
        <v>101</v>
      </c>
      <c r="B139" s="60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5">
      <c r="A140" s="2" t="s">
        <v>102</v>
      </c>
      <c r="B140" s="60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5">
      <c r="A141" s="2" t="s">
        <v>106</v>
      </c>
      <c r="B141" s="60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25">
      <c r="A143" s="4" t="s">
        <v>103</v>
      </c>
      <c r="B143" s="5">
        <f t="shared" ref="B143:I143" si="27">+SUM(B138:B142)</f>
        <v>4813</v>
      </c>
      <c r="C143" s="5">
        <f t="shared" si="27"/>
        <v>5328</v>
      </c>
      <c r="D143" s="5">
        <f t="shared" si="27"/>
        <v>5192</v>
      </c>
      <c r="E143" s="5">
        <f t="shared" si="27"/>
        <v>5525</v>
      </c>
      <c r="F143" s="5">
        <f t="shared" si="27"/>
        <v>6357</v>
      </c>
      <c r="G143" s="5">
        <f t="shared" si="27"/>
        <v>4646</v>
      </c>
      <c r="H143" s="5">
        <f t="shared" si="27"/>
        <v>8641</v>
      </c>
      <c r="I143" s="5">
        <f t="shared" si="27"/>
        <v>8406</v>
      </c>
    </row>
    <row r="144" spans="1:9" x14ac:dyDescent="0.2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.75" thickBot="1" x14ac:dyDescent="0.3">
      <c r="A146" s="6" t="s">
        <v>112</v>
      </c>
      <c r="B146" s="7">
        <f t="shared" ref="B146" si="28">+SUM(B143:B145)</f>
        <v>4233</v>
      </c>
      <c r="C146" s="7">
        <f t="shared" ref="C146:H146" si="29">+SUM(C143:C145)</f>
        <v>4642</v>
      </c>
      <c r="D146" s="7">
        <f t="shared" si="29"/>
        <v>4945</v>
      </c>
      <c r="E146" s="7">
        <f t="shared" si="29"/>
        <v>4379</v>
      </c>
      <c r="F146" s="7">
        <f t="shared" si="29"/>
        <v>4850</v>
      </c>
      <c r="G146" s="7">
        <f t="shared" si="29"/>
        <v>2976</v>
      </c>
      <c r="H146" s="7">
        <f t="shared" si="29"/>
        <v>6923</v>
      </c>
      <c r="I146" s="7">
        <f>+SUM(I143:I145)</f>
        <v>6856</v>
      </c>
    </row>
    <row r="147" spans="1:9" ht="15.75" thickTop="1" x14ac:dyDescent="0.25">
      <c r="A147" s="12" t="s">
        <v>111</v>
      </c>
      <c r="B147" s="13">
        <f t="shared" ref="B147:I147" si="30">+B146-B10-B8</f>
        <v>0</v>
      </c>
      <c r="C147" s="13">
        <f t="shared" si="30"/>
        <v>0</v>
      </c>
      <c r="D147" s="13">
        <f t="shared" si="30"/>
        <v>0</v>
      </c>
      <c r="E147" s="13">
        <f t="shared" si="30"/>
        <v>0</v>
      </c>
      <c r="F147" s="13">
        <f t="shared" si="30"/>
        <v>0</v>
      </c>
      <c r="G147" s="13">
        <f t="shared" si="30"/>
        <v>0</v>
      </c>
      <c r="H147" s="13">
        <f t="shared" si="30"/>
        <v>0</v>
      </c>
      <c r="I147" s="13">
        <f t="shared" si="30"/>
        <v>0</v>
      </c>
    </row>
    <row r="148" spans="1:9" x14ac:dyDescent="0.25">
      <c r="A148" s="1" t="s">
        <v>117</v>
      </c>
    </row>
    <row r="149" spans="1:9" x14ac:dyDescent="0.2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5">
      <c r="A150" s="2" t="s">
        <v>101</v>
      </c>
      <c r="B150" s="60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5">
      <c r="A151" s="2" t="s">
        <v>102</v>
      </c>
      <c r="B151" s="60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5">
      <c r="A152" s="2" t="s">
        <v>106</v>
      </c>
      <c r="B152" s="60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5">
      <c r="A154" s="4" t="s">
        <v>119</v>
      </c>
      <c r="B154" s="5">
        <f t="shared" ref="B154:I154" si="31">+SUM(B149:B153)</f>
        <v>2176</v>
      </c>
      <c r="C154" s="5">
        <f t="shared" si="31"/>
        <v>2458</v>
      </c>
      <c r="D154" s="5">
        <f t="shared" si="31"/>
        <v>2626</v>
      </c>
      <c r="E154" s="5">
        <f t="shared" si="31"/>
        <v>2889</v>
      </c>
      <c r="F154" s="5">
        <f t="shared" si="31"/>
        <v>2971</v>
      </c>
      <c r="G154" s="5">
        <f t="shared" si="31"/>
        <v>2870</v>
      </c>
      <c r="H154" s="5">
        <f t="shared" si="31"/>
        <v>2971</v>
      </c>
      <c r="I154" s="5">
        <f t="shared" si="31"/>
        <v>2925</v>
      </c>
    </row>
    <row r="155" spans="1:9" x14ac:dyDescent="0.2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.75" thickBot="1" x14ac:dyDescent="0.3">
      <c r="A157" s="6" t="s">
        <v>120</v>
      </c>
      <c r="B157" s="7">
        <f t="shared" ref="B157:H157" si="32">+SUM(B154:B156)</f>
        <v>3011</v>
      </c>
      <c r="C157" s="7">
        <f t="shared" si="32"/>
        <v>3520</v>
      </c>
      <c r="D157" s="7">
        <f t="shared" si="32"/>
        <v>3989</v>
      </c>
      <c r="E157" s="7">
        <f t="shared" si="32"/>
        <v>4454</v>
      </c>
      <c r="F157" s="7">
        <f t="shared" si="32"/>
        <v>4744</v>
      </c>
      <c r="G157" s="7">
        <f t="shared" si="32"/>
        <v>4866</v>
      </c>
      <c r="H157" s="7">
        <f t="shared" si="32"/>
        <v>4904</v>
      </c>
      <c r="I157" s="7">
        <f>+SUM(I154:I156)</f>
        <v>4791</v>
      </c>
    </row>
    <row r="158" spans="1:9" ht="15.75" thickTop="1" x14ac:dyDescent="0.25">
      <c r="A158" s="12" t="s">
        <v>111</v>
      </c>
      <c r="B158" s="13">
        <f t="shared" ref="B158:I158" si="33">+B157-B31</f>
        <v>0</v>
      </c>
      <c r="C158" s="13">
        <f t="shared" si="33"/>
        <v>0</v>
      </c>
      <c r="D158" s="13">
        <f t="shared" si="33"/>
        <v>0</v>
      </c>
      <c r="E158" s="13">
        <f t="shared" si="33"/>
        <v>0</v>
      </c>
      <c r="F158" s="13">
        <f t="shared" si="33"/>
        <v>0</v>
      </c>
      <c r="G158" s="13">
        <f t="shared" si="33"/>
        <v>0</v>
      </c>
      <c r="H158" s="13">
        <f t="shared" si="33"/>
        <v>0</v>
      </c>
      <c r="I158" s="13">
        <f t="shared" si="33"/>
        <v>0</v>
      </c>
    </row>
    <row r="159" spans="1:9" x14ac:dyDescent="0.25">
      <c r="A159" s="1" t="s">
        <v>122</v>
      </c>
    </row>
    <row r="160" spans="1:9" x14ac:dyDescent="0.2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5">
      <c r="A161" s="2" t="s">
        <v>101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5">
      <c r="A163" s="2" t="s">
        <v>118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5">
      <c r="A165" s="4" t="s">
        <v>119</v>
      </c>
      <c r="B165" s="61">
        <f t="shared" ref="B165:I165" si="34">+SUM(B160:B164)</f>
        <v>790</v>
      </c>
      <c r="C165" s="5">
        <f t="shared" si="34"/>
        <v>840</v>
      </c>
      <c r="D165" s="5">
        <f t="shared" si="34"/>
        <v>784</v>
      </c>
      <c r="E165" s="5">
        <f t="shared" si="34"/>
        <v>847</v>
      </c>
      <c r="F165" s="5">
        <f t="shared" si="34"/>
        <v>724</v>
      </c>
      <c r="G165" s="5">
        <f t="shared" si="34"/>
        <v>756</v>
      </c>
      <c r="H165" s="5">
        <f t="shared" si="34"/>
        <v>677</v>
      </c>
      <c r="I165" s="5">
        <f t="shared" si="34"/>
        <v>699</v>
      </c>
    </row>
    <row r="166" spans="1:9" x14ac:dyDescent="0.2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5">
      <c r="A167" s="2" t="s">
        <v>108</v>
      </c>
      <c r="B167" s="3">
        <f t="shared" ref="B167:I167" si="35">-(SUM(B165:B166)+B82)</f>
        <v>104</v>
      </c>
      <c r="C167" s="3">
        <f t="shared" si="35"/>
        <v>264</v>
      </c>
      <c r="D167" s="3">
        <f t="shared" si="35"/>
        <v>291</v>
      </c>
      <c r="E167" s="3">
        <f t="shared" si="35"/>
        <v>159</v>
      </c>
      <c r="F167" s="3">
        <f t="shared" si="35"/>
        <v>377</v>
      </c>
      <c r="G167" s="3">
        <f t="shared" si="35"/>
        <v>318</v>
      </c>
      <c r="H167" s="3">
        <f t="shared" si="35"/>
        <v>11</v>
      </c>
      <c r="I167" s="3">
        <f t="shared" si="35"/>
        <v>50</v>
      </c>
    </row>
    <row r="168" spans="1:9" ht="15.75" thickBot="1" x14ac:dyDescent="0.3">
      <c r="A168" s="6" t="s">
        <v>123</v>
      </c>
      <c r="B168" s="62">
        <f t="shared" ref="B168:H168" si="36">+SUM(B165:B167)</f>
        <v>963</v>
      </c>
      <c r="C168" s="7">
        <f t="shared" si="36"/>
        <v>1143</v>
      </c>
      <c r="D168" s="7">
        <f t="shared" si="36"/>
        <v>1105</v>
      </c>
      <c r="E168" s="7">
        <f t="shared" si="36"/>
        <v>1028</v>
      </c>
      <c r="F168" s="7">
        <f t="shared" si="36"/>
        <v>1119</v>
      </c>
      <c r="G168" s="7">
        <f t="shared" si="36"/>
        <v>1086</v>
      </c>
      <c r="H168" s="7">
        <f t="shared" si="36"/>
        <v>695</v>
      </c>
      <c r="I168" s="7">
        <f>+SUM(I165:I167)</f>
        <v>758</v>
      </c>
    </row>
    <row r="169" spans="1:9" ht="15.75" thickTop="1" x14ac:dyDescent="0.25">
      <c r="A169" s="12" t="s">
        <v>111</v>
      </c>
      <c r="B169" s="13">
        <f t="shared" ref="B169:I169" si="37">+B168+B82</f>
        <v>0</v>
      </c>
      <c r="C169" s="13">
        <f t="shared" si="37"/>
        <v>0</v>
      </c>
      <c r="D169" s="13">
        <f t="shared" si="37"/>
        <v>0</v>
      </c>
      <c r="E169" s="13">
        <f t="shared" si="37"/>
        <v>0</v>
      </c>
      <c r="F169" s="13">
        <f t="shared" si="37"/>
        <v>0</v>
      </c>
      <c r="G169" s="13">
        <f t="shared" si="37"/>
        <v>0</v>
      </c>
      <c r="H169" s="13">
        <f t="shared" si="37"/>
        <v>0</v>
      </c>
      <c r="I169" s="13">
        <f t="shared" si="37"/>
        <v>0</v>
      </c>
    </row>
    <row r="170" spans="1:9" x14ac:dyDescent="0.25">
      <c r="A170" s="1" t="s">
        <v>124</v>
      </c>
    </row>
    <row r="171" spans="1:9" x14ac:dyDescent="0.2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5">
      <c r="A172" s="2" t="s">
        <v>101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5">
      <c r="A174" s="2" t="s">
        <v>106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5">
      <c r="A176" s="4" t="s">
        <v>119</v>
      </c>
      <c r="B176" s="5">
        <f t="shared" ref="B176:I176" si="38">+SUM(B171:B175)</f>
        <v>513</v>
      </c>
      <c r="C176" s="5">
        <f t="shared" si="38"/>
        <v>538</v>
      </c>
      <c r="D176" s="5">
        <f t="shared" si="38"/>
        <v>587</v>
      </c>
      <c r="E176" s="5">
        <f t="shared" si="38"/>
        <v>604</v>
      </c>
      <c r="F176" s="5">
        <f t="shared" si="38"/>
        <v>558</v>
      </c>
      <c r="G176" s="5">
        <f t="shared" si="38"/>
        <v>584</v>
      </c>
      <c r="H176" s="5">
        <f t="shared" si="38"/>
        <v>577</v>
      </c>
      <c r="I176" s="5">
        <f t="shared" si="38"/>
        <v>561</v>
      </c>
    </row>
    <row r="177" spans="1:9" x14ac:dyDescent="0.2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.75" thickBot="1" x14ac:dyDescent="0.3">
      <c r="A179" s="6" t="s">
        <v>125</v>
      </c>
      <c r="B179" s="7">
        <f t="shared" ref="B179:H179" si="39">+SUM(B176:B178)</f>
        <v>606</v>
      </c>
      <c r="C179" s="7">
        <f t="shared" si="39"/>
        <v>649</v>
      </c>
      <c r="D179" s="7">
        <f t="shared" si="39"/>
        <v>706</v>
      </c>
      <c r="E179" s="7">
        <f t="shared" si="39"/>
        <v>747</v>
      </c>
      <c r="F179" s="7">
        <f t="shared" si="39"/>
        <v>705</v>
      </c>
      <c r="G179" s="7">
        <f t="shared" si="39"/>
        <v>721</v>
      </c>
      <c r="H179" s="7">
        <f t="shared" si="39"/>
        <v>744</v>
      </c>
      <c r="I179" s="7">
        <f>+SUM(I176:I178)</f>
        <v>717</v>
      </c>
    </row>
    <row r="180" spans="1:9" ht="15.75" thickTop="1" x14ac:dyDescent="0.25">
      <c r="A180" s="12" t="s">
        <v>111</v>
      </c>
      <c r="B180" s="13">
        <f t="shared" ref="B180:I180" si="40">+B179-B66</f>
        <v>0</v>
      </c>
      <c r="C180" s="13">
        <f t="shared" si="40"/>
        <v>0</v>
      </c>
      <c r="D180" s="13">
        <f t="shared" si="40"/>
        <v>0</v>
      </c>
      <c r="E180" s="13">
        <f t="shared" si="40"/>
        <v>0</v>
      </c>
      <c r="F180" s="13">
        <f t="shared" si="40"/>
        <v>0</v>
      </c>
      <c r="G180" s="13">
        <f t="shared" si="40"/>
        <v>0</v>
      </c>
      <c r="H180" s="13">
        <f t="shared" si="40"/>
        <v>0</v>
      </c>
      <c r="I180" s="13">
        <f t="shared" si="40"/>
        <v>0</v>
      </c>
    </row>
    <row r="181" spans="1:9" x14ac:dyDescent="0.2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28" t="s">
        <v>127</v>
      </c>
    </row>
    <row r="183" spans="1:9" x14ac:dyDescent="0.25">
      <c r="A183" s="33" t="s">
        <v>100</v>
      </c>
      <c r="B183" s="34">
        <v>0.12</v>
      </c>
      <c r="C183" s="63">
        <v>0.08</v>
      </c>
      <c r="D183" s="63">
        <v>0.03</v>
      </c>
      <c r="E183" s="63">
        <v>-0.02</v>
      </c>
      <c r="F183" s="63">
        <v>7.0000000000000007E-2</v>
      </c>
      <c r="G183" s="63">
        <v>-0.09</v>
      </c>
      <c r="H183" s="63">
        <v>0.19</v>
      </c>
      <c r="I183" s="34">
        <v>7.0000000000000007E-2</v>
      </c>
    </row>
    <row r="184" spans="1:9" x14ac:dyDescent="0.25">
      <c r="A184" s="31" t="s">
        <v>113</v>
      </c>
      <c r="B184" s="30">
        <v>0.14000000000000001</v>
      </c>
      <c r="C184" s="64">
        <v>0.1</v>
      </c>
      <c r="D184" s="64">
        <v>0.04</v>
      </c>
      <c r="E184" s="64">
        <v>-0.04</v>
      </c>
      <c r="F184" s="64">
        <v>0.08</v>
      </c>
      <c r="G184" s="64">
        <v>-7.0000000000000007E-2</v>
      </c>
      <c r="H184" s="64">
        <v>0.25</v>
      </c>
      <c r="I184" s="30">
        <v>0.05</v>
      </c>
    </row>
    <row r="185" spans="1:9" x14ac:dyDescent="0.25">
      <c r="A185" s="31" t="s">
        <v>114</v>
      </c>
      <c r="B185" s="30">
        <v>0.12</v>
      </c>
      <c r="C185" s="64">
        <v>0.08</v>
      </c>
      <c r="D185" s="64">
        <v>0.03</v>
      </c>
      <c r="E185" s="64">
        <v>0.01</v>
      </c>
      <c r="F185" s="64">
        <v>7.0000000000000007E-2</v>
      </c>
      <c r="G185" s="64">
        <v>0.12</v>
      </c>
      <c r="H185" s="64">
        <v>0.08</v>
      </c>
      <c r="I185" s="30">
        <v>0.09</v>
      </c>
    </row>
    <row r="186" spans="1:9" x14ac:dyDescent="0.25">
      <c r="A186" s="31" t="s">
        <v>115</v>
      </c>
      <c r="B186" s="30">
        <v>-0.05</v>
      </c>
      <c r="C186" s="64">
        <v>-0.13</v>
      </c>
      <c r="D186" s="64">
        <v>-0.1</v>
      </c>
      <c r="E186" s="64">
        <v>-0.08</v>
      </c>
      <c r="F186" s="64">
        <v>0</v>
      </c>
      <c r="G186" s="64">
        <v>-0.14000000000000001</v>
      </c>
      <c r="H186" s="64">
        <v>-0.02</v>
      </c>
      <c r="I186" s="30">
        <v>0.25</v>
      </c>
    </row>
    <row r="187" spans="1:9" x14ac:dyDescent="0.25">
      <c r="A187" s="33" t="s">
        <v>101</v>
      </c>
      <c r="B187" s="34" t="s">
        <v>206</v>
      </c>
      <c r="C187" s="34" t="s">
        <v>206</v>
      </c>
      <c r="D187" s="63">
        <v>0.1</v>
      </c>
      <c r="E187" s="63">
        <v>0.09</v>
      </c>
      <c r="F187" s="63">
        <v>0.11</v>
      </c>
      <c r="G187" s="63">
        <v>-0.01</v>
      </c>
      <c r="H187" s="63">
        <v>0.17</v>
      </c>
      <c r="I187" s="34">
        <v>0.12</v>
      </c>
    </row>
    <row r="188" spans="1:9" x14ac:dyDescent="0.25">
      <c r="A188" s="31" t="s">
        <v>113</v>
      </c>
      <c r="B188" s="34" t="s">
        <v>206</v>
      </c>
      <c r="C188" s="34" t="s">
        <v>206</v>
      </c>
      <c r="D188" s="64">
        <v>0.08</v>
      </c>
      <c r="E188" s="64">
        <v>0.06</v>
      </c>
      <c r="F188" s="64">
        <v>0.12</v>
      </c>
      <c r="G188" s="64">
        <v>-0.03</v>
      </c>
      <c r="H188" s="64">
        <v>0.13</v>
      </c>
      <c r="I188" s="30">
        <v>0.09</v>
      </c>
    </row>
    <row r="189" spans="1:9" x14ac:dyDescent="0.25">
      <c r="A189" s="31" t="s">
        <v>114</v>
      </c>
      <c r="B189" s="34" t="s">
        <v>206</v>
      </c>
      <c r="C189" s="34" t="s">
        <v>206</v>
      </c>
      <c r="D189" s="64">
        <v>0.17</v>
      </c>
      <c r="E189" s="64">
        <v>0.16</v>
      </c>
      <c r="F189" s="64">
        <v>0.09</v>
      </c>
      <c r="G189" s="64">
        <v>0.02</v>
      </c>
      <c r="H189" s="64">
        <v>0.25</v>
      </c>
      <c r="I189" s="30">
        <v>0.16</v>
      </c>
    </row>
    <row r="190" spans="1:9" x14ac:dyDescent="0.25">
      <c r="A190" s="31" t="s">
        <v>115</v>
      </c>
      <c r="B190" s="34" t="s">
        <v>206</v>
      </c>
      <c r="C190" s="34" t="s">
        <v>206</v>
      </c>
      <c r="D190" s="64">
        <v>7.0000000000000007E-2</v>
      </c>
      <c r="E190" s="64">
        <v>0.06</v>
      </c>
      <c r="F190" s="64">
        <v>0.05</v>
      </c>
      <c r="G190" s="64">
        <v>-0.03</v>
      </c>
      <c r="H190" s="64">
        <v>0.19</v>
      </c>
      <c r="I190" s="30">
        <v>0.17</v>
      </c>
    </row>
    <row r="191" spans="1:9" x14ac:dyDescent="0.25">
      <c r="A191" s="33" t="s">
        <v>102</v>
      </c>
      <c r="B191" s="34">
        <v>0.19</v>
      </c>
      <c r="C191" s="63">
        <v>0.27</v>
      </c>
      <c r="D191" s="63">
        <v>0.17</v>
      </c>
      <c r="E191" s="63">
        <v>0.18</v>
      </c>
      <c r="F191" s="63">
        <v>0.24</v>
      </c>
      <c r="G191" s="63">
        <v>0.11</v>
      </c>
      <c r="H191" s="63">
        <v>0.19</v>
      </c>
      <c r="I191" s="34">
        <v>-0.13</v>
      </c>
    </row>
    <row r="192" spans="1:9" x14ac:dyDescent="0.25">
      <c r="A192" s="31" t="s">
        <v>113</v>
      </c>
      <c r="B192" s="30">
        <v>0.28000000000000003</v>
      </c>
      <c r="C192" s="64">
        <v>0.33</v>
      </c>
      <c r="D192" s="64">
        <v>0.18</v>
      </c>
      <c r="E192" s="64">
        <v>0.16</v>
      </c>
      <c r="F192" s="64">
        <v>0.25</v>
      </c>
      <c r="G192" s="64">
        <v>0.12</v>
      </c>
      <c r="H192" s="64">
        <v>0.19</v>
      </c>
      <c r="I192" s="30">
        <v>-0.1</v>
      </c>
    </row>
    <row r="193" spans="1:9" x14ac:dyDescent="0.25">
      <c r="A193" s="31" t="s">
        <v>114</v>
      </c>
      <c r="B193" s="30">
        <v>7.0000000000000007E-2</v>
      </c>
      <c r="C193" s="64">
        <v>0.17</v>
      </c>
      <c r="D193" s="64">
        <v>0.18</v>
      </c>
      <c r="E193" s="64">
        <v>0.23</v>
      </c>
      <c r="F193" s="64">
        <v>0.23</v>
      </c>
      <c r="G193" s="64">
        <v>0.08</v>
      </c>
      <c r="H193" s="64">
        <v>0.19</v>
      </c>
      <c r="I193" s="30">
        <v>-0.21</v>
      </c>
    </row>
    <row r="194" spans="1:9" x14ac:dyDescent="0.25">
      <c r="A194" s="31" t="s">
        <v>115</v>
      </c>
      <c r="B194" s="30">
        <v>0.01</v>
      </c>
      <c r="C194" s="64">
        <v>7.0000000000000007E-2</v>
      </c>
      <c r="D194" s="64">
        <v>0.03</v>
      </c>
      <c r="E194" s="64">
        <v>-0.01</v>
      </c>
      <c r="F194" s="64">
        <v>0.08</v>
      </c>
      <c r="G194" s="64">
        <v>0.11</v>
      </c>
      <c r="H194" s="64">
        <v>0.26</v>
      </c>
      <c r="I194" s="30">
        <v>-0.06</v>
      </c>
    </row>
    <row r="195" spans="1:9" x14ac:dyDescent="0.25">
      <c r="A195" s="33" t="s">
        <v>106</v>
      </c>
      <c r="B195" s="34" t="s">
        <v>206</v>
      </c>
      <c r="C195" s="34" t="s">
        <v>206</v>
      </c>
      <c r="D195" s="63">
        <v>0.13</v>
      </c>
      <c r="E195" s="63">
        <v>0.1</v>
      </c>
      <c r="F195" s="63">
        <v>0.13</v>
      </c>
      <c r="G195" s="63">
        <v>0.01</v>
      </c>
      <c r="H195" s="63">
        <v>0.08</v>
      </c>
      <c r="I195" s="34">
        <v>0.16</v>
      </c>
    </row>
    <row r="196" spans="1:9" x14ac:dyDescent="0.25">
      <c r="A196" s="31" t="s">
        <v>113</v>
      </c>
      <c r="B196" s="34" t="s">
        <v>206</v>
      </c>
      <c r="C196" s="34" t="s">
        <v>206</v>
      </c>
      <c r="D196" s="64">
        <v>0.16</v>
      </c>
      <c r="E196" s="64">
        <v>0.09</v>
      </c>
      <c r="F196" s="64">
        <v>0.12</v>
      </c>
      <c r="G196" s="64">
        <v>0</v>
      </c>
      <c r="H196" s="64">
        <v>0.08</v>
      </c>
      <c r="I196" s="30">
        <v>0.17</v>
      </c>
    </row>
    <row r="197" spans="1:9" x14ac:dyDescent="0.25">
      <c r="A197" s="31" t="s">
        <v>114</v>
      </c>
      <c r="B197" s="34" t="s">
        <v>206</v>
      </c>
      <c r="C197" s="34" t="s">
        <v>206</v>
      </c>
      <c r="D197" s="64">
        <v>0.09</v>
      </c>
      <c r="E197" s="64">
        <v>0.15</v>
      </c>
      <c r="F197" s="64">
        <v>0.15</v>
      </c>
      <c r="G197" s="64">
        <v>0.03</v>
      </c>
      <c r="H197" s="64">
        <v>0.1</v>
      </c>
      <c r="I197" s="30">
        <v>0.12</v>
      </c>
    </row>
    <row r="198" spans="1:9" x14ac:dyDescent="0.25">
      <c r="A198" s="31" t="s">
        <v>115</v>
      </c>
      <c r="B198" s="34" t="s">
        <v>206</v>
      </c>
      <c r="C198" s="34" t="s">
        <v>206</v>
      </c>
      <c r="D198" s="64">
        <v>-0.01</v>
      </c>
      <c r="E198" s="64">
        <v>-0.08</v>
      </c>
      <c r="F198" s="64">
        <v>0.08</v>
      </c>
      <c r="G198" s="64">
        <v>-0.04</v>
      </c>
      <c r="H198" s="64">
        <v>-0.09</v>
      </c>
      <c r="I198" s="30">
        <v>0.28000000000000003</v>
      </c>
    </row>
    <row r="199" spans="1:9" x14ac:dyDescent="0.25">
      <c r="A199" s="33" t="s">
        <v>107</v>
      </c>
      <c r="B199" s="34">
        <v>-0.02</v>
      </c>
      <c r="C199" s="63">
        <v>-0.3</v>
      </c>
      <c r="D199" s="63">
        <v>0.02</v>
      </c>
      <c r="E199" s="63">
        <v>0.12</v>
      </c>
      <c r="F199" s="63">
        <v>-0.53</v>
      </c>
      <c r="G199" s="63">
        <v>-0.26</v>
      </c>
      <c r="H199" s="63">
        <v>-0.17</v>
      </c>
      <c r="I199" s="34">
        <v>3.02</v>
      </c>
    </row>
    <row r="200" spans="1:9" x14ac:dyDescent="0.25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-0.02</v>
      </c>
      <c r="H200" s="37">
        <v>0.17</v>
      </c>
      <c r="I200" s="37">
        <v>0.06</v>
      </c>
    </row>
    <row r="201" spans="1:9" x14ac:dyDescent="0.25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25">
      <c r="A202" s="31" t="s">
        <v>113</v>
      </c>
      <c r="B202" s="30" t="s">
        <v>206</v>
      </c>
      <c r="C202" s="30" t="s">
        <v>206</v>
      </c>
      <c r="D202" s="30" t="s">
        <v>206</v>
      </c>
      <c r="E202" s="30" t="s">
        <v>206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25">
      <c r="A203" s="31" t="s">
        <v>114</v>
      </c>
      <c r="B203" s="30" t="s">
        <v>206</v>
      </c>
      <c r="C203" s="30" t="s">
        <v>206</v>
      </c>
      <c r="D203" s="30" t="s">
        <v>206</v>
      </c>
      <c r="E203" s="30" t="s">
        <v>206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25">
      <c r="A204" s="31" t="s">
        <v>115</v>
      </c>
      <c r="B204" s="30" t="s">
        <v>206</v>
      </c>
      <c r="C204" s="30" t="s">
        <v>206</v>
      </c>
      <c r="D204" s="30" t="s">
        <v>206</v>
      </c>
      <c r="E204" s="30" t="s">
        <v>206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25">
      <c r="A205" s="31" t="s">
        <v>121</v>
      </c>
      <c r="B205" s="30" t="s">
        <v>206</v>
      </c>
      <c r="C205" s="30" t="s">
        <v>206</v>
      </c>
      <c r="D205" s="30" t="s">
        <v>206</v>
      </c>
      <c r="E205" s="30" t="s">
        <v>206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25">
      <c r="A206" s="29" t="s">
        <v>108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.75" thickBot="1" x14ac:dyDescent="0.3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0.04</v>
      </c>
      <c r="F207" s="36">
        <v>0.11</v>
      </c>
      <c r="G207" s="36">
        <v>-0.02</v>
      </c>
      <c r="H207" s="36">
        <v>0.17</v>
      </c>
      <c r="I207" s="36">
        <v>0.06</v>
      </c>
    </row>
    <row r="20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9"/>
  <sheetViews>
    <sheetView topLeftCell="A5" workbookViewId="0">
      <selection activeCell="F12" sqref="F12"/>
    </sheetView>
  </sheetViews>
  <sheetFormatPr defaultRowHeight="15" x14ac:dyDescent="0.25"/>
  <cols>
    <col min="1" max="1" width="38.42578125" customWidth="1"/>
    <col min="2" max="6" width="11.7109375" customWidth="1"/>
    <col min="7" max="7" width="11.7109375" style="75" customWidth="1"/>
    <col min="8" max="14" width="11.7109375" customWidth="1"/>
  </cols>
  <sheetData>
    <row r="1" spans="1:2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67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22" x14ac:dyDescent="0.25">
      <c r="A2" s="39" t="s">
        <v>128</v>
      </c>
      <c r="B2" s="39"/>
      <c r="C2" s="39"/>
      <c r="D2" s="39"/>
      <c r="E2" s="39"/>
      <c r="F2" s="39"/>
      <c r="G2" s="68"/>
      <c r="H2" s="39"/>
      <c r="I2" s="39"/>
      <c r="J2" s="38"/>
      <c r="K2" s="38"/>
      <c r="L2" s="38"/>
      <c r="M2" s="38"/>
      <c r="N2" s="38"/>
    </row>
    <row r="3" spans="1:22" x14ac:dyDescent="0.25">
      <c r="A3" s="40" t="s">
        <v>138</v>
      </c>
      <c r="B3" s="65">
        <f>Historicals!B135</f>
        <v>30601</v>
      </c>
      <c r="C3" s="65">
        <f>Historicals!C135</f>
        <v>32376</v>
      </c>
      <c r="D3" s="65">
        <f>Historicals!D135</f>
        <v>34350</v>
      </c>
      <c r="E3" s="65">
        <f>Historicals!E135</f>
        <v>36397</v>
      </c>
      <c r="F3" s="65">
        <f>Historicals!F135</f>
        <v>39117</v>
      </c>
      <c r="G3" s="69">
        <f>Historicals!G135</f>
        <v>37403</v>
      </c>
      <c r="H3" s="65">
        <f>Historicals!H135</f>
        <v>44538</v>
      </c>
      <c r="I3" s="65">
        <f>Historicals!I135</f>
        <v>46710</v>
      </c>
      <c r="J3" s="9">
        <f>J6+J11+J16</f>
        <v>49627.354576272774</v>
      </c>
      <c r="K3" s="9">
        <f t="shared" ref="K3:N3" si="2">K6+K11+K16</f>
        <v>55553.236255640855</v>
      </c>
      <c r="L3" s="9">
        <f t="shared" si="2"/>
        <v>62187.289559824145</v>
      </c>
      <c r="M3" s="9">
        <f t="shared" si="2"/>
        <v>69614.212624612148</v>
      </c>
      <c r="N3" s="9">
        <f t="shared" si="2"/>
        <v>77928.841647255293</v>
      </c>
      <c r="O3" t="s">
        <v>139</v>
      </c>
    </row>
    <row r="4" spans="1:22" x14ac:dyDescent="0.25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70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6.2456745370857991E-2</v>
      </c>
      <c r="K4" s="46">
        <f t="shared" si="4"/>
        <v>0.11940756725729829</v>
      </c>
      <c r="L4" s="46">
        <f t="shared" si="4"/>
        <v>0.11941794486382729</v>
      </c>
      <c r="M4" s="46">
        <f t="shared" si="4"/>
        <v>0.11942831272045251</v>
      </c>
      <c r="N4" s="46">
        <f t="shared" si="4"/>
        <v>0.11943867077085213</v>
      </c>
    </row>
    <row r="5" spans="1:22" x14ac:dyDescent="0.25">
      <c r="A5" s="42" t="s">
        <v>113</v>
      </c>
      <c r="B5" s="42"/>
      <c r="C5" s="42"/>
      <c r="D5" s="42"/>
      <c r="E5" s="42"/>
      <c r="F5" s="42"/>
      <c r="G5" s="72"/>
      <c r="H5" s="42"/>
      <c r="I5" s="42"/>
      <c r="J5" s="38"/>
      <c r="K5" s="38"/>
      <c r="L5" s="38"/>
      <c r="M5" s="38"/>
      <c r="N5" s="38"/>
      <c r="R5" s="77"/>
    </row>
    <row r="6" spans="1:22" x14ac:dyDescent="0.25">
      <c r="A6" s="9" t="s">
        <v>135</v>
      </c>
      <c r="B6" s="9">
        <v>19318</v>
      </c>
      <c r="C6" s="9">
        <v>19871</v>
      </c>
      <c r="D6" s="9">
        <v>21081</v>
      </c>
      <c r="E6" s="9">
        <v>22268</v>
      </c>
      <c r="F6" s="9">
        <v>24222</v>
      </c>
      <c r="G6" s="71">
        <v>23305</v>
      </c>
      <c r="H6" s="9">
        <v>28021</v>
      </c>
      <c r="I6" s="9">
        <v>29143</v>
      </c>
      <c r="J6" s="9">
        <f>(1+J7)*I6</f>
        <v>32675.152089060979</v>
      </c>
      <c r="K6" s="9">
        <f t="shared" ref="K6:N6" si="5">(1+K7)*J6</f>
        <v>36635.403494604747</v>
      </c>
      <c r="L6" s="9">
        <f t="shared" si="5"/>
        <v>41075.640154765337</v>
      </c>
      <c r="M6" s="9">
        <f t="shared" si="5"/>
        <v>46054.036619857179</v>
      </c>
      <c r="N6" s="9">
        <f t="shared" si="5"/>
        <v>51635.818236592568</v>
      </c>
      <c r="R6" s="77"/>
    </row>
    <row r="7" spans="1:22" x14ac:dyDescent="0.25">
      <c r="A7" s="43" t="s">
        <v>129</v>
      </c>
      <c r="B7" s="46" t="str">
        <f t="shared" ref="B7:H7" si="6">+IFERROR(B6/A6-1,"nm")</f>
        <v>nm</v>
      </c>
      <c r="C7" s="46">
        <f t="shared" si="6"/>
        <v>2.8626151775546171E-2</v>
      </c>
      <c r="D7" s="46">
        <f t="shared" si="6"/>
        <v>6.0892758290976845E-2</v>
      </c>
      <c r="E7" s="46">
        <f t="shared" si="6"/>
        <v>5.6306626820359584E-2</v>
      </c>
      <c r="F7" s="46">
        <f t="shared" si="6"/>
        <v>8.7749236572660427E-2</v>
      </c>
      <c r="G7" s="70">
        <f t="shared" si="6"/>
        <v>-3.7858145487573269E-2</v>
      </c>
      <c r="H7" s="46">
        <f t="shared" si="6"/>
        <v>0.20236000858184933</v>
      </c>
      <c r="I7" s="46">
        <f>+IFERROR(I6/H6-1,"nm")</f>
        <v>4.004139752328606E-2</v>
      </c>
      <c r="J7" s="46">
        <f>AVERAGE(H7:I7)</f>
        <v>0.12120070305256769</v>
      </c>
      <c r="K7" s="46">
        <f>J7</f>
        <v>0.12120070305256769</v>
      </c>
      <c r="L7" s="46">
        <f t="shared" ref="L7:N7" si="7">K7</f>
        <v>0.12120070305256769</v>
      </c>
      <c r="M7" s="46">
        <f t="shared" si="7"/>
        <v>0.12120070305256769</v>
      </c>
      <c r="N7" s="46">
        <f t="shared" si="7"/>
        <v>0.12120070305256769</v>
      </c>
      <c r="P7" s="46"/>
      <c r="Q7" s="76"/>
      <c r="R7" s="78"/>
      <c r="V7" t="s">
        <v>208</v>
      </c>
    </row>
    <row r="8" spans="1:22" x14ac:dyDescent="0.25">
      <c r="A8" s="43" t="s">
        <v>136</v>
      </c>
      <c r="B8" s="46" t="str">
        <f>B7</f>
        <v>nm</v>
      </c>
      <c r="C8" s="46">
        <f t="shared" ref="C8:N8" si="8">C7</f>
        <v>2.8626151775546171E-2</v>
      </c>
      <c r="D8" s="46">
        <f t="shared" si="8"/>
        <v>6.0892758290976845E-2</v>
      </c>
      <c r="E8" s="46">
        <f t="shared" si="8"/>
        <v>5.6306626820359584E-2</v>
      </c>
      <c r="F8" s="46">
        <f t="shared" si="8"/>
        <v>8.7749236572660427E-2</v>
      </c>
      <c r="G8" s="46">
        <f t="shared" si="8"/>
        <v>-3.7858145487573269E-2</v>
      </c>
      <c r="H8" s="46">
        <f t="shared" si="8"/>
        <v>0.20236000858184933</v>
      </c>
      <c r="I8" s="46">
        <f t="shared" si="8"/>
        <v>4.004139752328606E-2</v>
      </c>
      <c r="J8" s="46">
        <f t="shared" si="8"/>
        <v>0.12120070305256769</v>
      </c>
      <c r="K8" s="46">
        <f t="shared" si="8"/>
        <v>0.12120070305256769</v>
      </c>
      <c r="L8" s="46">
        <f t="shared" si="8"/>
        <v>0.12120070305256769</v>
      </c>
      <c r="M8" s="46">
        <f t="shared" si="8"/>
        <v>0.12120070305256769</v>
      </c>
      <c r="N8" s="46">
        <f t="shared" si="8"/>
        <v>0.12120070305256769</v>
      </c>
      <c r="P8" s="46"/>
      <c r="Q8" s="76"/>
      <c r="R8" s="78"/>
    </row>
    <row r="9" spans="1:22" x14ac:dyDescent="0.25">
      <c r="A9" s="43" t="s">
        <v>137</v>
      </c>
      <c r="B9" s="46" t="str">
        <f>+IFERROR(B7-B8,"nm")</f>
        <v>nm</v>
      </c>
      <c r="C9" s="46">
        <f t="shared" ref="C9:N9" si="9">+IFERROR(C7-C8,"nm")</f>
        <v>0</v>
      </c>
      <c r="D9" s="46">
        <f t="shared" si="9"/>
        <v>0</v>
      </c>
      <c r="E9" s="46">
        <f t="shared" si="9"/>
        <v>0</v>
      </c>
      <c r="F9" s="46">
        <f t="shared" si="9"/>
        <v>0</v>
      </c>
      <c r="G9" s="46">
        <f t="shared" si="9"/>
        <v>0</v>
      </c>
      <c r="H9" s="46">
        <f t="shared" si="9"/>
        <v>0</v>
      </c>
      <c r="I9" s="46">
        <f t="shared" si="9"/>
        <v>0</v>
      </c>
      <c r="J9" s="46">
        <f t="shared" si="9"/>
        <v>0</v>
      </c>
      <c r="K9" s="46">
        <f t="shared" si="9"/>
        <v>0</v>
      </c>
      <c r="L9" s="46">
        <f t="shared" si="9"/>
        <v>0</v>
      </c>
      <c r="M9" s="46">
        <f t="shared" si="9"/>
        <v>0</v>
      </c>
      <c r="N9" s="46">
        <f t="shared" si="9"/>
        <v>0</v>
      </c>
      <c r="P9" s="46"/>
      <c r="Q9" s="76"/>
      <c r="R9" s="78"/>
    </row>
    <row r="10" spans="1:22" x14ac:dyDescent="0.25">
      <c r="A10" s="42" t="s">
        <v>114</v>
      </c>
      <c r="B10" s="42"/>
      <c r="C10" s="42"/>
      <c r="D10" s="42"/>
      <c r="E10" s="42"/>
      <c r="F10" s="42"/>
      <c r="G10" s="72"/>
      <c r="H10" s="42"/>
      <c r="I10" s="42"/>
      <c r="J10" s="38"/>
      <c r="K10" s="38"/>
      <c r="L10" s="38"/>
      <c r="M10" s="38"/>
      <c r="N10" s="38"/>
      <c r="R10" s="77"/>
    </row>
    <row r="11" spans="1:22" x14ac:dyDescent="0.25">
      <c r="A11" s="9" t="s">
        <v>135</v>
      </c>
      <c r="B11" s="9">
        <v>8637</v>
      </c>
      <c r="C11" s="9">
        <v>9067</v>
      </c>
      <c r="D11" s="9">
        <v>9654</v>
      </c>
      <c r="E11" s="9">
        <v>10733</v>
      </c>
      <c r="F11" s="9">
        <v>11550</v>
      </c>
      <c r="G11" s="71">
        <v>10953</v>
      </c>
      <c r="H11" s="9">
        <v>12865</v>
      </c>
      <c r="I11" s="9">
        <v>13567</v>
      </c>
      <c r="J11" s="9">
        <f>(1+J12)*I11</f>
        <v>15121.308104071422</v>
      </c>
      <c r="K11" s="9">
        <f t="shared" ref="K11:N11" si="10">(1+K12)*J11</f>
        <v>16853.686060164815</v>
      </c>
      <c r="L11" s="9">
        <f t="shared" si="10"/>
        <v>18784.534503209685</v>
      </c>
      <c r="M11" s="9">
        <f t="shared" si="10"/>
        <v>20936.591274017384</v>
      </c>
      <c r="N11" s="9">
        <f t="shared" si="10"/>
        <v>23335.19918209111</v>
      </c>
      <c r="R11" s="77"/>
    </row>
    <row r="12" spans="1:22" x14ac:dyDescent="0.25">
      <c r="A12" s="43" t="s">
        <v>129</v>
      </c>
      <c r="B12" s="46" t="str">
        <f t="shared" ref="B12:H12" si="11">+IFERROR(B11/A11-1,"nm")</f>
        <v>nm</v>
      </c>
      <c r="C12" s="46">
        <f t="shared" si="11"/>
        <v>4.9785805256454818E-2</v>
      </c>
      <c r="D12" s="46">
        <f t="shared" si="11"/>
        <v>6.4740266901952115E-2</v>
      </c>
      <c r="E12" s="46">
        <f t="shared" si="11"/>
        <v>0.1117671431530971</v>
      </c>
      <c r="F12" s="46">
        <f t="shared" si="11"/>
        <v>7.6120376409205326E-2</v>
      </c>
      <c r="G12" s="70">
        <f t="shared" si="11"/>
        <v>-5.1688311688311672E-2</v>
      </c>
      <c r="H12" s="46">
        <f t="shared" si="11"/>
        <v>0.17456404637998713</v>
      </c>
      <c r="I12" s="46">
        <f>+IFERROR(I11/H11-1,"nm")</f>
        <v>5.4566653711620727E-2</v>
      </c>
      <c r="J12" s="46">
        <f>AVERAGE(H12:I12)</f>
        <v>0.11456535004580393</v>
      </c>
      <c r="K12" s="46">
        <f>J12</f>
        <v>0.11456535004580393</v>
      </c>
      <c r="L12" s="46">
        <f t="shared" ref="K12:N12" si="12">AVERAGE(J12:K12)</f>
        <v>0.11456535004580393</v>
      </c>
      <c r="M12" s="46">
        <f t="shared" si="12"/>
        <v>0.11456535004580393</v>
      </c>
      <c r="N12" s="46">
        <f t="shared" si="12"/>
        <v>0.11456535004580393</v>
      </c>
    </row>
    <row r="13" spans="1:22" x14ac:dyDescent="0.25">
      <c r="A13" s="43" t="s">
        <v>136</v>
      </c>
      <c r="B13" s="46" t="str">
        <f>B12</f>
        <v>nm</v>
      </c>
      <c r="C13" s="46">
        <f t="shared" ref="C13:N13" si="13">C12</f>
        <v>4.9785805256454818E-2</v>
      </c>
      <c r="D13" s="46">
        <f t="shared" si="13"/>
        <v>6.4740266901952115E-2</v>
      </c>
      <c r="E13" s="46">
        <f t="shared" si="13"/>
        <v>0.1117671431530971</v>
      </c>
      <c r="F13" s="46">
        <f t="shared" si="13"/>
        <v>7.6120376409205326E-2</v>
      </c>
      <c r="G13" s="46">
        <f t="shared" si="13"/>
        <v>-5.1688311688311672E-2</v>
      </c>
      <c r="H13" s="46">
        <f t="shared" si="13"/>
        <v>0.17456404637998713</v>
      </c>
      <c r="I13" s="46">
        <f t="shared" si="13"/>
        <v>5.4566653711620727E-2</v>
      </c>
      <c r="J13" s="46">
        <f t="shared" si="13"/>
        <v>0.11456535004580393</v>
      </c>
      <c r="K13" s="46">
        <f t="shared" si="13"/>
        <v>0.11456535004580393</v>
      </c>
      <c r="L13" s="46">
        <f t="shared" si="13"/>
        <v>0.11456535004580393</v>
      </c>
      <c r="M13" s="46">
        <f t="shared" si="13"/>
        <v>0.11456535004580393</v>
      </c>
      <c r="N13" s="46">
        <f t="shared" si="13"/>
        <v>0.11456535004580393</v>
      </c>
      <c r="P13" s="46"/>
      <c r="Q13" s="76"/>
    </row>
    <row r="14" spans="1:22" x14ac:dyDescent="0.25">
      <c r="A14" s="43" t="s">
        <v>137</v>
      </c>
      <c r="B14" s="46" t="str">
        <f>+IFERROR(B12-B13,"nm")</f>
        <v>nm</v>
      </c>
      <c r="C14" s="46">
        <f t="shared" ref="C14:N14" si="14">+IFERROR(C12-C13,"nm")</f>
        <v>0</v>
      </c>
      <c r="D14" s="46">
        <f t="shared" si="14"/>
        <v>0</v>
      </c>
      <c r="E14" s="46">
        <f t="shared" si="14"/>
        <v>0</v>
      </c>
      <c r="F14" s="46">
        <f t="shared" si="14"/>
        <v>0</v>
      </c>
      <c r="G14" s="46">
        <f t="shared" si="14"/>
        <v>0</v>
      </c>
      <c r="H14" s="46">
        <f t="shared" si="14"/>
        <v>0</v>
      </c>
      <c r="I14" s="46">
        <f t="shared" si="14"/>
        <v>0</v>
      </c>
      <c r="J14" s="46">
        <f t="shared" si="14"/>
        <v>0</v>
      </c>
      <c r="K14" s="46">
        <f t="shared" si="14"/>
        <v>0</v>
      </c>
      <c r="L14" s="46">
        <f t="shared" si="14"/>
        <v>0</v>
      </c>
      <c r="M14" s="46">
        <f t="shared" si="14"/>
        <v>0</v>
      </c>
      <c r="N14" s="46">
        <f t="shared" si="14"/>
        <v>0</v>
      </c>
      <c r="P14" s="46"/>
      <c r="Q14" s="76"/>
    </row>
    <row r="15" spans="1:22" x14ac:dyDescent="0.25">
      <c r="A15" s="42" t="s">
        <v>115</v>
      </c>
      <c r="B15" s="42"/>
      <c r="C15" s="42"/>
      <c r="D15" s="42"/>
      <c r="E15" s="42"/>
      <c r="F15" s="42"/>
      <c r="G15" s="72"/>
      <c r="H15" s="42"/>
      <c r="I15" s="42"/>
      <c r="J15" s="38"/>
      <c r="K15" s="38"/>
      <c r="L15" s="38"/>
      <c r="M15" s="38"/>
      <c r="N15" s="38"/>
    </row>
    <row r="16" spans="1:22" x14ac:dyDescent="0.25">
      <c r="A16" s="9" t="s">
        <v>135</v>
      </c>
      <c r="B16" s="9">
        <v>1631</v>
      </c>
      <c r="C16" s="9">
        <v>1496</v>
      </c>
      <c r="D16" s="9">
        <v>1425</v>
      </c>
      <c r="E16" s="9">
        <v>1396</v>
      </c>
      <c r="F16" s="9">
        <v>1404</v>
      </c>
      <c r="G16" s="71">
        <v>1280</v>
      </c>
      <c r="H16" s="9">
        <v>1382</v>
      </c>
      <c r="I16" s="9">
        <v>1624</v>
      </c>
      <c r="J16" s="9">
        <f>(1+J17)*I16</f>
        <v>1830.8943831403762</v>
      </c>
      <c r="K16" s="9">
        <f t="shared" ref="K16" si="15">(1+K17)*J16</f>
        <v>2064.1467008712925</v>
      </c>
      <c r="L16" s="9">
        <f t="shared" ref="L16" si="16">(1+L17)*K16</f>
        <v>2327.1149018491305</v>
      </c>
      <c r="M16" s="9">
        <f t="shared" ref="M16" si="17">(1+M17)*L16</f>
        <v>2623.5847307375871</v>
      </c>
      <c r="N16" s="9">
        <f t="shared" ref="N16" si="18">(1+N17)*M16</f>
        <v>2957.824228571616</v>
      </c>
    </row>
    <row r="17" spans="1:14" x14ac:dyDescent="0.25">
      <c r="A17" s="43" t="s">
        <v>129</v>
      </c>
      <c r="B17" s="46" t="str">
        <f t="shared" ref="B17" si="19">+IFERROR(B16/A16-1,"nm")</f>
        <v>nm</v>
      </c>
      <c r="C17" s="46">
        <f t="shared" ref="C17" si="20">+IFERROR(C16/B16-1,"nm")</f>
        <v>-8.2771305947271667E-2</v>
      </c>
      <c r="D17" s="46">
        <f t="shared" ref="D17" si="21">+IFERROR(D16/C16-1,"nm")</f>
        <v>-4.7459893048128365E-2</v>
      </c>
      <c r="E17" s="46">
        <f t="shared" ref="E17" si="22">+IFERROR(E16/D16-1,"nm")</f>
        <v>-2.0350877192982453E-2</v>
      </c>
      <c r="F17" s="46">
        <f t="shared" ref="F17" si="23">+IFERROR(F16/E16-1,"nm")</f>
        <v>5.7306590257879542E-3</v>
      </c>
      <c r="G17" s="70">
        <f t="shared" ref="G17" si="24">+IFERROR(G16/F16-1,"nm")</f>
        <v>-8.8319088319088301E-2</v>
      </c>
      <c r="H17" s="46">
        <f t="shared" ref="H17" si="25">+IFERROR(H16/G16-1,"nm")</f>
        <v>7.9687499999999911E-2</v>
      </c>
      <c r="I17" s="46">
        <f>+IFERROR(I16/H16-1,"nm")</f>
        <v>0.17510853835021711</v>
      </c>
      <c r="J17" s="46">
        <f>AVERAGE(H17:I17)</f>
        <v>0.12739801917510851</v>
      </c>
      <c r="K17" s="46">
        <f>J17</f>
        <v>0.12739801917510851</v>
      </c>
      <c r="L17" s="46">
        <f t="shared" ref="L17:N17" si="26">K17</f>
        <v>0.12739801917510851</v>
      </c>
      <c r="M17" s="46">
        <f t="shared" si="26"/>
        <v>0.12739801917510851</v>
      </c>
      <c r="N17" s="46">
        <f t="shared" si="26"/>
        <v>0.12739801917510851</v>
      </c>
    </row>
    <row r="18" spans="1:14" x14ac:dyDescent="0.25">
      <c r="A18" s="43" t="s">
        <v>136</v>
      </c>
      <c r="B18" s="46" t="str">
        <f>B17</f>
        <v>nm</v>
      </c>
      <c r="C18" s="46">
        <f t="shared" ref="C18" si="27">C17</f>
        <v>-8.2771305947271667E-2</v>
      </c>
      <c r="D18" s="46">
        <f t="shared" ref="D18" si="28">D17</f>
        <v>-4.7459893048128365E-2</v>
      </c>
      <c r="E18" s="46">
        <f t="shared" ref="E18" si="29">E17</f>
        <v>-2.0350877192982453E-2</v>
      </c>
      <c r="F18" s="46">
        <f t="shared" ref="F18" si="30">F17</f>
        <v>5.7306590257879542E-3</v>
      </c>
      <c r="G18" s="46">
        <f t="shared" ref="G18" si="31">G17</f>
        <v>-8.8319088319088301E-2</v>
      </c>
      <c r="H18" s="46">
        <f t="shared" ref="H18" si="32">H17</f>
        <v>7.9687499999999911E-2</v>
      </c>
      <c r="I18" s="46">
        <f t="shared" ref="I18" si="33">I17</f>
        <v>0.17510853835021711</v>
      </c>
      <c r="J18" s="46">
        <f t="shared" ref="J18" si="34">J17</f>
        <v>0.12739801917510851</v>
      </c>
      <c r="K18" s="46">
        <f t="shared" ref="K18" si="35">K17</f>
        <v>0.12739801917510851</v>
      </c>
      <c r="L18" s="46">
        <f t="shared" ref="L18" si="36">L17</f>
        <v>0.12739801917510851</v>
      </c>
      <c r="M18" s="46">
        <f t="shared" ref="M18" si="37">M17</f>
        <v>0.12739801917510851</v>
      </c>
      <c r="N18" s="46">
        <f t="shared" ref="N18" si="38">N17</f>
        <v>0.12739801917510851</v>
      </c>
    </row>
    <row r="19" spans="1:14" x14ac:dyDescent="0.25">
      <c r="A19" s="43" t="s">
        <v>137</v>
      </c>
      <c r="B19" s="46" t="str">
        <f>+IFERROR(B17-B18,"nm")</f>
        <v>nm</v>
      </c>
      <c r="C19" s="46">
        <f t="shared" ref="C19" si="39">+IFERROR(C17-C18,"nm")</f>
        <v>0</v>
      </c>
      <c r="D19" s="46">
        <f t="shared" ref="D19" si="40">+IFERROR(D17-D18,"nm")</f>
        <v>0</v>
      </c>
      <c r="E19" s="46">
        <f t="shared" ref="E19" si="41">+IFERROR(E17-E18,"nm")</f>
        <v>0</v>
      </c>
      <c r="F19" s="46">
        <f t="shared" ref="F19" si="42">+IFERROR(F17-F18,"nm")</f>
        <v>0</v>
      </c>
      <c r="G19" s="46">
        <f t="shared" ref="G19" si="43">+IFERROR(G17-G18,"nm")</f>
        <v>0</v>
      </c>
      <c r="H19" s="46">
        <f t="shared" ref="H19" si="44">+IFERROR(H17-H18,"nm")</f>
        <v>0</v>
      </c>
      <c r="I19" s="46">
        <f t="shared" ref="I19" si="45">+IFERROR(I17-I18,"nm")</f>
        <v>0</v>
      </c>
      <c r="J19" s="46">
        <f t="shared" ref="J19" si="46">+IFERROR(J17-J18,"nm")</f>
        <v>0</v>
      </c>
      <c r="K19" s="46">
        <f t="shared" ref="K19" si="47">+IFERROR(K17-K18,"nm")</f>
        <v>0</v>
      </c>
      <c r="L19" s="46">
        <f t="shared" ref="L19" si="48">+IFERROR(L17-L18,"nm")</f>
        <v>0</v>
      </c>
      <c r="M19" s="46">
        <f t="shared" ref="M19" si="49">+IFERROR(M17-M18,"nm")</f>
        <v>0</v>
      </c>
      <c r="N19" s="46">
        <f t="shared" ref="N19" si="50">+IFERROR(N17-N18,"nm")</f>
        <v>0</v>
      </c>
    </row>
    <row r="20" spans="1:14" x14ac:dyDescent="0.25">
      <c r="A20" s="43"/>
      <c r="B20" s="46"/>
      <c r="C20" s="46"/>
      <c r="D20" s="46"/>
      <c r="E20" s="46"/>
      <c r="F20" s="46"/>
      <c r="G20" s="70"/>
      <c r="H20" s="46"/>
      <c r="I20" s="46"/>
    </row>
    <row r="21" spans="1:14" x14ac:dyDescent="0.25">
      <c r="A21" s="44"/>
      <c r="B21" s="3"/>
      <c r="C21" s="3"/>
      <c r="D21" s="3"/>
      <c r="E21" s="3"/>
      <c r="F21" s="3"/>
      <c r="G21" s="73"/>
      <c r="H21" s="3"/>
      <c r="I21" s="3"/>
    </row>
    <row r="22" spans="1:14" x14ac:dyDescent="0.25">
      <c r="A22" s="43"/>
      <c r="B22" s="46"/>
      <c r="C22" s="46"/>
      <c r="D22" s="46"/>
      <c r="E22" s="46"/>
      <c r="F22" s="46"/>
      <c r="G22" s="70"/>
      <c r="H22" s="46"/>
      <c r="I22" s="46"/>
    </row>
    <row r="23" spans="1:14" x14ac:dyDescent="0.25">
      <c r="A23" s="1" t="s">
        <v>209</v>
      </c>
      <c r="B23" s="46"/>
      <c r="C23" s="46"/>
      <c r="D23" s="46"/>
      <c r="E23" s="46"/>
      <c r="F23" s="46"/>
      <c r="G23" s="70"/>
      <c r="H23" s="46"/>
      <c r="I23" s="46"/>
    </row>
    <row r="24" spans="1:14" x14ac:dyDescent="0.25">
      <c r="A24" s="43"/>
      <c r="B24" s="46"/>
      <c r="C24" s="46"/>
      <c r="D24" s="46"/>
      <c r="E24" s="46"/>
      <c r="F24" s="46"/>
      <c r="G24" s="70"/>
      <c r="H24" s="46"/>
      <c r="I24" s="46"/>
    </row>
    <row r="25" spans="1:14" x14ac:dyDescent="0.25">
      <c r="A25" s="44"/>
      <c r="B25" s="3"/>
      <c r="C25" s="3"/>
      <c r="D25" s="3"/>
      <c r="E25" s="3"/>
      <c r="F25" s="3"/>
      <c r="G25" s="73"/>
      <c r="H25" s="3"/>
      <c r="I25" s="3"/>
    </row>
    <row r="26" spans="1:14" x14ac:dyDescent="0.25">
      <c r="A26" s="43"/>
      <c r="B26" s="46"/>
      <c r="C26" s="46"/>
      <c r="D26" s="46"/>
      <c r="E26" s="46"/>
      <c r="F26" s="46"/>
      <c r="G26" s="70"/>
      <c r="H26" s="46"/>
      <c r="I26" s="46"/>
    </row>
    <row r="27" spans="1:14" x14ac:dyDescent="0.25">
      <c r="A27" s="43"/>
      <c r="B27" s="46"/>
      <c r="C27" s="46"/>
      <c r="D27" s="46"/>
      <c r="E27" s="46"/>
      <c r="F27" s="46"/>
      <c r="G27" s="70"/>
      <c r="H27" s="46"/>
      <c r="I27" s="46"/>
    </row>
    <row r="28" spans="1:14" x14ac:dyDescent="0.25">
      <c r="A28" s="43"/>
      <c r="B28" s="46"/>
      <c r="C28" s="46"/>
      <c r="D28" s="46"/>
      <c r="E28" s="46"/>
      <c r="F28" s="46"/>
      <c r="G28" s="70"/>
      <c r="H28" s="46"/>
      <c r="I28" s="46"/>
    </row>
    <row r="29" spans="1:14" x14ac:dyDescent="0.25">
      <c r="A29" s="44"/>
      <c r="B29" s="66"/>
      <c r="C29" s="66"/>
      <c r="D29" s="66"/>
      <c r="E29" s="66"/>
      <c r="F29" s="66"/>
      <c r="G29" s="74"/>
      <c r="H29" s="66"/>
      <c r="I29" s="66"/>
    </row>
    <row r="30" spans="1:14" x14ac:dyDescent="0.25">
      <c r="A30" s="43"/>
      <c r="B30" s="46"/>
      <c r="C30" s="46"/>
      <c r="D30" s="46"/>
      <c r="E30" s="46"/>
      <c r="F30" s="46"/>
      <c r="G30" s="70"/>
      <c r="H30" s="46"/>
      <c r="I30" s="46"/>
    </row>
    <row r="31" spans="1:14" x14ac:dyDescent="0.25">
      <c r="A31" s="43"/>
      <c r="B31" s="46"/>
      <c r="C31" s="46"/>
      <c r="D31" s="46"/>
      <c r="E31" s="46"/>
      <c r="F31" s="46"/>
      <c r="G31" s="70"/>
      <c r="H31" s="46"/>
      <c r="I31" s="46"/>
    </row>
    <row r="32" spans="1:14" x14ac:dyDescent="0.25">
      <c r="A32" s="43"/>
      <c r="B32" s="46"/>
      <c r="C32" s="46"/>
      <c r="D32" s="46"/>
      <c r="E32" s="46"/>
      <c r="F32" s="46"/>
      <c r="G32" s="70"/>
      <c r="H32" s="46"/>
      <c r="I32" s="46"/>
    </row>
    <row r="33" spans="1:9" x14ac:dyDescent="0.25">
      <c r="A33" s="9"/>
      <c r="B33" s="47"/>
      <c r="C33" s="47"/>
      <c r="D33" s="47"/>
      <c r="E33" s="47"/>
      <c r="F33" s="47"/>
      <c r="G33" s="13"/>
      <c r="H33" s="47"/>
      <c r="I33" s="47"/>
    </row>
    <row r="34" spans="1:9" x14ac:dyDescent="0.25">
      <c r="A34" s="45"/>
      <c r="B34" s="46"/>
      <c r="C34" s="46"/>
      <c r="D34" s="46"/>
      <c r="E34" s="46"/>
      <c r="F34" s="46"/>
      <c r="G34" s="70"/>
      <c r="H34" s="46"/>
      <c r="I34" s="46"/>
    </row>
    <row r="35" spans="1:9" x14ac:dyDescent="0.25">
      <c r="A35" s="45"/>
      <c r="B35" s="46"/>
      <c r="C35" s="46"/>
      <c r="D35" s="46"/>
      <c r="E35" s="46"/>
      <c r="F35" s="46"/>
      <c r="G35" s="70"/>
      <c r="H35" s="46"/>
      <c r="I35" s="46"/>
    </row>
    <row r="36" spans="1:9" x14ac:dyDescent="0.25">
      <c r="A36" s="9"/>
      <c r="B36" s="9"/>
      <c r="C36" s="9"/>
      <c r="D36" s="9"/>
      <c r="E36" s="9"/>
      <c r="F36" s="9"/>
      <c r="G36" s="71"/>
      <c r="H36" s="9"/>
      <c r="I36" s="9"/>
    </row>
    <row r="37" spans="1:9" x14ac:dyDescent="0.25">
      <c r="A37" s="45"/>
      <c r="B37" s="46"/>
      <c r="C37" s="46"/>
      <c r="D37" s="46"/>
      <c r="E37" s="46"/>
      <c r="F37" s="46"/>
      <c r="G37" s="70"/>
      <c r="H37" s="46"/>
      <c r="I37" s="46"/>
    </row>
    <row r="38" spans="1:9" x14ac:dyDescent="0.25">
      <c r="A38" s="45"/>
      <c r="B38" s="46"/>
      <c r="C38" s="46"/>
      <c r="D38" s="46"/>
      <c r="E38" s="46"/>
      <c r="F38" s="46"/>
      <c r="G38" s="70"/>
      <c r="H38" s="46"/>
      <c r="I38" s="46"/>
    </row>
    <row r="39" spans="1:9" x14ac:dyDescent="0.25">
      <c r="A39" s="45"/>
      <c r="B39" s="46"/>
      <c r="C39" s="46"/>
      <c r="D39" s="46"/>
      <c r="E39" s="46"/>
      <c r="F39" s="46"/>
      <c r="G39" s="70"/>
      <c r="H39" s="46"/>
      <c r="I39" s="46"/>
    </row>
    <row r="40" spans="1:9" x14ac:dyDescent="0.25">
      <c r="A40" s="9"/>
      <c r="B40" s="9"/>
      <c r="C40" s="9"/>
      <c r="D40" s="9"/>
      <c r="E40" s="9"/>
      <c r="F40" s="9"/>
      <c r="G40" s="71"/>
      <c r="H40" s="9"/>
      <c r="I40" s="9"/>
    </row>
    <row r="41" spans="1:9" x14ac:dyDescent="0.25">
      <c r="A41" s="45"/>
      <c r="B41" s="46"/>
      <c r="C41" s="46"/>
      <c r="D41" s="46"/>
      <c r="E41" s="46"/>
      <c r="F41" s="46"/>
      <c r="G41" s="70"/>
      <c r="H41" s="46"/>
      <c r="I41" s="46"/>
    </row>
    <row r="42" spans="1:9" x14ac:dyDescent="0.25">
      <c r="A42" s="45"/>
      <c r="B42" s="46"/>
      <c r="C42" s="46"/>
      <c r="D42" s="46"/>
      <c r="E42" s="46"/>
      <c r="F42" s="46"/>
      <c r="G42" s="70"/>
      <c r="H42" s="46"/>
      <c r="I42" s="46"/>
    </row>
    <row r="43" spans="1:9" x14ac:dyDescent="0.25">
      <c r="A43" s="9"/>
      <c r="B43" s="9"/>
      <c r="C43" s="9"/>
      <c r="D43" s="9"/>
      <c r="E43" s="9"/>
      <c r="F43" s="9"/>
      <c r="G43" s="71"/>
      <c r="H43" s="9"/>
      <c r="I43" s="9"/>
    </row>
    <row r="44" spans="1:9" x14ac:dyDescent="0.25">
      <c r="A44" s="45"/>
      <c r="B44" s="46"/>
      <c r="C44" s="46"/>
      <c r="D44" s="46"/>
      <c r="E44" s="46"/>
      <c r="F44" s="46"/>
      <c r="G44" s="70"/>
      <c r="H44" s="46"/>
      <c r="I44" s="46"/>
    </row>
    <row r="45" spans="1:9" x14ac:dyDescent="0.25">
      <c r="A45" s="45"/>
      <c r="B45" s="46"/>
      <c r="C45" s="46"/>
      <c r="D45" s="46"/>
      <c r="E45" s="46"/>
      <c r="F45" s="46"/>
      <c r="G45" s="70"/>
      <c r="H45" s="46"/>
      <c r="I45" s="46"/>
    </row>
    <row r="46" spans="1:9" x14ac:dyDescent="0.25">
      <c r="A46" s="9"/>
      <c r="B46" s="9"/>
      <c r="C46" s="9"/>
      <c r="D46" s="9"/>
      <c r="E46" s="9"/>
      <c r="F46" s="9"/>
      <c r="G46" s="71"/>
      <c r="H46" s="9"/>
      <c r="I46" s="9"/>
    </row>
    <row r="47" spans="1:9" x14ac:dyDescent="0.25">
      <c r="A47" s="45"/>
      <c r="B47" s="46"/>
      <c r="C47" s="46"/>
      <c r="D47" s="46"/>
      <c r="E47" s="46"/>
      <c r="F47" s="46"/>
      <c r="G47" s="70"/>
      <c r="H47" s="46"/>
      <c r="I47" s="46"/>
    </row>
    <row r="48" spans="1:9" x14ac:dyDescent="0.25">
      <c r="A48" s="45"/>
      <c r="B48" s="46"/>
      <c r="C48" s="46"/>
      <c r="D48" s="46"/>
      <c r="E48" s="46"/>
      <c r="F48" s="46"/>
      <c r="G48" s="70"/>
      <c r="H48" s="46"/>
      <c r="I48" s="46"/>
    </row>
    <row r="49" spans="1:9" x14ac:dyDescent="0.25">
      <c r="A49" s="42"/>
      <c r="B49" s="42"/>
      <c r="C49" s="42"/>
      <c r="D49" s="42"/>
      <c r="E49" s="42"/>
      <c r="F49" s="42"/>
      <c r="G49" s="72"/>
      <c r="H49" s="42"/>
      <c r="I49" s="42"/>
    </row>
    <row r="50" spans="1:9" x14ac:dyDescent="0.25">
      <c r="A50" s="9"/>
      <c r="B50" s="9"/>
      <c r="C50" s="9"/>
      <c r="D50" s="9"/>
      <c r="E50" s="9"/>
      <c r="F50" s="9"/>
      <c r="G50" s="71"/>
      <c r="H50" s="9"/>
      <c r="I50" s="9"/>
    </row>
    <row r="51" spans="1:9" x14ac:dyDescent="0.25">
      <c r="A51" s="43"/>
      <c r="B51" s="46"/>
      <c r="C51" s="46"/>
      <c r="D51" s="46"/>
      <c r="E51" s="46"/>
      <c r="F51" s="46"/>
      <c r="G51" s="70"/>
      <c r="H51" s="46"/>
      <c r="I51" s="46"/>
    </row>
    <row r="52" spans="1:9" x14ac:dyDescent="0.25">
      <c r="A52" s="43"/>
      <c r="B52" s="46"/>
      <c r="C52" s="46"/>
      <c r="D52" s="46"/>
      <c r="E52" s="46"/>
      <c r="F52" s="46"/>
      <c r="G52" s="70"/>
      <c r="H52" s="46"/>
      <c r="I52" s="46"/>
    </row>
    <row r="53" spans="1:9" x14ac:dyDescent="0.25">
      <c r="A53" s="43"/>
      <c r="B53" s="46"/>
      <c r="C53" s="46"/>
      <c r="D53" s="46"/>
      <c r="E53" s="46"/>
      <c r="F53" s="46"/>
      <c r="G53" s="70"/>
      <c r="H53" s="46"/>
      <c r="I53" s="46"/>
    </row>
    <row r="54" spans="1:9" x14ac:dyDescent="0.25">
      <c r="A54" s="9"/>
      <c r="B54" s="47"/>
      <c r="C54" s="47"/>
      <c r="D54" s="47"/>
      <c r="E54" s="47"/>
      <c r="F54" s="47"/>
      <c r="G54" s="13"/>
      <c r="H54" s="47"/>
      <c r="I54" s="47"/>
    </row>
    <row r="55" spans="1:9" x14ac:dyDescent="0.25">
      <c r="A55" s="45"/>
      <c r="B55" s="46"/>
      <c r="C55" s="46"/>
      <c r="D55" s="46"/>
      <c r="E55" s="46"/>
      <c r="F55" s="46"/>
      <c r="G55" s="70"/>
      <c r="H55" s="46"/>
      <c r="I55" s="46"/>
    </row>
    <row r="56" spans="1:9" x14ac:dyDescent="0.25">
      <c r="A56" s="45"/>
      <c r="B56" s="46"/>
      <c r="C56" s="46"/>
      <c r="D56" s="46"/>
      <c r="E56" s="46"/>
      <c r="F56" s="46"/>
      <c r="G56" s="70"/>
      <c r="H56" s="46"/>
      <c r="I56" s="46"/>
    </row>
    <row r="57" spans="1:9" x14ac:dyDescent="0.25">
      <c r="A57" s="9"/>
      <c r="B57" s="9"/>
      <c r="C57" s="9"/>
      <c r="D57" s="9"/>
      <c r="E57" s="9"/>
      <c r="F57" s="9"/>
      <c r="G57" s="71"/>
      <c r="H57" s="9"/>
      <c r="I57" s="9"/>
    </row>
    <row r="58" spans="1:9" x14ac:dyDescent="0.25">
      <c r="A58" s="45"/>
      <c r="B58" s="46"/>
      <c r="C58" s="46"/>
      <c r="D58" s="46"/>
      <c r="E58" s="46"/>
      <c r="F58" s="46"/>
      <c r="G58" s="70"/>
      <c r="H58" s="46"/>
      <c r="I58" s="46"/>
    </row>
    <row r="59" spans="1:9" x14ac:dyDescent="0.25">
      <c r="A59" s="45"/>
      <c r="B59" s="46"/>
      <c r="C59" s="46"/>
      <c r="D59" s="46"/>
      <c r="E59" s="46"/>
      <c r="F59" s="46"/>
      <c r="G59" s="70"/>
      <c r="H59" s="46"/>
      <c r="I59" s="46"/>
    </row>
    <row r="60" spans="1:9" x14ac:dyDescent="0.25">
      <c r="A60" s="45"/>
      <c r="B60" s="46"/>
      <c r="C60" s="46"/>
      <c r="D60" s="46"/>
      <c r="E60" s="46"/>
      <c r="F60" s="46"/>
      <c r="G60" s="70"/>
      <c r="H60" s="46"/>
      <c r="I60" s="46"/>
    </row>
    <row r="61" spans="1:9" x14ac:dyDescent="0.25">
      <c r="A61" s="9"/>
      <c r="B61" s="9"/>
      <c r="C61" s="9"/>
      <c r="D61" s="9"/>
      <c r="E61" s="9"/>
      <c r="F61" s="9"/>
      <c r="G61" s="71"/>
      <c r="H61" s="9"/>
      <c r="I61" s="9"/>
    </row>
    <row r="62" spans="1:9" x14ac:dyDescent="0.25">
      <c r="A62" s="45"/>
      <c r="B62" s="46"/>
      <c r="C62" s="46"/>
      <c r="D62" s="46"/>
      <c r="E62" s="46"/>
      <c r="F62" s="46"/>
      <c r="G62" s="70"/>
      <c r="H62" s="46"/>
      <c r="I62" s="46"/>
    </row>
    <row r="63" spans="1:9" x14ac:dyDescent="0.25">
      <c r="A63" s="45"/>
      <c r="B63" s="46"/>
      <c r="C63" s="46"/>
      <c r="D63" s="46"/>
      <c r="E63" s="46"/>
      <c r="F63" s="46"/>
      <c r="G63" s="70"/>
      <c r="H63" s="46"/>
      <c r="I63" s="46"/>
    </row>
    <row r="64" spans="1:9" x14ac:dyDescent="0.25">
      <c r="A64" s="9"/>
      <c r="B64" s="9"/>
      <c r="C64" s="9"/>
      <c r="D64" s="9"/>
      <c r="E64" s="9"/>
      <c r="F64" s="9"/>
      <c r="G64" s="71"/>
      <c r="H64" s="9"/>
      <c r="I64" s="9"/>
    </row>
    <row r="65" spans="1:9" x14ac:dyDescent="0.25">
      <c r="A65" s="45"/>
      <c r="B65" s="46"/>
      <c r="C65" s="46"/>
      <c r="D65" s="46"/>
      <c r="E65" s="46"/>
      <c r="F65" s="46"/>
      <c r="G65" s="70"/>
      <c r="H65" s="46"/>
      <c r="I65" s="46"/>
    </row>
    <row r="66" spans="1:9" x14ac:dyDescent="0.25">
      <c r="A66" s="45"/>
      <c r="B66" s="46"/>
      <c r="C66" s="46"/>
      <c r="D66" s="46"/>
      <c r="E66" s="46"/>
      <c r="F66" s="46"/>
      <c r="G66" s="70"/>
      <c r="H66" s="46"/>
      <c r="I66" s="46"/>
    </row>
    <row r="67" spans="1:9" x14ac:dyDescent="0.25">
      <c r="A67" s="9"/>
      <c r="B67" s="9"/>
      <c r="C67" s="9"/>
      <c r="D67" s="9"/>
      <c r="E67" s="9"/>
      <c r="F67" s="9"/>
      <c r="G67" s="71"/>
      <c r="H67" s="9"/>
      <c r="I67" s="9"/>
    </row>
    <row r="68" spans="1:9" x14ac:dyDescent="0.25">
      <c r="A68" s="45"/>
      <c r="B68" s="46"/>
      <c r="C68" s="46"/>
      <c r="D68" s="46"/>
      <c r="E68" s="46"/>
      <c r="F68" s="46"/>
      <c r="G68" s="70"/>
      <c r="H68" s="46"/>
      <c r="I68" s="46"/>
    </row>
    <row r="69" spans="1:9" x14ac:dyDescent="0.25">
      <c r="A69" s="45"/>
      <c r="B69" s="46"/>
      <c r="C69" s="46"/>
      <c r="D69" s="46"/>
      <c r="E69" s="46"/>
      <c r="F69" s="46"/>
      <c r="G69" s="70"/>
      <c r="H69" s="46"/>
      <c r="I69" s="46"/>
    </row>
  </sheetData>
  <pageMargins left="0.7" right="0.7" top="0.75" bottom="0.75" header="0.3" footer="0.3"/>
  <ignoredErrors>
    <ignoredError sqref="K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opLeftCell="A53" workbookViewId="0">
      <selection activeCell="J3" sqref="J3"/>
    </sheetView>
  </sheetViews>
  <sheetFormatPr defaultColWidth="8.85546875" defaultRowHeight="15" x14ac:dyDescent="0.25"/>
  <cols>
    <col min="1" max="1" width="48.7109375" customWidth="1"/>
    <col min="2" max="8" width="11.7109375" customWidth="1"/>
    <col min="9" max="9" width="11.140625" customWidth="1"/>
    <col min="10" max="10" width="10.42578125" customWidth="1"/>
    <col min="11" max="11" width="9.28515625" customWidth="1"/>
    <col min="12" max="12" width="8.85546875" customWidth="1"/>
    <col min="13" max="13" width="9.85546875" customWidth="1"/>
    <col min="14" max="14" width="10.140625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25">
      <c r="A2" s="39" t="s">
        <v>144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1" t="s">
        <v>135</v>
      </c>
      <c r="B3" s="9">
        <f>'[1]Segmental forecast'!B3</f>
        <v>30601</v>
      </c>
      <c r="C3" s="9">
        <f>'[1]Segmental forecast'!C3</f>
        <v>32376</v>
      </c>
      <c r="D3" s="9">
        <f>'[1]Segmental forecast'!D3</f>
        <v>34350</v>
      </c>
      <c r="E3" s="9">
        <f>'[1]Segmental forecast'!E3</f>
        <v>36397</v>
      </c>
      <c r="F3" s="9">
        <f>'[1]Segmental forecast'!F3</f>
        <v>39117</v>
      </c>
      <c r="G3" s="9">
        <f>'[1]Segmental forecast'!G3</f>
        <v>37403</v>
      </c>
      <c r="H3" s="9">
        <f>'[1]Segmental forecast'!H3</f>
        <v>44538</v>
      </c>
      <c r="I3" s="9">
        <f>'[1]Segmental forecast'!I3</f>
        <v>46710</v>
      </c>
      <c r="J3" s="9">
        <f>'Segmental forecast'!J3</f>
        <v>49627.354576272774</v>
      </c>
      <c r="K3" s="9">
        <f>'Segmental forecast'!K3</f>
        <v>55553.236255640855</v>
      </c>
      <c r="L3" s="9">
        <f>'Segmental forecast'!L3</f>
        <v>62187.289559824145</v>
      </c>
      <c r="M3" s="9">
        <f>'Segmental forecast'!M3</f>
        <v>69614.212624612148</v>
      </c>
      <c r="N3" s="9">
        <f>'Segmental forecast'!N3</f>
        <v>77928.841647255293</v>
      </c>
      <c r="O3" t="s">
        <v>145</v>
      </c>
    </row>
    <row r="4" spans="1:15" x14ac:dyDescent="0.25">
      <c r="A4" s="41" t="s">
        <v>129</v>
      </c>
      <c r="B4" s="48" t="str">
        <f t="shared" ref="B4:I4" si="1">+IFERROR(B3/A3-1,"nm")</f>
        <v>nm</v>
      </c>
      <c r="C4" s="48">
        <f t="shared" si="1"/>
        <v>5.8004640371229765E-2</v>
      </c>
      <c r="D4" s="48">
        <f t="shared" si="1"/>
        <v>6.0971089696071123E-2</v>
      </c>
      <c r="E4" s="48">
        <f t="shared" si="1"/>
        <v>5.95924308588065E-2</v>
      </c>
      <c r="F4" s="48">
        <f t="shared" si="1"/>
        <v>7.4731433909388079E-2</v>
      </c>
      <c r="G4" s="48">
        <f t="shared" si="1"/>
        <v>-4.3817266150267153E-2</v>
      </c>
      <c r="H4" s="48">
        <f t="shared" si="1"/>
        <v>0.19076009945726269</v>
      </c>
      <c r="I4" s="48">
        <f t="shared" si="1"/>
        <v>4.8767344739323759E-2</v>
      </c>
      <c r="J4" s="48">
        <f t="shared" ref="J4" si="2">+IFERROR(J3/I3-1,"nm")</f>
        <v>6.2456745370857991E-2</v>
      </c>
      <c r="K4" s="48">
        <f t="shared" ref="K4" si="3">+IFERROR(K3/J3-1,"nm")</f>
        <v>0.11940756725729829</v>
      </c>
      <c r="L4" s="48">
        <f t="shared" ref="L4" si="4">+IFERROR(L3/K3-1,"nm")</f>
        <v>0.11941794486382729</v>
      </c>
      <c r="M4" s="48">
        <f t="shared" ref="M4" si="5">+IFERROR(M3/L3-1,"nm")</f>
        <v>0.11942831272045251</v>
      </c>
      <c r="N4" s="48">
        <f t="shared" ref="N4" si="6">+IFERROR(N3/M3-1,"nm")</f>
        <v>0.11943867077085213</v>
      </c>
    </row>
    <row r="5" spans="1:15" x14ac:dyDescent="0.25">
      <c r="A5" s="1" t="s">
        <v>130</v>
      </c>
      <c r="B5" s="9">
        <f>'[1]Segmental forecast'!B5</f>
        <v>4839</v>
      </c>
      <c r="C5" s="9">
        <f>'[1]Segmental forecast'!C5</f>
        <v>5291</v>
      </c>
      <c r="D5" s="9">
        <f>'[1]Segmental forecast'!D5</f>
        <v>5651</v>
      </c>
      <c r="E5" s="9">
        <f>'[1]Segmental forecast'!E5</f>
        <v>5126</v>
      </c>
      <c r="F5" s="9">
        <f>'[1]Segmental forecast'!F5</f>
        <v>5555</v>
      </c>
      <c r="G5" s="9">
        <f>'[1]Segmental forecast'!G5</f>
        <v>3697</v>
      </c>
      <c r="H5" s="9">
        <f>'[1]Segmental forecast'!H5</f>
        <v>7667</v>
      </c>
      <c r="I5" s="9">
        <f>'[1]Segmental forecast'!I5</f>
        <v>7573</v>
      </c>
      <c r="J5" s="9">
        <f>'[1]Segmental forecast'!J5</f>
        <v>7573</v>
      </c>
      <c r="K5" s="9">
        <f>'[1]Segmental forecast'!K5</f>
        <v>7573</v>
      </c>
      <c r="L5" s="9">
        <f>'[1]Segmental forecast'!L5</f>
        <v>7573</v>
      </c>
      <c r="M5" s="9">
        <f>'[1]Segmental forecast'!M5</f>
        <v>7573</v>
      </c>
      <c r="N5" s="9">
        <f>'[1]Segmental forecast'!N5</f>
        <v>7573</v>
      </c>
    </row>
    <row r="6" spans="1:15" x14ac:dyDescent="0.25">
      <c r="A6" s="49" t="s">
        <v>132</v>
      </c>
      <c r="B6" s="50">
        <f>'[1]Segmental forecast'!B8</f>
        <v>606</v>
      </c>
      <c r="C6" s="50">
        <f>'[1]Segmental forecast'!C8</f>
        <v>649</v>
      </c>
      <c r="D6" s="50">
        <f>'[1]Segmental forecast'!D8</f>
        <v>706</v>
      </c>
      <c r="E6" s="50">
        <f>'[1]Segmental forecast'!E8</f>
        <v>747</v>
      </c>
      <c r="F6" s="50">
        <f>'[1]Segmental forecast'!F8</f>
        <v>705</v>
      </c>
      <c r="G6" s="50">
        <f>'[1]Segmental forecast'!G8</f>
        <v>721</v>
      </c>
      <c r="H6" s="50">
        <f>'[1]Segmental forecast'!H8</f>
        <v>744</v>
      </c>
      <c r="I6" s="50">
        <f>'[1]Segmental forecast'!I8</f>
        <v>717</v>
      </c>
      <c r="J6" s="50">
        <f>'[1]Segmental forecast'!J8</f>
        <v>717</v>
      </c>
      <c r="K6" s="50">
        <f>'[1]Segmental forecast'!K8</f>
        <v>717</v>
      </c>
      <c r="L6" s="50">
        <f>'[1]Segmental forecast'!L8</f>
        <v>717</v>
      </c>
      <c r="M6" s="50">
        <f>'[1]Segmental forecast'!M8</f>
        <v>717</v>
      </c>
      <c r="N6" s="50">
        <f>'[1]Segmental forecast'!N8</f>
        <v>717</v>
      </c>
    </row>
    <row r="7" spans="1:15" x14ac:dyDescent="0.25">
      <c r="A7" s="4" t="s">
        <v>133</v>
      </c>
      <c r="B7" s="5">
        <f>'[1]Segmental forecast'!B11</f>
        <v>4233</v>
      </c>
      <c r="C7" s="5">
        <f>'[1]Segmental forecast'!C11</f>
        <v>4642</v>
      </c>
      <c r="D7" s="5">
        <f>'[1]Segmental forecast'!D11</f>
        <v>4945</v>
      </c>
      <c r="E7" s="5">
        <f>'[1]Segmental forecast'!E11</f>
        <v>4379</v>
      </c>
      <c r="F7" s="5">
        <f>'[1]Segmental forecast'!F11</f>
        <v>4850</v>
      </c>
      <c r="G7" s="5">
        <f>'[1]Segmental forecast'!G11</f>
        <v>2976</v>
      </c>
      <c r="H7" s="5">
        <f>'[1]Segmental forecast'!H11</f>
        <v>6923</v>
      </c>
      <c r="I7" s="5">
        <f>'[1]Segmental forecast'!I11</f>
        <v>6856</v>
      </c>
      <c r="J7" s="5">
        <f>'[1]Segmental forecast'!J11</f>
        <v>6856</v>
      </c>
      <c r="K7" s="5">
        <f>'[1]Segmental forecast'!K11</f>
        <v>6856</v>
      </c>
      <c r="L7" s="5">
        <f>'[1]Segmental forecast'!L11</f>
        <v>6856</v>
      </c>
      <c r="M7" s="5">
        <f>'[1]Segmental forecast'!M11</f>
        <v>6856</v>
      </c>
      <c r="N7" s="5">
        <f>'[1]Segmental forecast'!N11</f>
        <v>6856</v>
      </c>
    </row>
    <row r="8" spans="1:15" x14ac:dyDescent="0.25">
      <c r="A8" s="41" t="s">
        <v>129</v>
      </c>
      <c r="B8" s="48" t="str">
        <f t="shared" ref="B8:N8" si="7">+IFERROR(B7/A7-1,"nm")</f>
        <v>nm</v>
      </c>
      <c r="C8" s="48">
        <f t="shared" si="7"/>
        <v>9.6621781242617555E-2</v>
      </c>
      <c r="D8" s="48">
        <f t="shared" si="7"/>
        <v>6.5273588970271357E-2</v>
      </c>
      <c r="E8" s="48">
        <f t="shared" si="7"/>
        <v>-0.11445904954499497</v>
      </c>
      <c r="F8" s="48">
        <f t="shared" si="7"/>
        <v>0.10755880337976698</v>
      </c>
      <c r="G8" s="48">
        <f t="shared" si="7"/>
        <v>-0.38639175257731961</v>
      </c>
      <c r="H8" s="48">
        <f t="shared" si="7"/>
        <v>1.32627688172043</v>
      </c>
      <c r="I8" s="48">
        <f t="shared" si="7"/>
        <v>-9.67788530983682E-3</v>
      </c>
      <c r="J8" s="48">
        <f t="shared" si="7"/>
        <v>0</v>
      </c>
      <c r="K8" s="48">
        <f t="shared" si="7"/>
        <v>0</v>
      </c>
      <c r="L8" s="48">
        <f t="shared" si="7"/>
        <v>0</v>
      </c>
      <c r="M8" s="48">
        <f t="shared" si="7"/>
        <v>0</v>
      </c>
      <c r="N8" s="48">
        <f t="shared" si="7"/>
        <v>0</v>
      </c>
    </row>
    <row r="9" spans="1:15" x14ac:dyDescent="0.25">
      <c r="A9" s="41" t="s">
        <v>131</v>
      </c>
      <c r="B9" s="48">
        <f>+IFERROR(B7/B$3,"nm")</f>
        <v>0.13832881278389594</v>
      </c>
      <c r="C9" s="48">
        <f t="shared" ref="C9:N9" si="8">+IFERROR(C7/C$3,"nm")</f>
        <v>0.14337781072399308</v>
      </c>
      <c r="D9" s="48">
        <f t="shared" si="8"/>
        <v>0.14395924308588065</v>
      </c>
      <c r="E9" s="48">
        <f t="shared" si="8"/>
        <v>0.12031211363573921</v>
      </c>
      <c r="F9" s="48">
        <f t="shared" si="8"/>
        <v>0.12398701331901731</v>
      </c>
      <c r="G9" s="48">
        <f t="shared" si="8"/>
        <v>7.9565810229126011E-2</v>
      </c>
      <c r="H9" s="48">
        <f t="shared" si="8"/>
        <v>0.1554402981723472</v>
      </c>
      <c r="I9" s="48">
        <f t="shared" si="8"/>
        <v>0.14677799186469706</v>
      </c>
      <c r="J9" s="48">
        <f t="shared" si="8"/>
        <v>0.13814961644717422</v>
      </c>
      <c r="K9" s="48">
        <f t="shared" si="8"/>
        <v>0.12341315217803975</v>
      </c>
      <c r="L9" s="48">
        <f t="shared" si="8"/>
        <v>0.11024760925469394</v>
      </c>
      <c r="M9" s="48">
        <f t="shared" si="8"/>
        <v>9.8485635928546825E-2</v>
      </c>
      <c r="N9" s="48">
        <f t="shared" si="8"/>
        <v>8.7977696768978902E-2</v>
      </c>
    </row>
    <row r="10" spans="1:15" x14ac:dyDescent="0.25">
      <c r="A10" s="2" t="s">
        <v>24</v>
      </c>
      <c r="B10" s="3">
        <f>[1]Historicals!B8</f>
        <v>28</v>
      </c>
      <c r="C10" s="3">
        <f>[1]Historicals!C8</f>
        <v>19</v>
      </c>
      <c r="D10" s="3">
        <f>[1]Historicals!D8</f>
        <v>59</v>
      </c>
      <c r="E10" s="3">
        <f>[1]Historicals!E8</f>
        <v>54</v>
      </c>
      <c r="F10" s="3">
        <f>[1]Historicals!F8</f>
        <v>49</v>
      </c>
      <c r="G10" s="3">
        <f>[1]Historicals!G8</f>
        <v>89</v>
      </c>
      <c r="H10" s="3">
        <f>[1]Historicals!H8</f>
        <v>262</v>
      </c>
      <c r="I10" s="3">
        <f>[1]Historicals!I8</f>
        <v>205</v>
      </c>
      <c r="J10" s="3">
        <f>I10</f>
        <v>205</v>
      </c>
      <c r="K10" s="3">
        <f t="shared" ref="K10:N12" si="9">J10</f>
        <v>205</v>
      </c>
      <c r="L10" s="3">
        <f t="shared" si="9"/>
        <v>205</v>
      </c>
      <c r="M10" s="3">
        <f t="shared" si="9"/>
        <v>205</v>
      </c>
      <c r="N10" s="3">
        <f t="shared" si="9"/>
        <v>205</v>
      </c>
    </row>
    <row r="11" spans="1:15" x14ac:dyDescent="0.25">
      <c r="A11" s="4" t="s">
        <v>146</v>
      </c>
      <c r="B11" s="5">
        <f>[1]Historicals!B10</f>
        <v>4205</v>
      </c>
      <c r="C11" s="5">
        <f>[1]Historicals!C10</f>
        <v>4623</v>
      </c>
      <c r="D11" s="5">
        <f>[1]Historicals!D10</f>
        <v>4886</v>
      </c>
      <c r="E11" s="5">
        <f>[1]Historicals!E10</f>
        <v>4325</v>
      </c>
      <c r="F11" s="5">
        <f>[1]Historicals!F10</f>
        <v>4801</v>
      </c>
      <c r="G11" s="5">
        <f>[1]Historicals!G10</f>
        <v>2887</v>
      </c>
      <c r="H11" s="5">
        <f>[1]Historicals!H10</f>
        <v>6661</v>
      </c>
      <c r="I11" s="5">
        <f>[1]Historicals!I10</f>
        <v>6651</v>
      </c>
      <c r="J11" s="5">
        <f>I11</f>
        <v>6651</v>
      </c>
      <c r="K11" s="5">
        <f t="shared" si="9"/>
        <v>6651</v>
      </c>
      <c r="L11" s="5">
        <f t="shared" si="9"/>
        <v>6651</v>
      </c>
      <c r="M11" s="5">
        <f t="shared" si="9"/>
        <v>6651</v>
      </c>
      <c r="N11" s="5">
        <f t="shared" si="9"/>
        <v>6651</v>
      </c>
    </row>
    <row r="12" spans="1:15" x14ac:dyDescent="0.25">
      <c r="A12" t="s">
        <v>26</v>
      </c>
      <c r="B12" s="3">
        <f>[1]Historicals!B11</f>
        <v>932</v>
      </c>
      <c r="C12" s="3">
        <f>[1]Historicals!C11</f>
        <v>863</v>
      </c>
      <c r="D12" s="3">
        <f>[1]Historicals!D11</f>
        <v>646</v>
      </c>
      <c r="E12" s="3">
        <f>[1]Historicals!E11</f>
        <v>2392</v>
      </c>
      <c r="F12" s="3">
        <f>[1]Historicals!F11</f>
        <v>772</v>
      </c>
      <c r="G12" s="3">
        <f>[1]Historicals!G11</f>
        <v>348</v>
      </c>
      <c r="H12" s="3">
        <f>[1]Historicals!H11</f>
        <v>934</v>
      </c>
      <c r="I12" s="3">
        <f>[1]Historicals!I11</f>
        <v>605</v>
      </c>
      <c r="J12" s="3">
        <f>I12</f>
        <v>605</v>
      </c>
      <c r="K12" s="3">
        <f t="shared" si="9"/>
        <v>605</v>
      </c>
      <c r="L12" s="3">
        <f t="shared" si="9"/>
        <v>605</v>
      </c>
      <c r="M12" s="3">
        <f t="shared" si="9"/>
        <v>605</v>
      </c>
      <c r="N12" s="3">
        <f t="shared" si="9"/>
        <v>605</v>
      </c>
    </row>
    <row r="13" spans="1:15" x14ac:dyDescent="0.25">
      <c r="A13" s="51" t="s">
        <v>147</v>
      </c>
      <c r="B13" s="52">
        <f>(B12/B11)</f>
        <v>0.22164090368608799</v>
      </c>
      <c r="C13" s="52">
        <f t="shared" ref="C13:N13" si="10">(C12/C11)</f>
        <v>0.18667531905688947</v>
      </c>
      <c r="D13" s="52">
        <f t="shared" si="10"/>
        <v>0.13221449038067951</v>
      </c>
      <c r="E13" s="52">
        <f t="shared" si="10"/>
        <v>0.55306358381502885</v>
      </c>
      <c r="F13" s="52">
        <f t="shared" si="10"/>
        <v>0.16079983336804832</v>
      </c>
      <c r="G13" s="52">
        <f t="shared" si="10"/>
        <v>0.12054035330793211</v>
      </c>
      <c r="H13" s="52">
        <f t="shared" si="10"/>
        <v>0.14021918630836211</v>
      </c>
      <c r="I13" s="52">
        <f t="shared" si="10"/>
        <v>9.0963764847391368E-2</v>
      </c>
      <c r="J13" s="53">
        <f t="shared" si="10"/>
        <v>9.0963764847391368E-2</v>
      </c>
      <c r="K13" s="53">
        <f t="shared" si="10"/>
        <v>9.0963764847391368E-2</v>
      </c>
      <c r="L13" s="53">
        <f t="shared" si="10"/>
        <v>9.0963764847391368E-2</v>
      </c>
      <c r="M13" s="53">
        <f t="shared" si="10"/>
        <v>9.0963764847391368E-2</v>
      </c>
      <c r="N13" s="53">
        <f t="shared" si="10"/>
        <v>9.0963764847391368E-2</v>
      </c>
    </row>
    <row r="14" spans="1:15" ht="15.75" thickBot="1" x14ac:dyDescent="0.3">
      <c r="A14" s="6" t="s">
        <v>148</v>
      </c>
      <c r="B14" s="7">
        <f>+B11-B12</f>
        <v>3273</v>
      </c>
      <c r="C14" s="7">
        <f t="shared" ref="C14:N14" si="11">+C11-C12</f>
        <v>3760</v>
      </c>
      <c r="D14" s="7">
        <f t="shared" si="11"/>
        <v>4240</v>
      </c>
      <c r="E14" s="7">
        <f t="shared" si="11"/>
        <v>1933</v>
      </c>
      <c r="F14" s="7">
        <f t="shared" si="11"/>
        <v>4029</v>
      </c>
      <c r="G14" s="7">
        <f t="shared" si="11"/>
        <v>2539</v>
      </c>
      <c r="H14" s="7">
        <f t="shared" si="11"/>
        <v>5727</v>
      </c>
      <c r="I14" s="7">
        <f t="shared" si="11"/>
        <v>6046</v>
      </c>
      <c r="J14" s="7">
        <f t="shared" si="11"/>
        <v>6046</v>
      </c>
      <c r="K14" s="7">
        <f t="shared" si="11"/>
        <v>6046</v>
      </c>
      <c r="L14" s="7">
        <f t="shared" si="11"/>
        <v>6046</v>
      </c>
      <c r="M14" s="7">
        <f t="shared" si="11"/>
        <v>6046</v>
      </c>
      <c r="N14" s="7">
        <f t="shared" si="11"/>
        <v>6046</v>
      </c>
    </row>
    <row r="15" spans="1:15" ht="15.75" thickTop="1" x14ac:dyDescent="0.25">
      <c r="A15" t="s">
        <v>149</v>
      </c>
      <c r="B15" s="3">
        <f>[1]Historicals!B18</f>
        <v>1968.8</v>
      </c>
      <c r="C15" s="3">
        <f>[1]Historicals!C18</f>
        <v>1742.5</v>
      </c>
      <c r="D15" s="3">
        <f>[1]Historicals!D18</f>
        <v>1692</v>
      </c>
      <c r="E15" s="3">
        <f>[1]Historicals!E18</f>
        <v>1659.1</v>
      </c>
      <c r="F15" s="3">
        <f>[1]Historicals!F18</f>
        <v>1618.4</v>
      </c>
      <c r="G15" s="3">
        <f>[1]Historicals!G18</f>
        <v>1591.6</v>
      </c>
      <c r="H15" s="3">
        <f>[1]Historicals!H18</f>
        <v>1609.4</v>
      </c>
      <c r="I15" s="3">
        <f>[1]Historicals!I18</f>
        <v>1610.8</v>
      </c>
      <c r="J15" s="3">
        <f>I15</f>
        <v>1610.8</v>
      </c>
      <c r="K15" s="3">
        <f t="shared" ref="K15:N17" si="12">J15</f>
        <v>1610.8</v>
      </c>
      <c r="L15" s="3">
        <f t="shared" si="12"/>
        <v>1610.8</v>
      </c>
      <c r="M15" s="3">
        <f t="shared" si="12"/>
        <v>1610.8</v>
      </c>
      <c r="N15" s="3">
        <f t="shared" si="12"/>
        <v>1610.8</v>
      </c>
      <c r="O15" t="s">
        <v>150</v>
      </c>
    </row>
    <row r="16" spans="1:15" x14ac:dyDescent="0.25">
      <c r="A16" t="s">
        <v>151</v>
      </c>
      <c r="B16" s="54">
        <f>[1]Historicals!B15</f>
        <v>1.85</v>
      </c>
      <c r="C16" s="54">
        <f>[1]Historicals!C15</f>
        <v>2.16</v>
      </c>
      <c r="D16" s="54">
        <f>[1]Historicals!D15</f>
        <v>2.5099999999999998</v>
      </c>
      <c r="E16" s="54">
        <f>[1]Historicals!E15</f>
        <v>1.17</v>
      </c>
      <c r="F16" s="54">
        <f>[1]Historicals!F15</f>
        <v>2.4900000000000002</v>
      </c>
      <c r="G16" s="54">
        <f>[1]Historicals!G15</f>
        <v>1.6</v>
      </c>
      <c r="H16" s="54">
        <f>[1]Historicals!H15</f>
        <v>3.56</v>
      </c>
      <c r="I16" s="54">
        <f>[1]Historicals!I15</f>
        <v>3.75</v>
      </c>
      <c r="J16" s="54">
        <f>I16</f>
        <v>3.75</v>
      </c>
      <c r="K16" s="54">
        <f t="shared" si="12"/>
        <v>3.75</v>
      </c>
      <c r="L16" s="54">
        <f t="shared" si="12"/>
        <v>3.75</v>
      </c>
      <c r="M16" s="54">
        <f t="shared" si="12"/>
        <v>3.75</v>
      </c>
      <c r="N16" s="54">
        <f t="shared" si="12"/>
        <v>3.75</v>
      </c>
    </row>
    <row r="17" spans="1:15" x14ac:dyDescent="0.25">
      <c r="A17" t="s">
        <v>152</v>
      </c>
      <c r="B17" s="54">
        <f>-[1]Historicals!B94/'[1]Three Statements'!B15</f>
        <v>0.45662332385209264</v>
      </c>
      <c r="C17" s="54">
        <f>-[1]Historicals!C94/'[1]Three Statements'!C15</f>
        <v>0.58651362984218081</v>
      </c>
      <c r="D17" s="54">
        <f>-[1]Historicals!D94/'[1]Three Statements'!D15</f>
        <v>0.66962174940898345</v>
      </c>
      <c r="E17" s="54">
        <f>-[1]Historicals!E94/'[1]Three Statements'!E15</f>
        <v>0.74920137423904531</v>
      </c>
      <c r="F17" s="54">
        <f>-[1]Historicals!F94/'[1]Three Statements'!F15</f>
        <v>0.82303509639149774</v>
      </c>
      <c r="G17" s="54">
        <f>-[1]Historicals!G94/'[1]Three Statements'!G15</f>
        <v>0.91228951997989449</v>
      </c>
      <c r="H17" s="54">
        <f>-[1]Historicals!H94/'[1]Three Statements'!H15</f>
        <v>1.0177705977382876</v>
      </c>
      <c r="I17" s="54">
        <f>-[1]Historicals!I94/'[1]Three Statements'!I15</f>
        <v>1.1404271169605165</v>
      </c>
      <c r="J17" s="54">
        <f>I17</f>
        <v>1.1404271169605165</v>
      </c>
      <c r="K17" s="54">
        <f t="shared" si="12"/>
        <v>1.1404271169605165</v>
      </c>
      <c r="L17" s="54">
        <f t="shared" si="12"/>
        <v>1.1404271169605165</v>
      </c>
      <c r="M17" s="54">
        <f t="shared" si="12"/>
        <v>1.1404271169605165</v>
      </c>
      <c r="N17" s="54">
        <f t="shared" si="12"/>
        <v>1.1404271169605165</v>
      </c>
    </row>
    <row r="18" spans="1:15" x14ac:dyDescent="0.25">
      <c r="A18" s="51" t="s">
        <v>129</v>
      </c>
      <c r="B18" s="52" t="str">
        <f t="shared" ref="B18:N18" si="13">+IFERROR(B17/A17-1,"nm")</f>
        <v>nm</v>
      </c>
      <c r="C18" s="52">
        <f t="shared" si="13"/>
        <v>0.28445832528730319</v>
      </c>
      <c r="D18" s="52">
        <f t="shared" si="13"/>
        <v>0.14169853067040461</v>
      </c>
      <c r="E18" s="52">
        <f t="shared" si="13"/>
        <v>0.11884265243818604</v>
      </c>
      <c r="F18" s="52">
        <f t="shared" si="13"/>
        <v>9.8549902190775418E-2</v>
      </c>
      <c r="G18" s="52">
        <f t="shared" si="13"/>
        <v>0.10844546481641237</v>
      </c>
      <c r="H18" s="52">
        <f t="shared" si="13"/>
        <v>0.11562237146023313</v>
      </c>
      <c r="I18" s="52">
        <f t="shared" si="13"/>
        <v>0.12051489745803123</v>
      </c>
      <c r="J18" s="53">
        <f t="shared" si="13"/>
        <v>0</v>
      </c>
      <c r="K18" s="53">
        <f t="shared" si="13"/>
        <v>0</v>
      </c>
      <c r="L18" s="53">
        <f t="shared" si="13"/>
        <v>0</v>
      </c>
      <c r="M18" s="53">
        <f t="shared" si="13"/>
        <v>0</v>
      </c>
      <c r="N18" s="53">
        <f t="shared" si="13"/>
        <v>0</v>
      </c>
      <c r="O18" t="s">
        <v>153</v>
      </c>
    </row>
    <row r="19" spans="1:15" x14ac:dyDescent="0.25">
      <c r="A19" s="51" t="s">
        <v>154</v>
      </c>
      <c r="B19" s="52">
        <f>B17/B16</f>
        <v>0.24682341829842844</v>
      </c>
      <c r="C19" s="52">
        <f t="shared" ref="C19:N19" si="14">C17/C16</f>
        <v>0.27153408788989852</v>
      </c>
      <c r="D19" s="52">
        <f t="shared" si="14"/>
        <v>0.26678157346971454</v>
      </c>
      <c r="E19" s="52">
        <f t="shared" si="14"/>
        <v>0.64034305490516696</v>
      </c>
      <c r="F19" s="52">
        <f t="shared" si="14"/>
        <v>0.33053618328975809</v>
      </c>
      <c r="G19" s="52">
        <f t="shared" si="14"/>
        <v>0.57018094998743407</v>
      </c>
      <c r="H19" s="52">
        <f t="shared" si="14"/>
        <v>0.2858906173422156</v>
      </c>
      <c r="I19" s="52">
        <f t="shared" si="14"/>
        <v>0.30411389785613774</v>
      </c>
      <c r="J19" s="52">
        <f t="shared" si="14"/>
        <v>0.30411389785613774</v>
      </c>
      <c r="K19" s="52">
        <f t="shared" si="14"/>
        <v>0.30411389785613774</v>
      </c>
      <c r="L19" s="52">
        <f t="shared" si="14"/>
        <v>0.30411389785613774</v>
      </c>
      <c r="M19" s="52">
        <f t="shared" si="14"/>
        <v>0.30411389785613774</v>
      </c>
      <c r="N19" s="52">
        <f t="shared" si="14"/>
        <v>0.30411389785613774</v>
      </c>
      <c r="O19" t="s">
        <v>153</v>
      </c>
    </row>
    <row r="20" spans="1:15" x14ac:dyDescent="0.25">
      <c r="A20" s="55" t="s">
        <v>155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5">
      <c r="A21" t="s">
        <v>156</v>
      </c>
      <c r="B21" s="3">
        <f>[1]Historicals!B25</f>
        <v>3852</v>
      </c>
      <c r="C21" s="3">
        <f>[1]Historicals!C25</f>
        <v>3138</v>
      </c>
      <c r="D21" s="3">
        <f>[1]Historicals!D25</f>
        <v>3808</v>
      </c>
      <c r="E21" s="3">
        <f>[1]Historicals!E25</f>
        <v>4249</v>
      </c>
      <c r="F21" s="3">
        <f>[1]Historicals!F25</f>
        <v>4466</v>
      </c>
      <c r="G21" s="3">
        <f>[1]Historicals!G25</f>
        <v>8348</v>
      </c>
      <c r="H21" s="3">
        <f>[1]Historicals!H25</f>
        <v>9889</v>
      </c>
      <c r="I21" s="3">
        <f>[1]Historicals!I25</f>
        <v>8574</v>
      </c>
      <c r="J21" s="3">
        <f>I21</f>
        <v>8574</v>
      </c>
      <c r="K21" s="3">
        <f t="shared" ref="K21:N23" si="15">J21</f>
        <v>8574</v>
      </c>
      <c r="L21" s="3">
        <f t="shared" si="15"/>
        <v>8574</v>
      </c>
      <c r="M21" s="3">
        <f t="shared" si="15"/>
        <v>8574</v>
      </c>
      <c r="N21" s="3">
        <f t="shared" si="15"/>
        <v>8574</v>
      </c>
    </row>
    <row r="22" spans="1:15" x14ac:dyDescent="0.25">
      <c r="A22" t="s">
        <v>157</v>
      </c>
      <c r="B22" s="3">
        <f>[2]Historicals!B26</f>
        <v>2072</v>
      </c>
      <c r="C22" s="3">
        <f>[2]Historicals!C26</f>
        <v>2319</v>
      </c>
      <c r="D22" s="3">
        <f>[2]Historicals!D26</f>
        <v>2371</v>
      </c>
      <c r="E22" s="3">
        <f>[2]Historicals!E26</f>
        <v>996</v>
      </c>
      <c r="F22" s="3">
        <f>[2]Historicals!F26</f>
        <v>197</v>
      </c>
      <c r="G22" s="3">
        <f>[2]Historicals!G26</f>
        <v>439</v>
      </c>
      <c r="H22" s="3">
        <f>[2]Historicals!H26</f>
        <v>3587</v>
      </c>
      <c r="I22" s="3">
        <f>[2]Historicals!I26</f>
        <v>4423</v>
      </c>
      <c r="J22" s="3">
        <f>I22</f>
        <v>4423</v>
      </c>
      <c r="K22" s="3">
        <f t="shared" si="15"/>
        <v>4423</v>
      </c>
      <c r="L22" s="3">
        <f t="shared" si="15"/>
        <v>4423</v>
      </c>
      <c r="M22" s="3">
        <f t="shared" si="15"/>
        <v>4423</v>
      </c>
      <c r="N22" s="3">
        <f t="shared" si="15"/>
        <v>4423</v>
      </c>
    </row>
    <row r="23" spans="1:15" x14ac:dyDescent="0.25">
      <c r="A23" t="s">
        <v>158</v>
      </c>
      <c r="B23" s="3">
        <f>[2]Historicals!B28+[2]Historicals!B27-[2]Historicals!B41</f>
        <v>5564</v>
      </c>
      <c r="C23" s="3">
        <f>[2]Historicals!C28+[2]Historicals!C27-[2]Historicals!C41</f>
        <v>5888</v>
      </c>
      <c r="D23" s="3">
        <f>[2]Historicals!D28+[2]Historicals!D27-[2]Historicals!D41</f>
        <v>6684</v>
      </c>
      <c r="E23" s="3">
        <f>[2]Historicals!E28+[2]Historicals!E27-[2]Historicals!E41</f>
        <v>6480</v>
      </c>
      <c r="F23" s="3">
        <f>[2]Historicals!F28+[2]Historicals!F27-[2]Historicals!F41</f>
        <v>7282</v>
      </c>
      <c r="G23" s="3">
        <f>[2]Historicals!G28+[2]Historicals!G27-[2]Historicals!G41</f>
        <v>7868</v>
      </c>
      <c r="H23" s="3">
        <f>[2]Historicals!H28+[2]Historicals!H27-[2]Historicals!H41</f>
        <v>8481</v>
      </c>
      <c r="I23" s="3">
        <f>[2]Historicals!I28+[2]Historicals!I27-[2]Historicals!I41</f>
        <v>9729</v>
      </c>
      <c r="J23" s="3">
        <f>I23</f>
        <v>9729</v>
      </c>
      <c r="K23" s="3">
        <f t="shared" si="15"/>
        <v>9729</v>
      </c>
      <c r="L23" s="3">
        <f t="shared" si="15"/>
        <v>9729</v>
      </c>
      <c r="M23" s="3">
        <f t="shared" si="15"/>
        <v>9729</v>
      </c>
      <c r="N23" s="3">
        <f t="shared" si="15"/>
        <v>9729</v>
      </c>
      <c r="O23" t="s">
        <v>159</v>
      </c>
    </row>
    <row r="24" spans="1:15" x14ac:dyDescent="0.25">
      <c r="A24" s="51" t="s">
        <v>160</v>
      </c>
      <c r="B24" s="52">
        <f>B23/B3</f>
        <v>0.18182412339466031</v>
      </c>
      <c r="C24" s="52">
        <f t="shared" ref="C24:N24" si="16">C23/C3</f>
        <v>0.1818631084754139</v>
      </c>
      <c r="D24" s="52">
        <f t="shared" si="16"/>
        <v>0.19458515283842795</v>
      </c>
      <c r="E24" s="52">
        <f t="shared" si="16"/>
        <v>0.17803665137236585</v>
      </c>
      <c r="F24" s="52">
        <f t="shared" si="16"/>
        <v>0.18615947030702765</v>
      </c>
      <c r="G24" s="52">
        <f t="shared" si="16"/>
        <v>0.21035745795791783</v>
      </c>
      <c r="H24" s="52">
        <f t="shared" si="16"/>
        <v>0.19042166240064665</v>
      </c>
      <c r="I24" s="52">
        <f t="shared" si="16"/>
        <v>0.20828516377649325</v>
      </c>
      <c r="J24" s="53">
        <f t="shared" si="16"/>
        <v>0.19604107619815606</v>
      </c>
      <c r="K24" s="53">
        <f t="shared" si="16"/>
        <v>0.17512931119313721</v>
      </c>
      <c r="L24" s="53">
        <f t="shared" si="16"/>
        <v>0.15644676056576973</v>
      </c>
      <c r="M24" s="53">
        <f t="shared" si="16"/>
        <v>0.13975594398320187</v>
      </c>
      <c r="N24" s="53">
        <f t="shared" si="16"/>
        <v>0.12484466334092703</v>
      </c>
    </row>
    <row r="25" spans="1:15" x14ac:dyDescent="0.25">
      <c r="A25" t="s">
        <v>161</v>
      </c>
      <c r="B25" s="3">
        <f>[1]Historicals!B29+[1]Historicals!B28+[1]Historicals!B27</f>
        <v>9663</v>
      </c>
      <c r="C25" s="3">
        <f>[1]Historicals!C29+[1]Historicals!C28+[1]Historicals!C27</f>
        <v>9568</v>
      </c>
      <c r="D25" s="3">
        <f>[1]Historicals!D29+[1]Historicals!D28+[1]Historicals!D27</f>
        <v>9882</v>
      </c>
      <c r="E25" s="3">
        <f>[1]Historicals!E29+[1]Historicals!E28+[1]Historicals!E27</f>
        <v>9889</v>
      </c>
      <c r="F25" s="3">
        <f>[1]Historicals!F29+[1]Historicals!F28+[1]Historicals!F27</f>
        <v>11862</v>
      </c>
      <c r="G25" s="3">
        <f>[1]Historicals!G29+[1]Historicals!G28+[1]Historicals!G27</f>
        <v>11769</v>
      </c>
      <c r="H25" s="3">
        <f>[1]Historicals!H29+[1]Historicals!H28+[1]Historicals!H27</f>
        <v>12815</v>
      </c>
      <c r="I25" s="3">
        <f>[1]Historicals!I29+[1]Historicals!I28+[1]Historicals!I27</f>
        <v>15216</v>
      </c>
      <c r="J25" s="3">
        <f>I25</f>
        <v>15216</v>
      </c>
      <c r="K25" s="3">
        <f t="shared" ref="K25:N30" si="17">J25</f>
        <v>15216</v>
      </c>
      <c r="L25" s="3">
        <f t="shared" si="17"/>
        <v>15216</v>
      </c>
      <c r="M25" s="3">
        <f t="shared" si="17"/>
        <v>15216</v>
      </c>
      <c r="N25" s="3">
        <f t="shared" si="17"/>
        <v>15216</v>
      </c>
    </row>
    <row r="26" spans="1:15" x14ac:dyDescent="0.25">
      <c r="A26" t="s">
        <v>162</v>
      </c>
      <c r="B26" s="3">
        <f>[1]Historicals!B31</f>
        <v>3011</v>
      </c>
      <c r="C26" s="3">
        <f>[1]Historicals!C31</f>
        <v>3520</v>
      </c>
      <c r="D26" s="3">
        <f>[1]Historicals!D31</f>
        <v>3989</v>
      </c>
      <c r="E26" s="3">
        <f>[1]Historicals!E31</f>
        <v>4454</v>
      </c>
      <c r="F26" s="3">
        <f>[1]Historicals!F31</f>
        <v>4744</v>
      </c>
      <c r="G26" s="3">
        <f>[1]Historicals!G31</f>
        <v>4866</v>
      </c>
      <c r="H26" s="3">
        <f>[1]Historicals!H31</f>
        <v>4904</v>
      </c>
      <c r="I26" s="3">
        <f>[1]Historicals!I31</f>
        <v>4791</v>
      </c>
      <c r="J26" s="3">
        <f>I26</f>
        <v>4791</v>
      </c>
      <c r="K26" s="3">
        <f t="shared" si="17"/>
        <v>4791</v>
      </c>
      <c r="L26" s="3">
        <f t="shared" si="17"/>
        <v>4791</v>
      </c>
      <c r="M26" s="3">
        <f t="shared" si="17"/>
        <v>4791</v>
      </c>
      <c r="N26" s="3">
        <f t="shared" si="17"/>
        <v>4791</v>
      </c>
    </row>
    <row r="27" spans="1:15" x14ac:dyDescent="0.25">
      <c r="A27" t="s">
        <v>163</v>
      </c>
      <c r="B27" s="3">
        <f>[1]Historicals!B33</f>
        <v>281</v>
      </c>
      <c r="C27" s="3">
        <f>[1]Historicals!C33</f>
        <v>281</v>
      </c>
      <c r="D27" s="3">
        <f>[1]Historicals!D33</f>
        <v>283</v>
      </c>
      <c r="E27" s="3">
        <f>[1]Historicals!E33</f>
        <v>285</v>
      </c>
      <c r="F27" s="3">
        <f>[1]Historicals!F33</f>
        <v>283</v>
      </c>
      <c r="G27" s="3">
        <f>[1]Historicals!G33</f>
        <v>274</v>
      </c>
      <c r="H27" s="3">
        <f>[1]Historicals!H33</f>
        <v>269</v>
      </c>
      <c r="I27" s="3">
        <f>[1]Historicals!I33</f>
        <v>286</v>
      </c>
      <c r="J27" s="3">
        <f>I27</f>
        <v>286</v>
      </c>
      <c r="K27" s="3">
        <f t="shared" si="17"/>
        <v>286</v>
      </c>
      <c r="L27" s="3">
        <f t="shared" si="17"/>
        <v>286</v>
      </c>
      <c r="M27" s="3">
        <f t="shared" si="17"/>
        <v>286</v>
      </c>
      <c r="N27" s="3">
        <f t="shared" si="17"/>
        <v>286</v>
      </c>
    </row>
    <row r="28" spans="1:15" x14ac:dyDescent="0.25">
      <c r="A28" t="s">
        <v>40</v>
      </c>
      <c r="B28" s="3">
        <f>[1]Historicals!B34</f>
        <v>131</v>
      </c>
      <c r="C28" s="3">
        <f>[1]Historicals!C34</f>
        <v>131</v>
      </c>
      <c r="D28" s="3">
        <f>[1]Historicals!D34</f>
        <v>139</v>
      </c>
      <c r="E28" s="3">
        <f>[1]Historicals!E34</f>
        <v>154</v>
      </c>
      <c r="F28" s="3">
        <f>[1]Historicals!F34</f>
        <v>154</v>
      </c>
      <c r="G28" s="3">
        <f>[1]Historicals!G34</f>
        <v>223</v>
      </c>
      <c r="H28" s="3">
        <f>[1]Historicals!H34</f>
        <v>242</v>
      </c>
      <c r="I28" s="3">
        <f>[1]Historicals!I34</f>
        <v>284</v>
      </c>
      <c r="J28" s="3">
        <f t="shared" ref="J28:J30" si="18">I28</f>
        <v>284</v>
      </c>
      <c r="K28" s="3">
        <f t="shared" si="17"/>
        <v>284</v>
      </c>
      <c r="L28" s="3">
        <f t="shared" si="17"/>
        <v>284</v>
      </c>
      <c r="M28" s="3">
        <f t="shared" si="17"/>
        <v>284</v>
      </c>
      <c r="N28" s="3">
        <f t="shared" si="17"/>
        <v>284</v>
      </c>
    </row>
    <row r="29" spans="1:15" x14ac:dyDescent="0.25">
      <c r="A29" s="56" t="s">
        <v>38</v>
      </c>
      <c r="B29" s="3">
        <f>[1]Historicals!B32</f>
        <v>0</v>
      </c>
      <c r="C29" s="3">
        <f>[1]Historicals!C32</f>
        <v>0</v>
      </c>
      <c r="D29" s="3">
        <f>[1]Historicals!D32</f>
        <v>0</v>
      </c>
      <c r="E29" s="3">
        <f>[1]Historicals!E32</f>
        <v>0</v>
      </c>
      <c r="F29" s="3">
        <f>[1]Historicals!F32</f>
        <v>0</v>
      </c>
      <c r="G29" s="3">
        <f>[1]Historicals!G32</f>
        <v>3097</v>
      </c>
      <c r="H29" s="3">
        <f>[1]Historicals!H32</f>
        <v>3113</v>
      </c>
      <c r="I29" s="3">
        <f>[1]Historicals!I32</f>
        <v>2926</v>
      </c>
      <c r="J29" s="3">
        <f t="shared" si="18"/>
        <v>2926</v>
      </c>
      <c r="K29" s="3">
        <f t="shared" si="17"/>
        <v>2926</v>
      </c>
      <c r="L29" s="3">
        <f t="shared" si="17"/>
        <v>2926</v>
      </c>
      <c r="M29" s="3">
        <f t="shared" si="17"/>
        <v>2926</v>
      </c>
      <c r="N29" s="3">
        <f t="shared" si="17"/>
        <v>2926</v>
      </c>
    </row>
    <row r="30" spans="1:15" x14ac:dyDescent="0.25">
      <c r="A30" t="s">
        <v>164</v>
      </c>
      <c r="B30" s="3">
        <f>[1]Historicals!B35</f>
        <v>2587</v>
      </c>
      <c r="C30" s="3">
        <f>[1]Historicals!C35</f>
        <v>2439</v>
      </c>
      <c r="D30" s="3">
        <f>[1]Historicals!D35</f>
        <v>2787</v>
      </c>
      <c r="E30" s="3">
        <f>[1]Historicals!E35</f>
        <v>2509</v>
      </c>
      <c r="F30" s="3">
        <f>[1]Historicals!F35</f>
        <v>2011</v>
      </c>
      <c r="G30" s="3">
        <f>[1]Historicals!G35</f>
        <v>2326</v>
      </c>
      <c r="H30" s="3">
        <f>[1]Historicals!H35</f>
        <v>2921</v>
      </c>
      <c r="I30" s="3">
        <f>[1]Historicals!I35</f>
        <v>3821</v>
      </c>
      <c r="J30" s="3">
        <f t="shared" si="18"/>
        <v>3821</v>
      </c>
      <c r="K30" s="3">
        <f t="shared" si="17"/>
        <v>3821</v>
      </c>
      <c r="L30" s="3">
        <f t="shared" si="17"/>
        <v>3821</v>
      </c>
      <c r="M30" s="3">
        <f t="shared" si="17"/>
        <v>3821</v>
      </c>
      <c r="N30" s="3">
        <f t="shared" si="17"/>
        <v>3821</v>
      </c>
    </row>
    <row r="31" spans="1:15" ht="15.75" thickBot="1" x14ac:dyDescent="0.3">
      <c r="A31" s="6" t="s">
        <v>165</v>
      </c>
      <c r="B31" s="7">
        <f>B21+B22+B25+B26+B27+B28+B29+B30</f>
        <v>21597</v>
      </c>
      <c r="C31" s="7">
        <f t="shared" ref="C31:N31" si="19">C21+C22+C25+C26+C27+C28+C29+C30</f>
        <v>21396</v>
      </c>
      <c r="D31" s="7">
        <f t="shared" si="19"/>
        <v>23259</v>
      </c>
      <c r="E31" s="7">
        <f t="shared" si="19"/>
        <v>22536</v>
      </c>
      <c r="F31" s="7">
        <f t="shared" si="19"/>
        <v>23717</v>
      </c>
      <c r="G31" s="7">
        <f t="shared" si="19"/>
        <v>31342</v>
      </c>
      <c r="H31" s="7">
        <f t="shared" si="19"/>
        <v>37740</v>
      </c>
      <c r="I31" s="7">
        <f t="shared" si="19"/>
        <v>40321</v>
      </c>
      <c r="J31" s="7">
        <f t="shared" si="19"/>
        <v>40321</v>
      </c>
      <c r="K31" s="7">
        <f t="shared" si="19"/>
        <v>40321</v>
      </c>
      <c r="L31" s="7">
        <f t="shared" si="19"/>
        <v>40321</v>
      </c>
      <c r="M31" s="7">
        <f t="shared" si="19"/>
        <v>40321</v>
      </c>
      <c r="N31" s="7">
        <f t="shared" si="19"/>
        <v>40321</v>
      </c>
    </row>
    <row r="32" spans="1:15" ht="15.75" thickTop="1" x14ac:dyDescent="0.25">
      <c r="A32" t="s">
        <v>166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25">
      <c r="A33" s="2" t="s">
        <v>45</v>
      </c>
      <c r="B33" s="3">
        <f>[1]Historicals!B39</f>
        <v>107</v>
      </c>
      <c r="C33" s="3">
        <f>[1]Historicals!C39</f>
        <v>44</v>
      </c>
      <c r="D33" s="3">
        <f>[1]Historicals!D39</f>
        <v>6</v>
      </c>
      <c r="E33" s="3">
        <f>[1]Historicals!E39</f>
        <v>6</v>
      </c>
      <c r="F33" s="3">
        <f>[1]Historicals!F39</f>
        <v>6</v>
      </c>
      <c r="G33" s="3">
        <f>[1]Historicals!G39</f>
        <v>3</v>
      </c>
      <c r="H33" s="3">
        <f>[1]Historicals!H39</f>
        <v>0</v>
      </c>
      <c r="I33" s="3">
        <f>[1]Historicals!I39</f>
        <v>500</v>
      </c>
      <c r="J33" s="3">
        <f>I33</f>
        <v>500</v>
      </c>
      <c r="K33" s="3">
        <f t="shared" ref="K33:N38" si="20">J33</f>
        <v>500</v>
      </c>
      <c r="L33" s="3">
        <f t="shared" si="20"/>
        <v>500</v>
      </c>
      <c r="M33" s="3">
        <f t="shared" si="20"/>
        <v>500</v>
      </c>
      <c r="N33" s="3">
        <f t="shared" si="20"/>
        <v>500</v>
      </c>
    </row>
    <row r="34" spans="1:15" x14ac:dyDescent="0.25">
      <c r="A34" s="2" t="s">
        <v>46</v>
      </c>
      <c r="B34" s="3">
        <f>[1]Historicals!B40</f>
        <v>74</v>
      </c>
      <c r="C34" s="3">
        <f>[1]Historicals!C40</f>
        <v>1</v>
      </c>
      <c r="D34" s="3">
        <f>[1]Historicals!D40</f>
        <v>325</v>
      </c>
      <c r="E34" s="3">
        <f>[1]Historicals!E40</f>
        <v>336</v>
      </c>
      <c r="F34" s="3">
        <f>[1]Historicals!F40</f>
        <v>9</v>
      </c>
      <c r="G34" s="3">
        <f>[1]Historicals!G40</f>
        <v>248</v>
      </c>
      <c r="H34" s="3">
        <f>[1]Historicals!H40</f>
        <v>2</v>
      </c>
      <c r="I34" s="3">
        <f>[1]Historicals!I40</f>
        <v>10</v>
      </c>
      <c r="J34" s="3">
        <f t="shared" ref="J34:N42" si="21">I34</f>
        <v>10</v>
      </c>
      <c r="K34" s="3">
        <f t="shared" si="20"/>
        <v>10</v>
      </c>
      <c r="L34" s="3">
        <f t="shared" si="20"/>
        <v>10</v>
      </c>
      <c r="M34" s="3">
        <f t="shared" si="20"/>
        <v>10</v>
      </c>
      <c r="N34" s="3">
        <f t="shared" si="20"/>
        <v>10</v>
      </c>
    </row>
    <row r="35" spans="1:15" x14ac:dyDescent="0.25">
      <c r="A35" t="s">
        <v>167</v>
      </c>
      <c r="B35" s="3">
        <f>[1]Historicals!B45-[1]Historicals!B39-[1]Historicals!B40</f>
        <v>6151</v>
      </c>
      <c r="C35" s="3">
        <f>[1]Historicals!C45-[1]Historicals!C39-[1]Historicals!C40</f>
        <v>5313</v>
      </c>
      <c r="D35" s="3">
        <f>[1]Historicals!D45-[1]Historicals!D39-[1]Historicals!D40</f>
        <v>5143</v>
      </c>
      <c r="E35" s="3">
        <f>[1]Historicals!E45-[1]Historicals!E39-[1]Historicals!E40</f>
        <v>5698</v>
      </c>
      <c r="F35" s="3">
        <f>[1]Historicals!F45-[1]Historicals!F39-[1]Historicals!F40</f>
        <v>7851</v>
      </c>
      <c r="G35" s="3">
        <f>[1]Historicals!G45-[1]Historicals!G39-[1]Historicals!G40</f>
        <v>8033</v>
      </c>
      <c r="H35" s="3">
        <f>[1]Historicals!H45-[1]Historicals!H39-[1]Historicals!H40</f>
        <v>9672</v>
      </c>
      <c r="I35" s="3">
        <f>[1]Historicals!I45-[1]Historicals!I39-[1]Historicals!I40</f>
        <v>10220</v>
      </c>
      <c r="J35" s="3">
        <f t="shared" si="21"/>
        <v>10220</v>
      </c>
      <c r="K35" s="3">
        <f t="shared" si="20"/>
        <v>10220</v>
      </c>
      <c r="L35" s="3">
        <f t="shared" si="20"/>
        <v>10220</v>
      </c>
      <c r="M35" s="3">
        <f t="shared" si="20"/>
        <v>10220</v>
      </c>
      <c r="N35" s="3">
        <f t="shared" si="20"/>
        <v>10220</v>
      </c>
    </row>
    <row r="36" spans="1:15" x14ac:dyDescent="0.25">
      <c r="A36" t="s">
        <v>49</v>
      </c>
      <c r="B36" s="3">
        <f>[1]Historicals!B46</f>
        <v>1079</v>
      </c>
      <c r="C36" s="3">
        <f>[1]Historicals!C46</f>
        <v>2010</v>
      </c>
      <c r="D36" s="3">
        <f>[1]Historicals!D46</f>
        <v>3471</v>
      </c>
      <c r="E36" s="3">
        <f>[1]Historicals!E46</f>
        <v>3468</v>
      </c>
      <c r="F36" s="3">
        <f>[1]Historicals!F46</f>
        <v>3464</v>
      </c>
      <c r="G36" s="3">
        <f>[1]Historicals!G46</f>
        <v>9406</v>
      </c>
      <c r="H36" s="3">
        <f>[1]Historicals!H46</f>
        <v>9413</v>
      </c>
      <c r="I36" s="3">
        <f>[1]Historicals!I46</f>
        <v>8920</v>
      </c>
      <c r="J36" s="3">
        <f t="shared" si="21"/>
        <v>8920</v>
      </c>
      <c r="K36" s="3">
        <f t="shared" si="20"/>
        <v>8920</v>
      </c>
      <c r="L36" s="3">
        <f t="shared" si="20"/>
        <v>8920</v>
      </c>
      <c r="M36" s="3">
        <f t="shared" si="20"/>
        <v>8920</v>
      </c>
      <c r="N36" s="3">
        <f t="shared" si="20"/>
        <v>8920</v>
      </c>
    </row>
    <row r="37" spans="1:15" x14ac:dyDescent="0.25">
      <c r="A37" s="56" t="s">
        <v>50</v>
      </c>
      <c r="B37" s="3">
        <f>[1]Historicals!B47</f>
        <v>0</v>
      </c>
      <c r="C37" s="3">
        <f>[1]Historicals!C47</f>
        <v>0</v>
      </c>
      <c r="D37" s="3">
        <f>[1]Historicals!D47</f>
        <v>0</v>
      </c>
      <c r="E37" s="3">
        <f>[1]Historicals!E47</f>
        <v>0</v>
      </c>
      <c r="F37" s="3">
        <f>[1]Historicals!F47</f>
        <v>0</v>
      </c>
      <c r="G37" s="3">
        <f>[1]Historicals!G47</f>
        <v>2913</v>
      </c>
      <c r="H37" s="3">
        <f>[1]Historicals!H47</f>
        <v>2931</v>
      </c>
      <c r="I37" s="3">
        <f>[1]Historicals!I47</f>
        <v>2777</v>
      </c>
      <c r="J37" s="3">
        <f t="shared" si="21"/>
        <v>2777</v>
      </c>
      <c r="K37" s="3">
        <f t="shared" si="20"/>
        <v>2777</v>
      </c>
      <c r="L37" s="3">
        <f t="shared" si="20"/>
        <v>2777</v>
      </c>
      <c r="M37" s="3">
        <f t="shared" si="20"/>
        <v>2777</v>
      </c>
      <c r="N37" s="3">
        <f t="shared" si="20"/>
        <v>2777</v>
      </c>
    </row>
    <row r="38" spans="1:15" x14ac:dyDescent="0.25">
      <c r="A38" t="s">
        <v>168</v>
      </c>
      <c r="B38" s="3">
        <f>[1]Historicals!B48</f>
        <v>1479</v>
      </c>
      <c r="C38" s="3">
        <f>[1]Historicals!C48</f>
        <v>1770</v>
      </c>
      <c r="D38" s="3">
        <f>[1]Historicals!D48</f>
        <v>1907</v>
      </c>
      <c r="E38" s="3">
        <f>[1]Historicals!E48</f>
        <v>3216</v>
      </c>
      <c r="F38" s="3">
        <f>[1]Historicals!F48</f>
        <v>3347</v>
      </c>
      <c r="G38" s="3">
        <f>[1]Historicals!G48</f>
        <v>2684</v>
      </c>
      <c r="H38" s="3">
        <f>[1]Historicals!H48</f>
        <v>2955</v>
      </c>
      <c r="I38" s="3">
        <f>[1]Historicals!I48</f>
        <v>2613</v>
      </c>
      <c r="J38" s="3">
        <f t="shared" si="21"/>
        <v>2613</v>
      </c>
      <c r="K38" s="3">
        <f t="shared" si="20"/>
        <v>2613</v>
      </c>
      <c r="L38" s="3">
        <f t="shared" si="20"/>
        <v>2613</v>
      </c>
      <c r="M38" s="3">
        <f t="shared" si="20"/>
        <v>2613</v>
      </c>
      <c r="N38" s="3">
        <f t="shared" si="20"/>
        <v>2613</v>
      </c>
    </row>
    <row r="39" spans="1:15" x14ac:dyDescent="0.25">
      <c r="A39" t="s">
        <v>169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25">
      <c r="A40" s="2" t="s">
        <v>170</v>
      </c>
      <c r="B40" s="3">
        <f>[1]Historicals!B54</f>
        <v>3</v>
      </c>
      <c r="C40" s="3">
        <f>[1]Historicals!C54</f>
        <v>3</v>
      </c>
      <c r="D40" s="3">
        <f>[1]Historicals!D54</f>
        <v>3</v>
      </c>
      <c r="E40" s="3">
        <f>[1]Historicals!E54</f>
        <v>3</v>
      </c>
      <c r="F40" s="3">
        <f>[1]Historicals!F54</f>
        <v>3</v>
      </c>
      <c r="G40" s="3">
        <f>[1]Historicals!G54</f>
        <v>3</v>
      </c>
      <c r="H40" s="3">
        <f>[1]Historicals!H54</f>
        <v>3</v>
      </c>
      <c r="I40" s="3">
        <f>[1]Historicals!I54</f>
        <v>3</v>
      </c>
      <c r="J40" s="3">
        <f t="shared" si="21"/>
        <v>3</v>
      </c>
      <c r="K40" s="3">
        <f t="shared" si="21"/>
        <v>3</v>
      </c>
      <c r="L40" s="3">
        <f t="shared" si="21"/>
        <v>3</v>
      </c>
      <c r="M40" s="3">
        <f t="shared" si="21"/>
        <v>3</v>
      </c>
      <c r="N40" s="3">
        <f t="shared" si="21"/>
        <v>3</v>
      </c>
    </row>
    <row r="41" spans="1:15" x14ac:dyDescent="0.25">
      <c r="A41" s="2" t="s">
        <v>171</v>
      </c>
      <c r="B41" s="3">
        <f>[1]Historicals!B57</f>
        <v>4685</v>
      </c>
      <c r="C41" s="3">
        <f>[1]Historicals!C57</f>
        <v>4151</v>
      </c>
      <c r="D41" s="3">
        <f>[1]Historicals!D57</f>
        <v>6907</v>
      </c>
      <c r="E41" s="3">
        <f>[1]Historicals!E57</f>
        <v>3517</v>
      </c>
      <c r="F41" s="3">
        <f>[1]Historicals!F57</f>
        <v>1643</v>
      </c>
      <c r="G41" s="3">
        <f>[1]Historicals!G57</f>
        <v>-191</v>
      </c>
      <c r="H41" s="3">
        <f>[1]Historicals!H57</f>
        <v>3179</v>
      </c>
      <c r="I41" s="3">
        <f>[1]Historicals!I57</f>
        <v>3476</v>
      </c>
      <c r="J41" s="3">
        <f t="shared" si="21"/>
        <v>3476</v>
      </c>
      <c r="K41" s="3">
        <f t="shared" si="21"/>
        <v>3476</v>
      </c>
      <c r="L41" s="3">
        <f t="shared" si="21"/>
        <v>3476</v>
      </c>
      <c r="M41" s="3">
        <f t="shared" si="21"/>
        <v>3476</v>
      </c>
      <c r="N41" s="3">
        <f t="shared" si="21"/>
        <v>3476</v>
      </c>
    </row>
    <row r="42" spans="1:15" x14ac:dyDescent="0.25">
      <c r="A42" s="2" t="s">
        <v>172</v>
      </c>
      <c r="B42" s="3">
        <f>[1]Historicals!B55+[1]Historicals!B56</f>
        <v>8019</v>
      </c>
      <c r="C42" s="3">
        <f>[1]Historicals!C55+[1]Historicals!C56</f>
        <v>8104</v>
      </c>
      <c r="D42" s="3">
        <f>[1]Historicals!D55+[1]Historicals!D56</f>
        <v>5497</v>
      </c>
      <c r="E42" s="3">
        <f>[1]Historicals!E55+[1]Historicals!E56</f>
        <v>6292</v>
      </c>
      <c r="F42" s="3">
        <f>[1]Historicals!F55+[1]Historicals!F56</f>
        <v>7394</v>
      </c>
      <c r="G42" s="3">
        <f>[1]Historicals!G55+[1]Historicals!G56</f>
        <v>8243</v>
      </c>
      <c r="H42" s="3">
        <f>[1]Historicals!H55+[1]Historicals!H56</f>
        <v>9585</v>
      </c>
      <c r="I42" s="3">
        <f>[1]Historicals!I55+[1]Historicals!I56</f>
        <v>11802</v>
      </c>
      <c r="J42" s="3">
        <f t="shared" si="21"/>
        <v>11802</v>
      </c>
      <c r="K42" s="3">
        <f t="shared" si="21"/>
        <v>11802</v>
      </c>
      <c r="L42" s="3">
        <f t="shared" si="21"/>
        <v>11802</v>
      </c>
      <c r="M42" s="3">
        <f t="shared" si="21"/>
        <v>11802</v>
      </c>
      <c r="N42" s="3">
        <f t="shared" si="21"/>
        <v>11802</v>
      </c>
    </row>
    <row r="43" spans="1:15" ht="15.75" thickBot="1" x14ac:dyDescent="0.3">
      <c r="A43" s="6" t="s">
        <v>173</v>
      </c>
      <c r="B43" s="7">
        <f>SUM(B33:B42)</f>
        <v>21597</v>
      </c>
      <c r="C43" s="7">
        <f t="shared" ref="C43:N43" si="22">SUM(C33:C42)</f>
        <v>21396</v>
      </c>
      <c r="D43" s="7">
        <f t="shared" si="22"/>
        <v>23259</v>
      </c>
      <c r="E43" s="7">
        <f t="shared" si="22"/>
        <v>22536</v>
      </c>
      <c r="F43" s="7">
        <f t="shared" si="22"/>
        <v>23717</v>
      </c>
      <c r="G43" s="7">
        <f t="shared" si="22"/>
        <v>31342</v>
      </c>
      <c r="H43" s="7">
        <f t="shared" si="22"/>
        <v>37740</v>
      </c>
      <c r="I43" s="7">
        <f t="shared" si="22"/>
        <v>40321</v>
      </c>
      <c r="J43" s="7">
        <f t="shared" si="22"/>
        <v>40321</v>
      </c>
      <c r="K43" s="7">
        <f t="shared" si="22"/>
        <v>40321</v>
      </c>
      <c r="L43" s="7">
        <f t="shared" si="22"/>
        <v>40321</v>
      </c>
      <c r="M43" s="7">
        <f t="shared" si="22"/>
        <v>40321</v>
      </c>
      <c r="N43" s="7">
        <f t="shared" si="22"/>
        <v>40321</v>
      </c>
    </row>
    <row r="44" spans="1:15" s="1" customFormat="1" ht="15.75" thickTop="1" x14ac:dyDescent="0.25">
      <c r="A44" s="57" t="s">
        <v>174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5" x14ac:dyDescent="0.25">
      <c r="A45" s="55" t="s">
        <v>175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5" x14ac:dyDescent="0.25">
      <c r="A46" s="1" t="s">
        <v>133</v>
      </c>
      <c r="B46" s="9">
        <f>'[2]Segmental forecast'!B11</f>
        <v>4233</v>
      </c>
      <c r="C46" s="9">
        <f>'[2]Segmental forecast'!C11</f>
        <v>4642</v>
      </c>
      <c r="D46" s="9">
        <f>'[2]Segmental forecast'!D11</f>
        <v>4945</v>
      </c>
      <c r="E46" s="9">
        <f>'[2]Segmental forecast'!E11</f>
        <v>4379</v>
      </c>
      <c r="F46" s="9">
        <f>'[2]Segmental forecast'!F11</f>
        <v>4850</v>
      </c>
      <c r="G46" s="9">
        <f>'[2]Segmental forecast'!G11</f>
        <v>2976</v>
      </c>
      <c r="H46" s="9">
        <f>'[2]Segmental forecast'!H11</f>
        <v>6923</v>
      </c>
      <c r="I46" s="9">
        <f>'[2]Segmental forecast'!I11</f>
        <v>6856</v>
      </c>
      <c r="J46" s="9">
        <f>I46</f>
        <v>6856</v>
      </c>
      <c r="K46" s="9">
        <f t="shared" ref="K46:N48" si="23">J46</f>
        <v>6856</v>
      </c>
      <c r="L46" s="9">
        <f t="shared" si="23"/>
        <v>6856</v>
      </c>
      <c r="M46" s="9">
        <f t="shared" si="23"/>
        <v>6856</v>
      </c>
      <c r="N46" s="9">
        <f t="shared" si="23"/>
        <v>6856</v>
      </c>
      <c r="O46" t="s">
        <v>176</v>
      </c>
    </row>
    <row r="47" spans="1:15" x14ac:dyDescent="0.25">
      <c r="A47" t="s">
        <v>132</v>
      </c>
      <c r="B47" s="58">
        <f>'[2]Segmental forecast'!B8</f>
        <v>606</v>
      </c>
      <c r="C47" s="58">
        <f>'[2]Segmental forecast'!C8</f>
        <v>649</v>
      </c>
      <c r="D47" s="58">
        <f>'[2]Segmental forecast'!D8</f>
        <v>706</v>
      </c>
      <c r="E47" s="58">
        <f>'[2]Segmental forecast'!E8</f>
        <v>747</v>
      </c>
      <c r="F47" s="58">
        <f>'[2]Segmental forecast'!F8</f>
        <v>705</v>
      </c>
      <c r="G47" s="58">
        <f>'[2]Segmental forecast'!G8</f>
        <v>721</v>
      </c>
      <c r="H47" s="58">
        <f>'[2]Segmental forecast'!H8</f>
        <v>744</v>
      </c>
      <c r="I47" s="58">
        <f>'[2]Segmental forecast'!I8</f>
        <v>717</v>
      </c>
      <c r="J47" s="58">
        <f t="shared" ref="J47:J48" si="24">I47</f>
        <v>717</v>
      </c>
      <c r="K47" s="58">
        <f t="shared" si="23"/>
        <v>717</v>
      </c>
      <c r="L47" s="58">
        <f t="shared" si="23"/>
        <v>717</v>
      </c>
      <c r="M47" s="58">
        <f t="shared" si="23"/>
        <v>717</v>
      </c>
      <c r="N47" s="58">
        <f t="shared" si="23"/>
        <v>717</v>
      </c>
      <c r="O47" t="s">
        <v>176</v>
      </c>
    </row>
    <row r="48" spans="1:15" x14ac:dyDescent="0.25">
      <c r="A48" t="s">
        <v>177</v>
      </c>
      <c r="B48" s="3">
        <f>[2]Historicals!B105</f>
        <v>1262</v>
      </c>
      <c r="C48" s="3">
        <f>[2]Historicals!C105</f>
        <v>748</v>
      </c>
      <c r="D48" s="3">
        <f>[2]Historicals!D105</f>
        <v>703</v>
      </c>
      <c r="E48" s="3">
        <f>[2]Historicals!E105</f>
        <v>529</v>
      </c>
      <c r="F48" s="3">
        <f>[2]Historicals!F105</f>
        <v>757</v>
      </c>
      <c r="G48" s="3">
        <f>[2]Historicals!G105</f>
        <v>1028</v>
      </c>
      <c r="H48" s="3">
        <f>[2]Historicals!H105</f>
        <v>1177</v>
      </c>
      <c r="I48" s="3">
        <f>[2]Historicals!I105</f>
        <v>1231</v>
      </c>
      <c r="J48" s="3">
        <f t="shared" si="24"/>
        <v>1231</v>
      </c>
      <c r="K48" s="3">
        <f t="shared" si="23"/>
        <v>1231</v>
      </c>
      <c r="L48" s="3">
        <f t="shared" si="23"/>
        <v>1231</v>
      </c>
      <c r="M48" s="3">
        <f t="shared" si="23"/>
        <v>1231</v>
      </c>
      <c r="N48" s="3">
        <f t="shared" si="23"/>
        <v>1231</v>
      </c>
      <c r="O48" t="s">
        <v>178</v>
      </c>
    </row>
    <row r="49" spans="1:15" x14ac:dyDescent="0.25">
      <c r="A49" s="1" t="s">
        <v>179</v>
      </c>
      <c r="B49" s="9">
        <f>B46-B48</f>
        <v>2971</v>
      </c>
      <c r="C49" s="9">
        <f t="shared" ref="C49:N49" si="25">C46-C48</f>
        <v>3894</v>
      </c>
      <c r="D49" s="9">
        <f t="shared" si="25"/>
        <v>4242</v>
      </c>
      <c r="E49" s="9">
        <f t="shared" si="25"/>
        <v>3850</v>
      </c>
      <c r="F49" s="9">
        <f t="shared" si="25"/>
        <v>4093</v>
      </c>
      <c r="G49" s="9">
        <f t="shared" si="25"/>
        <v>1948</v>
      </c>
      <c r="H49" s="9">
        <f t="shared" si="25"/>
        <v>5746</v>
      </c>
      <c r="I49" s="9">
        <f t="shared" si="25"/>
        <v>5625</v>
      </c>
      <c r="J49" s="9">
        <f t="shared" si="25"/>
        <v>5625</v>
      </c>
      <c r="K49" s="9">
        <f t="shared" si="25"/>
        <v>5625</v>
      </c>
      <c r="L49" s="9">
        <f t="shared" si="25"/>
        <v>5625</v>
      </c>
      <c r="M49" s="9">
        <f t="shared" si="25"/>
        <v>5625</v>
      </c>
      <c r="N49" s="9">
        <f t="shared" si="25"/>
        <v>5625</v>
      </c>
    </row>
    <row r="50" spans="1:15" x14ac:dyDescent="0.25">
      <c r="A50" t="s">
        <v>180</v>
      </c>
      <c r="B50" s="3">
        <f>[2]Historicals!B104</f>
        <v>53</v>
      </c>
      <c r="C50" s="3">
        <f>[2]Historicals!C104</f>
        <v>70</v>
      </c>
      <c r="D50" s="3">
        <f>[2]Historicals!D104</f>
        <v>98</v>
      </c>
      <c r="E50" s="3">
        <f>[2]Historicals!E104</f>
        <v>125</v>
      </c>
      <c r="F50" s="3">
        <f>[2]Historicals!F104</f>
        <v>153</v>
      </c>
      <c r="G50" s="3">
        <f>[2]Historicals!G104</f>
        <v>140</v>
      </c>
      <c r="H50" s="3">
        <f>[2]Historicals!H104</f>
        <v>293</v>
      </c>
      <c r="I50" s="3">
        <f>[2]Historicals!I104</f>
        <v>290</v>
      </c>
      <c r="J50" s="3">
        <f>I50</f>
        <v>290</v>
      </c>
      <c r="K50" s="3">
        <f t="shared" ref="K50:N52" si="26">J50</f>
        <v>290</v>
      </c>
      <c r="L50" s="3">
        <f t="shared" si="26"/>
        <v>290</v>
      </c>
      <c r="M50" s="3">
        <f t="shared" si="26"/>
        <v>290</v>
      </c>
      <c r="N50" s="3">
        <f t="shared" si="26"/>
        <v>290</v>
      </c>
      <c r="O50" t="s">
        <v>178</v>
      </c>
    </row>
    <row r="51" spans="1:15" x14ac:dyDescent="0.25">
      <c r="A51" t="s">
        <v>181</v>
      </c>
      <c r="B51" s="3">
        <v>-113</v>
      </c>
      <c r="C51" s="3">
        <f>B23-C23</f>
        <v>-324</v>
      </c>
      <c r="D51" s="3">
        <f t="shared" ref="D51:I51" si="27">C23-D23</f>
        <v>-796</v>
      </c>
      <c r="E51" s="3">
        <f t="shared" si="27"/>
        <v>204</v>
      </c>
      <c r="F51" s="3">
        <f t="shared" si="27"/>
        <v>-802</v>
      </c>
      <c r="G51" s="3">
        <f t="shared" si="27"/>
        <v>-586</v>
      </c>
      <c r="H51" s="3">
        <f t="shared" si="27"/>
        <v>-613</v>
      </c>
      <c r="I51" s="3">
        <f t="shared" si="27"/>
        <v>-1248</v>
      </c>
      <c r="J51" s="3">
        <f t="shared" ref="J51:J52" si="28">I51</f>
        <v>-1248</v>
      </c>
      <c r="K51" s="3">
        <f t="shared" si="26"/>
        <v>-1248</v>
      </c>
      <c r="L51" s="3">
        <f t="shared" si="26"/>
        <v>-1248</v>
      </c>
      <c r="M51" s="3">
        <f t="shared" si="26"/>
        <v>-1248</v>
      </c>
      <c r="N51" s="3">
        <f t="shared" si="26"/>
        <v>-1248</v>
      </c>
      <c r="O51" t="s">
        <v>182</v>
      </c>
    </row>
    <row r="52" spans="1:15" x14ac:dyDescent="0.25">
      <c r="A52" t="s">
        <v>134</v>
      </c>
      <c r="B52" s="3">
        <f>-[2]Historicals!B82</f>
        <v>963</v>
      </c>
      <c r="C52" s="3">
        <f>-[2]Historicals!C82</f>
        <v>1143</v>
      </c>
      <c r="D52" s="3">
        <f>-[2]Historicals!D82</f>
        <v>1105</v>
      </c>
      <c r="E52" s="3">
        <f>-[2]Historicals!E82</f>
        <v>1028</v>
      </c>
      <c r="F52" s="3">
        <f>-[2]Historicals!F82</f>
        <v>1119</v>
      </c>
      <c r="G52" s="3">
        <f>-[2]Historicals!G82</f>
        <v>1086</v>
      </c>
      <c r="H52" s="3">
        <f>-[2]Historicals!H82</f>
        <v>695</v>
      </c>
      <c r="I52" s="3">
        <f>-[2]Historicals!I82</f>
        <v>758</v>
      </c>
      <c r="J52" s="3">
        <f t="shared" si="28"/>
        <v>758</v>
      </c>
      <c r="K52" s="3">
        <f t="shared" si="26"/>
        <v>758</v>
      </c>
      <c r="L52" s="3">
        <f t="shared" si="26"/>
        <v>758</v>
      </c>
      <c r="M52" s="3">
        <f t="shared" si="26"/>
        <v>758</v>
      </c>
      <c r="N52" s="3">
        <f t="shared" si="26"/>
        <v>758</v>
      </c>
      <c r="O52" t="s">
        <v>183</v>
      </c>
    </row>
    <row r="53" spans="1:15" x14ac:dyDescent="0.25">
      <c r="A53" s="1" t="s">
        <v>184</v>
      </c>
      <c r="B53" s="9">
        <f>B49-(B51+B52)</f>
        <v>2121</v>
      </c>
      <c r="C53" s="9">
        <f t="shared" ref="C53:N53" si="29">C49-(C51+C52)</f>
        <v>3075</v>
      </c>
      <c r="D53" s="9">
        <f t="shared" si="29"/>
        <v>3933</v>
      </c>
      <c r="E53" s="9">
        <f t="shared" si="29"/>
        <v>2618</v>
      </c>
      <c r="F53" s="9">
        <f t="shared" si="29"/>
        <v>3776</v>
      </c>
      <c r="G53" s="9">
        <f t="shared" si="29"/>
        <v>1448</v>
      </c>
      <c r="H53" s="9">
        <f t="shared" si="29"/>
        <v>5664</v>
      </c>
      <c r="I53" s="9">
        <f t="shared" si="29"/>
        <v>6115</v>
      </c>
      <c r="J53" s="9">
        <f t="shared" si="29"/>
        <v>6115</v>
      </c>
      <c r="K53" s="9">
        <f t="shared" si="29"/>
        <v>6115</v>
      </c>
      <c r="L53" s="9">
        <f t="shared" si="29"/>
        <v>6115</v>
      </c>
      <c r="M53" s="9">
        <f t="shared" si="29"/>
        <v>6115</v>
      </c>
      <c r="N53" s="9">
        <f t="shared" si="29"/>
        <v>6115</v>
      </c>
    </row>
    <row r="54" spans="1:15" x14ac:dyDescent="0.25">
      <c r="A54" t="s">
        <v>185</v>
      </c>
      <c r="B54" s="3">
        <f>B55-B49-B51-B52</f>
        <v>859</v>
      </c>
      <c r="C54" s="3">
        <f t="shared" ref="C54:N54" si="30">C55-C49-C51-C52</f>
        <v>-1617</v>
      </c>
      <c r="D54" s="3">
        <f t="shared" si="30"/>
        <v>-911</v>
      </c>
      <c r="E54" s="3">
        <f t="shared" si="30"/>
        <v>-127</v>
      </c>
      <c r="F54" s="3">
        <f t="shared" si="30"/>
        <v>1493</v>
      </c>
      <c r="G54" s="3">
        <f t="shared" si="30"/>
        <v>37</v>
      </c>
      <c r="H54" s="3">
        <f t="shared" si="30"/>
        <v>829</v>
      </c>
      <c r="I54" s="3">
        <f t="shared" si="30"/>
        <v>53</v>
      </c>
      <c r="J54" s="3">
        <f t="shared" si="30"/>
        <v>53</v>
      </c>
      <c r="K54" s="3">
        <f t="shared" si="30"/>
        <v>53</v>
      </c>
      <c r="L54" s="3">
        <f t="shared" si="30"/>
        <v>53</v>
      </c>
      <c r="M54" s="3">
        <f t="shared" si="30"/>
        <v>53</v>
      </c>
      <c r="N54" s="3">
        <f t="shared" si="30"/>
        <v>53</v>
      </c>
    </row>
    <row r="55" spans="1:15" x14ac:dyDescent="0.25">
      <c r="A55" s="27" t="s">
        <v>186</v>
      </c>
      <c r="B55" s="26">
        <f>[1]Historicals!B76</f>
        <v>4680</v>
      </c>
      <c r="C55" s="26">
        <f>[1]Historicals!C76</f>
        <v>3096</v>
      </c>
      <c r="D55" s="26">
        <f>[1]Historicals!D76</f>
        <v>3640</v>
      </c>
      <c r="E55" s="26">
        <f>[1]Historicals!E76</f>
        <v>4955</v>
      </c>
      <c r="F55" s="26">
        <f>[1]Historicals!F76</f>
        <v>5903</v>
      </c>
      <c r="G55" s="26">
        <f>[1]Historicals!G76</f>
        <v>2485</v>
      </c>
      <c r="H55" s="26">
        <f>[1]Historicals!H76</f>
        <v>6657</v>
      </c>
      <c r="I55" s="26">
        <f>[1]Historicals!I76</f>
        <v>5188</v>
      </c>
      <c r="J55" s="26">
        <f>I55</f>
        <v>5188</v>
      </c>
      <c r="K55" s="26">
        <f t="shared" ref="K55:N55" si="31">J55</f>
        <v>5188</v>
      </c>
      <c r="L55" s="26">
        <f t="shared" si="31"/>
        <v>5188</v>
      </c>
      <c r="M55" s="26">
        <f t="shared" si="31"/>
        <v>5188</v>
      </c>
      <c r="N55" s="26">
        <f t="shared" si="31"/>
        <v>5188</v>
      </c>
    </row>
    <row r="56" spans="1:15" x14ac:dyDescent="0.25">
      <c r="A56" t="s">
        <v>187</v>
      </c>
      <c r="B56" s="3">
        <f>B58-B57</f>
        <v>-175</v>
      </c>
      <c r="C56" s="3">
        <f t="shared" ref="C56:N56" si="32">C58-C57</f>
        <v>-1040</v>
      </c>
      <c r="D56" s="3">
        <f t="shared" si="32"/>
        <v>-974</v>
      </c>
      <c r="E56" s="3">
        <f t="shared" si="32"/>
        <v>298</v>
      </c>
      <c r="F56" s="3">
        <f t="shared" si="32"/>
        <v>-269</v>
      </c>
      <c r="G56" s="3">
        <f t="shared" si="32"/>
        <v>-1059</v>
      </c>
      <c r="H56" s="3">
        <f t="shared" si="32"/>
        <v>-3971</v>
      </c>
      <c r="I56" s="3">
        <f t="shared" si="32"/>
        <v>-1505</v>
      </c>
      <c r="J56" s="3">
        <f t="shared" si="32"/>
        <v>-1505</v>
      </c>
      <c r="K56" s="3">
        <f t="shared" si="32"/>
        <v>-1505</v>
      </c>
      <c r="L56" s="3">
        <f t="shared" si="32"/>
        <v>-1505</v>
      </c>
      <c r="M56" s="3">
        <f t="shared" si="32"/>
        <v>-1505</v>
      </c>
      <c r="N56" s="3">
        <f t="shared" si="32"/>
        <v>-1505</v>
      </c>
    </row>
    <row r="57" spans="1:15" x14ac:dyDescent="0.25">
      <c r="A57" t="s">
        <v>188</v>
      </c>
      <c r="B57" s="3">
        <f>[1]Historicals!B84</f>
        <v>0</v>
      </c>
      <c r="C57" s="3">
        <f>[1]Historicals!C84</f>
        <v>6</v>
      </c>
      <c r="D57" s="3">
        <f>[1]Historicals!D84</f>
        <v>-34</v>
      </c>
      <c r="E57" s="3">
        <f>[1]Historicals!E84</f>
        <v>-22</v>
      </c>
      <c r="F57" s="3">
        <f>[1]Historicals!F84</f>
        <v>5</v>
      </c>
      <c r="G57" s="3">
        <f>[1]Historicals!G84</f>
        <v>31</v>
      </c>
      <c r="H57" s="3">
        <f>[1]Historicals!H84</f>
        <v>171</v>
      </c>
      <c r="I57" s="3">
        <f>[1]Historicals!I84</f>
        <v>-19</v>
      </c>
      <c r="J57" s="3">
        <f>I57</f>
        <v>-19</v>
      </c>
      <c r="K57" s="3">
        <f t="shared" ref="K57:N59" si="33">J57</f>
        <v>-19</v>
      </c>
      <c r="L57" s="3">
        <f t="shared" si="33"/>
        <v>-19</v>
      </c>
      <c r="M57" s="3">
        <f t="shared" si="33"/>
        <v>-19</v>
      </c>
      <c r="N57" s="3">
        <f t="shared" si="33"/>
        <v>-19</v>
      </c>
    </row>
    <row r="58" spans="1:15" x14ac:dyDescent="0.25">
      <c r="A58" s="27" t="s">
        <v>189</v>
      </c>
      <c r="B58" s="26">
        <f>[1]Historicals!B85</f>
        <v>-175</v>
      </c>
      <c r="C58" s="26">
        <f>[1]Historicals!C85</f>
        <v>-1034</v>
      </c>
      <c r="D58" s="26">
        <f>[1]Historicals!D85</f>
        <v>-1008</v>
      </c>
      <c r="E58" s="26">
        <f>[1]Historicals!E85</f>
        <v>276</v>
      </c>
      <c r="F58" s="26">
        <f>[1]Historicals!F85</f>
        <v>-264</v>
      </c>
      <c r="G58" s="26">
        <f>[1]Historicals!G85</f>
        <v>-1028</v>
      </c>
      <c r="H58" s="26">
        <f>[1]Historicals!H85</f>
        <v>-3800</v>
      </c>
      <c r="I58" s="26">
        <f>[1]Historicals!I85</f>
        <v>-1524</v>
      </c>
      <c r="J58" s="26">
        <f>I58</f>
        <v>-1524</v>
      </c>
      <c r="K58" s="26">
        <f t="shared" si="33"/>
        <v>-1524</v>
      </c>
      <c r="L58" s="26">
        <f t="shared" si="33"/>
        <v>-1524</v>
      </c>
      <c r="M58" s="26">
        <f t="shared" si="33"/>
        <v>-1524</v>
      </c>
      <c r="N58" s="26">
        <f t="shared" si="33"/>
        <v>-1524</v>
      </c>
    </row>
    <row r="59" spans="1:15" x14ac:dyDescent="0.25">
      <c r="A59" t="s">
        <v>190</v>
      </c>
      <c r="B59" s="3">
        <f>[1]Historicals!B91+[1]Historicals!B92+[1]Historicals!B93</f>
        <v>-1802</v>
      </c>
      <c r="C59" s="3">
        <f>[1]Historicals!C91+[1]Historicals!C92+[1]Historicals!C93</f>
        <v>-2450</v>
      </c>
      <c r="D59" s="3">
        <f>[1]Historicals!D91+[1]Historicals!D92+[1]Historicals!D93</f>
        <v>-2557</v>
      </c>
      <c r="E59" s="3">
        <f>[1]Historicals!E91+[1]Historicals!E92+[1]Historicals!E93</f>
        <v>-3521</v>
      </c>
      <c r="F59" s="3">
        <f>[1]Historicals!F91+[1]Historicals!F92+[1]Historicals!F93</f>
        <v>-3586</v>
      </c>
      <c r="G59" s="3">
        <f>[1]Historicals!G91+[1]Historicals!G92+[1]Historicals!G93</f>
        <v>-2182</v>
      </c>
      <c r="H59" s="3">
        <f>[1]Historicals!H91+[1]Historicals!H92+[1]Historicals!H93</f>
        <v>564</v>
      </c>
      <c r="I59" s="3">
        <f>[1]Historicals!I91+[1]Historicals!I92+[1]Historicals!I93</f>
        <v>-2863</v>
      </c>
      <c r="J59" s="3">
        <f>I59</f>
        <v>-2863</v>
      </c>
      <c r="K59" s="3">
        <f t="shared" si="33"/>
        <v>-2863</v>
      </c>
      <c r="L59" s="3">
        <f t="shared" si="33"/>
        <v>-2863</v>
      </c>
      <c r="M59" s="3">
        <f t="shared" si="33"/>
        <v>-2863</v>
      </c>
      <c r="N59" s="3">
        <f t="shared" si="33"/>
        <v>-2863</v>
      </c>
    </row>
    <row r="60" spans="1:15" x14ac:dyDescent="0.25">
      <c r="A60" s="51" t="s">
        <v>129</v>
      </c>
      <c r="B60" s="52" t="str">
        <f t="shared" ref="B60:N60" si="34">+IFERROR(B59/A59-1,"nm")</f>
        <v>nm</v>
      </c>
      <c r="C60" s="52">
        <f t="shared" si="34"/>
        <v>0.35960044395116531</v>
      </c>
      <c r="D60" s="52">
        <f t="shared" si="34"/>
        <v>4.3673469387755182E-2</v>
      </c>
      <c r="E60" s="52">
        <f t="shared" si="34"/>
        <v>0.37700430191630807</v>
      </c>
      <c r="F60" s="52">
        <f t="shared" si="34"/>
        <v>1.8460664583924924E-2</v>
      </c>
      <c r="G60" s="52">
        <f t="shared" si="34"/>
        <v>-0.39152258784160621</v>
      </c>
      <c r="H60" s="52">
        <f t="shared" si="34"/>
        <v>-1.2584784601283228</v>
      </c>
      <c r="I60" s="52">
        <f t="shared" si="34"/>
        <v>-6.0762411347517729</v>
      </c>
      <c r="J60" s="52">
        <f t="shared" si="34"/>
        <v>0</v>
      </c>
      <c r="K60" s="52">
        <f t="shared" si="34"/>
        <v>0</v>
      </c>
      <c r="L60" s="52">
        <f t="shared" si="34"/>
        <v>0</v>
      </c>
      <c r="M60" s="52">
        <f t="shared" si="34"/>
        <v>0</v>
      </c>
      <c r="N60" s="52">
        <f t="shared" si="34"/>
        <v>0</v>
      </c>
    </row>
    <row r="61" spans="1:15" x14ac:dyDescent="0.25">
      <c r="A61" t="s">
        <v>191</v>
      </c>
      <c r="B61" s="3">
        <f>[1]Historicals!B94</f>
        <v>-899</v>
      </c>
      <c r="C61" s="3">
        <f>[1]Historicals!C94</f>
        <v>-1022</v>
      </c>
      <c r="D61" s="3">
        <f>[1]Historicals!D94</f>
        <v>-1133</v>
      </c>
      <c r="E61" s="3">
        <f>[1]Historicals!E94</f>
        <v>-1243</v>
      </c>
      <c r="F61" s="3">
        <f>[1]Historicals!F94</f>
        <v>-1332</v>
      </c>
      <c r="G61" s="3">
        <f>[1]Historicals!G94</f>
        <v>-1452</v>
      </c>
      <c r="H61" s="3">
        <f>[1]Historicals!H94</f>
        <v>-1638</v>
      </c>
      <c r="I61" s="3">
        <f>[1]Historicals!I94</f>
        <v>-1837</v>
      </c>
      <c r="J61" s="3">
        <f>I61</f>
        <v>-1837</v>
      </c>
      <c r="K61" s="3">
        <f t="shared" ref="K61:N62" si="35">J61</f>
        <v>-1837</v>
      </c>
      <c r="L61" s="3">
        <f t="shared" si="35"/>
        <v>-1837</v>
      </c>
      <c r="M61" s="3">
        <f t="shared" si="35"/>
        <v>-1837</v>
      </c>
      <c r="N61" s="3">
        <f t="shared" si="35"/>
        <v>-1837</v>
      </c>
    </row>
    <row r="62" spans="1:15" x14ac:dyDescent="0.25">
      <c r="A62" t="s">
        <v>192</v>
      </c>
      <c r="B62" s="3">
        <f>[1]Historicals!B87+[1]Historicals!B88+[1]Historicals!B89+[1]Historicals!B90</f>
        <v>-89</v>
      </c>
      <c r="C62" s="3">
        <f>[1]Historicals!C87+[1]Historicals!C88+[1]Historicals!C89+[1]Historicals!C90</f>
        <v>801</v>
      </c>
      <c r="D62" s="3">
        <f>[1]Historicals!D87+[1]Historicals!D88+[1]Historicals!D89+[1]Historicals!D90</f>
        <v>1748</v>
      </c>
      <c r="E62" s="3">
        <f>[1]Historicals!E87+[1]Historicals!E88+[1]Historicals!E89+[1]Historicals!E90</f>
        <v>13</v>
      </c>
      <c r="F62" s="3">
        <f>[1]Historicals!F87+[1]Historicals!F88+[1]Historicals!F89+[1]Historicals!F90</f>
        <v>-325</v>
      </c>
      <c r="G62" s="3">
        <f>[1]Historicals!G87+[1]Historicals!G88+[1]Historicals!G89+[1]Historicals!G90</f>
        <v>6183</v>
      </c>
      <c r="H62" s="3">
        <f>[1]Historicals!H87+[1]Historicals!H88+[1]Historicals!H89+[1]Historicals!H90</f>
        <v>-249</v>
      </c>
      <c r="I62" s="3">
        <f>[1]Historicals!I87+[1]Historicals!I88+[1]Historicals!I89+[1]Historicals!I90</f>
        <v>15</v>
      </c>
      <c r="J62" s="3">
        <f>I62</f>
        <v>15</v>
      </c>
      <c r="K62" s="3">
        <f t="shared" si="35"/>
        <v>15</v>
      </c>
      <c r="L62" s="3">
        <f t="shared" si="35"/>
        <v>15</v>
      </c>
      <c r="M62" s="3">
        <f t="shared" si="35"/>
        <v>15</v>
      </c>
      <c r="N62" s="3">
        <f t="shared" si="35"/>
        <v>15</v>
      </c>
    </row>
    <row r="63" spans="1:15" x14ac:dyDescent="0.25">
      <c r="A63" t="s">
        <v>193</v>
      </c>
      <c r="B63" s="3">
        <f>B64-B59-B61-B62</f>
        <v>0</v>
      </c>
      <c r="C63" s="3">
        <f t="shared" ref="C63:N63" si="36">C64-C59-C61-C62</f>
        <v>0</v>
      </c>
      <c r="D63" s="3">
        <f t="shared" si="36"/>
        <v>0</v>
      </c>
      <c r="E63" s="3">
        <f t="shared" si="36"/>
        <v>-84</v>
      </c>
      <c r="F63" s="3">
        <f t="shared" si="36"/>
        <v>-50</v>
      </c>
      <c r="G63" s="3">
        <f t="shared" si="36"/>
        <v>-58</v>
      </c>
      <c r="H63" s="3">
        <f t="shared" si="36"/>
        <v>-136</v>
      </c>
      <c r="I63" s="3">
        <f t="shared" si="36"/>
        <v>-151</v>
      </c>
      <c r="J63" s="3">
        <f t="shared" si="36"/>
        <v>-151</v>
      </c>
      <c r="K63" s="3">
        <f t="shared" si="36"/>
        <v>-151</v>
      </c>
      <c r="L63" s="3">
        <f t="shared" si="36"/>
        <v>-151</v>
      </c>
      <c r="M63" s="3">
        <f t="shared" si="36"/>
        <v>-151</v>
      </c>
      <c r="N63" s="3">
        <f t="shared" si="36"/>
        <v>-151</v>
      </c>
    </row>
    <row r="64" spans="1:15" x14ac:dyDescent="0.25">
      <c r="A64" s="27" t="s">
        <v>194</v>
      </c>
      <c r="B64" s="26">
        <f>[1]Historicals!B96</f>
        <v>-2790</v>
      </c>
      <c r="C64" s="26">
        <f>[1]Historicals!C96</f>
        <v>-2671</v>
      </c>
      <c r="D64" s="26">
        <f>[1]Historicals!D96</f>
        <v>-1942</v>
      </c>
      <c r="E64" s="26">
        <f>[1]Historicals!E96</f>
        <v>-4835</v>
      </c>
      <c r="F64" s="26">
        <f>[1]Historicals!F96</f>
        <v>-5293</v>
      </c>
      <c r="G64" s="26">
        <f>[1]Historicals!G96</f>
        <v>2491</v>
      </c>
      <c r="H64" s="26">
        <f>[1]Historicals!H96</f>
        <v>-1459</v>
      </c>
      <c r="I64" s="26">
        <f>[1]Historicals!I96</f>
        <v>-4836</v>
      </c>
      <c r="J64" s="26">
        <f>I64</f>
        <v>-4836</v>
      </c>
      <c r="K64" s="26">
        <f t="shared" ref="K64:N65" si="37">J64</f>
        <v>-4836</v>
      </c>
      <c r="L64" s="26">
        <f t="shared" si="37"/>
        <v>-4836</v>
      </c>
      <c r="M64" s="26">
        <f t="shared" si="37"/>
        <v>-4836</v>
      </c>
      <c r="N64" s="26">
        <f t="shared" si="37"/>
        <v>-4836</v>
      </c>
    </row>
    <row r="65" spans="1:15" x14ac:dyDescent="0.25">
      <c r="A65" t="s">
        <v>195</v>
      </c>
      <c r="B65" s="3">
        <f>[1]Historicals!B97</f>
        <v>-83</v>
      </c>
      <c r="C65" s="3">
        <f>[1]Historicals!C97</f>
        <v>-105</v>
      </c>
      <c r="D65" s="3">
        <f>[1]Historicals!D97</f>
        <v>-20</v>
      </c>
      <c r="E65" s="3">
        <f>[1]Historicals!E97</f>
        <v>45</v>
      </c>
      <c r="F65" s="3">
        <f>[1]Historicals!F97</f>
        <v>-129</v>
      </c>
      <c r="G65" s="3">
        <f>[1]Historicals!G97</f>
        <v>-66</v>
      </c>
      <c r="H65" s="3">
        <f>[1]Historicals!H97</f>
        <v>143</v>
      </c>
      <c r="I65" s="3">
        <f>[1]Historicals!I97</f>
        <v>-143</v>
      </c>
      <c r="J65" s="3">
        <f>I65</f>
        <v>-143</v>
      </c>
      <c r="K65" s="3">
        <f t="shared" si="37"/>
        <v>-143</v>
      </c>
      <c r="L65" s="3">
        <f t="shared" si="37"/>
        <v>-143</v>
      </c>
      <c r="M65" s="3">
        <f t="shared" si="37"/>
        <v>-143</v>
      </c>
      <c r="N65" s="3">
        <f t="shared" si="37"/>
        <v>-143</v>
      </c>
    </row>
    <row r="66" spans="1:15" x14ac:dyDescent="0.25">
      <c r="A66" s="27" t="s">
        <v>196</v>
      </c>
      <c r="B66" s="26">
        <f>B55+B58+B64+B65</f>
        <v>1632</v>
      </c>
      <c r="C66" s="26">
        <f t="shared" ref="C66:N66" si="38">C55+C58+C64+C65</f>
        <v>-714</v>
      </c>
      <c r="D66" s="26">
        <f t="shared" si="38"/>
        <v>670</v>
      </c>
      <c r="E66" s="26">
        <f t="shared" si="38"/>
        <v>441</v>
      </c>
      <c r="F66" s="26">
        <f t="shared" si="38"/>
        <v>217</v>
      </c>
      <c r="G66" s="26">
        <f t="shared" si="38"/>
        <v>3882</v>
      </c>
      <c r="H66" s="26">
        <f t="shared" si="38"/>
        <v>1541</v>
      </c>
      <c r="I66" s="26">
        <f t="shared" si="38"/>
        <v>-1315</v>
      </c>
      <c r="J66" s="26">
        <f t="shared" si="38"/>
        <v>-1315</v>
      </c>
      <c r="K66" s="26">
        <f t="shared" si="38"/>
        <v>-1315</v>
      </c>
      <c r="L66" s="26">
        <f t="shared" si="38"/>
        <v>-1315</v>
      </c>
      <c r="M66" s="26">
        <f t="shared" si="38"/>
        <v>-1315</v>
      </c>
      <c r="N66" s="26">
        <f t="shared" si="38"/>
        <v>-1315</v>
      </c>
    </row>
    <row r="67" spans="1:15" x14ac:dyDescent="0.25">
      <c r="A67" t="s">
        <v>197</v>
      </c>
      <c r="B67" s="3">
        <f>[1]Historicals!B99</f>
        <v>2220</v>
      </c>
      <c r="C67" s="3">
        <f>[1]Historicals!C99</f>
        <v>3852</v>
      </c>
      <c r="D67" s="3">
        <f>[1]Historicals!D99</f>
        <v>3138</v>
      </c>
      <c r="E67" s="3">
        <f>[1]Historicals!E99</f>
        <v>3808</v>
      </c>
      <c r="F67" s="3">
        <f>[1]Historicals!F99</f>
        <v>4249</v>
      </c>
      <c r="G67" s="3">
        <f>[1]Historicals!G99</f>
        <v>4466</v>
      </c>
      <c r="H67" s="3">
        <f>[1]Historicals!H99</f>
        <v>8348</v>
      </c>
      <c r="I67" s="3">
        <f>[1]Historicals!I99</f>
        <v>9889</v>
      </c>
      <c r="J67" s="3">
        <f>I67</f>
        <v>9889</v>
      </c>
      <c r="K67" s="3">
        <f t="shared" ref="K67:N67" si="39">J67</f>
        <v>9889</v>
      </c>
      <c r="L67" s="3">
        <f t="shared" si="39"/>
        <v>9889</v>
      </c>
      <c r="M67" s="3">
        <f t="shared" si="39"/>
        <v>9889</v>
      </c>
      <c r="N67" s="3">
        <f t="shared" si="39"/>
        <v>9889</v>
      </c>
    </row>
    <row r="68" spans="1:15" ht="15.75" thickBot="1" x14ac:dyDescent="0.3">
      <c r="A68" s="6" t="s">
        <v>198</v>
      </c>
      <c r="B68" s="7">
        <f>B67+B66</f>
        <v>3852</v>
      </c>
      <c r="C68" s="7">
        <f t="shared" ref="C68:N68" si="40">C67+C66</f>
        <v>3138</v>
      </c>
      <c r="D68" s="7">
        <f t="shared" si="40"/>
        <v>3808</v>
      </c>
      <c r="E68" s="7">
        <f t="shared" si="40"/>
        <v>4249</v>
      </c>
      <c r="F68" s="7">
        <f t="shared" si="40"/>
        <v>4466</v>
      </c>
      <c r="G68" s="7">
        <f t="shared" si="40"/>
        <v>8348</v>
      </c>
      <c r="H68" s="7">
        <f t="shared" si="40"/>
        <v>9889</v>
      </c>
      <c r="I68" s="7">
        <f t="shared" si="40"/>
        <v>8574</v>
      </c>
      <c r="J68" s="7">
        <f t="shared" si="40"/>
        <v>8574</v>
      </c>
      <c r="K68" s="7">
        <f t="shared" si="40"/>
        <v>8574</v>
      </c>
      <c r="L68" s="7">
        <f t="shared" si="40"/>
        <v>8574</v>
      </c>
      <c r="M68" s="7">
        <f t="shared" si="40"/>
        <v>8574</v>
      </c>
      <c r="N68" s="7">
        <f t="shared" si="40"/>
        <v>8574</v>
      </c>
    </row>
    <row r="69" spans="1:15" ht="15.75" thickTop="1" x14ac:dyDescent="0.25">
      <c r="A69" s="57" t="s">
        <v>174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5" x14ac:dyDescent="0.25">
      <c r="A70" s="1" t="s">
        <v>199</v>
      </c>
      <c r="B70" s="47">
        <f>[2]Historicals!B45+[2]Historicals!B46-('[2]Three Statements'!B21+'[2]Three Statements'!B22)</f>
        <v>1487</v>
      </c>
      <c r="C70" s="47">
        <f>[2]Historicals!C45+[2]Historicals!C46-('[2]Three Statements'!C21+'[2]Three Statements'!C22)</f>
        <v>1911</v>
      </c>
      <c r="D70" s="47">
        <f>[2]Historicals!D45+[2]Historicals!D46-('[2]Three Statements'!D21+'[2]Three Statements'!D22)</f>
        <v>2766</v>
      </c>
      <c r="E70" s="47">
        <f>[2]Historicals!E45+[2]Historicals!E46-('[2]Three Statements'!E21+'[2]Three Statements'!E22)</f>
        <v>4263</v>
      </c>
      <c r="F70" s="47">
        <f>[2]Historicals!F45+[2]Historicals!F46-('[2]Three Statements'!F21+'[2]Three Statements'!F22)</f>
        <v>6667</v>
      </c>
      <c r="G70" s="47">
        <f>[2]Historicals!G45+[2]Historicals!G46-('[2]Three Statements'!G21+'[2]Three Statements'!G22)</f>
        <v>8903</v>
      </c>
      <c r="H70" s="47">
        <f>[2]Historicals!H45+[2]Historicals!H46-('[2]Three Statements'!H21+'[2]Three Statements'!H22)</f>
        <v>5611</v>
      </c>
      <c r="I70" s="47">
        <f>[2]Historicals!I45+[2]Historicals!I46-('[2]Three Statements'!I21+'[2]Three Statements'!I22)</f>
        <v>6653</v>
      </c>
      <c r="J70" s="47">
        <f>I70</f>
        <v>6653</v>
      </c>
      <c r="K70" s="47">
        <f t="shared" ref="K70:N70" si="41">J70</f>
        <v>6653</v>
      </c>
      <c r="L70" s="47">
        <f t="shared" si="41"/>
        <v>6653</v>
      </c>
      <c r="M70" s="47">
        <f t="shared" si="41"/>
        <v>6653</v>
      </c>
      <c r="N70" s="47">
        <f t="shared" si="41"/>
        <v>6653</v>
      </c>
      <c r="O70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GODWIN BASSEY</cp:lastModifiedBy>
  <dcterms:created xsi:type="dcterms:W3CDTF">2020-05-20T17:26:08Z</dcterms:created>
  <dcterms:modified xsi:type="dcterms:W3CDTF">2024-05-16T15:40:38Z</dcterms:modified>
</cp:coreProperties>
</file>