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c993c1d5b7133684/Desktop/QCP Investment Analyst/"/>
    </mc:Choice>
  </mc:AlternateContent>
  <xr:revisionPtr revIDLastSave="316" documentId="13_ncr:1_{5C56C9A7-F7E8-444E-AF46-86CC9A803581}" xr6:coauthVersionLast="47" xr6:coauthVersionMax="47" xr10:uidLastSave="{A0F8D240-1F6C-428F-ADF3-4432E5764EA2}"/>
  <bookViews>
    <workbookView xWindow="-120" yWindow="-120" windowWidth="20730" windowHeight="11160" activeTab="1" xr2:uid="{00000000-000D-0000-FFFF-FFFF00000000}"/>
  </bookViews>
  <sheets>
    <sheet name="Instructions" sheetId="2" r:id="rId1"/>
    <sheet name="Historicals" sheetId="10" r:id="rId2"/>
    <sheet name="Segmental forecast" sheetId="11" r:id="rId3"/>
    <sheet name="Schedules" sheetId="8" r:id="rId4"/>
    <sheet name="Workings" sheetId="9" r:id="rId5"/>
    <sheet name="Three Statements" sheetId="12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7" i="12" l="1"/>
  <c r="H67" i="12"/>
  <c r="G67" i="12"/>
  <c r="F67" i="12"/>
  <c r="E67" i="12"/>
  <c r="D67" i="12"/>
  <c r="C67" i="12"/>
  <c r="B67" i="12"/>
  <c r="I65" i="12"/>
  <c r="J65" i="12" s="1"/>
  <c r="K65" i="12" s="1"/>
  <c r="L65" i="12" s="1"/>
  <c r="M65" i="12" s="1"/>
  <c r="N65" i="12" s="1"/>
  <c r="H65" i="12"/>
  <c r="G65" i="12"/>
  <c r="F65" i="12"/>
  <c r="E65" i="12"/>
  <c r="D65" i="12"/>
  <c r="C65" i="12"/>
  <c r="B65" i="12"/>
  <c r="I64" i="12"/>
  <c r="H64" i="12"/>
  <c r="H63" i="12" s="1"/>
  <c r="G64" i="12"/>
  <c r="F64" i="12"/>
  <c r="E64" i="12"/>
  <c r="D64" i="12"/>
  <c r="D63" i="12" s="1"/>
  <c r="C64" i="12"/>
  <c r="B64" i="12"/>
  <c r="I63" i="12"/>
  <c r="J63" i="12" s="1"/>
  <c r="K63" i="12" s="1"/>
  <c r="L63" i="12" s="1"/>
  <c r="M63" i="12" s="1"/>
  <c r="N63" i="12" s="1"/>
  <c r="E63" i="12"/>
  <c r="J62" i="12"/>
  <c r="K62" i="12" s="1"/>
  <c r="L62" i="12" s="1"/>
  <c r="M62" i="12" s="1"/>
  <c r="N62" i="12" s="1"/>
  <c r="I62" i="12"/>
  <c r="H62" i="12"/>
  <c r="G62" i="12"/>
  <c r="F62" i="12"/>
  <c r="E62" i="12"/>
  <c r="D62" i="12"/>
  <c r="C62" i="12"/>
  <c r="B62" i="12"/>
  <c r="I61" i="12"/>
  <c r="H61" i="12"/>
  <c r="G61" i="12"/>
  <c r="F61" i="12"/>
  <c r="E61" i="12"/>
  <c r="D61" i="12"/>
  <c r="C61" i="12"/>
  <c r="B61" i="12"/>
  <c r="N60" i="12"/>
  <c r="M60" i="12"/>
  <c r="L60" i="12"/>
  <c r="K60" i="12"/>
  <c r="I59" i="12"/>
  <c r="J60" i="12" s="1"/>
  <c r="H59" i="12"/>
  <c r="G59" i="12"/>
  <c r="G60" i="12" s="1"/>
  <c r="F59" i="12"/>
  <c r="F60" i="12" s="1"/>
  <c r="E59" i="12"/>
  <c r="D59" i="12"/>
  <c r="C59" i="12"/>
  <c r="C60" i="12" s="1"/>
  <c r="B59" i="12"/>
  <c r="B60" i="12" s="1"/>
  <c r="I58" i="12"/>
  <c r="H58" i="12"/>
  <c r="G58" i="12"/>
  <c r="F58" i="12"/>
  <c r="E58" i="12"/>
  <c r="D58" i="12"/>
  <c r="D56" i="12" s="1"/>
  <c r="C58" i="12"/>
  <c r="C56" i="12" s="1"/>
  <c r="B58" i="12"/>
  <c r="I57" i="12"/>
  <c r="J57" i="12" s="1"/>
  <c r="K57" i="12" s="1"/>
  <c r="L57" i="12" s="1"/>
  <c r="M57" i="12" s="1"/>
  <c r="N57" i="12" s="1"/>
  <c r="H57" i="12"/>
  <c r="H56" i="12" s="1"/>
  <c r="G57" i="12"/>
  <c r="F57" i="12"/>
  <c r="E57" i="12"/>
  <c r="D57" i="12"/>
  <c r="C57" i="12"/>
  <c r="B57" i="12"/>
  <c r="G56" i="12"/>
  <c r="I55" i="12"/>
  <c r="I66" i="12" s="1"/>
  <c r="H55" i="12"/>
  <c r="G55" i="12"/>
  <c r="F55" i="12"/>
  <c r="F66" i="12" s="1"/>
  <c r="E55" i="12"/>
  <c r="E66" i="12" s="1"/>
  <c r="D55" i="12"/>
  <c r="C55" i="12"/>
  <c r="B55" i="12"/>
  <c r="B66" i="12" s="1"/>
  <c r="N52" i="12"/>
  <c r="M52" i="12"/>
  <c r="L52" i="12"/>
  <c r="K52" i="12"/>
  <c r="J52" i="12"/>
  <c r="I52" i="12"/>
  <c r="H52" i="12"/>
  <c r="G52" i="12"/>
  <c r="F52" i="12"/>
  <c r="E52" i="12"/>
  <c r="D52" i="12"/>
  <c r="C52" i="12"/>
  <c r="B52" i="12"/>
  <c r="I50" i="12"/>
  <c r="H50" i="12"/>
  <c r="G50" i="12"/>
  <c r="F50" i="12"/>
  <c r="E50" i="12"/>
  <c r="D50" i="12"/>
  <c r="C50" i="12"/>
  <c r="B50" i="12"/>
  <c r="I48" i="12"/>
  <c r="H48" i="12"/>
  <c r="G48" i="12"/>
  <c r="F48" i="12"/>
  <c r="E48" i="12"/>
  <c r="D48" i="12"/>
  <c r="C48" i="12"/>
  <c r="B48" i="12"/>
  <c r="I47" i="12"/>
  <c r="H47" i="12"/>
  <c r="G47" i="12"/>
  <c r="F47" i="12"/>
  <c r="E47" i="12"/>
  <c r="D47" i="12"/>
  <c r="C47" i="12"/>
  <c r="B47" i="12"/>
  <c r="I46" i="12"/>
  <c r="I49" i="12" s="1"/>
  <c r="H46" i="12"/>
  <c r="H49" i="12" s="1"/>
  <c r="G46" i="12"/>
  <c r="G49" i="12" s="1"/>
  <c r="F46" i="12"/>
  <c r="F49" i="12" s="1"/>
  <c r="E46" i="12"/>
  <c r="E49" i="12" s="1"/>
  <c r="D46" i="12"/>
  <c r="D49" i="12" s="1"/>
  <c r="C46" i="12"/>
  <c r="C49" i="12" s="1"/>
  <c r="B46" i="12"/>
  <c r="B49" i="12" s="1"/>
  <c r="I42" i="12"/>
  <c r="J42" i="12" s="1"/>
  <c r="K42" i="12" s="1"/>
  <c r="L42" i="12" s="1"/>
  <c r="M42" i="12" s="1"/>
  <c r="N42" i="12" s="1"/>
  <c r="H42" i="12"/>
  <c r="G42" i="12"/>
  <c r="F42" i="12"/>
  <c r="E42" i="12"/>
  <c r="D42" i="12"/>
  <c r="C42" i="12"/>
  <c r="B42" i="12"/>
  <c r="I41" i="12"/>
  <c r="H41" i="12"/>
  <c r="G41" i="12"/>
  <c r="F41" i="12"/>
  <c r="E41" i="12"/>
  <c r="D41" i="12"/>
  <c r="C41" i="12"/>
  <c r="B41" i="12"/>
  <c r="J40" i="12"/>
  <c r="K40" i="12" s="1"/>
  <c r="L40" i="12" s="1"/>
  <c r="M40" i="12" s="1"/>
  <c r="N40" i="12" s="1"/>
  <c r="I40" i="12"/>
  <c r="H40" i="12"/>
  <c r="G40" i="12"/>
  <c r="F40" i="12"/>
  <c r="E40" i="12"/>
  <c r="D40" i="12"/>
  <c r="C40" i="12"/>
  <c r="B40" i="12"/>
  <c r="I38" i="12"/>
  <c r="J38" i="12" s="1"/>
  <c r="K38" i="12" s="1"/>
  <c r="L38" i="12" s="1"/>
  <c r="M38" i="12" s="1"/>
  <c r="N38" i="12" s="1"/>
  <c r="H38" i="12"/>
  <c r="G38" i="12"/>
  <c r="F38" i="12"/>
  <c r="E38" i="12"/>
  <c r="D38" i="12"/>
  <c r="C38" i="12"/>
  <c r="B38" i="12"/>
  <c r="I37" i="12"/>
  <c r="J37" i="12" s="1"/>
  <c r="K37" i="12" s="1"/>
  <c r="L37" i="12" s="1"/>
  <c r="M37" i="12" s="1"/>
  <c r="N37" i="12" s="1"/>
  <c r="H37" i="12"/>
  <c r="G37" i="12"/>
  <c r="F37" i="12"/>
  <c r="E37" i="12"/>
  <c r="D37" i="12"/>
  <c r="C37" i="12"/>
  <c r="B37" i="12"/>
  <c r="I36" i="12"/>
  <c r="J36" i="12" s="1"/>
  <c r="K36" i="12" s="1"/>
  <c r="L36" i="12" s="1"/>
  <c r="M36" i="12" s="1"/>
  <c r="N36" i="12" s="1"/>
  <c r="H36" i="12"/>
  <c r="G36" i="12"/>
  <c r="F36" i="12"/>
  <c r="E36" i="12"/>
  <c r="D36" i="12"/>
  <c r="C36" i="12"/>
  <c r="B36" i="12"/>
  <c r="I35" i="12"/>
  <c r="J35" i="12" s="1"/>
  <c r="H35" i="12"/>
  <c r="G35" i="12"/>
  <c r="F35" i="12"/>
  <c r="E35" i="12"/>
  <c r="D35" i="12"/>
  <c r="C35" i="12"/>
  <c r="B35" i="12"/>
  <c r="I34" i="12"/>
  <c r="H34" i="12"/>
  <c r="G34" i="12"/>
  <c r="F34" i="12"/>
  <c r="E34" i="12"/>
  <c r="D34" i="12"/>
  <c r="C34" i="12"/>
  <c r="B34" i="12"/>
  <c r="I33" i="12"/>
  <c r="H33" i="12"/>
  <c r="H43" i="12" s="1"/>
  <c r="G33" i="12"/>
  <c r="F33" i="12"/>
  <c r="E33" i="12"/>
  <c r="D33" i="12"/>
  <c r="D43" i="12" s="1"/>
  <c r="C33" i="12"/>
  <c r="B33" i="12"/>
  <c r="I30" i="12"/>
  <c r="J30" i="12" s="1"/>
  <c r="K30" i="12" s="1"/>
  <c r="L30" i="12" s="1"/>
  <c r="M30" i="12" s="1"/>
  <c r="N30" i="12" s="1"/>
  <c r="H30" i="12"/>
  <c r="G30" i="12"/>
  <c r="F30" i="12"/>
  <c r="E30" i="12"/>
  <c r="D30" i="12"/>
  <c r="C30" i="12"/>
  <c r="B30" i="12"/>
  <c r="J29" i="12"/>
  <c r="K29" i="12" s="1"/>
  <c r="L29" i="12" s="1"/>
  <c r="M29" i="12" s="1"/>
  <c r="N29" i="12" s="1"/>
  <c r="I29" i="12"/>
  <c r="H29" i="12"/>
  <c r="G29" i="12"/>
  <c r="F29" i="12"/>
  <c r="E29" i="12"/>
  <c r="D29" i="12"/>
  <c r="C29" i="12"/>
  <c r="B29" i="12"/>
  <c r="I28" i="12"/>
  <c r="J28" i="12" s="1"/>
  <c r="K28" i="12" s="1"/>
  <c r="L28" i="12" s="1"/>
  <c r="M28" i="12" s="1"/>
  <c r="N28" i="12" s="1"/>
  <c r="H28" i="12"/>
  <c r="G28" i="12"/>
  <c r="F28" i="12"/>
  <c r="E28" i="12"/>
  <c r="D28" i="12"/>
  <c r="C28" i="12"/>
  <c r="B28" i="12"/>
  <c r="I27" i="12"/>
  <c r="J27" i="12" s="1"/>
  <c r="K27" i="12" s="1"/>
  <c r="L27" i="12" s="1"/>
  <c r="M27" i="12" s="1"/>
  <c r="N27" i="12" s="1"/>
  <c r="H27" i="12"/>
  <c r="G27" i="12"/>
  <c r="F27" i="12"/>
  <c r="E27" i="12"/>
  <c r="D27" i="12"/>
  <c r="C27" i="12"/>
  <c r="B27" i="12"/>
  <c r="I26" i="12"/>
  <c r="J26" i="12" s="1"/>
  <c r="K26" i="12" s="1"/>
  <c r="L26" i="12" s="1"/>
  <c r="M26" i="12" s="1"/>
  <c r="N26" i="12" s="1"/>
  <c r="H26" i="12"/>
  <c r="G26" i="12"/>
  <c r="F26" i="12"/>
  <c r="E26" i="12"/>
  <c r="D26" i="12"/>
  <c r="C26" i="12"/>
  <c r="B26" i="12"/>
  <c r="I25" i="12"/>
  <c r="J25" i="12" s="1"/>
  <c r="K25" i="12" s="1"/>
  <c r="L25" i="12" s="1"/>
  <c r="M25" i="12" s="1"/>
  <c r="N25" i="12" s="1"/>
  <c r="H25" i="12"/>
  <c r="G25" i="12"/>
  <c r="F25" i="12"/>
  <c r="E25" i="12"/>
  <c r="D25" i="12"/>
  <c r="C25" i="12"/>
  <c r="B25" i="12"/>
  <c r="I23" i="12"/>
  <c r="H23" i="12"/>
  <c r="G23" i="12"/>
  <c r="F23" i="12"/>
  <c r="G51" i="12" s="1"/>
  <c r="E23" i="12"/>
  <c r="D23" i="12"/>
  <c r="C23" i="12"/>
  <c r="B23" i="12"/>
  <c r="C51" i="12" s="1"/>
  <c r="I22" i="12"/>
  <c r="J22" i="12" s="1"/>
  <c r="K22" i="12" s="1"/>
  <c r="L22" i="12" s="1"/>
  <c r="M22" i="12" s="1"/>
  <c r="N22" i="12" s="1"/>
  <c r="H22" i="12"/>
  <c r="G22" i="12"/>
  <c r="F22" i="12"/>
  <c r="E22" i="12"/>
  <c r="D22" i="12"/>
  <c r="C22" i="12"/>
  <c r="B22" i="12"/>
  <c r="I21" i="12"/>
  <c r="H21" i="12"/>
  <c r="H31" i="12" s="1"/>
  <c r="G21" i="12"/>
  <c r="G31" i="12" s="1"/>
  <c r="F21" i="12"/>
  <c r="F70" i="12" s="1"/>
  <c r="E21" i="12"/>
  <c r="D21" i="12"/>
  <c r="D31" i="12" s="1"/>
  <c r="C21" i="12"/>
  <c r="C31" i="12" s="1"/>
  <c r="B21" i="12"/>
  <c r="B70" i="12" s="1"/>
  <c r="I17" i="12"/>
  <c r="I18" i="12" s="1"/>
  <c r="H17" i="12"/>
  <c r="G17" i="12"/>
  <c r="F17" i="12"/>
  <c r="E17" i="12"/>
  <c r="E18" i="12" s="1"/>
  <c r="D17" i="12"/>
  <c r="C17" i="12"/>
  <c r="B17" i="12"/>
  <c r="I16" i="12"/>
  <c r="H16" i="12"/>
  <c r="G16" i="12"/>
  <c r="F16" i="12"/>
  <c r="E16" i="12"/>
  <c r="D16" i="12"/>
  <c r="C16" i="12"/>
  <c r="B16" i="12"/>
  <c r="I15" i="12"/>
  <c r="J15" i="12" s="1"/>
  <c r="K15" i="12" s="1"/>
  <c r="L15" i="12" s="1"/>
  <c r="M15" i="12" s="1"/>
  <c r="N15" i="12" s="1"/>
  <c r="H15" i="12"/>
  <c r="G15" i="12"/>
  <c r="F15" i="12"/>
  <c r="E15" i="12"/>
  <c r="D15" i="12"/>
  <c r="C15" i="12"/>
  <c r="B15" i="12"/>
  <c r="N12" i="12"/>
  <c r="N48" i="12" s="1"/>
  <c r="J12" i="12"/>
  <c r="J48" i="12" s="1"/>
  <c r="I12" i="12"/>
  <c r="H12" i="12"/>
  <c r="G12" i="12"/>
  <c r="F12" i="12"/>
  <c r="E12" i="12"/>
  <c r="D12" i="12"/>
  <c r="C12" i="12"/>
  <c r="B12" i="12"/>
  <c r="I10" i="12"/>
  <c r="H10" i="12"/>
  <c r="G10" i="12"/>
  <c r="F10" i="12"/>
  <c r="E10" i="12"/>
  <c r="D10" i="12"/>
  <c r="C10" i="12"/>
  <c r="B10" i="12"/>
  <c r="E9" i="12"/>
  <c r="D9" i="12"/>
  <c r="E8" i="12"/>
  <c r="I7" i="12"/>
  <c r="I11" i="12" s="1"/>
  <c r="H7" i="12"/>
  <c r="G7" i="12"/>
  <c r="G11" i="12" s="1"/>
  <c r="G14" i="12" s="1"/>
  <c r="F7" i="12"/>
  <c r="F11" i="12" s="1"/>
  <c r="F14" i="12" s="1"/>
  <c r="E7" i="12"/>
  <c r="E11" i="12" s="1"/>
  <c r="D7" i="12"/>
  <c r="C7" i="12"/>
  <c r="B7" i="12"/>
  <c r="B11" i="12" s="1"/>
  <c r="B14" i="12" s="1"/>
  <c r="N6" i="12"/>
  <c r="N47" i="12" s="1"/>
  <c r="M6" i="12"/>
  <c r="M47" i="12" s="1"/>
  <c r="L6" i="12"/>
  <c r="L47" i="12" s="1"/>
  <c r="K6" i="12"/>
  <c r="K47" i="12" s="1"/>
  <c r="J6" i="12"/>
  <c r="J47" i="12" s="1"/>
  <c r="I6" i="12"/>
  <c r="H6" i="12"/>
  <c r="G6" i="12"/>
  <c r="F6" i="12"/>
  <c r="E6" i="12"/>
  <c r="D6" i="12"/>
  <c r="C6" i="12"/>
  <c r="B6" i="12"/>
  <c r="I5" i="12"/>
  <c r="H5" i="12"/>
  <c r="G5" i="12"/>
  <c r="F5" i="12"/>
  <c r="E5" i="12"/>
  <c r="D5" i="12"/>
  <c r="C5" i="12"/>
  <c r="B5" i="12"/>
  <c r="J4" i="12"/>
  <c r="B4" i="12"/>
  <c r="N3" i="12"/>
  <c r="N4" i="12" s="1"/>
  <c r="M3" i="12"/>
  <c r="L3" i="12"/>
  <c r="K3" i="12"/>
  <c r="K4" i="12" s="1"/>
  <c r="J3" i="12"/>
  <c r="I3" i="12"/>
  <c r="I4" i="12" s="1"/>
  <c r="H3" i="12"/>
  <c r="G3" i="12"/>
  <c r="G4" i="12" s="1"/>
  <c r="F3" i="12"/>
  <c r="F4" i="12" s="1"/>
  <c r="E3" i="12"/>
  <c r="D3" i="12"/>
  <c r="C3" i="12"/>
  <c r="C4" i="12" s="1"/>
  <c r="B3" i="12"/>
  <c r="L1" i="12"/>
  <c r="M1" i="12" s="1"/>
  <c r="N1" i="12" s="1"/>
  <c r="K1" i="12"/>
  <c r="J1" i="12"/>
  <c r="H1" i="12"/>
  <c r="G1" i="12"/>
  <c r="F1" i="12" s="1"/>
  <c r="E1" i="12" s="1"/>
  <c r="D1" i="12" s="1"/>
  <c r="C1" i="12" s="1"/>
  <c r="B1" i="12" s="1"/>
  <c r="I218" i="11"/>
  <c r="H218" i="11"/>
  <c r="H219" i="11" s="1"/>
  <c r="G218" i="11"/>
  <c r="G219" i="11" s="1"/>
  <c r="F218" i="11"/>
  <c r="E218" i="11"/>
  <c r="D218" i="11"/>
  <c r="C218" i="11"/>
  <c r="B218" i="11"/>
  <c r="I215" i="11"/>
  <c r="I217" i="11" s="1"/>
  <c r="J217" i="11" s="1"/>
  <c r="K217" i="11" s="1"/>
  <c r="L217" i="11" s="1"/>
  <c r="M217" i="11" s="1"/>
  <c r="N217" i="11" s="1"/>
  <c r="H215" i="11"/>
  <c r="G215" i="11"/>
  <c r="F215" i="11"/>
  <c r="F216" i="11" s="1"/>
  <c r="E215" i="11"/>
  <c r="D215" i="11"/>
  <c r="C215" i="11"/>
  <c r="B215" i="11"/>
  <c r="B216" i="11" s="1"/>
  <c r="F213" i="11"/>
  <c r="I212" i="11"/>
  <c r="H212" i="11"/>
  <c r="G212" i="11"/>
  <c r="F212" i="11"/>
  <c r="E212" i="11"/>
  <c r="D212" i="11"/>
  <c r="C212" i="11"/>
  <c r="B212" i="11"/>
  <c r="B213" i="11" s="1"/>
  <c r="I210" i="11"/>
  <c r="I208" i="11"/>
  <c r="H208" i="11"/>
  <c r="H205" i="11" s="1"/>
  <c r="G208" i="11"/>
  <c r="F208" i="11"/>
  <c r="E208" i="11"/>
  <c r="D208" i="11"/>
  <c r="D211" i="11" s="1"/>
  <c r="C208" i="11"/>
  <c r="B208" i="11"/>
  <c r="I205" i="11"/>
  <c r="D205" i="11"/>
  <c r="K204" i="11"/>
  <c r="L204" i="11" s="1"/>
  <c r="M204" i="11" s="1"/>
  <c r="N204" i="11" s="1"/>
  <c r="K203" i="11"/>
  <c r="L203" i="11" s="1"/>
  <c r="M203" i="11" s="1"/>
  <c r="N203" i="11" s="1"/>
  <c r="I203" i="11"/>
  <c r="H203" i="11"/>
  <c r="G203" i="11"/>
  <c r="F203" i="11"/>
  <c r="E203" i="11"/>
  <c r="D203" i="11"/>
  <c r="C203" i="11"/>
  <c r="B203" i="11"/>
  <c r="B204" i="11" s="1"/>
  <c r="J201" i="11"/>
  <c r="I201" i="11"/>
  <c r="H201" i="11"/>
  <c r="G201" i="11"/>
  <c r="F201" i="11"/>
  <c r="F202" i="11" s="1"/>
  <c r="F204" i="11" s="1"/>
  <c r="E201" i="11"/>
  <c r="D201" i="11"/>
  <c r="C201" i="11"/>
  <c r="B201" i="11"/>
  <c r="B202" i="11" s="1"/>
  <c r="A200" i="11"/>
  <c r="D198" i="11"/>
  <c r="I197" i="11"/>
  <c r="H197" i="11"/>
  <c r="G197" i="11"/>
  <c r="G198" i="11" s="1"/>
  <c r="F197" i="11"/>
  <c r="E197" i="11"/>
  <c r="D197" i="11"/>
  <c r="C197" i="11"/>
  <c r="C198" i="11" s="1"/>
  <c r="B197" i="11"/>
  <c r="B198" i="11" s="1"/>
  <c r="F195" i="11"/>
  <c r="I194" i="11"/>
  <c r="H194" i="11"/>
  <c r="G194" i="11"/>
  <c r="F194" i="11"/>
  <c r="E194" i="11"/>
  <c r="D194" i="11"/>
  <c r="C194" i="11"/>
  <c r="B194" i="11"/>
  <c r="B195" i="11" s="1"/>
  <c r="I191" i="11"/>
  <c r="I184" i="11" s="1"/>
  <c r="I186" i="11" s="1"/>
  <c r="J186" i="11" s="1"/>
  <c r="K186" i="11" s="1"/>
  <c r="L186" i="11" s="1"/>
  <c r="M186" i="11" s="1"/>
  <c r="N186" i="11" s="1"/>
  <c r="H191" i="11"/>
  <c r="G191" i="11"/>
  <c r="F191" i="11"/>
  <c r="E191" i="11"/>
  <c r="E192" i="11" s="1"/>
  <c r="D191" i="11"/>
  <c r="C191" i="11"/>
  <c r="B191" i="11"/>
  <c r="I188" i="11"/>
  <c r="I187" i="11"/>
  <c r="H187" i="11"/>
  <c r="H188" i="11" s="1"/>
  <c r="G187" i="11"/>
  <c r="G190" i="11" s="1"/>
  <c r="F187" i="11"/>
  <c r="F184" i="11" s="1"/>
  <c r="E187" i="11"/>
  <c r="D187" i="11"/>
  <c r="C187" i="11"/>
  <c r="C190" i="11" s="1"/>
  <c r="B187" i="11"/>
  <c r="B188" i="11" s="1"/>
  <c r="E184" i="11"/>
  <c r="B184" i="11"/>
  <c r="K183" i="11"/>
  <c r="L183" i="11" s="1"/>
  <c r="M183" i="11" s="1"/>
  <c r="N183" i="11" s="1"/>
  <c r="K182" i="11"/>
  <c r="L182" i="11" s="1"/>
  <c r="I182" i="11"/>
  <c r="H182" i="11"/>
  <c r="G182" i="11"/>
  <c r="F182" i="11"/>
  <c r="E182" i="11"/>
  <c r="D182" i="11"/>
  <c r="C182" i="11"/>
  <c r="B182" i="11"/>
  <c r="J181" i="11"/>
  <c r="I180" i="11"/>
  <c r="H180" i="11"/>
  <c r="G180" i="11"/>
  <c r="F180" i="11"/>
  <c r="E180" i="11"/>
  <c r="D180" i="11"/>
  <c r="C180" i="11"/>
  <c r="B180" i="11"/>
  <c r="B181" i="11" s="1"/>
  <c r="L179" i="11"/>
  <c r="L177" i="11" s="1"/>
  <c r="K179" i="11"/>
  <c r="N178" i="11"/>
  <c r="M178" i="11"/>
  <c r="L178" i="11"/>
  <c r="K178" i="11"/>
  <c r="I178" i="11"/>
  <c r="H178" i="11"/>
  <c r="G178" i="11"/>
  <c r="F178" i="11"/>
  <c r="E178" i="11"/>
  <c r="D178" i="11"/>
  <c r="C178" i="11"/>
  <c r="B178" i="11"/>
  <c r="K177" i="11"/>
  <c r="J177" i="11"/>
  <c r="I176" i="11"/>
  <c r="I177" i="11" s="1"/>
  <c r="I179" i="11" s="1"/>
  <c r="H176" i="11"/>
  <c r="G176" i="11"/>
  <c r="G177" i="11" s="1"/>
  <c r="G179" i="11" s="1"/>
  <c r="F176" i="11"/>
  <c r="E176" i="11"/>
  <c r="E177" i="11" s="1"/>
  <c r="D176" i="11"/>
  <c r="C176" i="11"/>
  <c r="C177" i="11" s="1"/>
  <c r="C179" i="11" s="1"/>
  <c r="B176" i="11"/>
  <c r="B177" i="11" s="1"/>
  <c r="B179" i="11" s="1"/>
  <c r="L175" i="11"/>
  <c r="M175" i="11" s="1"/>
  <c r="N175" i="11" s="1"/>
  <c r="K175" i="11"/>
  <c r="N174" i="11"/>
  <c r="N173" i="11" s="1"/>
  <c r="L174" i="11"/>
  <c r="M174" i="11" s="1"/>
  <c r="K174" i="11"/>
  <c r="I174" i="11"/>
  <c r="H174" i="11"/>
  <c r="G174" i="11"/>
  <c r="F174" i="11"/>
  <c r="E174" i="11"/>
  <c r="D174" i="11"/>
  <c r="C174" i="11"/>
  <c r="B174" i="11"/>
  <c r="L173" i="11"/>
  <c r="K173" i="11"/>
  <c r="J173" i="11"/>
  <c r="G173" i="11"/>
  <c r="G175" i="11" s="1"/>
  <c r="I172" i="11"/>
  <c r="H172" i="11"/>
  <c r="G172" i="11"/>
  <c r="F172" i="11"/>
  <c r="E172" i="11"/>
  <c r="E173" i="11" s="1"/>
  <c r="E175" i="11" s="1"/>
  <c r="D172" i="11"/>
  <c r="C172" i="11"/>
  <c r="C173" i="11" s="1"/>
  <c r="C175" i="11" s="1"/>
  <c r="B172" i="11"/>
  <c r="B173" i="11" s="1"/>
  <c r="B175" i="11" s="1"/>
  <c r="N171" i="11"/>
  <c r="M171" i="11"/>
  <c r="L171" i="11"/>
  <c r="K171" i="11"/>
  <c r="L170" i="11"/>
  <c r="M170" i="11" s="1"/>
  <c r="K170" i="11"/>
  <c r="I170" i="11"/>
  <c r="H170" i="11"/>
  <c r="G170" i="11"/>
  <c r="F170" i="11"/>
  <c r="E170" i="11"/>
  <c r="D170" i="11"/>
  <c r="C170" i="11"/>
  <c r="B170" i="11"/>
  <c r="L169" i="11"/>
  <c r="K169" i="11"/>
  <c r="J169" i="11"/>
  <c r="J168" i="11"/>
  <c r="I168" i="11"/>
  <c r="H168" i="11"/>
  <c r="H169" i="11" s="1"/>
  <c r="H171" i="11" s="1"/>
  <c r="G168" i="11"/>
  <c r="F168" i="11"/>
  <c r="F169" i="11" s="1"/>
  <c r="F171" i="11" s="1"/>
  <c r="E168" i="11"/>
  <c r="D168" i="11"/>
  <c r="C168" i="11"/>
  <c r="B168" i="11"/>
  <c r="B169" i="11" s="1"/>
  <c r="B171" i="11" s="1"/>
  <c r="I166" i="11"/>
  <c r="H166" i="11"/>
  <c r="G166" i="11"/>
  <c r="H167" i="11" s="1"/>
  <c r="F166" i="11"/>
  <c r="E166" i="11"/>
  <c r="E167" i="11" s="1"/>
  <c r="D166" i="11"/>
  <c r="C166" i="11"/>
  <c r="C167" i="11" s="1"/>
  <c r="B166" i="11"/>
  <c r="B167" i="11" s="1"/>
  <c r="A165" i="11"/>
  <c r="I162" i="11"/>
  <c r="I163" i="11" s="1"/>
  <c r="H162" i="11"/>
  <c r="G162" i="11"/>
  <c r="H163" i="11" s="1"/>
  <c r="F162" i="11"/>
  <c r="E162" i="11"/>
  <c r="E163" i="11" s="1"/>
  <c r="D162" i="11"/>
  <c r="C162" i="11"/>
  <c r="C163" i="11" s="1"/>
  <c r="B162" i="11"/>
  <c r="B163" i="11" s="1"/>
  <c r="D160" i="11"/>
  <c r="I159" i="11"/>
  <c r="H159" i="11"/>
  <c r="G159" i="11"/>
  <c r="F159" i="11"/>
  <c r="E159" i="11"/>
  <c r="D159" i="11"/>
  <c r="C159" i="11"/>
  <c r="B159" i="11"/>
  <c r="B160" i="11" s="1"/>
  <c r="G157" i="11"/>
  <c r="I156" i="11"/>
  <c r="H156" i="11"/>
  <c r="G156" i="11"/>
  <c r="F156" i="11"/>
  <c r="E156" i="11"/>
  <c r="E149" i="11" s="1"/>
  <c r="D156" i="11"/>
  <c r="C156" i="11"/>
  <c r="B156" i="11"/>
  <c r="B157" i="11" s="1"/>
  <c r="I155" i="11"/>
  <c r="J155" i="11" s="1"/>
  <c r="I152" i="11"/>
  <c r="H152" i="11"/>
  <c r="H155" i="11" s="1"/>
  <c r="G152" i="11"/>
  <c r="G153" i="11" s="1"/>
  <c r="F152" i="11"/>
  <c r="E152" i="11"/>
  <c r="E155" i="11" s="1"/>
  <c r="D152" i="11"/>
  <c r="D155" i="11" s="1"/>
  <c r="C152" i="11"/>
  <c r="C153" i="11" s="1"/>
  <c r="B152" i="11"/>
  <c r="B153" i="11" s="1"/>
  <c r="L148" i="11"/>
  <c r="M148" i="11" s="1"/>
  <c r="N148" i="11" s="1"/>
  <c r="K148" i="11"/>
  <c r="L147" i="11"/>
  <c r="M147" i="11" s="1"/>
  <c r="N147" i="11" s="1"/>
  <c r="K147" i="11"/>
  <c r="I147" i="11"/>
  <c r="H147" i="11"/>
  <c r="G147" i="11"/>
  <c r="F147" i="11"/>
  <c r="E147" i="11"/>
  <c r="D147" i="11"/>
  <c r="C147" i="11"/>
  <c r="B147" i="11"/>
  <c r="B148" i="11" s="1"/>
  <c r="I145" i="11"/>
  <c r="I146" i="11" s="1"/>
  <c r="I148" i="11" s="1"/>
  <c r="H145" i="11"/>
  <c r="G145" i="11"/>
  <c r="G146" i="11" s="1"/>
  <c r="G148" i="11" s="1"/>
  <c r="F145" i="11"/>
  <c r="E145" i="11"/>
  <c r="E146" i="11" s="1"/>
  <c r="E148" i="11" s="1"/>
  <c r="D145" i="11"/>
  <c r="C145" i="11"/>
  <c r="C146" i="11" s="1"/>
  <c r="C148" i="11" s="1"/>
  <c r="B145" i="11"/>
  <c r="B146" i="11" s="1"/>
  <c r="A144" i="11"/>
  <c r="I141" i="11"/>
  <c r="H141" i="11"/>
  <c r="G141" i="11"/>
  <c r="G142" i="11" s="1"/>
  <c r="F141" i="11"/>
  <c r="F142" i="11" s="1"/>
  <c r="E141" i="11"/>
  <c r="D141" i="11"/>
  <c r="C141" i="11"/>
  <c r="B141" i="11"/>
  <c r="B142" i="11" s="1"/>
  <c r="D139" i="11"/>
  <c r="I138" i="11"/>
  <c r="H138" i="11"/>
  <c r="G138" i="11"/>
  <c r="G139" i="11" s="1"/>
  <c r="F138" i="11"/>
  <c r="E138" i="11"/>
  <c r="E139" i="11" s="1"/>
  <c r="D138" i="11"/>
  <c r="C138" i="11"/>
  <c r="C139" i="11" s="1"/>
  <c r="B138" i="11"/>
  <c r="B139" i="11" s="1"/>
  <c r="I135" i="11"/>
  <c r="I128" i="11" s="1"/>
  <c r="I130" i="11" s="1"/>
  <c r="J130" i="11" s="1"/>
  <c r="K130" i="11" s="1"/>
  <c r="L130" i="11" s="1"/>
  <c r="M130" i="11" s="1"/>
  <c r="N130" i="11" s="1"/>
  <c r="H135" i="11"/>
  <c r="G135" i="11"/>
  <c r="G128" i="11" s="1"/>
  <c r="F135" i="11"/>
  <c r="E135" i="11"/>
  <c r="D135" i="11"/>
  <c r="C135" i="11"/>
  <c r="C136" i="11" s="1"/>
  <c r="B135" i="11"/>
  <c r="B136" i="11" s="1"/>
  <c r="F132" i="11"/>
  <c r="I131" i="11"/>
  <c r="H131" i="11"/>
  <c r="G131" i="11"/>
  <c r="G134" i="11" s="1"/>
  <c r="F131" i="11"/>
  <c r="E131" i="11"/>
  <c r="D131" i="11"/>
  <c r="C131" i="11"/>
  <c r="C134" i="11" s="1"/>
  <c r="B131" i="11"/>
  <c r="F128" i="11"/>
  <c r="C128" i="11"/>
  <c r="B128" i="11"/>
  <c r="B129" i="11" s="1"/>
  <c r="L127" i="11"/>
  <c r="M127" i="11" s="1"/>
  <c r="N127" i="11" s="1"/>
  <c r="K127" i="11"/>
  <c r="L126" i="11"/>
  <c r="M126" i="11" s="1"/>
  <c r="K126" i="11"/>
  <c r="I126" i="11"/>
  <c r="H126" i="11"/>
  <c r="G126" i="11"/>
  <c r="F126" i="11"/>
  <c r="E126" i="11"/>
  <c r="D126" i="11"/>
  <c r="C126" i="11"/>
  <c r="C127" i="11" s="1"/>
  <c r="B126" i="11"/>
  <c r="K125" i="11"/>
  <c r="J125" i="11"/>
  <c r="I124" i="11"/>
  <c r="H124" i="11"/>
  <c r="H125" i="11" s="1"/>
  <c r="H127" i="11" s="1"/>
  <c r="G124" i="11"/>
  <c r="G125" i="11" s="1"/>
  <c r="F124" i="11"/>
  <c r="E124" i="11"/>
  <c r="D124" i="11"/>
  <c r="D125" i="11" s="1"/>
  <c r="D127" i="11" s="1"/>
  <c r="C124" i="11"/>
  <c r="C125" i="11" s="1"/>
  <c r="B124" i="11"/>
  <c r="B125" i="11" s="1"/>
  <c r="N123" i="11"/>
  <c r="K123" i="11"/>
  <c r="L123" i="11" s="1"/>
  <c r="M123" i="11" s="1"/>
  <c r="K122" i="11"/>
  <c r="L122" i="11" s="1"/>
  <c r="I122" i="11"/>
  <c r="H122" i="11"/>
  <c r="G122" i="11"/>
  <c r="F122" i="11"/>
  <c r="E122" i="11"/>
  <c r="D122" i="11"/>
  <c r="C122" i="11"/>
  <c r="B122" i="11"/>
  <c r="K121" i="11"/>
  <c r="J121" i="11"/>
  <c r="I120" i="11"/>
  <c r="H120" i="11"/>
  <c r="I121" i="11" s="1"/>
  <c r="G120" i="11"/>
  <c r="F120" i="11"/>
  <c r="F121" i="11" s="1"/>
  <c r="F123" i="11" s="1"/>
  <c r="E120" i="11"/>
  <c r="D120" i="11"/>
  <c r="C120" i="11"/>
  <c r="B120" i="11"/>
  <c r="B121" i="11" s="1"/>
  <c r="B123" i="11" s="1"/>
  <c r="L119" i="11"/>
  <c r="M119" i="11" s="1"/>
  <c r="N119" i="11" s="1"/>
  <c r="K119" i="11"/>
  <c r="L118" i="11"/>
  <c r="M118" i="11" s="1"/>
  <c r="K118" i="11"/>
  <c r="I118" i="11"/>
  <c r="H118" i="11"/>
  <c r="G118" i="11"/>
  <c r="F118" i="11"/>
  <c r="E118" i="11"/>
  <c r="D118" i="11"/>
  <c r="C118" i="11"/>
  <c r="B118" i="11"/>
  <c r="K117" i="11"/>
  <c r="J117" i="11"/>
  <c r="I116" i="11"/>
  <c r="H116" i="11"/>
  <c r="G116" i="11"/>
  <c r="G117" i="11" s="1"/>
  <c r="F116" i="11"/>
  <c r="E116" i="11"/>
  <c r="D116" i="11"/>
  <c r="C116" i="11"/>
  <c r="D117" i="11" s="1"/>
  <c r="D119" i="11" s="1"/>
  <c r="B116" i="11"/>
  <c r="B117" i="11" s="1"/>
  <c r="B119" i="11" s="1"/>
  <c r="F115" i="11"/>
  <c r="I114" i="11"/>
  <c r="H114" i="11"/>
  <c r="H115" i="11" s="1"/>
  <c r="G114" i="11"/>
  <c r="F114" i="11"/>
  <c r="E114" i="11"/>
  <c r="D114" i="11"/>
  <c r="D115" i="11" s="1"/>
  <c r="C114" i="11"/>
  <c r="B114" i="11"/>
  <c r="B115" i="11" s="1"/>
  <c r="A113" i="11"/>
  <c r="I111" i="11"/>
  <c r="E111" i="11"/>
  <c r="I110" i="11"/>
  <c r="H110" i="11"/>
  <c r="G110" i="11"/>
  <c r="F110" i="11"/>
  <c r="F111" i="11" s="1"/>
  <c r="E110" i="11"/>
  <c r="D110" i="11"/>
  <c r="C110" i="11"/>
  <c r="B110" i="11"/>
  <c r="B111" i="11" s="1"/>
  <c r="E108" i="11"/>
  <c r="D108" i="11"/>
  <c r="I107" i="11"/>
  <c r="H107" i="11"/>
  <c r="H108" i="11" s="1"/>
  <c r="G107" i="11"/>
  <c r="F107" i="11"/>
  <c r="E107" i="11"/>
  <c r="D107" i="11"/>
  <c r="C107" i="11"/>
  <c r="B107" i="11"/>
  <c r="I104" i="11"/>
  <c r="H104" i="11"/>
  <c r="G104" i="11"/>
  <c r="G105" i="11" s="1"/>
  <c r="F104" i="11"/>
  <c r="F97" i="11" s="1"/>
  <c r="E104" i="11"/>
  <c r="D104" i="11"/>
  <c r="C104" i="11"/>
  <c r="D105" i="11" s="1"/>
  <c r="B104" i="11"/>
  <c r="C105" i="11" s="1"/>
  <c r="B103" i="11"/>
  <c r="I100" i="11"/>
  <c r="H100" i="11"/>
  <c r="H103" i="11" s="1"/>
  <c r="G100" i="11"/>
  <c r="F100" i="11"/>
  <c r="E100" i="11"/>
  <c r="D100" i="11"/>
  <c r="D103" i="11" s="1"/>
  <c r="C100" i="11"/>
  <c r="B100" i="11"/>
  <c r="H97" i="11"/>
  <c r="C97" i="11"/>
  <c r="C98" i="11" s="1"/>
  <c r="B97" i="11"/>
  <c r="B98" i="11" s="1"/>
  <c r="M96" i="11"/>
  <c r="N96" i="11" s="1"/>
  <c r="K96" i="11"/>
  <c r="L96" i="11" s="1"/>
  <c r="M95" i="11"/>
  <c r="N95" i="11" s="1"/>
  <c r="N94" i="11" s="1"/>
  <c r="K95" i="11"/>
  <c r="L95" i="11" s="1"/>
  <c r="L94" i="11" s="1"/>
  <c r="I95" i="11"/>
  <c r="H95" i="11"/>
  <c r="G95" i="11"/>
  <c r="F95" i="11"/>
  <c r="E95" i="11"/>
  <c r="D95" i="11"/>
  <c r="C95" i="11"/>
  <c r="B95" i="11"/>
  <c r="K94" i="11"/>
  <c r="J94" i="11"/>
  <c r="I94" i="11"/>
  <c r="I96" i="11" s="1"/>
  <c r="E94" i="11"/>
  <c r="E96" i="11" s="1"/>
  <c r="I93" i="11"/>
  <c r="J93" i="11" s="1"/>
  <c r="K93" i="11" s="1"/>
  <c r="L93" i="11" s="1"/>
  <c r="H93" i="11"/>
  <c r="G93" i="11"/>
  <c r="F93" i="11"/>
  <c r="E93" i="11"/>
  <c r="D93" i="11"/>
  <c r="C93" i="11"/>
  <c r="B93" i="11"/>
  <c r="B94" i="11" s="1"/>
  <c r="K92" i="11"/>
  <c r="L92" i="11" s="1"/>
  <c r="M92" i="11" s="1"/>
  <c r="N92" i="11" s="1"/>
  <c r="K91" i="11"/>
  <c r="L91" i="11" s="1"/>
  <c r="I91" i="11"/>
  <c r="H91" i="11"/>
  <c r="G91" i="11"/>
  <c r="F91" i="11"/>
  <c r="E91" i="11"/>
  <c r="D91" i="11"/>
  <c r="C91" i="11"/>
  <c r="B91" i="11"/>
  <c r="J90" i="11"/>
  <c r="I89" i="11"/>
  <c r="H89" i="11"/>
  <c r="H90" i="11" s="1"/>
  <c r="H92" i="11" s="1"/>
  <c r="G89" i="11"/>
  <c r="F89" i="11"/>
  <c r="F90" i="11" s="1"/>
  <c r="E89" i="11"/>
  <c r="D89" i="11"/>
  <c r="D90" i="11" s="1"/>
  <c r="D92" i="11" s="1"/>
  <c r="C89" i="11"/>
  <c r="B89" i="11"/>
  <c r="B90" i="11" s="1"/>
  <c r="M88" i="11"/>
  <c r="N88" i="11" s="1"/>
  <c r="K88" i="11"/>
  <c r="L88" i="11" s="1"/>
  <c r="L86" i="11" s="1"/>
  <c r="M87" i="11"/>
  <c r="N87" i="11" s="1"/>
  <c r="N86" i="11" s="1"/>
  <c r="L87" i="11"/>
  <c r="K87" i="11"/>
  <c r="I87" i="11"/>
  <c r="H87" i="11"/>
  <c r="G87" i="11"/>
  <c r="F87" i="11"/>
  <c r="E87" i="11"/>
  <c r="D87" i="11"/>
  <c r="C87" i="11"/>
  <c r="B87" i="11"/>
  <c r="K86" i="11"/>
  <c r="J86" i="11"/>
  <c r="I86" i="11"/>
  <c r="I88" i="11" s="1"/>
  <c r="I85" i="11"/>
  <c r="J85" i="11" s="1"/>
  <c r="H85" i="11"/>
  <c r="G85" i="11"/>
  <c r="G86" i="11" s="1"/>
  <c r="G88" i="11" s="1"/>
  <c r="F85" i="11"/>
  <c r="E85" i="11"/>
  <c r="E86" i="11" s="1"/>
  <c r="E88" i="11" s="1"/>
  <c r="D85" i="11"/>
  <c r="C85" i="11"/>
  <c r="C86" i="11" s="1"/>
  <c r="C88" i="11" s="1"/>
  <c r="B85" i="11"/>
  <c r="B86" i="11" s="1"/>
  <c r="I83" i="11"/>
  <c r="I84" i="11" s="1"/>
  <c r="H83" i="11"/>
  <c r="G83" i="11"/>
  <c r="G84" i="11" s="1"/>
  <c r="F83" i="11"/>
  <c r="E83" i="11"/>
  <c r="E84" i="11" s="1"/>
  <c r="D83" i="11"/>
  <c r="C83" i="11"/>
  <c r="B83" i="11"/>
  <c r="B84" i="11" s="1"/>
  <c r="A82" i="11"/>
  <c r="I79" i="11"/>
  <c r="H79" i="11"/>
  <c r="G79" i="11"/>
  <c r="G80" i="11" s="1"/>
  <c r="F79" i="11"/>
  <c r="E79" i="11"/>
  <c r="D79" i="11"/>
  <c r="C79" i="11"/>
  <c r="B79" i="11"/>
  <c r="B80" i="11" s="1"/>
  <c r="I76" i="11"/>
  <c r="H76" i="11"/>
  <c r="G76" i="11"/>
  <c r="F76" i="11"/>
  <c r="F77" i="11" s="1"/>
  <c r="E76" i="11"/>
  <c r="D76" i="11"/>
  <c r="C76" i="11"/>
  <c r="B76" i="11"/>
  <c r="B77" i="11" s="1"/>
  <c r="E74" i="11"/>
  <c r="I73" i="11"/>
  <c r="H73" i="11"/>
  <c r="H74" i="11" s="1"/>
  <c r="G73" i="11"/>
  <c r="F73" i="11"/>
  <c r="E73" i="11"/>
  <c r="D73" i="11"/>
  <c r="D74" i="11" s="1"/>
  <c r="C73" i="11"/>
  <c r="B73" i="11"/>
  <c r="I69" i="11"/>
  <c r="H69" i="11"/>
  <c r="H70" i="11" s="1"/>
  <c r="G69" i="11"/>
  <c r="F69" i="11"/>
  <c r="E69" i="11"/>
  <c r="D69" i="11"/>
  <c r="D70" i="11" s="1"/>
  <c r="C69" i="11"/>
  <c r="C72" i="11" s="1"/>
  <c r="B69" i="11"/>
  <c r="B70" i="11" s="1"/>
  <c r="D66" i="11"/>
  <c r="K65" i="11"/>
  <c r="L65" i="11" s="1"/>
  <c r="M65" i="11" s="1"/>
  <c r="N65" i="11" s="1"/>
  <c r="K64" i="11"/>
  <c r="L64" i="11" s="1"/>
  <c r="I64" i="11"/>
  <c r="H64" i="11"/>
  <c r="G64" i="11"/>
  <c r="F64" i="11"/>
  <c r="E64" i="11"/>
  <c r="D64" i="11"/>
  <c r="C64" i="11"/>
  <c r="B64" i="11"/>
  <c r="K63" i="11"/>
  <c r="J63" i="11"/>
  <c r="I62" i="11"/>
  <c r="I63" i="11" s="1"/>
  <c r="I65" i="11" s="1"/>
  <c r="H62" i="11"/>
  <c r="H63" i="11" s="1"/>
  <c r="H65" i="11" s="1"/>
  <c r="G62" i="11"/>
  <c r="F62" i="11"/>
  <c r="G63" i="11" s="1"/>
  <c r="G65" i="11" s="1"/>
  <c r="E62" i="11"/>
  <c r="D62" i="11"/>
  <c r="D63" i="11" s="1"/>
  <c r="D65" i="11" s="1"/>
  <c r="C62" i="11"/>
  <c r="B62" i="11"/>
  <c r="C63" i="11" s="1"/>
  <c r="C65" i="11" s="1"/>
  <c r="K61" i="11"/>
  <c r="L61" i="11" s="1"/>
  <c r="M61" i="11" s="1"/>
  <c r="N61" i="11" s="1"/>
  <c r="K60" i="11"/>
  <c r="L60" i="11" s="1"/>
  <c r="I60" i="11"/>
  <c r="H60" i="11"/>
  <c r="G60" i="11"/>
  <c r="F60" i="11"/>
  <c r="E60" i="11"/>
  <c r="D60" i="11"/>
  <c r="C60" i="11"/>
  <c r="B60" i="11"/>
  <c r="K59" i="11"/>
  <c r="J59" i="11"/>
  <c r="C59" i="11"/>
  <c r="C61" i="11" s="1"/>
  <c r="I58" i="11"/>
  <c r="J58" i="11" s="1"/>
  <c r="K58" i="11" s="1"/>
  <c r="H58" i="11"/>
  <c r="I59" i="11" s="1"/>
  <c r="I61" i="11" s="1"/>
  <c r="G58" i="11"/>
  <c r="G59" i="11" s="1"/>
  <c r="G61" i="11" s="1"/>
  <c r="F58" i="11"/>
  <c r="E58" i="11"/>
  <c r="D58" i="11"/>
  <c r="E59" i="11" s="1"/>
  <c r="E61" i="11" s="1"/>
  <c r="C58" i="11"/>
  <c r="B58" i="11"/>
  <c r="B59" i="11" s="1"/>
  <c r="K57" i="11"/>
  <c r="L57" i="11" s="1"/>
  <c r="M57" i="11" s="1"/>
  <c r="N57" i="11" s="1"/>
  <c r="K56" i="11"/>
  <c r="L56" i="11" s="1"/>
  <c r="I56" i="11"/>
  <c r="H56" i="11"/>
  <c r="G56" i="11"/>
  <c r="F56" i="11"/>
  <c r="E56" i="11"/>
  <c r="D56" i="11"/>
  <c r="C56" i="11"/>
  <c r="B56" i="11"/>
  <c r="K55" i="11"/>
  <c r="J55" i="11"/>
  <c r="E55" i="11"/>
  <c r="J54" i="11"/>
  <c r="I54" i="11"/>
  <c r="H54" i="11"/>
  <c r="G54" i="11"/>
  <c r="F54" i="11"/>
  <c r="G55" i="11" s="1"/>
  <c r="G57" i="11" s="1"/>
  <c r="E54" i="11"/>
  <c r="D54" i="11"/>
  <c r="C54" i="11"/>
  <c r="B54" i="11"/>
  <c r="C55" i="11" s="1"/>
  <c r="C57" i="11" s="1"/>
  <c r="I52" i="11"/>
  <c r="I78" i="11" s="1"/>
  <c r="J78" i="11" s="1"/>
  <c r="K78" i="11" s="1"/>
  <c r="L78" i="11" s="1"/>
  <c r="M78" i="11" s="1"/>
  <c r="N78" i="11" s="1"/>
  <c r="H52" i="11"/>
  <c r="I53" i="11" s="1"/>
  <c r="G52" i="11"/>
  <c r="F52" i="11"/>
  <c r="F53" i="11" s="1"/>
  <c r="E52" i="11"/>
  <c r="D52" i="11"/>
  <c r="E53" i="11" s="1"/>
  <c r="C52" i="11"/>
  <c r="B52" i="11"/>
  <c r="B53" i="11" s="1"/>
  <c r="A51" i="11"/>
  <c r="I48" i="11"/>
  <c r="H48" i="11"/>
  <c r="G48" i="11"/>
  <c r="G50" i="11" s="1"/>
  <c r="F48" i="11"/>
  <c r="E48" i="11"/>
  <c r="D48" i="11"/>
  <c r="C48" i="11"/>
  <c r="D49" i="11" s="1"/>
  <c r="B48" i="11"/>
  <c r="B49" i="11" s="1"/>
  <c r="I45" i="11"/>
  <c r="H45" i="11"/>
  <c r="G45" i="11"/>
  <c r="F45" i="11"/>
  <c r="F46" i="11" s="1"/>
  <c r="E45" i="11"/>
  <c r="D45" i="11"/>
  <c r="C45" i="11"/>
  <c r="B45" i="11"/>
  <c r="B46" i="11" s="1"/>
  <c r="I42" i="11"/>
  <c r="I44" i="11" s="1"/>
  <c r="H42" i="11"/>
  <c r="G42" i="11"/>
  <c r="F42" i="11"/>
  <c r="F43" i="11" s="1"/>
  <c r="E42" i="11"/>
  <c r="E43" i="11" s="1"/>
  <c r="D42" i="11"/>
  <c r="C42" i="11"/>
  <c r="B42" i="11"/>
  <c r="B35" i="11" s="1"/>
  <c r="H41" i="11"/>
  <c r="F39" i="11"/>
  <c r="I38" i="11"/>
  <c r="H38" i="11"/>
  <c r="H35" i="11" s="1"/>
  <c r="H37" i="11" s="1"/>
  <c r="G38" i="11"/>
  <c r="F38" i="11"/>
  <c r="E38" i="11"/>
  <c r="D38" i="11"/>
  <c r="D41" i="11" s="1"/>
  <c r="C38" i="11"/>
  <c r="B38" i="11"/>
  <c r="F35" i="11"/>
  <c r="E35" i="11"/>
  <c r="E37" i="11" s="1"/>
  <c r="K34" i="11"/>
  <c r="L34" i="11" s="1"/>
  <c r="M34" i="11" s="1"/>
  <c r="N34" i="11" s="1"/>
  <c r="K33" i="11"/>
  <c r="L33" i="11" s="1"/>
  <c r="I33" i="11"/>
  <c r="H33" i="11"/>
  <c r="G33" i="11"/>
  <c r="F33" i="11"/>
  <c r="E33" i="11"/>
  <c r="D33" i="11"/>
  <c r="C33" i="11"/>
  <c r="B33" i="11"/>
  <c r="K32" i="11"/>
  <c r="J32" i="11"/>
  <c r="G32" i="11"/>
  <c r="G34" i="11" s="1"/>
  <c r="I31" i="11"/>
  <c r="H31" i="11"/>
  <c r="G31" i="11"/>
  <c r="F31" i="11"/>
  <c r="F32" i="11" s="1"/>
  <c r="F34" i="11" s="1"/>
  <c r="E31" i="11"/>
  <c r="D31" i="11"/>
  <c r="C31" i="11"/>
  <c r="C32" i="11" s="1"/>
  <c r="C34" i="11" s="1"/>
  <c r="B31" i="11"/>
  <c r="B32" i="11" s="1"/>
  <c r="M30" i="11"/>
  <c r="N30" i="11" s="1"/>
  <c r="L30" i="11"/>
  <c r="K30" i="11"/>
  <c r="M29" i="11"/>
  <c r="N29" i="11" s="1"/>
  <c r="N28" i="11" s="1"/>
  <c r="L29" i="11"/>
  <c r="K29" i="11"/>
  <c r="I29" i="11"/>
  <c r="H29" i="11"/>
  <c r="G29" i="11"/>
  <c r="F29" i="11"/>
  <c r="E29" i="11"/>
  <c r="D29" i="11"/>
  <c r="C29" i="11"/>
  <c r="B29" i="11"/>
  <c r="L28" i="11"/>
  <c r="K28" i="11"/>
  <c r="J28" i="11"/>
  <c r="I27" i="11"/>
  <c r="I28" i="11" s="1"/>
  <c r="I30" i="11" s="1"/>
  <c r="H27" i="11"/>
  <c r="H28" i="11" s="1"/>
  <c r="G27" i="11"/>
  <c r="F27" i="11"/>
  <c r="E27" i="11"/>
  <c r="D27" i="11"/>
  <c r="E28" i="11" s="1"/>
  <c r="E30" i="11" s="1"/>
  <c r="C27" i="11"/>
  <c r="D28" i="11" s="1"/>
  <c r="B27" i="11"/>
  <c r="B28" i="11" s="1"/>
  <c r="B30" i="11" s="1"/>
  <c r="K26" i="11"/>
  <c r="L26" i="11" s="1"/>
  <c r="M26" i="11" s="1"/>
  <c r="N26" i="11" s="1"/>
  <c r="K25" i="11"/>
  <c r="L25" i="11" s="1"/>
  <c r="I25" i="11"/>
  <c r="H25" i="11"/>
  <c r="G25" i="11"/>
  <c r="F25" i="11"/>
  <c r="E25" i="11"/>
  <c r="D25" i="11"/>
  <c r="C25" i="11"/>
  <c r="B25" i="11"/>
  <c r="J24" i="11"/>
  <c r="I23" i="11"/>
  <c r="H23" i="11"/>
  <c r="H24" i="11" s="1"/>
  <c r="H26" i="11" s="1"/>
  <c r="G23" i="11"/>
  <c r="G24" i="11" s="1"/>
  <c r="G26" i="11" s="1"/>
  <c r="F23" i="11"/>
  <c r="E23" i="11"/>
  <c r="D23" i="11"/>
  <c r="D24" i="11" s="1"/>
  <c r="D26" i="11" s="1"/>
  <c r="C23" i="11"/>
  <c r="B23" i="11"/>
  <c r="B24" i="11" s="1"/>
  <c r="E22" i="11"/>
  <c r="I21" i="11"/>
  <c r="I47" i="11" s="1"/>
  <c r="J47" i="11" s="1"/>
  <c r="K47" i="11" s="1"/>
  <c r="L47" i="11" s="1"/>
  <c r="M47" i="11" s="1"/>
  <c r="N47" i="11" s="1"/>
  <c r="H21" i="11"/>
  <c r="H75" i="11" s="1"/>
  <c r="G21" i="11"/>
  <c r="F21" i="11"/>
  <c r="E21" i="11"/>
  <c r="D21" i="11"/>
  <c r="D109" i="11" s="1"/>
  <c r="C21" i="11"/>
  <c r="B21" i="11"/>
  <c r="B22" i="11" s="1"/>
  <c r="A20" i="11"/>
  <c r="D19" i="11"/>
  <c r="H18" i="11"/>
  <c r="I17" i="11"/>
  <c r="H17" i="11"/>
  <c r="G17" i="11"/>
  <c r="F17" i="11"/>
  <c r="E17" i="11"/>
  <c r="D17" i="11"/>
  <c r="C17" i="11"/>
  <c r="B17" i="11"/>
  <c r="I14" i="11"/>
  <c r="H14" i="11"/>
  <c r="H16" i="11" s="1"/>
  <c r="G14" i="11"/>
  <c r="F14" i="11"/>
  <c r="E14" i="11"/>
  <c r="D14" i="11"/>
  <c r="D16" i="11" s="1"/>
  <c r="C14" i="11"/>
  <c r="B14" i="11"/>
  <c r="I13" i="11"/>
  <c r="I11" i="11"/>
  <c r="H11" i="11"/>
  <c r="G11" i="11"/>
  <c r="F11" i="11"/>
  <c r="F12" i="11" s="1"/>
  <c r="E11" i="11"/>
  <c r="D11" i="11"/>
  <c r="C11" i="11"/>
  <c r="B11" i="11"/>
  <c r="B13" i="11" s="1"/>
  <c r="I9" i="11"/>
  <c r="E9" i="11"/>
  <c r="I8" i="11"/>
  <c r="H8" i="11"/>
  <c r="G8" i="11"/>
  <c r="F8" i="11"/>
  <c r="E8" i="11"/>
  <c r="D8" i="11"/>
  <c r="C8" i="11"/>
  <c r="B8" i="11"/>
  <c r="I5" i="11"/>
  <c r="E5" i="11"/>
  <c r="E7" i="11" s="1"/>
  <c r="I3" i="11"/>
  <c r="H3" i="11"/>
  <c r="H19" i="11" s="1"/>
  <c r="G3" i="11"/>
  <c r="F3" i="11"/>
  <c r="F4" i="11" s="1"/>
  <c r="E3" i="11"/>
  <c r="D3" i="11"/>
  <c r="C3" i="11"/>
  <c r="C16" i="11" s="1"/>
  <c r="B3" i="11"/>
  <c r="B4" i="11" s="1"/>
  <c r="J1" i="11"/>
  <c r="K1" i="11" s="1"/>
  <c r="L1" i="11" s="1"/>
  <c r="M1" i="11" s="1"/>
  <c r="N1" i="11" s="1"/>
  <c r="H1" i="11"/>
  <c r="G1" i="11"/>
  <c r="F1" i="11" s="1"/>
  <c r="E1" i="11" s="1"/>
  <c r="D1" i="11" s="1"/>
  <c r="C1" i="11" s="1"/>
  <c r="B1" i="11" s="1"/>
  <c r="F179" i="10"/>
  <c r="F180" i="10" s="1"/>
  <c r="I176" i="10"/>
  <c r="I179" i="10" s="1"/>
  <c r="I180" i="10" s="1"/>
  <c r="H176" i="10"/>
  <c r="H179" i="10" s="1"/>
  <c r="H180" i="10" s="1"/>
  <c r="G176" i="10"/>
  <c r="G179" i="10" s="1"/>
  <c r="G180" i="10" s="1"/>
  <c r="F176" i="10"/>
  <c r="E176" i="10"/>
  <c r="E179" i="10" s="1"/>
  <c r="E180" i="10" s="1"/>
  <c r="D176" i="10"/>
  <c r="D179" i="10" s="1"/>
  <c r="D180" i="10" s="1"/>
  <c r="C176" i="10"/>
  <c r="C179" i="10" s="1"/>
  <c r="C180" i="10" s="1"/>
  <c r="B176" i="10"/>
  <c r="B179" i="10" s="1"/>
  <c r="B180" i="10" s="1"/>
  <c r="I165" i="10"/>
  <c r="H165" i="10"/>
  <c r="G165" i="10"/>
  <c r="F165" i="10"/>
  <c r="E165" i="10"/>
  <c r="D165" i="10"/>
  <c r="C165" i="10"/>
  <c r="B165" i="10"/>
  <c r="I154" i="10"/>
  <c r="I157" i="10" s="1"/>
  <c r="I158" i="10" s="1"/>
  <c r="H154" i="10"/>
  <c r="H157" i="10" s="1"/>
  <c r="H158" i="10" s="1"/>
  <c r="G154" i="10"/>
  <c r="G157" i="10" s="1"/>
  <c r="G158" i="10" s="1"/>
  <c r="F154" i="10"/>
  <c r="F157" i="10" s="1"/>
  <c r="F158" i="10" s="1"/>
  <c r="E154" i="10"/>
  <c r="E157" i="10" s="1"/>
  <c r="E158" i="10" s="1"/>
  <c r="D154" i="10"/>
  <c r="D157" i="10" s="1"/>
  <c r="D158" i="10" s="1"/>
  <c r="C154" i="10"/>
  <c r="C157" i="10" s="1"/>
  <c r="C158" i="10" s="1"/>
  <c r="B154" i="10"/>
  <c r="B157" i="10" s="1"/>
  <c r="B158" i="10" s="1"/>
  <c r="G146" i="10"/>
  <c r="G147" i="10" s="1"/>
  <c r="I143" i="10"/>
  <c r="I146" i="10" s="1"/>
  <c r="H143" i="10"/>
  <c r="H146" i="10" s="1"/>
  <c r="G143" i="10"/>
  <c r="F143" i="10"/>
  <c r="F146" i="10" s="1"/>
  <c r="F147" i="10" s="1"/>
  <c r="E143" i="10"/>
  <c r="E146" i="10" s="1"/>
  <c r="D143" i="10"/>
  <c r="D146" i="10" s="1"/>
  <c r="C143" i="10"/>
  <c r="C146" i="10" s="1"/>
  <c r="B143" i="10"/>
  <c r="B146" i="10" s="1"/>
  <c r="B147" i="10" s="1"/>
  <c r="I129" i="10"/>
  <c r="H129" i="10"/>
  <c r="G129" i="10"/>
  <c r="F129" i="10"/>
  <c r="E129" i="10"/>
  <c r="I123" i="10"/>
  <c r="H123" i="10"/>
  <c r="G123" i="10"/>
  <c r="F123" i="10"/>
  <c r="E123" i="10"/>
  <c r="D123" i="10"/>
  <c r="C123" i="10"/>
  <c r="B123" i="10"/>
  <c r="I119" i="10"/>
  <c r="H119" i="10"/>
  <c r="G119" i="10"/>
  <c r="F119" i="10"/>
  <c r="E119" i="10"/>
  <c r="D119" i="10"/>
  <c r="C119" i="10"/>
  <c r="B119" i="10"/>
  <c r="I115" i="10"/>
  <c r="H115" i="10"/>
  <c r="G115" i="10"/>
  <c r="F115" i="10"/>
  <c r="E115" i="10"/>
  <c r="D115" i="10"/>
  <c r="C115" i="10"/>
  <c r="B115" i="10"/>
  <c r="I111" i="10"/>
  <c r="I128" i="10" s="1"/>
  <c r="I135" i="10" s="1"/>
  <c r="H111" i="10"/>
  <c r="H128" i="10" s="1"/>
  <c r="H135" i="10" s="1"/>
  <c r="H136" i="10" s="1"/>
  <c r="G111" i="10"/>
  <c r="G128" i="10" s="1"/>
  <c r="G135" i="10" s="1"/>
  <c r="G136" i="10" s="1"/>
  <c r="F111" i="10"/>
  <c r="F128" i="10" s="1"/>
  <c r="F135" i="10" s="1"/>
  <c r="F136" i="10" s="1"/>
  <c r="E111" i="10"/>
  <c r="E128" i="10" s="1"/>
  <c r="E135" i="10" s="1"/>
  <c r="E136" i="10" s="1"/>
  <c r="D111" i="10"/>
  <c r="D128" i="10" s="1"/>
  <c r="D135" i="10" s="1"/>
  <c r="D136" i="10" s="1"/>
  <c r="C111" i="10"/>
  <c r="C128" i="10" s="1"/>
  <c r="C135" i="10" s="1"/>
  <c r="C136" i="10" s="1"/>
  <c r="B111" i="10"/>
  <c r="B128" i="10" s="1"/>
  <c r="B135" i="10" s="1"/>
  <c r="B136" i="10" s="1"/>
  <c r="I96" i="10"/>
  <c r="H96" i="10"/>
  <c r="G96" i="10"/>
  <c r="F96" i="10"/>
  <c r="E96" i="10"/>
  <c r="D96" i="10"/>
  <c r="C96" i="10"/>
  <c r="B96" i="10"/>
  <c r="I85" i="10"/>
  <c r="H85" i="10"/>
  <c r="G85" i="10"/>
  <c r="F85" i="10"/>
  <c r="E85" i="10"/>
  <c r="D85" i="10"/>
  <c r="C85" i="10"/>
  <c r="B85" i="10"/>
  <c r="H59" i="10"/>
  <c r="H60" i="10" s="1"/>
  <c r="D59" i="10"/>
  <c r="D60" i="10" s="1"/>
  <c r="I58" i="10"/>
  <c r="H58" i="10"/>
  <c r="G58" i="10"/>
  <c r="G59" i="10" s="1"/>
  <c r="G60" i="10" s="1"/>
  <c r="F58" i="10"/>
  <c r="F59" i="10" s="1"/>
  <c r="E58" i="10"/>
  <c r="D58" i="10"/>
  <c r="C58" i="10"/>
  <c r="C59" i="10" s="1"/>
  <c r="C60" i="10" s="1"/>
  <c r="B58" i="10"/>
  <c r="B59" i="10" s="1"/>
  <c r="I45" i="10"/>
  <c r="H45" i="10"/>
  <c r="G45" i="10"/>
  <c r="F45" i="10"/>
  <c r="E45" i="10"/>
  <c r="D45" i="10"/>
  <c r="C45" i="10"/>
  <c r="B45" i="10"/>
  <c r="I36" i="10"/>
  <c r="D36" i="10"/>
  <c r="I30" i="10"/>
  <c r="H30" i="10"/>
  <c r="H36" i="10" s="1"/>
  <c r="G30" i="10"/>
  <c r="G36" i="10" s="1"/>
  <c r="F30" i="10"/>
  <c r="F36" i="10" s="1"/>
  <c r="E30" i="10"/>
  <c r="E36" i="10" s="1"/>
  <c r="D30" i="10"/>
  <c r="C30" i="10"/>
  <c r="C36" i="10" s="1"/>
  <c r="B30" i="10"/>
  <c r="B36" i="10" s="1"/>
  <c r="D12" i="10"/>
  <c r="D64" i="10" s="1"/>
  <c r="D76" i="10" s="1"/>
  <c r="D98" i="10" s="1"/>
  <c r="D100" i="10" s="1"/>
  <c r="D101" i="10" s="1"/>
  <c r="G10" i="10"/>
  <c r="G12" i="10" s="1"/>
  <c r="D10" i="10"/>
  <c r="I7" i="10"/>
  <c r="H7" i="10"/>
  <c r="G7" i="10"/>
  <c r="F7" i="10"/>
  <c r="E7" i="10"/>
  <c r="D7" i="10"/>
  <c r="C7" i="10"/>
  <c r="B7" i="10"/>
  <c r="I4" i="10"/>
  <c r="I10" i="10" s="1"/>
  <c r="I12" i="10" s="1"/>
  <c r="H4" i="10"/>
  <c r="H10" i="10" s="1"/>
  <c r="H12" i="10" s="1"/>
  <c r="G4" i="10"/>
  <c r="F4" i="10"/>
  <c r="F10" i="10" s="1"/>
  <c r="F12" i="10" s="1"/>
  <c r="E4" i="10"/>
  <c r="E10" i="10" s="1"/>
  <c r="E12" i="10" s="1"/>
  <c r="D4" i="10"/>
  <c r="C4" i="10"/>
  <c r="C10" i="10" s="1"/>
  <c r="C12" i="10" s="1"/>
  <c r="B4" i="10"/>
  <c r="B10" i="10" s="1"/>
  <c r="B12" i="10" s="1"/>
  <c r="H1" i="10"/>
  <c r="G1" i="10" s="1"/>
  <c r="F1" i="10" s="1"/>
  <c r="E1" i="10" s="1"/>
  <c r="D1" i="10" s="1"/>
  <c r="C1" i="10" s="1"/>
  <c r="B1" i="10" s="1"/>
  <c r="B31" i="8"/>
  <c r="B30" i="8"/>
  <c r="B29" i="8"/>
  <c r="B28" i="8"/>
  <c r="B27" i="8"/>
  <c r="B26" i="8"/>
  <c r="L24" i="8"/>
  <c r="M24" i="8"/>
  <c r="N24" i="8"/>
  <c r="O24" i="8"/>
  <c r="P24" i="8"/>
  <c r="Q24" i="8"/>
  <c r="R24" i="8"/>
  <c r="S24" i="8"/>
  <c r="T24" i="8"/>
  <c r="U24" i="8"/>
  <c r="K24" i="8"/>
  <c r="L18" i="8"/>
  <c r="M18" i="8"/>
  <c r="N18" i="8"/>
  <c r="O18" i="8"/>
  <c r="P18" i="8" s="1"/>
  <c r="Q18" i="8" s="1"/>
  <c r="R18" i="8" s="1"/>
  <c r="S18" i="8" s="1"/>
  <c r="T18" i="8" s="1"/>
  <c r="U18" i="8" s="1"/>
  <c r="M17" i="8"/>
  <c r="N17" i="8" s="1"/>
  <c r="O17" i="8" s="1"/>
  <c r="P17" i="8" s="1"/>
  <c r="Q17" i="8" s="1"/>
  <c r="R17" i="8" s="1"/>
  <c r="S17" i="8" s="1"/>
  <c r="T17" i="8" s="1"/>
  <c r="U17" i="8" s="1"/>
  <c r="M19" i="8"/>
  <c r="N19" i="8"/>
  <c r="O19" i="8"/>
  <c r="P19" i="8" s="1"/>
  <c r="Q19" i="8" s="1"/>
  <c r="R19" i="8" s="1"/>
  <c r="S19" i="8" s="1"/>
  <c r="T19" i="8" s="1"/>
  <c r="U19" i="8" s="1"/>
  <c r="M20" i="8"/>
  <c r="N20" i="8"/>
  <c r="O20" i="8" s="1"/>
  <c r="P20" i="8" s="1"/>
  <c r="Q20" i="8" s="1"/>
  <c r="R20" i="8" s="1"/>
  <c r="S20" i="8" s="1"/>
  <c r="T20" i="8" s="1"/>
  <c r="U20" i="8" s="1"/>
  <c r="M21" i="8"/>
  <c r="N21" i="8" s="1"/>
  <c r="O21" i="8" s="1"/>
  <c r="P21" i="8" s="1"/>
  <c r="Q21" i="8" s="1"/>
  <c r="R21" i="8" s="1"/>
  <c r="S21" i="8" s="1"/>
  <c r="T21" i="8" s="1"/>
  <c r="U21" i="8" s="1"/>
  <c r="M22" i="8"/>
  <c r="N22" i="8" s="1"/>
  <c r="O22" i="8" s="1"/>
  <c r="P22" i="8" s="1"/>
  <c r="Q22" i="8" s="1"/>
  <c r="R22" i="8" s="1"/>
  <c r="S22" i="8" s="1"/>
  <c r="T22" i="8" s="1"/>
  <c r="U22" i="8" s="1"/>
  <c r="M23" i="8"/>
  <c r="N23" i="8"/>
  <c r="O23" i="8"/>
  <c r="P23" i="8" s="1"/>
  <c r="Q23" i="8" s="1"/>
  <c r="R23" i="8" s="1"/>
  <c r="S23" i="8" s="1"/>
  <c r="T23" i="8" s="1"/>
  <c r="U23" i="8" s="1"/>
  <c r="L19" i="8"/>
  <c r="L20" i="8"/>
  <c r="L21" i="8"/>
  <c r="L22" i="8"/>
  <c r="L23" i="8"/>
  <c r="L17" i="8"/>
  <c r="K23" i="8"/>
  <c r="K18" i="8"/>
  <c r="K19" i="8"/>
  <c r="K20" i="8"/>
  <c r="K21" i="8"/>
  <c r="K22" i="8"/>
  <c r="K17" i="8"/>
  <c r="M16" i="8"/>
  <c r="N16" i="8"/>
  <c r="O16" i="8"/>
  <c r="P16" i="8"/>
  <c r="Q16" i="8"/>
  <c r="R16" i="8"/>
  <c r="S16" i="8"/>
  <c r="T16" i="8"/>
  <c r="U16" i="8"/>
  <c r="L16" i="8"/>
  <c r="K16" i="8"/>
  <c r="N15" i="8"/>
  <c r="O15" i="8" s="1"/>
  <c r="P15" i="8" s="1"/>
  <c r="Q15" i="8" s="1"/>
  <c r="R15" i="8" s="1"/>
  <c r="S15" i="8" s="1"/>
  <c r="T15" i="8" s="1"/>
  <c r="U15" i="8" s="1"/>
  <c r="M15" i="8"/>
  <c r="L15" i="8"/>
  <c r="K15" i="8"/>
  <c r="M3" i="8"/>
  <c r="N3" i="8" s="1"/>
  <c r="O3" i="8" s="1"/>
  <c r="P3" i="8" s="1"/>
  <c r="Q3" i="8" s="1"/>
  <c r="R3" i="8" s="1"/>
  <c r="S3" i="8" s="1"/>
  <c r="T3" i="8" s="1"/>
  <c r="U3" i="8" s="1"/>
  <c r="M4" i="8"/>
  <c r="N4" i="8" s="1"/>
  <c r="O4" i="8" s="1"/>
  <c r="P4" i="8" s="1"/>
  <c r="Q4" i="8" s="1"/>
  <c r="R4" i="8" s="1"/>
  <c r="S4" i="8" s="1"/>
  <c r="T4" i="8" s="1"/>
  <c r="U4" i="8" s="1"/>
  <c r="M5" i="8"/>
  <c r="N5" i="8"/>
  <c r="O5" i="8" s="1"/>
  <c r="P5" i="8" s="1"/>
  <c r="Q5" i="8" s="1"/>
  <c r="R5" i="8" s="1"/>
  <c r="S5" i="8" s="1"/>
  <c r="T5" i="8" s="1"/>
  <c r="U5" i="8" s="1"/>
  <c r="M6" i="8"/>
  <c r="N6" i="8" s="1"/>
  <c r="O6" i="8" s="1"/>
  <c r="P6" i="8" s="1"/>
  <c r="Q6" i="8" s="1"/>
  <c r="R6" i="8" s="1"/>
  <c r="S6" i="8" s="1"/>
  <c r="T6" i="8" s="1"/>
  <c r="U6" i="8" s="1"/>
  <c r="M7" i="8"/>
  <c r="N7" i="8" s="1"/>
  <c r="O7" i="8" s="1"/>
  <c r="P7" i="8" s="1"/>
  <c r="Q7" i="8" s="1"/>
  <c r="R7" i="8" s="1"/>
  <c r="S7" i="8" s="1"/>
  <c r="T7" i="8" s="1"/>
  <c r="U7" i="8" s="1"/>
  <c r="M8" i="8"/>
  <c r="N8" i="8" s="1"/>
  <c r="O8" i="8" s="1"/>
  <c r="P8" i="8" s="1"/>
  <c r="Q8" i="8" s="1"/>
  <c r="R8" i="8" s="1"/>
  <c r="S8" i="8" s="1"/>
  <c r="T8" i="8" s="1"/>
  <c r="U8" i="8" s="1"/>
  <c r="M9" i="8"/>
  <c r="N9" i="8"/>
  <c r="O9" i="8" s="1"/>
  <c r="P9" i="8" s="1"/>
  <c r="Q9" i="8" s="1"/>
  <c r="R9" i="8" s="1"/>
  <c r="S9" i="8" s="1"/>
  <c r="T9" i="8" s="1"/>
  <c r="U9" i="8" s="1"/>
  <c r="M10" i="8"/>
  <c r="N10" i="8" s="1"/>
  <c r="O10" i="8" s="1"/>
  <c r="P10" i="8" s="1"/>
  <c r="Q10" i="8" s="1"/>
  <c r="R10" i="8" s="1"/>
  <c r="S10" i="8" s="1"/>
  <c r="T10" i="8" s="1"/>
  <c r="U10" i="8" s="1"/>
  <c r="M11" i="8"/>
  <c r="N11" i="8" s="1"/>
  <c r="O11" i="8" s="1"/>
  <c r="P11" i="8" s="1"/>
  <c r="Q11" i="8" s="1"/>
  <c r="R11" i="8" s="1"/>
  <c r="S11" i="8" s="1"/>
  <c r="T11" i="8" s="1"/>
  <c r="U11" i="8" s="1"/>
  <c r="L4" i="8"/>
  <c r="L5" i="8"/>
  <c r="L6" i="8"/>
  <c r="L7" i="8"/>
  <c r="L8" i="8"/>
  <c r="L9" i="8"/>
  <c r="L10" i="8"/>
  <c r="L11" i="8"/>
  <c r="L3" i="8"/>
  <c r="K4" i="8"/>
  <c r="K5" i="8"/>
  <c r="K6" i="8"/>
  <c r="K7" i="8"/>
  <c r="K8" i="8"/>
  <c r="K9" i="8"/>
  <c r="K10" i="8"/>
  <c r="K11" i="8"/>
  <c r="K3" i="8"/>
  <c r="D60" i="9"/>
  <c r="E60" i="9"/>
  <c r="F60" i="9"/>
  <c r="G60" i="9"/>
  <c r="H60" i="9"/>
  <c r="I60" i="9"/>
  <c r="J60" i="9"/>
  <c r="C60" i="9"/>
  <c r="D56" i="9"/>
  <c r="E56" i="9"/>
  <c r="F56" i="9"/>
  <c r="G56" i="9"/>
  <c r="H56" i="9"/>
  <c r="I56" i="9"/>
  <c r="J56" i="9"/>
  <c r="C56" i="9"/>
  <c r="D55" i="9"/>
  <c r="E55" i="9"/>
  <c r="F55" i="9"/>
  <c r="G55" i="9"/>
  <c r="H55" i="9"/>
  <c r="I55" i="9"/>
  <c r="J55" i="9"/>
  <c r="C55" i="9"/>
  <c r="D54" i="9"/>
  <c r="E54" i="9"/>
  <c r="F54" i="9"/>
  <c r="G54" i="9"/>
  <c r="H54" i="9"/>
  <c r="I54" i="9"/>
  <c r="J54" i="9"/>
  <c r="C54" i="9"/>
  <c r="D50" i="9"/>
  <c r="D52" i="9" s="1"/>
  <c r="E50" i="9"/>
  <c r="E52" i="9" s="1"/>
  <c r="F50" i="9"/>
  <c r="F52" i="9" s="1"/>
  <c r="G50" i="9"/>
  <c r="G52" i="9" s="1"/>
  <c r="H50" i="9"/>
  <c r="H52" i="9" s="1"/>
  <c r="I50" i="9"/>
  <c r="I52" i="9" s="1"/>
  <c r="J50" i="9"/>
  <c r="J52" i="9" s="1"/>
  <c r="C50" i="9"/>
  <c r="C52" i="9" s="1"/>
  <c r="C19" i="8"/>
  <c r="D19" i="8"/>
  <c r="E19" i="8"/>
  <c r="F19" i="8"/>
  <c r="G19" i="8"/>
  <c r="H19" i="8"/>
  <c r="I19" i="8"/>
  <c r="B19" i="8"/>
  <c r="B8" i="12" l="1"/>
  <c r="B68" i="12"/>
  <c r="D4" i="12"/>
  <c r="L4" i="12"/>
  <c r="M4" i="12"/>
  <c r="C9" i="12"/>
  <c r="G19" i="12"/>
  <c r="E43" i="12"/>
  <c r="L5" i="12"/>
  <c r="L7" i="12" s="1"/>
  <c r="L46" i="12" s="1"/>
  <c r="D8" i="12"/>
  <c r="H8" i="12"/>
  <c r="F8" i="12"/>
  <c r="H9" i="12"/>
  <c r="H19" i="12"/>
  <c r="B43" i="12"/>
  <c r="F43" i="12"/>
  <c r="B56" i="12"/>
  <c r="F56" i="12"/>
  <c r="E56" i="12"/>
  <c r="I56" i="12"/>
  <c r="J56" i="12" s="1"/>
  <c r="K56" i="12" s="1"/>
  <c r="L56" i="12" s="1"/>
  <c r="M56" i="12" s="1"/>
  <c r="N56" i="12" s="1"/>
  <c r="E60" i="12"/>
  <c r="F68" i="12"/>
  <c r="H4" i="12"/>
  <c r="E4" i="12"/>
  <c r="I43" i="12"/>
  <c r="D60" i="12"/>
  <c r="H60" i="12"/>
  <c r="I8" i="12"/>
  <c r="I9" i="12"/>
  <c r="M12" i="12"/>
  <c r="E31" i="12"/>
  <c r="I31" i="12"/>
  <c r="J31" i="12" s="1"/>
  <c r="K31" i="12" s="1"/>
  <c r="L31" i="12" s="1"/>
  <c r="M31" i="12" s="1"/>
  <c r="N31" i="12" s="1"/>
  <c r="F51" i="12"/>
  <c r="C43" i="12"/>
  <c r="G43" i="12"/>
  <c r="C66" i="12"/>
  <c r="C68" i="12" s="1"/>
  <c r="G66" i="12"/>
  <c r="B10" i="11"/>
  <c r="F10" i="11"/>
  <c r="B12" i="11"/>
  <c r="F13" i="11"/>
  <c r="E44" i="11"/>
  <c r="G4" i="11"/>
  <c r="C13" i="11"/>
  <c r="C90" i="11"/>
  <c r="C92" i="11" s="1"/>
  <c r="I158" i="11"/>
  <c r="J202" i="11"/>
  <c r="J205" i="11"/>
  <c r="J206" i="11" s="1"/>
  <c r="K201" i="11"/>
  <c r="D4" i="11"/>
  <c r="D9" i="11"/>
  <c r="H9" i="11"/>
  <c r="D10" i="11"/>
  <c r="D13" i="11"/>
  <c r="H13" i="11"/>
  <c r="B16" i="11"/>
  <c r="F15" i="11"/>
  <c r="C15" i="11"/>
  <c r="C49" i="11"/>
  <c r="C10" i="11"/>
  <c r="G10" i="11"/>
  <c r="G13" i="11"/>
  <c r="I22" i="11"/>
  <c r="D30" i="11"/>
  <c r="H30" i="11"/>
  <c r="I39" i="11"/>
  <c r="B43" i="11"/>
  <c r="C53" i="11"/>
  <c r="D68" i="11"/>
  <c r="I112" i="11"/>
  <c r="J112" i="11" s="1"/>
  <c r="G127" i="11"/>
  <c r="B26" i="11"/>
  <c r="F24" i="11"/>
  <c r="F26" i="11" s="1"/>
  <c r="C24" i="11"/>
  <c r="C26" i="11" s="1"/>
  <c r="E39" i="11"/>
  <c r="I40" i="11"/>
  <c r="E40" i="11"/>
  <c r="C47" i="11"/>
  <c r="G47" i="11"/>
  <c r="G46" i="11"/>
  <c r="C46" i="11"/>
  <c r="D50" i="11"/>
  <c r="H50" i="11"/>
  <c r="H49" i="11"/>
  <c r="G49" i="11"/>
  <c r="G53" i="11"/>
  <c r="J52" i="11"/>
  <c r="E63" i="11"/>
  <c r="E65" i="11" s="1"/>
  <c r="H66" i="11"/>
  <c r="H68" i="11" s="1"/>
  <c r="F84" i="11"/>
  <c r="C84" i="11"/>
  <c r="D86" i="11"/>
  <c r="D88" i="11" s="1"/>
  <c r="H86" i="11"/>
  <c r="H88" i="11" s="1"/>
  <c r="G90" i="11"/>
  <c r="G92" i="11" s="1"/>
  <c r="C117" i="11"/>
  <c r="C119" i="11" s="1"/>
  <c r="E121" i="11"/>
  <c r="E123" i="11" s="1"/>
  <c r="J120" i="11"/>
  <c r="K120" i="11" s="1"/>
  <c r="E125" i="11"/>
  <c r="E127" i="11" s="1"/>
  <c r="G132" i="11"/>
  <c r="G136" i="11"/>
  <c r="I161" i="11"/>
  <c r="J161" i="11" s="1"/>
  <c r="K161" i="11" s="1"/>
  <c r="L161" i="11" s="1"/>
  <c r="M161" i="11" s="1"/>
  <c r="N161" i="11" s="1"/>
  <c r="D188" i="11"/>
  <c r="E188" i="11"/>
  <c r="D190" i="11"/>
  <c r="D184" i="11"/>
  <c r="E185" i="11" s="1"/>
  <c r="C202" i="11"/>
  <c r="C204" i="11" s="1"/>
  <c r="B211" i="11"/>
  <c r="B205" i="11"/>
  <c r="F211" i="11"/>
  <c r="F209" i="11"/>
  <c r="B209" i="11"/>
  <c r="C216" i="11"/>
  <c r="E4" i="11"/>
  <c r="I4" i="11"/>
  <c r="I7" i="11"/>
  <c r="H10" i="11"/>
  <c r="E12" i="11"/>
  <c r="I12" i="11"/>
  <c r="E13" i="11"/>
  <c r="G16" i="11"/>
  <c r="G15" i="11"/>
  <c r="E18" i="11"/>
  <c r="I18" i="11"/>
  <c r="F28" i="11"/>
  <c r="F30" i="11" s="1"/>
  <c r="J27" i="11"/>
  <c r="K27" i="11" s="1"/>
  <c r="L27" i="11" s="1"/>
  <c r="D32" i="11"/>
  <c r="D34" i="11" s="1"/>
  <c r="H32" i="11"/>
  <c r="H34" i="11" s="1"/>
  <c r="B34" i="11"/>
  <c r="D35" i="11"/>
  <c r="D37" i="11" s="1"/>
  <c r="I35" i="11"/>
  <c r="B41" i="11"/>
  <c r="F41" i="11"/>
  <c r="B39" i="11"/>
  <c r="I43" i="11"/>
  <c r="E57" i="11"/>
  <c r="J62" i="11"/>
  <c r="K62" i="11" s="1"/>
  <c r="B92" i="11"/>
  <c r="F92" i="11"/>
  <c r="D94" i="11"/>
  <c r="D96" i="11" s="1"/>
  <c r="H94" i="11"/>
  <c r="H96" i="11" s="1"/>
  <c r="D97" i="11"/>
  <c r="F103" i="11"/>
  <c r="D101" i="11"/>
  <c r="E132" i="11"/>
  <c r="E134" i="11"/>
  <c r="I132" i="11"/>
  <c r="I134" i="11"/>
  <c r="J134" i="11" s="1"/>
  <c r="K134" i="11" s="1"/>
  <c r="E128" i="11"/>
  <c r="F129" i="11" s="1"/>
  <c r="I149" i="11"/>
  <c r="I154" i="11"/>
  <c r="C157" i="11"/>
  <c r="C149" i="11"/>
  <c r="G149" i="11"/>
  <c r="E179" i="11"/>
  <c r="B183" i="11"/>
  <c r="H184" i="11"/>
  <c r="H190" i="11"/>
  <c r="H198" i="11"/>
  <c r="G202" i="11"/>
  <c r="G204" i="11" s="1"/>
  <c r="F205" i="11"/>
  <c r="G216" i="11"/>
  <c r="D55" i="11"/>
  <c r="D57" i="11" s="1"/>
  <c r="H55" i="11"/>
  <c r="H57" i="11" s="1"/>
  <c r="I55" i="11"/>
  <c r="I57" i="11" s="1"/>
  <c r="I74" i="11"/>
  <c r="F80" i="11"/>
  <c r="C80" i="11"/>
  <c r="E90" i="11"/>
  <c r="E92" i="11" s="1"/>
  <c r="I90" i="11"/>
  <c r="I92" i="11" s="1"/>
  <c r="G97" i="11"/>
  <c r="G98" i="11" s="1"/>
  <c r="C101" i="11"/>
  <c r="G101" i="11"/>
  <c r="H101" i="11"/>
  <c r="H105" i="11"/>
  <c r="C115" i="11"/>
  <c r="G115" i="11"/>
  <c r="E115" i="11"/>
  <c r="H117" i="11"/>
  <c r="H119" i="11" s="1"/>
  <c r="C132" i="11"/>
  <c r="F136" i="11"/>
  <c r="C142" i="11"/>
  <c r="I193" i="11"/>
  <c r="I192" i="11"/>
  <c r="I207" i="11"/>
  <c r="J207" i="11" s="1"/>
  <c r="K207" i="11" s="1"/>
  <c r="L207" i="11" s="1"/>
  <c r="M207" i="11" s="1"/>
  <c r="N207" i="11" s="1"/>
  <c r="I206" i="11"/>
  <c r="H211" i="11"/>
  <c r="E213" i="11"/>
  <c r="E205" i="11"/>
  <c r="E206" i="11" s="1"/>
  <c r="I213" i="11"/>
  <c r="I214" i="11"/>
  <c r="C219" i="11"/>
  <c r="D219" i="11"/>
  <c r="D146" i="11"/>
  <c r="D148" i="11" s="1"/>
  <c r="H146" i="11"/>
  <c r="H148" i="11" s="1"/>
  <c r="E169" i="11"/>
  <c r="E171" i="11" s="1"/>
  <c r="I169" i="11"/>
  <c r="I171" i="11" s="1"/>
  <c r="J176" i="11"/>
  <c r="K176" i="11" s="1"/>
  <c r="L176" i="11" s="1"/>
  <c r="E181" i="11"/>
  <c r="E183" i="11" s="1"/>
  <c r="E209" i="11"/>
  <c r="I209" i="11"/>
  <c r="B61" i="11"/>
  <c r="F59" i="11"/>
  <c r="F61" i="11" s="1"/>
  <c r="E77" i="11"/>
  <c r="I77" i="11"/>
  <c r="D84" i="11"/>
  <c r="H84" i="11"/>
  <c r="B88" i="11"/>
  <c r="F86" i="11"/>
  <c r="F88" i="11" s="1"/>
  <c r="B96" i="11"/>
  <c r="F94" i="11"/>
  <c r="F96" i="11" s="1"/>
  <c r="I109" i="11"/>
  <c r="J109" i="11" s="1"/>
  <c r="K109" i="11" s="1"/>
  <c r="L109" i="11" s="1"/>
  <c r="M109" i="11" s="1"/>
  <c r="N109" i="11" s="1"/>
  <c r="I108" i="11"/>
  <c r="I137" i="11"/>
  <c r="I115" i="11"/>
  <c r="E117" i="11"/>
  <c r="E119" i="11" s="1"/>
  <c r="G119" i="11"/>
  <c r="C121" i="11"/>
  <c r="C123" i="11" s="1"/>
  <c r="G121" i="11"/>
  <c r="G123" i="11" s="1"/>
  <c r="I123" i="11"/>
  <c r="B127" i="11"/>
  <c r="B134" i="11"/>
  <c r="F134" i="11"/>
  <c r="B132" i="11"/>
  <c r="F146" i="11"/>
  <c r="F148" i="11" s="1"/>
  <c r="F153" i="11"/>
  <c r="F157" i="11"/>
  <c r="D173" i="11"/>
  <c r="D175" i="11" s="1"/>
  <c r="H173" i="11"/>
  <c r="H175" i="11" s="1"/>
  <c r="F177" i="11"/>
  <c r="F179" i="11" s="1"/>
  <c r="C181" i="11"/>
  <c r="C183" i="11" s="1"/>
  <c r="H181" i="11"/>
  <c r="H183" i="11" s="1"/>
  <c r="E190" i="11"/>
  <c r="I190" i="11"/>
  <c r="J190" i="11" s="1"/>
  <c r="K190" i="11" s="1"/>
  <c r="L190" i="11" s="1"/>
  <c r="F198" i="11"/>
  <c r="B13" i="12"/>
  <c r="F13" i="12"/>
  <c r="G13" i="12"/>
  <c r="E13" i="12"/>
  <c r="E14" i="12"/>
  <c r="I13" i="12"/>
  <c r="I14" i="12"/>
  <c r="M48" i="12"/>
  <c r="J5" i="12"/>
  <c r="J7" i="12" s="1"/>
  <c r="N5" i="12"/>
  <c r="N7" i="12" s="1"/>
  <c r="C8" i="12"/>
  <c r="G8" i="12"/>
  <c r="B9" i="12"/>
  <c r="F9" i="12"/>
  <c r="D11" i="12"/>
  <c r="H11" i="12"/>
  <c r="K12" i="12"/>
  <c r="C19" i="12"/>
  <c r="C24" i="12"/>
  <c r="G24" i="12"/>
  <c r="K35" i="12"/>
  <c r="B54" i="12"/>
  <c r="B53" i="12"/>
  <c r="F54" i="12"/>
  <c r="F53" i="12"/>
  <c r="G68" i="12"/>
  <c r="C11" i="12"/>
  <c r="C14" i="12" s="1"/>
  <c r="K5" i="12"/>
  <c r="K7" i="12" s="1"/>
  <c r="G9" i="12"/>
  <c r="L12" i="12"/>
  <c r="D19" i="12"/>
  <c r="D24" i="12"/>
  <c r="H24" i="12"/>
  <c r="C54" i="12"/>
  <c r="C53" i="12"/>
  <c r="G54" i="12"/>
  <c r="G53" i="12"/>
  <c r="M5" i="12"/>
  <c r="M7" i="12" s="1"/>
  <c r="B19" i="12"/>
  <c r="F19" i="12"/>
  <c r="E68" i="12"/>
  <c r="I68" i="12"/>
  <c r="J67" i="12" s="1"/>
  <c r="B18" i="12"/>
  <c r="F18" i="12"/>
  <c r="E19" i="12"/>
  <c r="I19" i="12"/>
  <c r="J23" i="12"/>
  <c r="J51" i="12" s="1"/>
  <c r="E24" i="12"/>
  <c r="I24" i="12"/>
  <c r="B31" i="12"/>
  <c r="B44" i="12" s="1"/>
  <c r="F31" i="12"/>
  <c r="D51" i="12"/>
  <c r="D53" i="12" s="1"/>
  <c r="H51" i="12"/>
  <c r="H53" i="12" s="1"/>
  <c r="C70" i="12"/>
  <c r="G70" i="12"/>
  <c r="C18" i="12"/>
  <c r="G18" i="12"/>
  <c r="B24" i="12"/>
  <c r="F24" i="12"/>
  <c r="E51" i="12"/>
  <c r="E53" i="12" s="1"/>
  <c r="I51" i="12"/>
  <c r="I53" i="12" s="1"/>
  <c r="J58" i="12"/>
  <c r="K58" i="12" s="1"/>
  <c r="L58" i="12" s="1"/>
  <c r="M58" i="12" s="1"/>
  <c r="N58" i="12" s="1"/>
  <c r="I60" i="12"/>
  <c r="B63" i="12"/>
  <c r="F63" i="12"/>
  <c r="D70" i="12"/>
  <c r="H70" i="12"/>
  <c r="D18" i="12"/>
  <c r="H18" i="12"/>
  <c r="C63" i="12"/>
  <c r="G63" i="12"/>
  <c r="D66" i="12"/>
  <c r="D68" i="12" s="1"/>
  <c r="H66" i="12"/>
  <c r="H68" i="12" s="1"/>
  <c r="E70" i="12"/>
  <c r="I70" i="12"/>
  <c r="J17" i="12"/>
  <c r="F18" i="11"/>
  <c r="E50" i="11"/>
  <c r="E49" i="11"/>
  <c r="C4" i="11"/>
  <c r="B5" i="11"/>
  <c r="F5" i="11"/>
  <c r="B9" i="11"/>
  <c r="F9" i="11"/>
  <c r="E10" i="11"/>
  <c r="I10" i="11"/>
  <c r="C12" i="11"/>
  <c r="G12" i="11"/>
  <c r="E16" i="11"/>
  <c r="I16" i="11"/>
  <c r="D15" i="11"/>
  <c r="H15" i="11"/>
  <c r="B19" i="11"/>
  <c r="F19" i="11"/>
  <c r="B18" i="11"/>
  <c r="E19" i="11"/>
  <c r="B217" i="11"/>
  <c r="B199" i="11"/>
  <c r="B196" i="11"/>
  <c r="B164" i="11"/>
  <c r="B158" i="11"/>
  <c r="B154" i="11"/>
  <c r="B143" i="11"/>
  <c r="B140" i="11"/>
  <c r="B99" i="11"/>
  <c r="B137" i="11"/>
  <c r="B133" i="11"/>
  <c r="B81" i="11"/>
  <c r="B50" i="11"/>
  <c r="F217" i="11"/>
  <c r="F196" i="11"/>
  <c r="F199" i="11"/>
  <c r="F164" i="11"/>
  <c r="F161" i="11"/>
  <c r="F158" i="11"/>
  <c r="F154" i="11"/>
  <c r="F137" i="11"/>
  <c r="F143" i="11"/>
  <c r="F133" i="11"/>
  <c r="F22" i="11"/>
  <c r="F81" i="11"/>
  <c r="F99" i="11"/>
  <c r="F50" i="11"/>
  <c r="M25" i="11"/>
  <c r="L24" i="11"/>
  <c r="F37" i="11"/>
  <c r="F36" i="11"/>
  <c r="C40" i="11"/>
  <c r="C39" i="11"/>
  <c r="C41" i="11"/>
  <c r="G40" i="11"/>
  <c r="G39" i="11"/>
  <c r="G41" i="11"/>
  <c r="B44" i="11"/>
  <c r="F44" i="11"/>
  <c r="D47" i="11"/>
  <c r="D46" i="11"/>
  <c r="H47" i="11"/>
  <c r="H46" i="11"/>
  <c r="B47" i="11"/>
  <c r="F49" i="11"/>
  <c r="J76" i="11"/>
  <c r="J77" i="11" s="1"/>
  <c r="J53" i="11"/>
  <c r="M60" i="11"/>
  <c r="L59" i="11"/>
  <c r="I19" i="11"/>
  <c r="I50" i="11"/>
  <c r="J50" i="11" s="1"/>
  <c r="I49" i="11"/>
  <c r="L58" i="11"/>
  <c r="H4" i="11"/>
  <c r="C5" i="11"/>
  <c r="G5" i="11"/>
  <c r="C9" i="11"/>
  <c r="G9" i="11"/>
  <c r="D12" i="11"/>
  <c r="H12" i="11"/>
  <c r="E15" i="11"/>
  <c r="I15" i="11"/>
  <c r="F16" i="11"/>
  <c r="C18" i="11"/>
  <c r="G18" i="11"/>
  <c r="D18" i="11"/>
  <c r="G19" i="11"/>
  <c r="C220" i="11"/>
  <c r="C199" i="11"/>
  <c r="C102" i="11"/>
  <c r="C22" i="11"/>
  <c r="C106" i="11"/>
  <c r="G220" i="11"/>
  <c r="G199" i="11"/>
  <c r="G22" i="11"/>
  <c r="G106" i="11"/>
  <c r="G102" i="11"/>
  <c r="C28" i="11"/>
  <c r="C30" i="11" s="1"/>
  <c r="G28" i="11"/>
  <c r="G30" i="11" s="1"/>
  <c r="M28" i="11"/>
  <c r="E32" i="11"/>
  <c r="E34" i="11" s="1"/>
  <c r="I32" i="11"/>
  <c r="I34" i="11" s="1"/>
  <c r="M33" i="11"/>
  <c r="L32" i="11"/>
  <c r="B37" i="11"/>
  <c r="B36" i="11"/>
  <c r="D39" i="11"/>
  <c r="H39" i="11"/>
  <c r="C44" i="11"/>
  <c r="C43" i="11"/>
  <c r="C35" i="11"/>
  <c r="G44" i="11"/>
  <c r="G43" i="11"/>
  <c r="G35" i="11"/>
  <c r="E46" i="11"/>
  <c r="I46" i="11"/>
  <c r="F47" i="11"/>
  <c r="L55" i="11"/>
  <c r="M56" i="11"/>
  <c r="K24" i="11"/>
  <c r="L63" i="11"/>
  <c r="M64" i="11"/>
  <c r="D5" i="11"/>
  <c r="H5" i="11"/>
  <c r="B15" i="11"/>
  <c r="C19" i="11"/>
  <c r="E24" i="11"/>
  <c r="E26" i="11" s="1"/>
  <c r="I24" i="11"/>
  <c r="I26" i="11" s="1"/>
  <c r="E41" i="11"/>
  <c r="I41" i="11"/>
  <c r="J41" i="11" s="1"/>
  <c r="D43" i="11"/>
  <c r="H43" i="11"/>
  <c r="C50" i="11"/>
  <c r="L62" i="11"/>
  <c r="E210" i="11"/>
  <c r="E214" i="11"/>
  <c r="E193" i="11"/>
  <c r="E196" i="11"/>
  <c r="E189" i="11"/>
  <c r="E186" i="11"/>
  <c r="E151" i="11"/>
  <c r="E137" i="11"/>
  <c r="E133" i="11"/>
  <c r="D22" i="11"/>
  <c r="H22" i="11"/>
  <c r="D40" i="11"/>
  <c r="H40" i="11"/>
  <c r="D44" i="11"/>
  <c r="H44" i="11"/>
  <c r="E47" i="11"/>
  <c r="E72" i="11"/>
  <c r="E71" i="11"/>
  <c r="I72" i="11"/>
  <c r="J72" i="11" s="1"/>
  <c r="I71" i="11"/>
  <c r="B75" i="11"/>
  <c r="B74" i="11"/>
  <c r="F75" i="11"/>
  <c r="F74" i="11"/>
  <c r="B78" i="11"/>
  <c r="F78" i="11"/>
  <c r="M91" i="11"/>
  <c r="L90" i="11"/>
  <c r="M93" i="11"/>
  <c r="N93" i="11" s="1"/>
  <c r="D106" i="11"/>
  <c r="H106" i="11"/>
  <c r="C109" i="11"/>
  <c r="G109" i="11"/>
  <c r="E112" i="11"/>
  <c r="N118" i="11"/>
  <c r="N117" i="11" s="1"/>
  <c r="M117" i="11"/>
  <c r="N126" i="11"/>
  <c r="N125" i="11" s="1"/>
  <c r="M125" i="11"/>
  <c r="F130" i="11"/>
  <c r="E130" i="11"/>
  <c r="C151" i="11"/>
  <c r="H161" i="11"/>
  <c r="D53" i="11"/>
  <c r="H53" i="11"/>
  <c r="K54" i="11"/>
  <c r="B55" i="11"/>
  <c r="B57" i="11" s="1"/>
  <c r="F55" i="11"/>
  <c r="F57" i="11" s="1"/>
  <c r="D59" i="11"/>
  <c r="D61" i="11" s="1"/>
  <c r="H59" i="11"/>
  <c r="H61" i="11" s="1"/>
  <c r="B63" i="11"/>
  <c r="B65" i="11" s="1"/>
  <c r="F63" i="11"/>
  <c r="F65" i="11" s="1"/>
  <c r="E66" i="11"/>
  <c r="I66" i="11"/>
  <c r="B72" i="11"/>
  <c r="B71" i="11"/>
  <c r="F72" i="11"/>
  <c r="F71" i="11"/>
  <c r="E70" i="11"/>
  <c r="I70" i="11"/>
  <c r="C75" i="11"/>
  <c r="G75" i="11"/>
  <c r="D75" i="11"/>
  <c r="C78" i="11"/>
  <c r="C77" i="11"/>
  <c r="G78" i="11"/>
  <c r="G77" i="11"/>
  <c r="E78" i="11"/>
  <c r="C81" i="11"/>
  <c r="G81" i="11"/>
  <c r="K85" i="11"/>
  <c r="C94" i="11"/>
  <c r="C96" i="11" s="1"/>
  <c r="G94" i="11"/>
  <c r="G96" i="11" s="1"/>
  <c r="E106" i="11"/>
  <c r="E105" i="11"/>
  <c r="E97" i="11"/>
  <c r="I106" i="11"/>
  <c r="I105" i="11"/>
  <c r="I97" i="11"/>
  <c r="B112" i="11"/>
  <c r="F112" i="11"/>
  <c r="M122" i="11"/>
  <c r="L121" i="11"/>
  <c r="L120" i="11" s="1"/>
  <c r="B130" i="11"/>
  <c r="G130" i="11"/>
  <c r="G129" i="11"/>
  <c r="D134" i="11"/>
  <c r="D133" i="11"/>
  <c r="D132" i="11"/>
  <c r="H134" i="11"/>
  <c r="H133" i="11"/>
  <c r="H132" i="11"/>
  <c r="C137" i="11"/>
  <c r="G137" i="11"/>
  <c r="I139" i="11"/>
  <c r="I140" i="11"/>
  <c r="J140" i="11" s="1"/>
  <c r="K140" i="11" s="1"/>
  <c r="L140" i="11" s="1"/>
  <c r="M140" i="11" s="1"/>
  <c r="N140" i="11" s="1"/>
  <c r="C143" i="11"/>
  <c r="G143" i="11"/>
  <c r="B40" i="11"/>
  <c r="F40" i="11"/>
  <c r="B66" i="11"/>
  <c r="F66" i="11"/>
  <c r="C71" i="11"/>
  <c r="G71" i="11"/>
  <c r="F70" i="11"/>
  <c r="D71" i="11"/>
  <c r="G72" i="11"/>
  <c r="D78" i="11"/>
  <c r="H78" i="11"/>
  <c r="D81" i="11"/>
  <c r="D80" i="11"/>
  <c r="H81" i="11"/>
  <c r="H80" i="11"/>
  <c r="M94" i="11"/>
  <c r="C99" i="11"/>
  <c r="H99" i="11"/>
  <c r="H98" i="11"/>
  <c r="E103" i="11"/>
  <c r="E102" i="11"/>
  <c r="E101" i="11"/>
  <c r="I103" i="11"/>
  <c r="J103" i="11" s="1"/>
  <c r="I102" i="11"/>
  <c r="I101" i="11"/>
  <c r="B106" i="11"/>
  <c r="F106" i="11"/>
  <c r="E109" i="11"/>
  <c r="C112" i="11"/>
  <c r="C111" i="11"/>
  <c r="G112" i="11"/>
  <c r="G111" i="11"/>
  <c r="I117" i="11"/>
  <c r="I119" i="11" s="1"/>
  <c r="J116" i="11"/>
  <c r="L117" i="11"/>
  <c r="I125" i="11"/>
  <c r="I127" i="11" s="1"/>
  <c r="J124" i="11"/>
  <c r="K124" i="11" s="1"/>
  <c r="L124" i="11" s="1"/>
  <c r="M124" i="11" s="1"/>
  <c r="N124" i="11" s="1"/>
  <c r="L125" i="11"/>
  <c r="C130" i="11"/>
  <c r="C129" i="11"/>
  <c r="D137" i="11"/>
  <c r="D136" i="11"/>
  <c r="D128" i="11"/>
  <c r="H137" i="11"/>
  <c r="H136" i="11"/>
  <c r="H128" i="11"/>
  <c r="D193" i="11"/>
  <c r="D186" i="11"/>
  <c r="D161" i="11"/>
  <c r="D189" i="11"/>
  <c r="D207" i="11"/>
  <c r="D112" i="11"/>
  <c r="H207" i="11"/>
  <c r="H189" i="11"/>
  <c r="H186" i="11"/>
  <c r="H193" i="11"/>
  <c r="H112" i="11"/>
  <c r="J23" i="11"/>
  <c r="J31" i="11"/>
  <c r="K31" i="11" s="1"/>
  <c r="C66" i="11"/>
  <c r="D67" i="11" s="1"/>
  <c r="G66" i="11"/>
  <c r="D72" i="11"/>
  <c r="H72" i="11"/>
  <c r="C70" i="11"/>
  <c r="G70" i="11"/>
  <c r="H71" i="11"/>
  <c r="E75" i="11"/>
  <c r="I75" i="11"/>
  <c r="E81" i="11"/>
  <c r="I81" i="11"/>
  <c r="J81" i="11" s="1"/>
  <c r="J79" i="11" s="1"/>
  <c r="M86" i="11"/>
  <c r="K90" i="11"/>
  <c r="D99" i="11"/>
  <c r="D98" i="11"/>
  <c r="B102" i="11"/>
  <c r="F102" i="11"/>
  <c r="B109" i="11"/>
  <c r="B108" i="11"/>
  <c r="F109" i="11"/>
  <c r="F108" i="11"/>
  <c r="H109" i="11"/>
  <c r="D111" i="11"/>
  <c r="H111" i="11"/>
  <c r="F117" i="11"/>
  <c r="F119" i="11" s="1"/>
  <c r="D121" i="11"/>
  <c r="D123" i="11" s="1"/>
  <c r="H121" i="11"/>
  <c r="H123" i="11" s="1"/>
  <c r="F125" i="11"/>
  <c r="F127" i="11" s="1"/>
  <c r="E136" i="11"/>
  <c r="I136" i="11"/>
  <c r="E140" i="11"/>
  <c r="D102" i="11"/>
  <c r="H102" i="11"/>
  <c r="C103" i="11"/>
  <c r="G103" i="11"/>
  <c r="C133" i="11"/>
  <c r="G133" i="11"/>
  <c r="F140" i="11"/>
  <c r="D143" i="11"/>
  <c r="D142" i="11"/>
  <c r="H143" i="11"/>
  <c r="H142" i="11"/>
  <c r="C154" i="11"/>
  <c r="G154" i="11"/>
  <c r="C158" i="11"/>
  <c r="G158" i="11"/>
  <c r="E161" i="11"/>
  <c r="N170" i="11"/>
  <c r="N169" i="11" s="1"/>
  <c r="M169" i="11"/>
  <c r="M182" i="11"/>
  <c r="L181" i="11"/>
  <c r="C74" i="11"/>
  <c r="G74" i="11"/>
  <c r="D77" i="11"/>
  <c r="H77" i="11"/>
  <c r="E80" i="11"/>
  <c r="I80" i="11"/>
  <c r="J89" i="11"/>
  <c r="K89" i="11" s="1"/>
  <c r="L89" i="11" s="1"/>
  <c r="B101" i="11"/>
  <c r="F101" i="11"/>
  <c r="B105" i="11"/>
  <c r="F105" i="11"/>
  <c r="C108" i="11"/>
  <c r="G108" i="11"/>
  <c r="C140" i="11"/>
  <c r="G140" i="11"/>
  <c r="F139" i="11"/>
  <c r="E143" i="11"/>
  <c r="I143" i="11"/>
  <c r="J143" i="11" s="1"/>
  <c r="G151" i="11"/>
  <c r="D158" i="11"/>
  <c r="H158" i="11"/>
  <c r="B161" i="11"/>
  <c r="I133" i="11"/>
  <c r="D140" i="11"/>
  <c r="H140" i="11"/>
  <c r="H139" i="11"/>
  <c r="E154" i="11"/>
  <c r="K155" i="11"/>
  <c r="E158" i="11"/>
  <c r="I151" i="11"/>
  <c r="J151" i="11" s="1"/>
  <c r="K151" i="11" s="1"/>
  <c r="L151" i="11" s="1"/>
  <c r="M151" i="11" s="1"/>
  <c r="N151" i="11" s="1"/>
  <c r="I160" i="11"/>
  <c r="D163" i="11"/>
  <c r="G164" i="11"/>
  <c r="D167" i="11"/>
  <c r="J166" i="11"/>
  <c r="I173" i="11"/>
  <c r="I175" i="11" s="1"/>
  <c r="J172" i="11"/>
  <c r="K172" i="11" s="1"/>
  <c r="L172" i="11" s="1"/>
  <c r="D181" i="11"/>
  <c r="D183" i="11" s="1"/>
  <c r="B186" i="11"/>
  <c r="F186" i="11"/>
  <c r="B185" i="11"/>
  <c r="C193" i="11"/>
  <c r="C192" i="11"/>
  <c r="G193" i="11"/>
  <c r="G192" i="11"/>
  <c r="C196" i="11"/>
  <c r="C195" i="11"/>
  <c r="G196" i="11"/>
  <c r="F207" i="11"/>
  <c r="F206" i="11"/>
  <c r="E142" i="11"/>
  <c r="I142" i="11"/>
  <c r="J145" i="11"/>
  <c r="D149" i="11"/>
  <c r="H149" i="11"/>
  <c r="I150" i="11" s="1"/>
  <c r="D153" i="11"/>
  <c r="H153" i="11"/>
  <c r="B155" i="11"/>
  <c r="F155" i="11"/>
  <c r="D157" i="11"/>
  <c r="H157" i="11"/>
  <c r="E160" i="11"/>
  <c r="D164" i="11"/>
  <c r="H164" i="11"/>
  <c r="F163" i="11"/>
  <c r="C164" i="11"/>
  <c r="I164" i="11"/>
  <c r="J164" i="11" s="1"/>
  <c r="F167" i="11"/>
  <c r="C169" i="11"/>
  <c r="C171" i="11" s="1"/>
  <c r="G169" i="11"/>
  <c r="G171" i="11" s="1"/>
  <c r="K168" i="11"/>
  <c r="D169" i="11"/>
  <c r="D171" i="11" s="1"/>
  <c r="M179" i="11"/>
  <c r="F181" i="11"/>
  <c r="F183" i="11" s="1"/>
  <c r="K181" i="11"/>
  <c r="C184" i="11"/>
  <c r="G184" i="11"/>
  <c r="I185" i="11"/>
  <c r="D192" i="11"/>
  <c r="H192" i="11"/>
  <c r="D196" i="11"/>
  <c r="D195" i="11"/>
  <c r="H196" i="11"/>
  <c r="H195" i="11"/>
  <c r="C214" i="11"/>
  <c r="C213" i="11"/>
  <c r="C205" i="11"/>
  <c r="D206" i="11" s="1"/>
  <c r="G214" i="11"/>
  <c r="G213" i="11"/>
  <c r="G205" i="11"/>
  <c r="E153" i="11"/>
  <c r="I153" i="11"/>
  <c r="D154" i="11"/>
  <c r="H154" i="11"/>
  <c r="C155" i="11"/>
  <c r="G155" i="11"/>
  <c r="E157" i="11"/>
  <c r="I157" i="11"/>
  <c r="C161" i="11"/>
  <c r="G161" i="11"/>
  <c r="F160" i="11"/>
  <c r="G163" i="11"/>
  <c r="E164" i="11"/>
  <c r="I189" i="11"/>
  <c r="I167" i="11"/>
  <c r="G167" i="11"/>
  <c r="H177" i="11"/>
  <c r="H179" i="11" s="1"/>
  <c r="I181" i="11"/>
  <c r="I183" i="11" s="1"/>
  <c r="J180" i="11"/>
  <c r="K180" i="11" s="1"/>
  <c r="L180" i="11" s="1"/>
  <c r="G181" i="11"/>
  <c r="G183" i="11" s="1"/>
  <c r="B190" i="11"/>
  <c r="B189" i="11"/>
  <c r="F190" i="11"/>
  <c r="F189" i="11"/>
  <c r="F188" i="11"/>
  <c r="I196" i="11"/>
  <c r="J196" i="11" s="1"/>
  <c r="K196" i="11" s="1"/>
  <c r="L196" i="11" s="1"/>
  <c r="M196" i="11" s="1"/>
  <c r="N196" i="11" s="1"/>
  <c r="C211" i="11"/>
  <c r="C210" i="11"/>
  <c r="C209" i="11"/>
  <c r="G211" i="11"/>
  <c r="G210" i="11"/>
  <c r="G209" i="11"/>
  <c r="B149" i="11"/>
  <c r="C150" i="11" s="1"/>
  <c r="F149" i="11"/>
  <c r="H160" i="11"/>
  <c r="C160" i="11"/>
  <c r="G160" i="11"/>
  <c r="F173" i="11"/>
  <c r="F175" i="11" s="1"/>
  <c r="M173" i="11"/>
  <c r="D177" i="11"/>
  <c r="D179" i="11" s="1"/>
  <c r="F185" i="11"/>
  <c r="B193" i="11"/>
  <c r="B192" i="11"/>
  <c r="F193" i="11"/>
  <c r="F192" i="11"/>
  <c r="G195" i="11"/>
  <c r="E207" i="11"/>
  <c r="D199" i="11"/>
  <c r="H199" i="11"/>
  <c r="E202" i="11"/>
  <c r="E204" i="11" s="1"/>
  <c r="D202" i="11"/>
  <c r="D204" i="11" s="1"/>
  <c r="I202" i="11"/>
  <c r="I204" i="11" s="1"/>
  <c r="H202" i="11"/>
  <c r="H204" i="11" s="1"/>
  <c r="B207" i="11"/>
  <c r="B206" i="11"/>
  <c r="H206" i="11"/>
  <c r="D210" i="11"/>
  <c r="H210" i="11"/>
  <c r="E217" i="11"/>
  <c r="E220" i="11"/>
  <c r="E219" i="11"/>
  <c r="I220" i="11"/>
  <c r="J220" i="11" s="1"/>
  <c r="I219" i="11"/>
  <c r="C189" i="11"/>
  <c r="C188" i="11"/>
  <c r="G189" i="11"/>
  <c r="G188" i="11"/>
  <c r="E195" i="11"/>
  <c r="I195" i="11"/>
  <c r="E199" i="11"/>
  <c r="E198" i="11"/>
  <c r="I199" i="11"/>
  <c r="J199" i="11" s="1"/>
  <c r="I198" i="11"/>
  <c r="B214" i="11"/>
  <c r="F214" i="11"/>
  <c r="B220" i="11"/>
  <c r="F220" i="11"/>
  <c r="C217" i="11"/>
  <c r="G217" i="11"/>
  <c r="D214" i="11"/>
  <c r="H214" i="11"/>
  <c r="D217" i="11"/>
  <c r="D216" i="11"/>
  <c r="H217" i="11"/>
  <c r="H216" i="11"/>
  <c r="D220" i="11"/>
  <c r="H220" i="11"/>
  <c r="K205" i="11"/>
  <c r="B210" i="11"/>
  <c r="F210" i="11"/>
  <c r="E211" i="11"/>
  <c r="I211" i="11"/>
  <c r="J211" i="11" s="1"/>
  <c r="J218" i="11"/>
  <c r="D209" i="11"/>
  <c r="H209" i="11"/>
  <c r="D213" i="11"/>
  <c r="H213" i="11"/>
  <c r="J215" i="11"/>
  <c r="J216" i="11" s="1"/>
  <c r="E216" i="11"/>
  <c r="I216" i="11"/>
  <c r="B219" i="11"/>
  <c r="F219" i="11"/>
  <c r="H20" i="10"/>
  <c r="H64" i="10"/>
  <c r="H76" i="10" s="1"/>
  <c r="H98" i="10" s="1"/>
  <c r="H100" i="10" s="1"/>
  <c r="E64" i="10"/>
  <c r="E76" i="10" s="1"/>
  <c r="E98" i="10" s="1"/>
  <c r="E100" i="10" s="1"/>
  <c r="E101" i="10" s="1"/>
  <c r="E20" i="10"/>
  <c r="I64" i="10"/>
  <c r="I76" i="10" s="1"/>
  <c r="I98" i="10" s="1"/>
  <c r="I20" i="10"/>
  <c r="C64" i="10"/>
  <c r="C76" i="10" s="1"/>
  <c r="C98" i="10" s="1"/>
  <c r="C100" i="10" s="1"/>
  <c r="C101" i="10" s="1"/>
  <c r="C20" i="10"/>
  <c r="G64" i="10"/>
  <c r="G76" i="10" s="1"/>
  <c r="G98" i="10" s="1"/>
  <c r="G100" i="10" s="1"/>
  <c r="G101" i="10" s="1"/>
  <c r="G20" i="10"/>
  <c r="C147" i="10"/>
  <c r="E59" i="10"/>
  <c r="E60" i="10" s="1"/>
  <c r="I59" i="10"/>
  <c r="I60" i="10" s="1"/>
  <c r="E147" i="10"/>
  <c r="I147" i="10"/>
  <c r="E168" i="10"/>
  <c r="E169" i="10" s="1"/>
  <c r="I168" i="10"/>
  <c r="I169" i="10" s="1"/>
  <c r="G167" i="10"/>
  <c r="G168" i="10" s="1"/>
  <c r="G169" i="10" s="1"/>
  <c r="B64" i="10"/>
  <c r="B76" i="10" s="1"/>
  <c r="B98" i="10" s="1"/>
  <c r="B100" i="10" s="1"/>
  <c r="B101" i="10" s="1"/>
  <c r="B20" i="10"/>
  <c r="F64" i="10"/>
  <c r="F76" i="10" s="1"/>
  <c r="F98" i="10" s="1"/>
  <c r="F100" i="10" s="1"/>
  <c r="F101" i="10" s="1"/>
  <c r="F20" i="10"/>
  <c r="B60" i="10"/>
  <c r="F60" i="10"/>
  <c r="B167" i="10"/>
  <c r="B168" i="10" s="1"/>
  <c r="B169" i="10" s="1"/>
  <c r="D20" i="10"/>
  <c r="C167" i="10"/>
  <c r="C168" i="10" s="1"/>
  <c r="C169" i="10" s="1"/>
  <c r="D147" i="10"/>
  <c r="H147" i="10"/>
  <c r="F167" i="10"/>
  <c r="F168" i="10" s="1"/>
  <c r="F169" i="10" s="1"/>
  <c r="D167" i="10"/>
  <c r="D168" i="10" s="1"/>
  <c r="D169" i="10" s="1"/>
  <c r="H167" i="10"/>
  <c r="H168" i="10" s="1"/>
  <c r="H169" i="10" s="1"/>
  <c r="E167" i="10"/>
  <c r="I167" i="10"/>
  <c r="L9" i="12" l="1"/>
  <c r="J50" i="12"/>
  <c r="I37" i="11"/>
  <c r="J37" i="11" s="1"/>
  <c r="K37" i="11" s="1"/>
  <c r="L37" i="11" s="1"/>
  <c r="M37" i="11" s="1"/>
  <c r="N37" i="11" s="1"/>
  <c r="I36" i="11"/>
  <c r="G99" i="11"/>
  <c r="K112" i="11"/>
  <c r="J111" i="11"/>
  <c r="G150" i="11"/>
  <c r="M27" i="11"/>
  <c r="N27" i="11" s="1"/>
  <c r="K215" i="11"/>
  <c r="K216" i="11" s="1"/>
  <c r="K202" i="11"/>
  <c r="L201" i="11"/>
  <c r="E36" i="11"/>
  <c r="J10" i="12"/>
  <c r="K46" i="12"/>
  <c r="K9" i="12"/>
  <c r="K8" i="12"/>
  <c r="L35" i="12"/>
  <c r="H13" i="12"/>
  <c r="H14" i="12"/>
  <c r="I54" i="12"/>
  <c r="J54" i="12" s="1"/>
  <c r="K54" i="12" s="1"/>
  <c r="L54" i="12" s="1"/>
  <c r="M54" i="12" s="1"/>
  <c r="N54" i="12" s="1"/>
  <c r="H54" i="12"/>
  <c r="D13" i="12"/>
  <c r="D14" i="12"/>
  <c r="L8" i="12"/>
  <c r="C13" i="12"/>
  <c r="J61" i="12"/>
  <c r="J64" i="12" s="1"/>
  <c r="J18" i="12"/>
  <c r="K17" i="12"/>
  <c r="D54" i="12"/>
  <c r="M46" i="12"/>
  <c r="M49" i="12" s="1"/>
  <c r="M8" i="12"/>
  <c r="M9" i="12"/>
  <c r="L48" i="12"/>
  <c r="E54" i="12"/>
  <c r="N46" i="12"/>
  <c r="N49" i="12" s="1"/>
  <c r="N9" i="12"/>
  <c r="N8" i="12"/>
  <c r="J24" i="12"/>
  <c r="K23" i="12"/>
  <c r="K51" i="12" s="1"/>
  <c r="K48" i="12"/>
  <c r="J46" i="12"/>
  <c r="J49" i="12" s="1"/>
  <c r="J11" i="12"/>
  <c r="J8" i="12"/>
  <c r="J9" i="12"/>
  <c r="L49" i="12"/>
  <c r="J142" i="11"/>
  <c r="K143" i="11"/>
  <c r="B67" i="11"/>
  <c r="B68" i="11"/>
  <c r="H6" i="11"/>
  <c r="H7" i="11"/>
  <c r="K211" i="11"/>
  <c r="J208" i="11"/>
  <c r="K206" i="11"/>
  <c r="J219" i="11"/>
  <c r="K220" i="11"/>
  <c r="C207" i="11"/>
  <c r="C206" i="11"/>
  <c r="L168" i="11"/>
  <c r="K166" i="11"/>
  <c r="K164" i="11"/>
  <c r="J163" i="11"/>
  <c r="J162" i="11"/>
  <c r="J152" i="11" s="1"/>
  <c r="J149" i="11"/>
  <c r="J146" i="11"/>
  <c r="K145" i="11"/>
  <c r="J159" i="11"/>
  <c r="J160" i="11" s="1"/>
  <c r="C68" i="11"/>
  <c r="C67" i="11"/>
  <c r="J114" i="11"/>
  <c r="K116" i="11"/>
  <c r="K83" i="11"/>
  <c r="L85" i="11"/>
  <c r="I68" i="11"/>
  <c r="J68" i="11" s="1"/>
  <c r="I67" i="11"/>
  <c r="K52" i="11"/>
  <c r="L54" i="11"/>
  <c r="M190" i="11"/>
  <c r="D7" i="11"/>
  <c r="D6" i="11"/>
  <c r="N56" i="11"/>
  <c r="N55" i="11" s="1"/>
  <c r="M55" i="11"/>
  <c r="C36" i="11"/>
  <c r="C37" i="11"/>
  <c r="D36" i="11"/>
  <c r="M32" i="11"/>
  <c r="N33" i="11"/>
  <c r="N32" i="11" s="1"/>
  <c r="C6" i="11"/>
  <c r="C7" i="11"/>
  <c r="J49" i="11"/>
  <c r="K50" i="11"/>
  <c r="E6" i="11"/>
  <c r="K103" i="11"/>
  <c r="G207" i="11"/>
  <c r="G206" i="11"/>
  <c r="M172" i="11"/>
  <c r="N172" i="11" s="1"/>
  <c r="L31" i="11"/>
  <c r="D130" i="11"/>
  <c r="E129" i="11"/>
  <c r="D129" i="11"/>
  <c r="L134" i="11"/>
  <c r="J83" i="11"/>
  <c r="E68" i="11"/>
  <c r="E67" i="11"/>
  <c r="N91" i="11"/>
  <c r="N90" i="11" s="1"/>
  <c r="M90" i="11"/>
  <c r="M89" i="11" s="1"/>
  <c r="N89" i="11" s="1"/>
  <c r="K72" i="11"/>
  <c r="J69" i="11"/>
  <c r="K41" i="11"/>
  <c r="N64" i="11"/>
  <c r="N63" i="11" s="1"/>
  <c r="M63" i="11"/>
  <c r="M62" i="11" s="1"/>
  <c r="N62" i="11" s="1"/>
  <c r="G36" i="11"/>
  <c r="G37" i="11"/>
  <c r="H36" i="11"/>
  <c r="M24" i="11"/>
  <c r="N25" i="11"/>
  <c r="N24" i="11" s="1"/>
  <c r="F7" i="11"/>
  <c r="F6" i="11"/>
  <c r="B151" i="11"/>
  <c r="B150" i="11"/>
  <c r="C185" i="11"/>
  <c r="C186" i="11"/>
  <c r="D185" i="11"/>
  <c r="D151" i="11"/>
  <c r="D150" i="11"/>
  <c r="J194" i="11"/>
  <c r="J195" i="11" s="1"/>
  <c r="J197" i="11"/>
  <c r="J187" i="11" s="1"/>
  <c r="J184" i="11"/>
  <c r="J167" i="11"/>
  <c r="L155" i="11"/>
  <c r="G68" i="11"/>
  <c r="G67" i="11"/>
  <c r="I99" i="11"/>
  <c r="J99" i="11" s="1"/>
  <c r="K99" i="11" s="1"/>
  <c r="L99" i="11" s="1"/>
  <c r="M99" i="11" s="1"/>
  <c r="N99" i="11" s="1"/>
  <c r="I98" i="11"/>
  <c r="G6" i="11"/>
  <c r="G7" i="11"/>
  <c r="N60" i="11"/>
  <c r="N59" i="11" s="1"/>
  <c r="M59" i="11"/>
  <c r="I6" i="11"/>
  <c r="J198" i="11"/>
  <c r="K199" i="11"/>
  <c r="F151" i="11"/>
  <c r="F150" i="11"/>
  <c r="G185" i="11"/>
  <c r="G186" i="11"/>
  <c r="H185" i="11"/>
  <c r="M177" i="11"/>
  <c r="M176" i="11" s="1"/>
  <c r="N179" i="11"/>
  <c r="N177" i="11" s="1"/>
  <c r="H151" i="11"/>
  <c r="H150" i="11"/>
  <c r="M181" i="11"/>
  <c r="M180" i="11" s="1"/>
  <c r="N180" i="11" s="1"/>
  <c r="N182" i="11"/>
  <c r="N181" i="11" s="1"/>
  <c r="E150" i="11"/>
  <c r="J80" i="11"/>
  <c r="K81" i="11"/>
  <c r="K23" i="11"/>
  <c r="J21" i="11"/>
  <c r="H130" i="11"/>
  <c r="I129" i="11"/>
  <c r="H129" i="11"/>
  <c r="F67" i="11"/>
  <c r="F68" i="11"/>
  <c r="M121" i="11"/>
  <c r="M120" i="11" s="1"/>
  <c r="N120" i="11" s="1"/>
  <c r="N122" i="11"/>
  <c r="N121" i="11" s="1"/>
  <c r="E99" i="11"/>
  <c r="E98" i="11"/>
  <c r="H67" i="11"/>
  <c r="F98" i="11"/>
  <c r="M58" i="11"/>
  <c r="N58" i="11" s="1"/>
  <c r="B7" i="11"/>
  <c r="B6" i="11"/>
  <c r="I99" i="10"/>
  <c r="I100" i="10" s="1"/>
  <c r="I101" i="10" s="1"/>
  <c r="H101" i="10"/>
  <c r="L112" i="11" l="1"/>
  <c r="K111" i="11"/>
  <c r="L205" i="11"/>
  <c r="L206" i="11" s="1"/>
  <c r="L202" i="11"/>
  <c r="M201" i="11"/>
  <c r="L215" i="11"/>
  <c r="L216" i="11" s="1"/>
  <c r="J55" i="12"/>
  <c r="J66" i="12" s="1"/>
  <c r="J68" i="12" s="1"/>
  <c r="J53" i="12"/>
  <c r="M35" i="12"/>
  <c r="K49" i="12"/>
  <c r="K18" i="12"/>
  <c r="L17" i="12"/>
  <c r="K61" i="12"/>
  <c r="K64" i="12" s="1"/>
  <c r="J14" i="12"/>
  <c r="J13" i="12"/>
  <c r="K24" i="12"/>
  <c r="L23" i="12"/>
  <c r="L41" i="11"/>
  <c r="L164" i="11"/>
  <c r="K163" i="11"/>
  <c r="L23" i="11"/>
  <c r="K21" i="11"/>
  <c r="J189" i="11"/>
  <c r="J188" i="11"/>
  <c r="J66" i="11"/>
  <c r="K68" i="11"/>
  <c r="L68" i="11" s="1"/>
  <c r="M68" i="11" s="1"/>
  <c r="N68" i="11" s="1"/>
  <c r="K197" i="11"/>
  <c r="K187" i="11" s="1"/>
  <c r="K194" i="11"/>
  <c r="K195" i="11" s="1"/>
  <c r="K184" i="11"/>
  <c r="K167" i="11"/>
  <c r="K219" i="11"/>
  <c r="L220" i="11"/>
  <c r="K218" i="11"/>
  <c r="J210" i="11"/>
  <c r="J209" i="11"/>
  <c r="J212" i="11"/>
  <c r="L81" i="11"/>
  <c r="K80" i="11"/>
  <c r="L199" i="11"/>
  <c r="K198" i="11"/>
  <c r="M155" i="11"/>
  <c r="J71" i="11"/>
  <c r="J70" i="11"/>
  <c r="M134" i="11"/>
  <c r="M31" i="11"/>
  <c r="N31" i="11" s="1"/>
  <c r="M54" i="11"/>
  <c r="L52" i="11"/>
  <c r="M85" i="11"/>
  <c r="L83" i="11"/>
  <c r="L116" i="11"/>
  <c r="K114" i="11"/>
  <c r="J153" i="11"/>
  <c r="J154" i="11"/>
  <c r="M168" i="11"/>
  <c r="L166" i="11"/>
  <c r="L211" i="11"/>
  <c r="K208" i="11"/>
  <c r="J45" i="11"/>
  <c r="J48" i="11"/>
  <c r="J22" i="11"/>
  <c r="J3" i="11"/>
  <c r="J4" i="11" s="1"/>
  <c r="J35" i="11"/>
  <c r="J191" i="11"/>
  <c r="J185" i="11"/>
  <c r="J110" i="11"/>
  <c r="J100" i="11" s="1"/>
  <c r="J84" i="11"/>
  <c r="J97" i="11"/>
  <c r="J107" i="11"/>
  <c r="J108" i="11" s="1"/>
  <c r="L103" i="11"/>
  <c r="N190" i="11"/>
  <c r="J156" i="11"/>
  <c r="J150" i="11"/>
  <c r="N176" i="11"/>
  <c r="L72" i="11"/>
  <c r="L50" i="11"/>
  <c r="K49" i="11"/>
  <c r="K79" i="11"/>
  <c r="K69" i="11" s="1"/>
  <c r="K66" i="11"/>
  <c r="K76" i="11"/>
  <c r="K77" i="11" s="1"/>
  <c r="K53" i="11"/>
  <c r="K97" i="11"/>
  <c r="K107" i="11"/>
  <c r="K108" i="11" s="1"/>
  <c r="K110" i="11"/>
  <c r="K100" i="11" s="1"/>
  <c r="K84" i="11"/>
  <c r="J141" i="11"/>
  <c r="J131" i="11" s="1"/>
  <c r="J128" i="11"/>
  <c r="J138" i="11"/>
  <c r="J139" i="11" s="1"/>
  <c r="J115" i="11"/>
  <c r="K162" i="11"/>
  <c r="K152" i="11" s="1"/>
  <c r="K146" i="11"/>
  <c r="L145" i="11"/>
  <c r="K159" i="11"/>
  <c r="K160" i="11" s="1"/>
  <c r="K149" i="11"/>
  <c r="L143" i="11"/>
  <c r="K142" i="11"/>
  <c r="M202" i="11" l="1"/>
  <c r="N201" i="11"/>
  <c r="M215" i="11"/>
  <c r="M216" i="11" s="1"/>
  <c r="M205" i="11"/>
  <c r="M206" i="11" s="1"/>
  <c r="M112" i="11"/>
  <c r="L111" i="11"/>
  <c r="L24" i="12"/>
  <c r="M23" i="12"/>
  <c r="M51" i="12" s="1"/>
  <c r="L18" i="12"/>
  <c r="M17" i="12"/>
  <c r="L61" i="12"/>
  <c r="L64" i="12" s="1"/>
  <c r="K67" i="12"/>
  <c r="J21" i="12"/>
  <c r="J70" i="12" s="1"/>
  <c r="K50" i="12" s="1"/>
  <c r="K55" i="12"/>
  <c r="K66" i="12" s="1"/>
  <c r="K53" i="12"/>
  <c r="L51" i="12"/>
  <c r="J41" i="12"/>
  <c r="J43" i="12" s="1"/>
  <c r="J16" i="12"/>
  <c r="J19" i="12" s="1"/>
  <c r="N35" i="12"/>
  <c r="K101" i="11"/>
  <c r="K102" i="11"/>
  <c r="K71" i="11"/>
  <c r="K70" i="11"/>
  <c r="M50" i="11"/>
  <c r="L49" i="11"/>
  <c r="J46" i="11"/>
  <c r="J14" i="11"/>
  <c r="L114" i="11"/>
  <c r="M116" i="11"/>
  <c r="M143" i="11"/>
  <c r="L142" i="11"/>
  <c r="J135" i="11"/>
  <c r="J129" i="11"/>
  <c r="K73" i="11"/>
  <c r="K67" i="11"/>
  <c r="J102" i="11"/>
  <c r="J101" i="11"/>
  <c r="K210" i="11"/>
  <c r="K209" i="11"/>
  <c r="K212" i="11"/>
  <c r="L107" i="11"/>
  <c r="L108" i="11" s="1"/>
  <c r="L110" i="11"/>
  <c r="L100" i="11" s="1"/>
  <c r="L84" i="11"/>
  <c r="L97" i="11"/>
  <c r="M199" i="11"/>
  <c r="L198" i="11"/>
  <c r="K189" i="11"/>
  <c r="K188" i="11"/>
  <c r="L163" i="11"/>
  <c r="M164" i="11"/>
  <c r="M72" i="11"/>
  <c r="J36" i="11"/>
  <c r="J5" i="11"/>
  <c r="N168" i="11"/>
  <c r="N166" i="11" s="1"/>
  <c r="M166" i="11"/>
  <c r="M52" i="11"/>
  <c r="N54" i="11"/>
  <c r="N52" i="11" s="1"/>
  <c r="J214" i="11"/>
  <c r="J213" i="11"/>
  <c r="M220" i="11"/>
  <c r="L219" i="11"/>
  <c r="L218" i="11"/>
  <c r="K156" i="11"/>
  <c r="K150" i="11"/>
  <c r="K154" i="11"/>
  <c r="K153" i="11"/>
  <c r="J132" i="11"/>
  <c r="J133" i="11"/>
  <c r="K104" i="11"/>
  <c r="K98" i="11"/>
  <c r="M211" i="11"/>
  <c r="L208" i="11"/>
  <c r="M83" i="11"/>
  <c r="N85" i="11"/>
  <c r="N83" i="11" s="1"/>
  <c r="K48" i="11"/>
  <c r="K22" i="11"/>
  <c r="K35" i="11"/>
  <c r="K45" i="11"/>
  <c r="K3" i="11"/>
  <c r="K4" i="11" s="1"/>
  <c r="L159" i="11"/>
  <c r="L160" i="11" s="1"/>
  <c r="L149" i="11"/>
  <c r="L162" i="11"/>
  <c r="L152" i="11" s="1"/>
  <c r="L146" i="11"/>
  <c r="M145" i="11"/>
  <c r="J157" i="11"/>
  <c r="J158" i="11"/>
  <c r="M103" i="11"/>
  <c r="J98" i="11"/>
  <c r="J104" i="11"/>
  <c r="J193" i="11"/>
  <c r="J192" i="11"/>
  <c r="J17" i="11"/>
  <c r="J38" i="11"/>
  <c r="J42" i="11" s="1"/>
  <c r="L184" i="11"/>
  <c r="L167" i="11"/>
  <c r="L197" i="11"/>
  <c r="L187" i="11" s="1"/>
  <c r="L194" i="11"/>
  <c r="L195" i="11" s="1"/>
  <c r="K141" i="11"/>
  <c r="K131" i="11" s="1"/>
  <c r="K138" i="11"/>
  <c r="K139" i="11" s="1"/>
  <c r="K115" i="11"/>
  <c r="K128" i="11"/>
  <c r="L76" i="11"/>
  <c r="L77" i="11" s="1"/>
  <c r="L53" i="11"/>
  <c r="L79" i="11"/>
  <c r="L69" i="11" s="1"/>
  <c r="L66" i="11"/>
  <c r="N134" i="11"/>
  <c r="N155" i="11"/>
  <c r="M81" i="11"/>
  <c r="L80" i="11"/>
  <c r="K185" i="11"/>
  <c r="K191" i="11"/>
  <c r="J67" i="11"/>
  <c r="J73" i="11"/>
  <c r="L21" i="11"/>
  <c r="M23" i="11"/>
  <c r="M41" i="11"/>
  <c r="N202" i="11" l="1"/>
  <c r="N215" i="11"/>
  <c r="N216" i="11" s="1"/>
  <c r="N205" i="11"/>
  <c r="N206" i="11" s="1"/>
  <c r="N112" i="11"/>
  <c r="N111" i="11" s="1"/>
  <c r="M111" i="11"/>
  <c r="M53" i="12"/>
  <c r="M55" i="12"/>
  <c r="L53" i="12"/>
  <c r="L55" i="12"/>
  <c r="L66" i="12" s="1"/>
  <c r="K68" i="12"/>
  <c r="M18" i="12"/>
  <c r="N17" i="12"/>
  <c r="M61" i="12"/>
  <c r="M64" i="12" s="1"/>
  <c r="M24" i="12"/>
  <c r="N23" i="12"/>
  <c r="N24" i="12" s="1"/>
  <c r="K10" i="12"/>
  <c r="K11" i="12" s="1"/>
  <c r="J44" i="11"/>
  <c r="J43" i="11"/>
  <c r="L102" i="11"/>
  <c r="L101" i="11"/>
  <c r="L70" i="11"/>
  <c r="L71" i="11"/>
  <c r="N23" i="11"/>
  <c r="N21" i="11" s="1"/>
  <c r="M21" i="11"/>
  <c r="L73" i="11"/>
  <c r="L67" i="11"/>
  <c r="L188" i="11"/>
  <c r="L189" i="11"/>
  <c r="J19" i="11"/>
  <c r="J18" i="11"/>
  <c r="K17" i="11"/>
  <c r="K38" i="11"/>
  <c r="K42" i="11" s="1"/>
  <c r="N211" i="11"/>
  <c r="K158" i="11"/>
  <c r="K157" i="11"/>
  <c r="M194" i="11"/>
  <c r="M195" i="11" s="1"/>
  <c r="M167" i="11"/>
  <c r="M184" i="11"/>
  <c r="M197" i="11"/>
  <c r="M187" i="11" s="1"/>
  <c r="M198" i="11"/>
  <c r="N199" i="11"/>
  <c r="N198" i="11" s="1"/>
  <c r="K75" i="11"/>
  <c r="K74" i="11"/>
  <c r="M142" i="11"/>
  <c r="N143" i="11"/>
  <c r="N142" i="11" s="1"/>
  <c r="J106" i="11"/>
  <c r="J105" i="11"/>
  <c r="L210" i="11"/>
  <c r="L209" i="11"/>
  <c r="L212" i="11"/>
  <c r="J75" i="11"/>
  <c r="J74" i="11"/>
  <c r="L154" i="11"/>
  <c r="L153" i="11"/>
  <c r="K14" i="11"/>
  <c r="K46" i="11"/>
  <c r="N110" i="11"/>
  <c r="N84" i="11"/>
  <c r="N97" i="11"/>
  <c r="N107" i="11"/>
  <c r="N194" i="11"/>
  <c r="N195" i="11" s="1"/>
  <c r="N197" i="11"/>
  <c r="N187" i="11" s="1"/>
  <c r="N184" i="11"/>
  <c r="N167" i="11"/>
  <c r="L104" i="11"/>
  <c r="L98" i="11"/>
  <c r="K214" i="11"/>
  <c r="K213" i="11"/>
  <c r="M114" i="11"/>
  <c r="N116" i="11"/>
  <c r="N114" i="11" s="1"/>
  <c r="K193" i="11"/>
  <c r="K192" i="11"/>
  <c r="K135" i="11"/>
  <c r="K129" i="11"/>
  <c r="J40" i="11"/>
  <c r="J39" i="11"/>
  <c r="J8" i="11"/>
  <c r="M149" i="11"/>
  <c r="M162" i="11"/>
  <c r="M152" i="11" s="1"/>
  <c r="M146" i="11"/>
  <c r="N145" i="11"/>
  <c r="M159" i="11"/>
  <c r="M160" i="11" s="1"/>
  <c r="N220" i="11"/>
  <c r="M219" i="11"/>
  <c r="M218" i="11"/>
  <c r="M208" i="11" s="1"/>
  <c r="M76" i="11"/>
  <c r="M77" i="11" s="1"/>
  <c r="M79" i="11"/>
  <c r="M53" i="11"/>
  <c r="M66" i="11"/>
  <c r="M163" i="11"/>
  <c r="N164" i="11"/>
  <c r="N163" i="11" s="1"/>
  <c r="J15" i="11"/>
  <c r="J16" i="11"/>
  <c r="L35" i="11"/>
  <c r="L48" i="11"/>
  <c r="L22" i="11"/>
  <c r="L45" i="11"/>
  <c r="L3" i="11"/>
  <c r="L4" i="11" s="1"/>
  <c r="N41" i="11"/>
  <c r="M80" i="11"/>
  <c r="N81" i="11"/>
  <c r="N80" i="11" s="1"/>
  <c r="K133" i="11"/>
  <c r="K132" i="11"/>
  <c r="L191" i="11"/>
  <c r="L185" i="11"/>
  <c r="N103" i="11"/>
  <c r="N100" i="11" s="1"/>
  <c r="L150" i="11"/>
  <c r="L156" i="11"/>
  <c r="K36" i="11"/>
  <c r="K5" i="11"/>
  <c r="M107" i="11"/>
  <c r="M108" i="11" s="1"/>
  <c r="M110" i="11"/>
  <c r="M100" i="11" s="1"/>
  <c r="M84" i="11"/>
  <c r="M97" i="11"/>
  <c r="K105" i="11"/>
  <c r="K106" i="11"/>
  <c r="N76" i="11"/>
  <c r="N53" i="11"/>
  <c r="N66" i="11"/>
  <c r="J11" i="11"/>
  <c r="J7" i="11"/>
  <c r="J6" i="11"/>
  <c r="N72" i="11"/>
  <c r="M69" i="11"/>
  <c r="J136" i="11"/>
  <c r="J137" i="11"/>
  <c r="L141" i="11"/>
  <c r="L131" i="11" s="1"/>
  <c r="L138" i="11"/>
  <c r="L139" i="11" s="1"/>
  <c r="L115" i="11"/>
  <c r="L128" i="11"/>
  <c r="M49" i="11"/>
  <c r="N50" i="11"/>
  <c r="N49" i="11" s="1"/>
  <c r="N79" i="11" l="1"/>
  <c r="K14" i="12"/>
  <c r="K13" i="12"/>
  <c r="N51" i="12"/>
  <c r="L67" i="12"/>
  <c r="L68" i="12" s="1"/>
  <c r="K21" i="12"/>
  <c r="K70" i="12" s="1"/>
  <c r="L50" i="12" s="1"/>
  <c r="M66" i="12"/>
  <c r="N61" i="12"/>
  <c r="N64" i="12" s="1"/>
  <c r="N18" i="12"/>
  <c r="M102" i="11"/>
  <c r="M101" i="11"/>
  <c r="M209" i="11"/>
  <c r="M210" i="11"/>
  <c r="M212" i="11"/>
  <c r="N189" i="11"/>
  <c r="N188" i="11"/>
  <c r="M71" i="11"/>
  <c r="M70" i="11"/>
  <c r="J13" i="11"/>
  <c r="J12" i="11"/>
  <c r="N77" i="11"/>
  <c r="K6" i="11"/>
  <c r="K7" i="11"/>
  <c r="N102" i="11"/>
  <c r="N101" i="11"/>
  <c r="L46" i="11"/>
  <c r="L14" i="11"/>
  <c r="M73" i="11"/>
  <c r="M67" i="11"/>
  <c r="N162" i="11"/>
  <c r="N152" i="11" s="1"/>
  <c r="N149" i="11"/>
  <c r="N146" i="11"/>
  <c r="N159" i="11"/>
  <c r="N160" i="11" s="1"/>
  <c r="J10" i="11"/>
  <c r="J9" i="11"/>
  <c r="K137" i="11"/>
  <c r="K136" i="11"/>
  <c r="M141" i="11"/>
  <c r="M131" i="11" s="1"/>
  <c r="M115" i="11"/>
  <c r="M128" i="11"/>
  <c r="M138" i="11"/>
  <c r="M139" i="11" s="1"/>
  <c r="L106" i="11"/>
  <c r="L105" i="11"/>
  <c r="N45" i="11"/>
  <c r="N48" i="11"/>
  <c r="N22" i="11"/>
  <c r="N3" i="11"/>
  <c r="N35" i="11"/>
  <c r="M98" i="11"/>
  <c r="M104" i="11"/>
  <c r="L192" i="11"/>
  <c r="L193" i="11"/>
  <c r="M150" i="11"/>
  <c r="M156" i="11"/>
  <c r="M45" i="11"/>
  <c r="M35" i="11"/>
  <c r="M22" i="11"/>
  <c r="M3" i="11"/>
  <c r="M4" i="11" s="1"/>
  <c r="M48" i="11"/>
  <c r="L133" i="11"/>
  <c r="L132" i="11"/>
  <c r="N69" i="11"/>
  <c r="N67" i="11"/>
  <c r="N73" i="11"/>
  <c r="N108" i="11"/>
  <c r="K44" i="11"/>
  <c r="K43" i="11"/>
  <c r="L36" i="11"/>
  <c r="L5" i="11"/>
  <c r="N141" i="11"/>
  <c r="N131" i="11" s="1"/>
  <c r="N128" i="11"/>
  <c r="N138" i="11"/>
  <c r="N139" i="11" s="1"/>
  <c r="N115" i="11"/>
  <c r="L214" i="11"/>
  <c r="L213" i="11"/>
  <c r="M191" i="11"/>
  <c r="M185" i="11"/>
  <c r="K18" i="11"/>
  <c r="K19" i="11"/>
  <c r="L129" i="11"/>
  <c r="L135" i="11"/>
  <c r="L158" i="11"/>
  <c r="L157" i="11"/>
  <c r="N38" i="11"/>
  <c r="L17" i="11"/>
  <c r="L38" i="11"/>
  <c r="N219" i="11"/>
  <c r="N218" i="11"/>
  <c r="N208" i="11" s="1"/>
  <c r="M154" i="11"/>
  <c r="M153" i="11"/>
  <c r="N191" i="11"/>
  <c r="N185" i="11"/>
  <c r="N98" i="11"/>
  <c r="N104" i="11"/>
  <c r="K16" i="11"/>
  <c r="K15" i="11"/>
  <c r="M189" i="11"/>
  <c r="M188" i="11"/>
  <c r="K40" i="11"/>
  <c r="K39" i="11"/>
  <c r="K8" i="11"/>
  <c r="L74" i="11"/>
  <c r="L75" i="11"/>
  <c r="M67" i="12" l="1"/>
  <c r="M68" i="12" s="1"/>
  <c r="L21" i="12"/>
  <c r="L70" i="12" s="1"/>
  <c r="M50" i="12" s="1"/>
  <c r="N55" i="12"/>
  <c r="N66" i="12" s="1"/>
  <c r="N53" i="12"/>
  <c r="L10" i="12"/>
  <c r="L11" i="12" s="1"/>
  <c r="K41" i="12"/>
  <c r="K43" i="12" s="1"/>
  <c r="K16" i="12"/>
  <c r="K19" i="12" s="1"/>
  <c r="N210" i="11"/>
  <c r="N209" i="11"/>
  <c r="N212" i="11"/>
  <c r="L39" i="11"/>
  <c r="L40" i="11"/>
  <c r="L8" i="11"/>
  <c r="M129" i="11"/>
  <c r="M135" i="11"/>
  <c r="L19" i="11"/>
  <c r="L18" i="11"/>
  <c r="L137" i="11"/>
  <c r="L136" i="11"/>
  <c r="L6" i="11"/>
  <c r="L11" i="11"/>
  <c r="L7" i="11"/>
  <c r="M17" i="11"/>
  <c r="M38" i="11"/>
  <c r="N39" i="11" s="1"/>
  <c r="M46" i="11"/>
  <c r="M14" i="11"/>
  <c r="N4" i="11"/>
  <c r="N156" i="11"/>
  <c r="N150" i="11"/>
  <c r="L16" i="11"/>
  <c r="L15" i="11"/>
  <c r="N106" i="11"/>
  <c r="N105" i="11"/>
  <c r="N132" i="11"/>
  <c r="N133" i="11"/>
  <c r="N75" i="11"/>
  <c r="N74" i="11"/>
  <c r="N36" i="11"/>
  <c r="N42" i="11"/>
  <c r="N5" i="11"/>
  <c r="M75" i="11"/>
  <c r="M74" i="11"/>
  <c r="K10" i="11"/>
  <c r="K9" i="11"/>
  <c r="N40" i="11"/>
  <c r="N8" i="11"/>
  <c r="M193" i="11"/>
  <c r="M192" i="11"/>
  <c r="N71" i="11"/>
  <c r="N70" i="11"/>
  <c r="M158" i="11"/>
  <c r="M157" i="11"/>
  <c r="M106" i="11"/>
  <c r="M105" i="11"/>
  <c r="M133" i="11"/>
  <c r="M132" i="11"/>
  <c r="N153" i="11"/>
  <c r="N154" i="11"/>
  <c r="K11" i="11"/>
  <c r="M42" i="11"/>
  <c r="M5" i="11"/>
  <c r="M36" i="11"/>
  <c r="N46" i="11"/>
  <c r="N14" i="11"/>
  <c r="N193" i="11"/>
  <c r="N192" i="11"/>
  <c r="N135" i="11"/>
  <c r="N129" i="11"/>
  <c r="L42" i="11"/>
  <c r="N17" i="11"/>
  <c r="M213" i="11"/>
  <c r="M214" i="11"/>
  <c r="L14" i="12" l="1"/>
  <c r="L13" i="12"/>
  <c r="M10" i="12"/>
  <c r="M11" i="12" s="1"/>
  <c r="N67" i="12"/>
  <c r="N68" i="12" s="1"/>
  <c r="N21" i="12" s="1"/>
  <c r="N70" i="12" s="1"/>
  <c r="M21" i="12"/>
  <c r="M70" i="12" s="1"/>
  <c r="N50" i="12" s="1"/>
  <c r="N10" i="12" s="1"/>
  <c r="N11" i="12" s="1"/>
  <c r="L43" i="11"/>
  <c r="L44" i="11"/>
  <c r="M7" i="11"/>
  <c r="M6" i="11"/>
  <c r="N10" i="11"/>
  <c r="M16" i="11"/>
  <c r="M15" i="11"/>
  <c r="N214" i="11"/>
  <c r="N213" i="11"/>
  <c r="N19" i="11"/>
  <c r="N18" i="11"/>
  <c r="M19" i="11"/>
  <c r="M18" i="11"/>
  <c r="M137" i="11"/>
  <c r="M136" i="11"/>
  <c r="N15" i="11"/>
  <c r="N16" i="11"/>
  <c r="M43" i="11"/>
  <c r="M44" i="11"/>
  <c r="L13" i="11"/>
  <c r="L12" i="11"/>
  <c r="L9" i="11"/>
  <c r="L10" i="11"/>
  <c r="N44" i="11"/>
  <c r="N43" i="11"/>
  <c r="N136" i="11"/>
  <c r="N137" i="11"/>
  <c r="K13" i="11"/>
  <c r="K12" i="11"/>
  <c r="N11" i="11"/>
  <c r="N7" i="11"/>
  <c r="N6" i="11"/>
  <c r="N157" i="11"/>
  <c r="N158" i="11"/>
  <c r="M39" i="11"/>
  <c r="M8" i="11"/>
  <c r="M11" i="11" s="1"/>
  <c r="M40" i="11"/>
  <c r="N14" i="12" l="1"/>
  <c r="N13" i="12"/>
  <c r="M14" i="12"/>
  <c r="M13" i="12"/>
  <c r="L41" i="12"/>
  <c r="L43" i="12" s="1"/>
  <c r="L16" i="12"/>
  <c r="L19" i="12" s="1"/>
  <c r="M12" i="11"/>
  <c r="M13" i="11"/>
  <c r="N12" i="11"/>
  <c r="N13" i="11"/>
  <c r="N9" i="11"/>
  <c r="M9" i="11"/>
  <c r="M10" i="11"/>
  <c r="M41" i="12" l="1"/>
  <c r="M43" i="12" s="1"/>
  <c r="M16" i="12"/>
  <c r="M19" i="12" s="1"/>
  <c r="N41" i="12"/>
  <c r="N43" i="12" s="1"/>
  <c r="N16" i="12"/>
  <c r="N19" i="12" s="1"/>
  <c r="D16" i="8" l="1"/>
  <c r="E16" i="8"/>
  <c r="F16" i="8"/>
  <c r="G16" i="8"/>
  <c r="H16" i="8"/>
  <c r="I16" i="8"/>
  <c r="C16" i="8"/>
  <c r="C18" i="9"/>
  <c r="D18" i="9"/>
  <c r="E18" i="9"/>
  <c r="F18" i="9"/>
  <c r="G18" i="9"/>
  <c r="H18" i="9"/>
  <c r="I18" i="9"/>
  <c r="J18" i="9"/>
  <c r="C19" i="9"/>
  <c r="D19" i="9"/>
  <c r="E19" i="9"/>
  <c r="F19" i="9"/>
  <c r="G19" i="9"/>
  <c r="H19" i="9"/>
  <c r="I19" i="9"/>
  <c r="J19" i="9"/>
  <c r="D16" i="9"/>
  <c r="E16" i="9"/>
  <c r="F16" i="9"/>
  <c r="G16" i="9"/>
  <c r="H16" i="9"/>
  <c r="I16" i="9"/>
  <c r="J16" i="9"/>
  <c r="C16" i="9"/>
  <c r="D41" i="9"/>
  <c r="E41" i="9"/>
  <c r="F41" i="9"/>
  <c r="G41" i="9"/>
  <c r="H41" i="9"/>
  <c r="I41" i="9"/>
  <c r="J41" i="9"/>
  <c r="C41" i="9"/>
  <c r="D32" i="9"/>
  <c r="D38" i="9" s="1"/>
  <c r="E32" i="9"/>
  <c r="E38" i="9" s="1"/>
  <c r="F32" i="9"/>
  <c r="F38" i="9" s="1"/>
  <c r="G32" i="9"/>
  <c r="G38" i="9" s="1"/>
  <c r="H32" i="9"/>
  <c r="H38" i="9" s="1"/>
  <c r="I32" i="9"/>
  <c r="I38" i="9" s="1"/>
  <c r="J32" i="9"/>
  <c r="J38" i="9" s="1"/>
  <c r="C32" i="9"/>
  <c r="C38" i="9" s="1"/>
  <c r="D9" i="9"/>
  <c r="D10" i="9" s="1"/>
  <c r="E9" i="9"/>
  <c r="E10" i="9" s="1"/>
  <c r="F9" i="9"/>
  <c r="F10" i="9" s="1"/>
  <c r="G9" i="9"/>
  <c r="G10" i="9" s="1"/>
  <c r="H9" i="9"/>
  <c r="H10" i="9" s="1"/>
  <c r="I9" i="9"/>
  <c r="I10" i="9" s="1"/>
  <c r="J9" i="9"/>
  <c r="J10" i="9" s="1"/>
  <c r="C9" i="9"/>
  <c r="C10" i="9" s="1"/>
  <c r="D25" i="9"/>
  <c r="E25" i="9"/>
  <c r="F25" i="9"/>
  <c r="G25" i="9"/>
  <c r="H25" i="9"/>
  <c r="I25" i="9"/>
  <c r="J25" i="9"/>
  <c r="C25" i="9"/>
  <c r="C7" i="9"/>
  <c r="D7" i="9"/>
  <c r="E7" i="9"/>
  <c r="F7" i="9"/>
  <c r="G7" i="9"/>
  <c r="H7" i="9"/>
  <c r="I7" i="9"/>
  <c r="J7" i="9"/>
  <c r="J4" i="9" l="1"/>
  <c r="I22" i="8"/>
  <c r="I4" i="9"/>
  <c r="I14" i="9" s="1"/>
  <c r="H22" i="8"/>
  <c r="E4" i="9"/>
  <c r="E14" i="9" s="1"/>
  <c r="D22" i="8"/>
  <c r="C4" i="9"/>
  <c r="B22" i="8"/>
  <c r="G4" i="9"/>
  <c r="F22" i="8"/>
  <c r="F4" i="9"/>
  <c r="F14" i="9" s="1"/>
  <c r="E22" i="8"/>
  <c r="H4" i="9"/>
  <c r="H14" i="9" s="1"/>
  <c r="G22" i="8"/>
  <c r="D4" i="9"/>
  <c r="D14" i="9" s="1"/>
  <c r="C22" i="8"/>
  <c r="G14" i="9"/>
  <c r="J14" i="9"/>
  <c r="C14" i="9"/>
  <c r="E3" i="9" l="1"/>
  <c r="F3" i="9"/>
  <c r="G3" i="9"/>
  <c r="H3" i="9"/>
  <c r="I3" i="9"/>
  <c r="J3" i="9"/>
  <c r="D3" i="9"/>
  <c r="C1" i="8"/>
  <c r="D1" i="8" s="1"/>
  <c r="E1" i="8" s="1"/>
  <c r="F1" i="8" s="1"/>
  <c r="G1" i="8" s="1"/>
  <c r="H1" i="8" s="1"/>
  <c r="I1" i="8" s="1"/>
  <c r="K1" i="8" s="1"/>
  <c r="L1" i="8" s="1"/>
  <c r="M1" i="8" s="1"/>
  <c r="N1" i="8" s="1"/>
  <c r="O1" i="8" s="1"/>
  <c r="P1" i="8" s="1"/>
  <c r="Q1" i="8" s="1"/>
  <c r="R1" i="8" s="1"/>
  <c r="S1" i="8" s="1"/>
  <c r="T1" i="8" s="1"/>
  <c r="K3" i="9" l="1"/>
  <c r="F11" i="9" l="1"/>
  <c r="F12" i="9" s="1"/>
  <c r="J11" i="9"/>
  <c r="J12" i="9" s="1"/>
  <c r="G11" i="9"/>
  <c r="G12" i="9" s="1"/>
  <c r="C11" i="9"/>
  <c r="C12" i="9" s="1"/>
  <c r="D11" i="9"/>
  <c r="D12" i="9" s="1"/>
  <c r="H11" i="9"/>
  <c r="H12" i="9" s="1"/>
  <c r="E11" i="9"/>
  <c r="E12" i="9" s="1"/>
  <c r="I11" i="9"/>
  <c r="I12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64767756-8A0F-4A84-9346-13A0E27559B5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<sst xmlns="http://schemas.openxmlformats.org/spreadsheetml/2006/main" count="629" uniqueCount="280">
  <si>
    <t>Notes</t>
  </si>
  <si>
    <t>Instructions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</si>
  <si>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</si>
  <si>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</si>
  <si>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</si>
  <si>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</si>
  <si>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</si>
  <si>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</si>
  <si>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</si>
  <si>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</si>
  <si>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</si>
  <si>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</si>
  <si>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</si>
  <si>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</si>
  <si>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Growth %</t>
  </si>
  <si>
    <t>Beta</t>
  </si>
  <si>
    <t>Cost of Equity</t>
  </si>
  <si>
    <t>Cost of Debt</t>
  </si>
  <si>
    <t>Debt Ratio</t>
  </si>
  <si>
    <t>WACC</t>
  </si>
  <si>
    <t xml:space="preserve">Value of the firm </t>
  </si>
  <si>
    <t xml:space="preserve">Value of Equity per Share </t>
  </si>
  <si>
    <t xml:space="preserve">Book Value of Debt </t>
  </si>
  <si>
    <t xml:space="preserve">Value of Equity </t>
  </si>
  <si>
    <t xml:space="preserve">Present Value of FCFF in high growth phase </t>
  </si>
  <si>
    <t xml:space="preserve">Present Value of Terminal Value of Firm </t>
  </si>
  <si>
    <t>Calculate from Income statement sheet</t>
  </si>
  <si>
    <t>Source from a financial website</t>
  </si>
  <si>
    <t>Present Values</t>
  </si>
  <si>
    <t>Calculate using below figures</t>
  </si>
  <si>
    <t>Submission time is 3 days from the day the task was given to you</t>
  </si>
  <si>
    <t>Follow the instructions on the Schedules sheet and complete the schedule</t>
  </si>
  <si>
    <t>CAPM</t>
  </si>
  <si>
    <t>https://www.treasury.gov/resource-center/data-chart-center/interest-rates/Pages/TextView.aspx?data=longtermrate</t>
  </si>
  <si>
    <t>Rf</t>
  </si>
  <si>
    <t>S&amp;P 500 index 1 year return (Source from a financial website)</t>
  </si>
  <si>
    <t>Rm</t>
  </si>
  <si>
    <t>Feel free to reach out, if you have any questions or issues related to the task.</t>
  </si>
  <si>
    <t>Calculate for periods from 2022 onwards</t>
  </si>
  <si>
    <t>NIKE, INC.
(Dollars and Shares in Millions Except Per Share Amounts)</t>
  </si>
  <si>
    <t>Copy this sheet to your finalized model from the previous task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</si>
  <si>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</si>
  <si>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</si>
  <si>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Extend the FCFF to 2027, forecast FCFF based on historical growth trend for 2024-terminal year</t>
  </si>
  <si>
    <t>g</t>
  </si>
  <si>
    <t>EBITDA</t>
  </si>
  <si>
    <t>FCFF</t>
  </si>
  <si>
    <t>DEBT</t>
  </si>
  <si>
    <t>CAPITAL</t>
  </si>
  <si>
    <t>EPS</t>
  </si>
  <si>
    <t>SHARES OUTS</t>
  </si>
  <si>
    <t>Long-term debt</t>
  </si>
  <si>
    <t>Operating lease liabilities</t>
  </si>
  <si>
    <t>Deferred income taxes and other liabilities</t>
  </si>
  <si>
    <t>Cash and equivalents</t>
  </si>
  <si>
    <t>BV</t>
  </si>
  <si>
    <t>SHARHOLDERS EQUITY</t>
  </si>
  <si>
    <t>Net income</t>
  </si>
  <si>
    <t>Gross Cashflow</t>
  </si>
  <si>
    <t>(Increase)/Decrease in Current Asset</t>
  </si>
  <si>
    <t>Increase/(Decrease) in Current Liabilities</t>
  </si>
  <si>
    <t>(Increase)/Decrease in Capital Expenditure</t>
  </si>
  <si>
    <t>Free Cashflow from Operating Activities</t>
  </si>
  <si>
    <t>Amortization</t>
  </si>
  <si>
    <t>Depreciation</t>
  </si>
  <si>
    <t>CAPEX</t>
  </si>
  <si>
    <t>NET PROFIT</t>
  </si>
  <si>
    <t>Interest expense (income), net</t>
  </si>
  <si>
    <t>COST OF DEBT</t>
  </si>
  <si>
    <t>COST OF EQUITY</t>
  </si>
  <si>
    <t>DEBT TO CAPITAL</t>
  </si>
  <si>
    <t>EQUITY TO CAPITAL</t>
  </si>
  <si>
    <t>AFTER TAX COST OF DEBT</t>
  </si>
  <si>
    <t>EFFECTIVE TAX RATE</t>
  </si>
  <si>
    <t>WEIGHTED COST OF DEBT</t>
  </si>
  <si>
    <t>WEIGHTED COST OF EQUITY</t>
  </si>
  <si>
    <t>CHANGE IN CAPEX</t>
  </si>
  <si>
    <t>TOTAL DEBT</t>
  </si>
  <si>
    <t>TOTAL ASSET</t>
  </si>
  <si>
    <t>DEBT RATIO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</si>
  <si>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</si>
  <si>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</si>
  <si>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</si>
  <si>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</si>
  <si>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</si>
  <si>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</si>
  <si>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</si>
  <si>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</si>
  <si>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</si>
  <si>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</si>
  <si>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</si>
  <si>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</si>
  <si>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</si>
  <si>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</si>
  <si>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</si>
  <si>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</si>
  <si>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</si>
  <si>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</si>
  <si>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</si>
  <si>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</si>
  <si>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</si>
  <si>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</si>
  <si>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</si>
  <si>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</si>
  <si>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</si>
  <si>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</si>
  <si>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</si>
  <si>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</si>
  <si>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</si>
  <si>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</si>
  <si>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</si>
  <si>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</si>
  <si>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</si>
  <si>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</si>
  <si>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</si>
  <si>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</si>
  <si>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</si>
  <si>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</si>
  <si>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</si>
  <si>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</si>
  <si>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</si>
  <si>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</si>
  <si>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</si>
  <si>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</si>
  <si>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</si>
  <si>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</si>
  <si>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</si>
  <si>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</si>
  <si>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</si>
  <si>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</si>
  <si>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</si>
  <si>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</si>
  <si>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</si>
  <si>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</si>
  <si>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Adjustments to reconcile net income to net cash provided (used) by operations: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</si>
  <si>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</si>
  <si>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</si>
  <si>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</si>
  <si>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</si>
  <si>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</si>
  <si>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</si>
  <si>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</si>
  <si>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</si>
  <si>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</si>
  <si>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</si>
  <si>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</si>
  <si>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</si>
  <si>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</si>
  <si>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</si>
  <si>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Investments in reverse repurchase agreements</t>
  </si>
  <si>
    <t>Additions to property, plant and equipment</t>
  </si>
  <si>
    <t>Disposals of property, plant and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</si>
  <si>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</si>
  <si>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</si>
  <si>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</si>
  <si>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</si>
  <si>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Long-term debt payments, including current portion</t>
  </si>
  <si>
    <t>Increase (decrease) in notes payable, net</t>
  </si>
  <si>
    <t>Repayment of borrowings</t>
  </si>
  <si>
    <t>Proceeds from exercise of stock options and other stock issuances</t>
  </si>
  <si>
    <t>Excess tax benefits from share-based payment arrangements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</si>
  <si>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</si>
  <si>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</si>
  <si>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</si>
  <si>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</si>
  <si>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</si>
  <si>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</si>
  <si>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</si>
  <si>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</si>
  <si>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</si>
  <si>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</si>
  <si>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</si>
  <si>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</si>
  <si>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</si>
  <si>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</si>
  <si>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</si>
  <si>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</si>
  <si>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</si>
  <si>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</si>
  <si>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</si>
  <si>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</si>
  <si>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</si>
  <si>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</si>
  <si>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</si>
  <si>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</si>
  <si>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</si>
  <si>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</si>
  <si>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</si>
  <si>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</si>
  <si>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</si>
  <si>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</si>
  <si>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</si>
  <si>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</si>
  <si>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</si>
  <si>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</si>
  <si>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Total NIKE Brand</t>
  </si>
  <si>
    <t>TOTAL PROPERTY, PLANT AND EQUIPMENT, NET</t>
  </si>
  <si>
    <t>ADDITIONS TO PROPERTY, PLANT AND EQUIPMENT</t>
  </si>
  <si>
    <t>Asia Pacific &amp; Latin America(1)</t>
  </si>
  <si>
    <t>TOTAL ADDITIONS TO PROPERTY, PLANT AND EQUIPMENT</t>
  </si>
  <si>
    <t>DEPRECIATION</t>
  </si>
  <si>
    <t>TOTAL DEPRECIATION</t>
  </si>
  <si>
    <t>Revenue Drivers</t>
  </si>
  <si>
    <t>Organic revenue growth</t>
  </si>
  <si>
    <t>-</t>
  </si>
  <si>
    <t>Group Totals</t>
  </si>
  <si>
    <t>Group Revenue</t>
  </si>
  <si>
    <t>Add up the segment revenues from below</t>
  </si>
  <si>
    <t>Add up the segment EBITDA from below</t>
  </si>
  <si>
    <t>Margin %</t>
  </si>
  <si>
    <t>D&amp;A</t>
  </si>
  <si>
    <t>Add up the segment D&amp;A from below</t>
  </si>
  <si>
    <t>As a  % of revenue</t>
  </si>
  <si>
    <t>EBIT</t>
  </si>
  <si>
    <t>EBITDA - D&amp;A</t>
  </si>
  <si>
    <t>Capex</t>
  </si>
  <si>
    <t>Add up the segment Capex from below</t>
  </si>
  <si>
    <t>Property, plant and equipment</t>
  </si>
  <si>
    <t>Add up the segment PPE from below</t>
  </si>
  <si>
    <t>Revenue</t>
  </si>
  <si>
    <t>Organic growth %</t>
  </si>
  <si>
    <t>Currency impact %</t>
  </si>
  <si>
    <t>As a % of PPE</t>
  </si>
  <si>
    <t>Others</t>
  </si>
  <si>
    <t>Comments</t>
  </si>
  <si>
    <t>Income Statement</t>
  </si>
  <si>
    <t>Derived from Segmental forecast</t>
  </si>
  <si>
    <t>Revenue is used as a driver to forecast EBITDA</t>
  </si>
  <si>
    <t>EBITDA less D&amp;A</t>
  </si>
  <si>
    <t>Revenue is used as a driver to forecast interest expense</t>
  </si>
  <si>
    <t>PBT</t>
  </si>
  <si>
    <t>Revenue is used as a driver to forecast income tax expense</t>
  </si>
  <si>
    <t>Tax rate %</t>
  </si>
  <si>
    <t>Net Income</t>
  </si>
  <si>
    <t>Diluted number of shares</t>
  </si>
  <si>
    <t>DPS</t>
  </si>
  <si>
    <t>Based on historical trend, the average growth rate for DPS in the last 5 years is 11% while maximum and minimum are 12.1% and 9.9% respectively. DPS is expected to grow by 11% anually.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</si>
  <si>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</si>
  <si>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</si>
  <si>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</si>
  <si>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</si>
  <si>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</si>
  <si>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</si>
  <si>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Based on historical trends thus using 2022 revenue as the driver of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</si>
  <si>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</si>
  <si>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</si>
  <si>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</si>
  <si>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</si>
  <si>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</si>
  <si>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</si>
  <si>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This was extracted from note 8 - Long term debt</t>
  </si>
  <si>
    <t>Note 7 states there was an agreed 5 year tenor $2 billion facility. The amount is spread equally for 5 years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</si>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</sst>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.00_);[Red]\(&quot;$&quot;#,##0.00\)"/>
    <numFmt numFmtId="165" formatCode="_(* #,##0.00_);_(* \(#,##0.00\);_(* &quot;-&quot;??_);_(@_)"/>
    <numFmt numFmtId="166" formatCode="_(* #,##0_);_(* \(#,##0\);_(* &quot;-&quot;??_);_(@_)"/>
    <numFmt numFmtId="167" formatCode="0.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Geneva"/>
    </font>
    <font>
      <b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4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3" fillId="2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3" fillId="4" borderId="0" xfId="0" applyFont="1" applyFill="1" applyAlignment="1">
      <alignment horizontal="right"/>
    </xf>
    <xf numFmtId="0" fontId="6" fillId="0" borderId="0" xfId="0" applyFont="1"/>
    <xf numFmtId="10" fontId="6" fillId="0" borderId="0" xfId="1" applyNumberFormat="1" applyFont="1" applyBorder="1" applyAlignment="1">
      <alignment horizontal="right"/>
    </xf>
    <xf numFmtId="10" fontId="6" fillId="0" borderId="0" xfId="2" applyNumberFormat="1" applyFont="1" applyBorder="1"/>
    <xf numFmtId="10" fontId="5" fillId="0" borderId="0" xfId="2" applyNumberFormat="1" applyFont="1" applyBorder="1" applyAlignment="1">
      <alignment horizontal="left"/>
    </xf>
    <xf numFmtId="165" fontId="0" fillId="0" borderId="0" xfId="1" applyFont="1"/>
    <xf numFmtId="0" fontId="8" fillId="0" borderId="0" xfId="0" applyFont="1" applyAlignment="1">
      <alignment horizontal="left" wrapText="1"/>
    </xf>
    <xf numFmtId="0" fontId="3" fillId="4" borderId="0" xfId="0" applyFont="1" applyFill="1" applyAlignment="1">
      <alignment horizontal="right" wrapText="1"/>
    </xf>
    <xf numFmtId="0" fontId="0" fillId="5" borderId="0" xfId="0" applyFill="1"/>
    <xf numFmtId="165" fontId="0" fillId="0" borderId="0" xfId="0" applyNumberFormat="1"/>
    <xf numFmtId="167" fontId="0" fillId="0" borderId="0" xfId="2" applyNumberFormat="1" applyFont="1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9" fillId="0" borderId="0" xfId="7" applyAlignment="1">
      <alignment horizontal="left" indent="1"/>
    </xf>
    <xf numFmtId="0" fontId="9" fillId="0" borderId="0" xfId="7" applyAlignment="1">
      <alignment horizontal="left" wrapText="1"/>
    </xf>
    <xf numFmtId="17" fontId="0" fillId="0" borderId="0" xfId="0" applyNumberFormat="1"/>
    <xf numFmtId="9" fontId="0" fillId="0" borderId="0" xfId="2" applyFont="1"/>
    <xf numFmtId="165" fontId="0" fillId="0" borderId="0" xfId="1" applyFont="1" applyFill="1"/>
    <xf numFmtId="9" fontId="0" fillId="0" borderId="0" xfId="0" applyNumberFormat="1"/>
    <xf numFmtId="0" fontId="0" fillId="8" borderId="0" xfId="0" applyFill="1"/>
    <xf numFmtId="3" fontId="0" fillId="0" borderId="0" xfId="0" applyNumberFormat="1"/>
    <xf numFmtId="0" fontId="2" fillId="8" borderId="0" xfId="0" applyFont="1" applyFill="1"/>
    <xf numFmtId="0" fontId="2" fillId="0" borderId="0" xfId="0" applyFont="1"/>
    <xf numFmtId="166" fontId="2" fillId="0" borderId="7" xfId="1" applyNumberFormat="1" applyFont="1" applyBorder="1"/>
    <xf numFmtId="10" fontId="0" fillId="0" borderId="0" xfId="2" applyNumberFormat="1" applyFont="1"/>
    <xf numFmtId="10" fontId="0" fillId="0" borderId="0" xfId="2" applyNumberFormat="1" applyFont="1" applyFill="1"/>
    <xf numFmtId="10" fontId="0" fillId="0" borderId="0" xfId="0" applyNumberFormat="1"/>
    <xf numFmtId="165" fontId="0" fillId="0" borderId="4" xfId="1" applyFont="1" applyBorder="1"/>
    <xf numFmtId="165" fontId="0" fillId="0" borderId="2" xfId="1" applyFont="1" applyBorder="1"/>
    <xf numFmtId="43" fontId="0" fillId="0" borderId="4" xfId="0" applyNumberFormat="1" applyBorder="1"/>
    <xf numFmtId="43" fontId="0" fillId="0" borderId="6" xfId="0" applyNumberFormat="1" applyBorder="1"/>
    <xf numFmtId="0" fontId="11" fillId="2" borderId="0" xfId="0" applyFont="1" applyFill="1" applyAlignment="1">
      <alignment vertical="center" wrapText="1"/>
    </xf>
    <xf numFmtId="0" fontId="0" fillId="0" borderId="8" xfId="0" applyBorder="1"/>
    <xf numFmtId="166" fontId="0" fillId="0" borderId="8" xfId="1" applyNumberFormat="1" applyFont="1" applyBorder="1"/>
    <xf numFmtId="166" fontId="2" fillId="0" borderId="0" xfId="1" applyNumberFormat="1" applyFont="1"/>
    <xf numFmtId="0" fontId="0" fillId="0" borderId="0" xfId="0" applyAlignment="1">
      <alignment horizontal="left" indent="2"/>
    </xf>
    <xf numFmtId="0" fontId="0" fillId="0" borderId="9" xfId="0" applyBorder="1" applyAlignment="1">
      <alignment horizontal="left" indent="1"/>
    </xf>
    <xf numFmtId="166" fontId="0" fillId="0" borderId="9" xfId="1" applyNumberFormat="1" applyFont="1" applyBorder="1"/>
    <xf numFmtId="0" fontId="2" fillId="0" borderId="9" xfId="0" applyFont="1" applyBorder="1"/>
    <xf numFmtId="166" fontId="2" fillId="0" borderId="9" xfId="1" applyNumberFormat="1" applyFont="1" applyBorder="1"/>
    <xf numFmtId="0" fontId="2" fillId="0" borderId="7" xfId="0" applyFont="1" applyBorder="1"/>
    <xf numFmtId="2" fontId="0" fillId="0" borderId="0" xfId="0" applyNumberFormat="1"/>
    <xf numFmtId="0" fontId="13" fillId="0" borderId="0" xfId="0" applyFont="1"/>
    <xf numFmtId="166" fontId="13" fillId="0" borderId="0" xfId="0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0" fontId="2" fillId="0" borderId="10" xfId="0" applyFont="1" applyBorder="1" applyAlignment="1">
      <alignment horizontal="left"/>
    </xf>
    <xf numFmtId="166" fontId="2" fillId="0" borderId="10" xfId="1" applyNumberFormat="1" applyFont="1" applyBorder="1"/>
    <xf numFmtId="0" fontId="2" fillId="0" borderId="10" xfId="0" applyFont="1" applyBorder="1"/>
    <xf numFmtId="0" fontId="2" fillId="0" borderId="0" xfId="0" applyFont="1" applyAlignment="1">
      <alignment horizontal="left"/>
    </xf>
    <xf numFmtId="166" fontId="0" fillId="0" borderId="0" xfId="1" applyNumberFormat="1" applyFont="1" applyFill="1"/>
    <xf numFmtId="166" fontId="2" fillId="0" borderId="9" xfId="1" applyNumberFormat="1" applyFont="1" applyFill="1" applyBorder="1"/>
    <xf numFmtId="166" fontId="2" fillId="0" borderId="7" xfId="1" applyNumberFormat="1" applyFont="1" applyFill="1" applyBorder="1"/>
    <xf numFmtId="0" fontId="14" fillId="0" borderId="0" xfId="0" applyFont="1" applyAlignment="1">
      <alignment horizontal="left" indent="1"/>
    </xf>
    <xf numFmtId="167" fontId="14" fillId="0" borderId="0" xfId="2" applyNumberFormat="1" applyFont="1"/>
    <xf numFmtId="10" fontId="14" fillId="0" borderId="0" xfId="2" applyNumberFormat="1" applyFont="1"/>
    <xf numFmtId="0" fontId="15" fillId="0" borderId="0" xfId="0" applyFont="1" applyAlignment="1">
      <alignment horizontal="left" indent="2"/>
    </xf>
    <xf numFmtId="167" fontId="15" fillId="0" borderId="0" xfId="2" applyNumberFormat="1" applyFont="1"/>
    <xf numFmtId="10" fontId="15" fillId="0" borderId="0" xfId="2" applyNumberFormat="1" applyFont="1"/>
    <xf numFmtId="0" fontId="15" fillId="0" borderId="9" xfId="0" applyFont="1" applyBorder="1"/>
    <xf numFmtId="167" fontId="14" fillId="0" borderId="9" xfId="2" applyNumberFormat="1" applyFont="1" applyBorder="1"/>
    <xf numFmtId="0" fontId="15" fillId="0" borderId="0" xfId="0" applyFont="1" applyAlignment="1">
      <alignment horizontal="left" indent="1"/>
    </xf>
    <xf numFmtId="0" fontId="14" fillId="0" borderId="7" xfId="0" applyFont="1" applyBorder="1"/>
    <xf numFmtId="167" fontId="14" fillId="0" borderId="7" xfId="2" applyNumberFormat="1" applyFont="1" applyBorder="1"/>
    <xf numFmtId="0" fontId="2" fillId="9" borderId="0" xfId="0" applyFont="1" applyFill="1"/>
    <xf numFmtId="166" fontId="3" fillId="6" borderId="0" xfId="8" applyNumberFormat="1" applyFont="1" applyBorder="1" applyAlignment="1">
      <alignment horizontal="left"/>
    </xf>
    <xf numFmtId="166" fontId="2" fillId="0" borderId="0" xfId="1" applyNumberFormat="1" applyFont="1" applyBorder="1"/>
    <xf numFmtId="166" fontId="2" fillId="0" borderId="0" xfId="1" applyNumberFormat="1" applyFont="1" applyAlignment="1">
      <alignment horizontal="right"/>
    </xf>
    <xf numFmtId="166" fontId="5" fillId="0" borderId="0" xfId="1" applyNumberFormat="1" applyFont="1" applyBorder="1" applyAlignment="1">
      <alignment horizontal="left" indent="1"/>
    </xf>
    <xf numFmtId="167" fontId="15" fillId="0" borderId="0" xfId="2" applyNumberFormat="1" applyFont="1" applyAlignment="1">
      <alignment horizontal="right"/>
    </xf>
    <xf numFmtId="166" fontId="2" fillId="0" borderId="0" xfId="0" applyNumberFormat="1" applyFont="1"/>
    <xf numFmtId="166" fontId="2" fillId="7" borderId="0" xfId="9" applyNumberFormat="1" applyFont="1"/>
    <xf numFmtId="166" fontId="5" fillId="0" borderId="0" xfId="1" applyNumberFormat="1" applyFont="1" applyAlignment="1">
      <alignment horizontal="left" indent="2"/>
    </xf>
    <xf numFmtId="166" fontId="0" fillId="0" borderId="0" xfId="1" applyNumberFormat="1" applyFont="1" applyAlignment="1">
      <alignment horizontal="left" indent="1"/>
    </xf>
    <xf numFmtId="167" fontId="18" fillId="10" borderId="0" xfId="2" applyNumberFormat="1" applyFont="1" applyFill="1"/>
    <xf numFmtId="166" fontId="5" fillId="0" borderId="0" xfId="1" applyNumberFormat="1" applyFont="1" applyAlignment="1">
      <alignment horizontal="left" indent="1"/>
    </xf>
    <xf numFmtId="9" fontId="15" fillId="0" borderId="0" xfId="2" applyFont="1" applyAlignment="1">
      <alignment horizontal="right"/>
    </xf>
    <xf numFmtId="166" fontId="1" fillId="0" borderId="0" xfId="1" applyNumberFormat="1" applyFont="1" applyAlignment="1">
      <alignment horizontal="right"/>
    </xf>
    <xf numFmtId="0" fontId="19" fillId="9" borderId="0" xfId="0" applyFont="1" applyFill="1"/>
    <xf numFmtId="0" fontId="12" fillId="2" borderId="0" xfId="0" applyFont="1" applyFill="1" applyAlignment="1">
      <alignment horizontal="center"/>
    </xf>
    <xf numFmtId="166" fontId="19" fillId="6" borderId="0" xfId="8" applyNumberFormat="1" applyFont="1" applyBorder="1" applyAlignment="1">
      <alignment horizontal="left"/>
    </xf>
    <xf numFmtId="166" fontId="19" fillId="0" borderId="0" xfId="1" applyNumberFormat="1" applyFont="1"/>
    <xf numFmtId="167" fontId="5" fillId="0" borderId="0" xfId="2" applyNumberFormat="1" applyFont="1" applyBorder="1" applyAlignment="1">
      <alignment horizontal="right"/>
    </xf>
    <xf numFmtId="167" fontId="20" fillId="0" borderId="0" xfId="2" applyNumberFormat="1" applyFont="1" applyBorder="1" applyAlignment="1">
      <alignment horizontal="right"/>
    </xf>
    <xf numFmtId="166" fontId="1" fillId="0" borderId="0" xfId="1" applyNumberFormat="1" applyFont="1" applyAlignment="1">
      <alignment horizontal="left"/>
    </xf>
    <xf numFmtId="166" fontId="1" fillId="0" borderId="0" xfId="1" applyNumberFormat="1" applyFont="1"/>
    <xf numFmtId="166" fontId="21" fillId="0" borderId="0" xfId="1" applyNumberFormat="1" applyFont="1"/>
    <xf numFmtId="166" fontId="19" fillId="0" borderId="9" xfId="1" applyNumberFormat="1" applyFont="1" applyBorder="1"/>
    <xf numFmtId="166" fontId="5" fillId="0" borderId="0" xfId="1" applyNumberFormat="1" applyFont="1" applyAlignment="1">
      <alignment horizontal="left"/>
    </xf>
    <xf numFmtId="167" fontId="5" fillId="0" borderId="0" xfId="2" applyNumberFormat="1" applyFont="1" applyAlignment="1">
      <alignment horizontal="right"/>
    </xf>
    <xf numFmtId="167" fontId="20" fillId="0" borderId="0" xfId="2" applyNumberFormat="1" applyFont="1" applyAlignment="1">
      <alignment horizontal="right"/>
    </xf>
    <xf numFmtId="166" fontId="19" fillId="0" borderId="7" xfId="1" applyNumberFormat="1" applyFont="1" applyBorder="1"/>
    <xf numFmtId="165" fontId="21" fillId="0" borderId="0" xfId="1" applyFont="1"/>
    <xf numFmtId="9" fontId="0" fillId="0" borderId="0" xfId="2" applyFont="1" applyAlignment="1">
      <alignment horizontal="left"/>
    </xf>
    <xf numFmtId="0" fontId="3" fillId="6" borderId="0" xfId="8" applyFont="1"/>
    <xf numFmtId="0" fontId="0" fillId="0" borderId="0" xfId="0" applyAlignment="1">
      <alignment horizontal="left"/>
    </xf>
    <xf numFmtId="165" fontId="13" fillId="0" borderId="0" xfId="1" applyFont="1" applyBorder="1"/>
    <xf numFmtId="165" fontId="19" fillId="0" borderId="0" xfId="1" applyFont="1" applyBorder="1"/>
    <xf numFmtId="166" fontId="0" fillId="0" borderId="0" xfId="0" applyNumberFormat="1"/>
    <xf numFmtId="166" fontId="21" fillId="0" borderId="0" xfId="0" applyNumberFormat="1" applyFont="1"/>
    <xf numFmtId="166" fontId="19" fillId="0" borderId="10" xfId="1" applyNumberFormat="1" applyFont="1" applyBorder="1"/>
    <xf numFmtId="166" fontId="19" fillId="0" borderId="0" xfId="1" applyNumberFormat="1" applyFont="1" applyBorder="1"/>
    <xf numFmtId="166" fontId="19" fillId="0" borderId="0" xfId="0" applyNumberFormat="1" applyFont="1"/>
    <xf numFmtId="0" fontId="21" fillId="0" borderId="0" xfId="0" applyFont="1"/>
  </cellXfs>
  <cellStyles count="10">
    <cellStyle name="60% - Accent1 2" xfId="9" xr:uid="{25E8AF40-9C53-4B0E-BD58-E26EA6FDA5DA}"/>
    <cellStyle name="Accent1" xfId="8" builtinId="29"/>
    <cellStyle name="Comma" xfId="1" builtinId="3"/>
    <cellStyle name="Comma 2" xfId="4" xr:uid="{00000000-0005-0000-0000-000001000000}"/>
    <cellStyle name="Currency 2" xfId="5" xr:uid="{00000000-0005-0000-0000-000002000000}"/>
    <cellStyle name="Hyperlink" xfId="7" builtinId="8"/>
    <cellStyle name="Normal" xfId="0" builtinId="0"/>
    <cellStyle name="Normal 2" xfId="3" xr:uid="{00000000-0005-0000-0000-000005000000}"/>
    <cellStyle name="Percent" xfId="2" builtinId="5"/>
    <cellStyle name="Percent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993c1d5b7133684/Desktop/QCP%20Investment%20Analyst/1710155371_Task%209%20-%20Building%20Operational%20Forecast%20Model.xlsx" TargetMode="External"/><Relationship Id="rId1" Type="http://schemas.openxmlformats.org/officeDocument/2006/relationships/externalLinkPath" Target="1710155371_Task%209%20-%20Building%20Operational%20Forecast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993c1d5b7133684/Desktop/QCP%20Investment%20Analyst/1709895877_Task%2014%20-%20Balancing%20the%20Three%20Statements.xlsx" TargetMode="External"/><Relationship Id="rId1" Type="http://schemas.openxmlformats.org/officeDocument/2006/relationships/externalLinkPath" Target="1709895877_Task%2014%20-%20Balancing%20the%20Three%20Statement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993c1d5b7133684/Desktop/QCP%20Investment%20Analyst/1709895789_Task%2010%20-%20Linking%20Balance%20sheet.xlsx" TargetMode="External"/><Relationship Id="rId1" Type="http://schemas.openxmlformats.org/officeDocument/2006/relationships/externalLinkPath" Target="1709895789_Task%2010%20-%20Linking%20Balance%20sheet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993c1d5b7133684/Desktop/QCP%20Investment%20Analyst/1709895846_Task%2012%20-%20Forecasting%20the%20Operationtal%20Model.xlsx" TargetMode="External"/><Relationship Id="rId1" Type="http://schemas.openxmlformats.org/officeDocument/2006/relationships/externalLinkPath" Target="1709895846_Task%2012%20-%20Forecasting%20the%20Operationtal%20Model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993c1d5b7133684/Desktop/QCP%20Investment%20Analyst/1709895864_Task%2013%20-%20Forecasting%20the%20Three%20Statements.xlsx" TargetMode="External"/><Relationship Id="rId1" Type="http://schemas.openxmlformats.org/officeDocument/2006/relationships/externalLinkPath" Target="1709895864_Task%2013%20-%20Forecasting%20the%20Three%20Statement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993c1d5b7133684/Desktop/QCP%20Investment%20Analyst/1709895812_Task%2011%20-%20Linking%20Cash%20Flow%20Statement.xlsx" TargetMode="External"/><Relationship Id="rId1" Type="http://schemas.openxmlformats.org/officeDocument/2006/relationships/externalLinkPath" Target="1709895812_Task%2011%20-%20Linking%20Cash%20Flow%20Stat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1">
          <cell r="A111" t="str">
            <v>North America</v>
          </cell>
          <cell r="B111">
            <v>13740</v>
          </cell>
          <cell r="C111">
            <v>14764</v>
          </cell>
          <cell r="D111">
            <v>15216</v>
          </cell>
          <cell r="E111">
            <v>14855</v>
          </cell>
          <cell r="F111">
            <v>15902</v>
          </cell>
          <cell r="G111">
            <v>14484</v>
          </cell>
          <cell r="H111">
            <v>17179</v>
          </cell>
          <cell r="I111">
            <v>18353</v>
          </cell>
        </row>
        <row r="112">
          <cell r="B112">
            <v>8506</v>
          </cell>
          <cell r="C112">
            <v>9299</v>
          </cell>
          <cell r="D112">
            <v>9684</v>
          </cell>
          <cell r="E112">
            <v>9322</v>
          </cell>
          <cell r="F112">
            <v>10045</v>
          </cell>
          <cell r="G112">
            <v>9329</v>
          </cell>
          <cell r="H112">
            <v>11644</v>
          </cell>
          <cell r="I112">
            <v>12228</v>
          </cell>
        </row>
        <row r="113">
          <cell r="B113">
            <v>4410</v>
          </cell>
          <cell r="C113">
            <v>4746</v>
          </cell>
          <cell r="D113">
            <v>4886</v>
          </cell>
          <cell r="E113">
            <v>4938</v>
          </cell>
          <cell r="F113">
            <v>5260</v>
          </cell>
          <cell r="G113">
            <v>4639</v>
          </cell>
          <cell r="H113">
            <v>5028</v>
          </cell>
          <cell r="I113">
            <v>5492</v>
          </cell>
        </row>
        <row r="114">
          <cell r="B114">
            <v>824</v>
          </cell>
          <cell r="C114">
            <v>719</v>
          </cell>
          <cell r="D114">
            <v>646</v>
          </cell>
          <cell r="E114">
            <v>595</v>
          </cell>
          <cell r="F114">
            <v>597</v>
          </cell>
          <cell r="G114">
            <v>516</v>
          </cell>
          <cell r="H114">
            <v>507</v>
          </cell>
          <cell r="I114">
            <v>633</v>
          </cell>
        </row>
        <row r="115">
          <cell r="A115" t="str">
            <v>Europe, Middle East &amp; Africa</v>
          </cell>
          <cell r="B115">
            <v>7126</v>
          </cell>
          <cell r="C115">
            <v>7568</v>
          </cell>
          <cell r="D115">
            <v>7970</v>
          </cell>
          <cell r="E115">
            <v>9242</v>
          </cell>
          <cell r="F115">
            <v>9812</v>
          </cell>
          <cell r="G115">
            <v>9347</v>
          </cell>
          <cell r="H115">
            <v>11456</v>
          </cell>
          <cell r="I115">
            <v>12479</v>
          </cell>
        </row>
        <row r="116">
          <cell r="B116">
            <v>4703</v>
          </cell>
          <cell r="C116">
            <v>5043</v>
          </cell>
          <cell r="D116">
            <v>5192</v>
          </cell>
          <cell r="E116">
            <v>5875</v>
          </cell>
          <cell r="F116">
            <v>6293</v>
          </cell>
          <cell r="G116">
            <v>5892</v>
          </cell>
          <cell r="H116">
            <v>6970</v>
          </cell>
          <cell r="I116">
            <v>7388</v>
          </cell>
        </row>
        <row r="117">
          <cell r="B117">
            <v>2051</v>
          </cell>
          <cell r="C117">
            <v>2149</v>
          </cell>
          <cell r="D117">
            <v>2395</v>
          </cell>
          <cell r="E117">
            <v>2940</v>
          </cell>
          <cell r="F117">
            <v>3087</v>
          </cell>
          <cell r="G117">
            <v>3053</v>
          </cell>
          <cell r="H117">
            <v>3996</v>
          </cell>
          <cell r="I117">
            <v>4527</v>
          </cell>
        </row>
        <row r="118">
          <cell r="B118">
            <v>372</v>
          </cell>
          <cell r="C118">
            <v>376</v>
          </cell>
          <cell r="D118">
            <v>383</v>
          </cell>
          <cell r="E118">
            <v>427</v>
          </cell>
          <cell r="F118">
            <v>432</v>
          </cell>
          <cell r="G118">
            <v>402</v>
          </cell>
          <cell r="H118">
            <v>490</v>
          </cell>
          <cell r="I118">
            <v>564</v>
          </cell>
        </row>
        <row r="119">
          <cell r="A119" t="str">
            <v>Greater China</v>
          </cell>
          <cell r="B119">
            <v>3067</v>
          </cell>
          <cell r="C119">
            <v>3785</v>
          </cell>
          <cell r="D119">
            <v>4237</v>
          </cell>
          <cell r="E119">
            <v>5134</v>
          </cell>
          <cell r="F119">
            <v>6208</v>
          </cell>
          <cell r="G119">
            <v>6679</v>
          </cell>
          <cell r="H119">
            <v>8290</v>
          </cell>
          <cell r="I119">
            <v>7547</v>
          </cell>
        </row>
        <row r="120">
          <cell r="B120">
            <v>2016</v>
          </cell>
          <cell r="C120">
            <v>2599</v>
          </cell>
          <cell r="D120">
            <v>2920</v>
          </cell>
          <cell r="E120">
            <v>3496</v>
          </cell>
          <cell r="F120">
            <v>4262</v>
          </cell>
          <cell r="G120">
            <v>4635</v>
          </cell>
          <cell r="H120">
            <v>5748</v>
          </cell>
          <cell r="I120">
            <v>5416</v>
          </cell>
        </row>
        <row r="121">
          <cell r="B121">
            <v>925</v>
          </cell>
          <cell r="C121">
            <v>1055</v>
          </cell>
          <cell r="D121">
            <v>1188</v>
          </cell>
          <cell r="E121">
            <v>1508</v>
          </cell>
          <cell r="F121">
            <v>1808</v>
          </cell>
          <cell r="G121">
            <v>1896</v>
          </cell>
          <cell r="H121">
            <v>2347</v>
          </cell>
          <cell r="I121">
            <v>1938</v>
          </cell>
        </row>
        <row r="122">
          <cell r="B122">
            <v>126</v>
          </cell>
          <cell r="C122">
            <v>131</v>
          </cell>
          <cell r="D122">
            <v>129</v>
          </cell>
          <cell r="E122">
            <v>130</v>
          </cell>
          <cell r="F122">
            <v>138</v>
          </cell>
          <cell r="G122">
            <v>148</v>
          </cell>
          <cell r="H122">
            <v>195</v>
          </cell>
          <cell r="I122">
            <v>193</v>
          </cell>
        </row>
        <row r="123">
          <cell r="A123" t="str">
            <v>Asia Pacific &amp; Latin America</v>
          </cell>
          <cell r="B123">
            <v>4653</v>
          </cell>
          <cell r="C123">
            <v>4317</v>
          </cell>
          <cell r="D123">
            <v>4737</v>
          </cell>
          <cell r="E123">
            <v>5166</v>
          </cell>
          <cell r="F123">
            <v>5254</v>
          </cell>
          <cell r="G123">
            <v>5028</v>
          </cell>
          <cell r="H123">
            <v>5343</v>
          </cell>
          <cell r="I123">
            <v>5955</v>
          </cell>
        </row>
        <row r="124">
          <cell r="B124">
            <v>3093</v>
          </cell>
          <cell r="C124">
            <v>2930</v>
          </cell>
          <cell r="D124">
            <v>3285</v>
          </cell>
          <cell r="E124">
            <v>3575</v>
          </cell>
          <cell r="F124">
            <v>3622</v>
          </cell>
          <cell r="G124">
            <v>3449</v>
          </cell>
          <cell r="H124">
            <v>3659</v>
          </cell>
          <cell r="I124">
            <v>4111</v>
          </cell>
        </row>
        <row r="125">
          <cell r="B125">
            <v>1251</v>
          </cell>
          <cell r="C125">
            <v>1117</v>
          </cell>
          <cell r="D125">
            <v>1185</v>
          </cell>
          <cell r="E125">
            <v>1347</v>
          </cell>
          <cell r="F125">
            <v>1395</v>
          </cell>
          <cell r="G125">
            <v>1365</v>
          </cell>
          <cell r="H125">
            <v>1494</v>
          </cell>
          <cell r="I125">
            <v>1610</v>
          </cell>
        </row>
        <row r="126">
          <cell r="B126">
            <v>309</v>
          </cell>
          <cell r="C126">
            <v>270</v>
          </cell>
          <cell r="D126">
            <v>267</v>
          </cell>
          <cell r="E126">
            <v>244</v>
          </cell>
          <cell r="F126">
            <v>237</v>
          </cell>
          <cell r="G126">
            <v>214</v>
          </cell>
          <cell r="H126">
            <v>190</v>
          </cell>
          <cell r="I126">
            <v>234</v>
          </cell>
        </row>
        <row r="127">
          <cell r="A127" t="str">
            <v>Global Brand Divisions</v>
          </cell>
          <cell r="B127">
            <v>115</v>
          </cell>
          <cell r="C127">
            <v>73</v>
          </cell>
          <cell r="D127">
            <v>73</v>
          </cell>
          <cell r="E127">
            <v>88</v>
          </cell>
          <cell r="F127">
            <v>42</v>
          </cell>
          <cell r="G127">
            <v>30</v>
          </cell>
          <cell r="H127">
            <v>25</v>
          </cell>
          <cell r="I127">
            <v>102</v>
          </cell>
        </row>
        <row r="129">
          <cell r="A129" t="str">
            <v>Converse</v>
          </cell>
          <cell r="B129">
            <v>1982</v>
          </cell>
          <cell r="C129">
            <v>1955</v>
          </cell>
          <cell r="D129">
            <v>2042</v>
          </cell>
          <cell r="E129">
            <v>1886</v>
          </cell>
          <cell r="F129">
            <v>1906</v>
          </cell>
          <cell r="G129">
            <v>1846</v>
          </cell>
          <cell r="H129">
            <v>2205</v>
          </cell>
          <cell r="I129">
            <v>2346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1611</v>
          </cell>
          <cell r="F130">
            <v>1658</v>
          </cell>
          <cell r="G130">
            <v>1642</v>
          </cell>
          <cell r="H130">
            <v>1986</v>
          </cell>
          <cell r="I130">
            <v>2094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144</v>
          </cell>
          <cell r="F131">
            <v>118</v>
          </cell>
          <cell r="G131">
            <v>89</v>
          </cell>
          <cell r="H131">
            <v>104</v>
          </cell>
          <cell r="I131">
            <v>103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28</v>
          </cell>
          <cell r="F132">
            <v>24</v>
          </cell>
          <cell r="G132">
            <v>25</v>
          </cell>
          <cell r="H132">
            <v>29</v>
          </cell>
          <cell r="I132">
            <v>26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103</v>
          </cell>
          <cell r="F133">
            <v>106</v>
          </cell>
          <cell r="G133">
            <v>90</v>
          </cell>
          <cell r="H133">
            <v>86</v>
          </cell>
          <cell r="I133">
            <v>123</v>
          </cell>
        </row>
        <row r="134">
          <cell r="A134" t="str">
            <v>Corporate</v>
          </cell>
          <cell r="B134">
            <v>-82</v>
          </cell>
          <cell r="C134">
            <v>-86</v>
          </cell>
          <cell r="D134">
            <v>75</v>
          </cell>
          <cell r="E134">
            <v>26</v>
          </cell>
          <cell r="F134">
            <v>-7</v>
          </cell>
          <cell r="G134">
            <v>-11</v>
          </cell>
          <cell r="H134">
            <v>40</v>
          </cell>
          <cell r="I134">
            <v>-72</v>
          </cell>
        </row>
        <row r="135">
          <cell r="B135">
            <v>30601</v>
          </cell>
          <cell r="C135">
            <v>32376</v>
          </cell>
          <cell r="D135">
            <v>34350</v>
          </cell>
          <cell r="E135">
            <v>36397</v>
          </cell>
          <cell r="F135">
            <v>39117</v>
          </cell>
          <cell r="G135">
            <v>37403</v>
          </cell>
          <cell r="H135">
            <v>44538</v>
          </cell>
          <cell r="I135">
            <v>46710</v>
          </cell>
        </row>
        <row r="138">
          <cell r="B138">
            <v>3645</v>
          </cell>
          <cell r="C138">
            <v>3763</v>
          </cell>
          <cell r="D138">
            <v>3875</v>
          </cell>
          <cell r="E138">
            <v>3600</v>
          </cell>
          <cell r="F138">
            <v>3925</v>
          </cell>
          <cell r="G138">
            <v>2899</v>
          </cell>
          <cell r="H138">
            <v>5089</v>
          </cell>
          <cell r="I138">
            <v>5114</v>
          </cell>
        </row>
        <row r="139">
          <cell r="B139">
            <v>1524</v>
          </cell>
          <cell r="C139">
            <v>1787</v>
          </cell>
          <cell r="D139">
            <v>1507</v>
          </cell>
          <cell r="E139">
            <v>1587</v>
          </cell>
          <cell r="F139">
            <v>1995</v>
          </cell>
          <cell r="G139">
            <v>1541</v>
          </cell>
          <cell r="H139">
            <v>2435</v>
          </cell>
          <cell r="I139">
            <v>3293</v>
          </cell>
        </row>
        <row r="140">
          <cell r="B140">
            <v>993</v>
          </cell>
          <cell r="C140">
            <v>1372</v>
          </cell>
          <cell r="D140">
            <v>1507</v>
          </cell>
          <cell r="E140">
            <v>1807</v>
          </cell>
          <cell r="F140">
            <v>2376</v>
          </cell>
          <cell r="G140">
            <v>2490</v>
          </cell>
          <cell r="H140">
            <v>3243</v>
          </cell>
          <cell r="I140">
            <v>2365</v>
          </cell>
        </row>
        <row r="141">
          <cell r="B141">
            <v>918</v>
          </cell>
          <cell r="C141">
            <v>1002</v>
          </cell>
          <cell r="D141">
            <v>980</v>
          </cell>
          <cell r="E141">
            <v>1189</v>
          </cell>
          <cell r="F141">
            <v>1323</v>
          </cell>
          <cell r="G141">
            <v>1184</v>
          </cell>
          <cell r="H141">
            <v>1530</v>
          </cell>
          <cell r="I141">
            <v>1896</v>
          </cell>
        </row>
        <row r="142">
          <cell r="B142">
            <v>-2267</v>
          </cell>
          <cell r="C142">
            <v>-2596</v>
          </cell>
          <cell r="D142">
            <v>-2677</v>
          </cell>
          <cell r="E142">
            <v>-2658</v>
          </cell>
          <cell r="F142">
            <v>-3262</v>
          </cell>
          <cell r="G142">
            <v>-3468</v>
          </cell>
          <cell r="H142">
            <v>-3656</v>
          </cell>
          <cell r="I142">
            <v>-4262</v>
          </cell>
        </row>
        <row r="144">
          <cell r="B144">
            <v>517</v>
          </cell>
          <cell r="C144">
            <v>487</v>
          </cell>
          <cell r="D144">
            <v>477</v>
          </cell>
          <cell r="E144">
            <v>310</v>
          </cell>
          <cell r="F144">
            <v>303</v>
          </cell>
          <cell r="G144">
            <v>297</v>
          </cell>
          <cell r="H144">
            <v>543</v>
          </cell>
          <cell r="I144">
            <v>669</v>
          </cell>
        </row>
        <row r="145">
          <cell r="B145">
            <v>-1097</v>
          </cell>
          <cell r="C145">
            <v>-1173</v>
          </cell>
          <cell r="D145">
            <v>-724</v>
          </cell>
          <cell r="E145">
            <v>-1456</v>
          </cell>
          <cell r="F145">
            <v>-1810</v>
          </cell>
          <cell r="G145">
            <v>-1967</v>
          </cell>
          <cell r="H145">
            <v>-2261</v>
          </cell>
          <cell r="I145">
            <v>-2219</v>
          </cell>
        </row>
        <row r="146">
          <cell r="B146">
            <v>4233</v>
          </cell>
          <cell r="C146">
            <v>4642</v>
          </cell>
          <cell r="D146">
            <v>4945</v>
          </cell>
          <cell r="E146">
            <v>4379</v>
          </cell>
          <cell r="F146">
            <v>4850</v>
          </cell>
          <cell r="G146">
            <v>2976</v>
          </cell>
          <cell r="H146">
            <v>6923</v>
          </cell>
          <cell r="I146">
            <v>6856</v>
          </cell>
        </row>
        <row r="149">
          <cell r="B149">
            <v>632</v>
          </cell>
          <cell r="C149">
            <v>742</v>
          </cell>
          <cell r="D149">
            <v>819</v>
          </cell>
          <cell r="E149">
            <v>848</v>
          </cell>
          <cell r="F149">
            <v>814</v>
          </cell>
          <cell r="G149">
            <v>645</v>
          </cell>
          <cell r="H149">
            <v>617</v>
          </cell>
          <cell r="I149">
            <v>639</v>
          </cell>
        </row>
        <row r="150">
          <cell r="B150">
            <v>498</v>
          </cell>
          <cell r="C150">
            <v>639</v>
          </cell>
          <cell r="D150">
            <v>709</v>
          </cell>
          <cell r="E150">
            <v>849</v>
          </cell>
          <cell r="F150">
            <v>929</v>
          </cell>
          <cell r="G150">
            <v>885</v>
          </cell>
          <cell r="H150">
            <v>982</v>
          </cell>
          <cell r="I150">
            <v>920</v>
          </cell>
        </row>
        <row r="151">
          <cell r="B151">
            <v>254</v>
          </cell>
          <cell r="C151">
            <v>234</v>
          </cell>
          <cell r="D151">
            <v>225</v>
          </cell>
          <cell r="E151">
            <v>256</v>
          </cell>
          <cell r="F151">
            <v>237</v>
          </cell>
          <cell r="G151">
            <v>214</v>
          </cell>
          <cell r="H151">
            <v>288</v>
          </cell>
          <cell r="I151">
            <v>303</v>
          </cell>
        </row>
        <row r="152">
          <cell r="B152">
            <v>308</v>
          </cell>
          <cell r="C152">
            <v>332</v>
          </cell>
          <cell r="D152">
            <v>340</v>
          </cell>
          <cell r="E152">
            <v>339</v>
          </cell>
          <cell r="F152">
            <v>326</v>
          </cell>
          <cell r="G152">
            <v>296</v>
          </cell>
          <cell r="H152">
            <v>304</v>
          </cell>
          <cell r="I152">
            <v>274</v>
          </cell>
        </row>
        <row r="153">
          <cell r="B153">
            <v>484</v>
          </cell>
          <cell r="C153">
            <v>511</v>
          </cell>
          <cell r="D153">
            <v>533</v>
          </cell>
          <cell r="E153">
            <v>597</v>
          </cell>
          <cell r="F153">
            <v>665</v>
          </cell>
          <cell r="G153">
            <v>830</v>
          </cell>
          <cell r="H153">
            <v>780</v>
          </cell>
          <cell r="I153">
            <v>789</v>
          </cell>
        </row>
        <row r="155">
          <cell r="B155">
            <v>122</v>
          </cell>
          <cell r="C155">
            <v>125</v>
          </cell>
          <cell r="D155">
            <v>125</v>
          </cell>
          <cell r="E155">
            <v>115</v>
          </cell>
          <cell r="F155">
            <v>100</v>
          </cell>
          <cell r="G155">
            <v>80</v>
          </cell>
          <cell r="H155">
            <v>63</v>
          </cell>
          <cell r="I155">
            <v>49</v>
          </cell>
        </row>
        <row r="156">
          <cell r="B156">
            <v>713</v>
          </cell>
          <cell r="C156">
            <v>937</v>
          </cell>
          <cell r="D156">
            <v>1238</v>
          </cell>
          <cell r="E156">
            <v>1450</v>
          </cell>
          <cell r="F156">
            <v>1673</v>
          </cell>
          <cell r="G156">
            <v>1916</v>
          </cell>
          <cell r="H156">
            <v>1870</v>
          </cell>
          <cell r="I156">
            <v>1817</v>
          </cell>
        </row>
        <row r="157">
          <cell r="B157">
            <v>3011</v>
          </cell>
          <cell r="C157">
            <v>3520</v>
          </cell>
          <cell r="D157">
            <v>3989</v>
          </cell>
          <cell r="E157">
            <v>4454</v>
          </cell>
          <cell r="F157">
            <v>4744</v>
          </cell>
          <cell r="G157">
            <v>4866</v>
          </cell>
          <cell r="H157">
            <v>4904</v>
          </cell>
          <cell r="I157">
            <v>4791</v>
          </cell>
        </row>
        <row r="160">
          <cell r="B160">
            <v>208</v>
          </cell>
          <cell r="C160">
            <v>242</v>
          </cell>
          <cell r="D160">
            <v>223</v>
          </cell>
          <cell r="E160">
            <v>196</v>
          </cell>
          <cell r="F160">
            <v>117</v>
          </cell>
          <cell r="G160">
            <v>110</v>
          </cell>
          <cell r="H160">
            <v>98</v>
          </cell>
          <cell r="I160">
            <v>146</v>
          </cell>
        </row>
        <row r="161">
          <cell r="B161">
            <v>236</v>
          </cell>
          <cell r="C161">
            <v>234</v>
          </cell>
          <cell r="D161">
            <v>173</v>
          </cell>
          <cell r="E161">
            <v>240</v>
          </cell>
          <cell r="F161">
            <v>233</v>
          </cell>
          <cell r="G161">
            <v>139</v>
          </cell>
          <cell r="H161">
            <v>153</v>
          </cell>
          <cell r="I161">
            <v>197</v>
          </cell>
        </row>
        <row r="162">
          <cell r="B162">
            <v>69</v>
          </cell>
          <cell r="C162">
            <v>44</v>
          </cell>
          <cell r="D162">
            <v>51</v>
          </cell>
          <cell r="E162">
            <v>76</v>
          </cell>
          <cell r="F162">
            <v>49</v>
          </cell>
          <cell r="G162">
            <v>28</v>
          </cell>
          <cell r="H162">
            <v>94</v>
          </cell>
          <cell r="I162">
            <v>78</v>
          </cell>
        </row>
        <row r="163">
          <cell r="B163">
            <v>52</v>
          </cell>
          <cell r="C163">
            <v>62</v>
          </cell>
          <cell r="D163">
            <v>59</v>
          </cell>
          <cell r="E163">
            <v>49</v>
          </cell>
          <cell r="F163">
            <v>47</v>
          </cell>
          <cell r="G163">
            <v>41</v>
          </cell>
          <cell r="H163">
            <v>54</v>
          </cell>
          <cell r="I163">
            <v>56</v>
          </cell>
        </row>
        <row r="164">
          <cell r="B164">
            <v>225</v>
          </cell>
          <cell r="C164">
            <v>258</v>
          </cell>
          <cell r="D164">
            <v>278</v>
          </cell>
          <cell r="E164">
            <v>286</v>
          </cell>
          <cell r="F164">
            <v>278</v>
          </cell>
          <cell r="G164">
            <v>438</v>
          </cell>
          <cell r="H164">
            <v>278</v>
          </cell>
          <cell r="I164">
            <v>222</v>
          </cell>
        </row>
        <row r="166">
          <cell r="B166">
            <v>69</v>
          </cell>
          <cell r="C166">
            <v>39</v>
          </cell>
          <cell r="D166">
            <v>30</v>
          </cell>
          <cell r="E166">
            <v>22</v>
          </cell>
          <cell r="F166">
            <v>18</v>
          </cell>
          <cell r="G166">
            <v>12</v>
          </cell>
          <cell r="H166">
            <v>7</v>
          </cell>
          <cell r="I166">
            <v>9</v>
          </cell>
        </row>
        <row r="167">
          <cell r="B167">
            <v>104</v>
          </cell>
          <cell r="C167">
            <v>264</v>
          </cell>
          <cell r="D167">
            <v>291</v>
          </cell>
          <cell r="E167">
            <v>159</v>
          </cell>
          <cell r="F167">
            <v>377</v>
          </cell>
          <cell r="G167">
            <v>318</v>
          </cell>
          <cell r="H167">
            <v>11</v>
          </cell>
          <cell r="I167">
            <v>50</v>
          </cell>
        </row>
        <row r="168">
          <cell r="B168">
            <v>963</v>
          </cell>
          <cell r="C168">
            <v>1143</v>
          </cell>
          <cell r="D168">
            <v>1105</v>
          </cell>
          <cell r="E168">
            <v>1028</v>
          </cell>
          <cell r="F168">
            <v>1119</v>
          </cell>
          <cell r="G168">
            <v>1086</v>
          </cell>
          <cell r="H168">
            <v>695</v>
          </cell>
          <cell r="I168">
            <v>758</v>
          </cell>
        </row>
        <row r="171">
          <cell r="B171">
            <v>121</v>
          </cell>
          <cell r="C171">
            <v>133</v>
          </cell>
          <cell r="D171">
            <v>140</v>
          </cell>
          <cell r="E171">
            <v>160</v>
          </cell>
          <cell r="F171">
            <v>149</v>
          </cell>
          <cell r="G171">
            <v>148</v>
          </cell>
          <cell r="H171">
            <v>130</v>
          </cell>
          <cell r="I171">
            <v>124</v>
          </cell>
        </row>
        <row r="172">
          <cell r="B172">
            <v>87</v>
          </cell>
          <cell r="C172">
            <v>85</v>
          </cell>
          <cell r="D172">
            <v>106</v>
          </cell>
          <cell r="E172">
            <v>116</v>
          </cell>
          <cell r="F172">
            <v>111</v>
          </cell>
          <cell r="G172">
            <v>132</v>
          </cell>
          <cell r="H172">
            <v>136</v>
          </cell>
          <cell r="I172">
            <v>134</v>
          </cell>
        </row>
        <row r="173">
          <cell r="B173">
            <v>46</v>
          </cell>
          <cell r="C173">
            <v>48</v>
          </cell>
          <cell r="D173">
            <v>54</v>
          </cell>
          <cell r="E173">
            <v>56</v>
          </cell>
          <cell r="F173">
            <v>50</v>
          </cell>
          <cell r="G173">
            <v>44</v>
          </cell>
          <cell r="H173">
            <v>46</v>
          </cell>
          <cell r="I173">
            <v>41</v>
          </cell>
        </row>
        <row r="174">
          <cell r="B174">
            <v>49</v>
          </cell>
          <cell r="C174">
            <v>42</v>
          </cell>
          <cell r="D174">
            <v>54</v>
          </cell>
          <cell r="E174">
            <v>55</v>
          </cell>
          <cell r="F174">
            <v>53</v>
          </cell>
          <cell r="G174">
            <v>46</v>
          </cell>
          <cell r="H174">
            <v>43</v>
          </cell>
          <cell r="I174">
            <v>42</v>
          </cell>
        </row>
        <row r="175">
          <cell r="B175">
            <v>210</v>
          </cell>
          <cell r="C175">
            <v>230</v>
          </cell>
          <cell r="D175">
            <v>233</v>
          </cell>
          <cell r="E175">
            <v>217</v>
          </cell>
          <cell r="F175">
            <v>195</v>
          </cell>
          <cell r="G175">
            <v>214</v>
          </cell>
          <cell r="H175">
            <v>222</v>
          </cell>
          <cell r="I175">
            <v>220</v>
          </cell>
        </row>
        <row r="177">
          <cell r="B177">
            <v>18</v>
          </cell>
          <cell r="C177">
            <v>27</v>
          </cell>
          <cell r="D177">
            <v>28</v>
          </cell>
          <cell r="E177">
            <v>33</v>
          </cell>
          <cell r="F177">
            <v>31</v>
          </cell>
          <cell r="G177">
            <v>25</v>
          </cell>
          <cell r="H177">
            <v>26</v>
          </cell>
          <cell r="I177">
            <v>22</v>
          </cell>
        </row>
        <row r="178">
          <cell r="B178">
            <v>75</v>
          </cell>
          <cell r="C178">
            <v>84</v>
          </cell>
          <cell r="D178">
            <v>91</v>
          </cell>
          <cell r="E178">
            <v>110</v>
          </cell>
          <cell r="F178">
            <v>116</v>
          </cell>
          <cell r="G178">
            <v>112</v>
          </cell>
          <cell r="H178">
            <v>141</v>
          </cell>
          <cell r="I178">
            <v>134</v>
          </cell>
        </row>
        <row r="179">
          <cell r="B179">
            <v>606</v>
          </cell>
          <cell r="C179">
            <v>649</v>
          </cell>
          <cell r="D179">
            <v>706</v>
          </cell>
          <cell r="E179">
            <v>747</v>
          </cell>
          <cell r="F179">
            <v>705</v>
          </cell>
          <cell r="G179">
            <v>721</v>
          </cell>
          <cell r="H179">
            <v>744</v>
          </cell>
          <cell r="I179">
            <v>717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4">
          <cell r="B184">
            <v>0.14000000000000001</v>
          </cell>
          <cell r="C184">
            <v>0.1</v>
          </cell>
          <cell r="D184">
            <v>0.04</v>
          </cell>
          <cell r="E184">
            <v>-0.04</v>
          </cell>
          <cell r="F184">
            <v>0.08</v>
          </cell>
          <cell r="G184">
            <v>-7.0000000000000007E-2</v>
          </cell>
          <cell r="H184">
            <v>0.25</v>
          </cell>
          <cell r="I184">
            <v>0.05</v>
          </cell>
        </row>
        <row r="199">
          <cell r="B199">
            <v>-0.02</v>
          </cell>
          <cell r="C199">
            <v>-0.3</v>
          </cell>
          <cell r="D199">
            <v>0.02</v>
          </cell>
          <cell r="E199">
            <v>0.12</v>
          </cell>
          <cell r="F199">
            <v>-0.53</v>
          </cell>
          <cell r="G199">
            <v>-0.26</v>
          </cell>
          <cell r="H199">
            <v>-0.17</v>
          </cell>
          <cell r="I199">
            <v>3.02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/>
      <sheetData sheetId="2"/>
      <sheetData sheetId="3">
        <row r="5">
          <cell r="B5">
            <v>4839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  <cell r="H8">
            <v>262</v>
          </cell>
          <cell r="I8">
            <v>205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  <cell r="H11">
            <v>934</v>
          </cell>
          <cell r="I11">
            <v>605</v>
          </cell>
        </row>
        <row r="15">
          <cell r="B15">
            <v>1.85</v>
          </cell>
          <cell r="C15">
            <v>2.16</v>
          </cell>
          <cell r="D15">
            <v>2.5099999999999998</v>
          </cell>
          <cell r="E15">
            <v>1.17</v>
          </cell>
          <cell r="F15">
            <v>2.4900000000000002</v>
          </cell>
          <cell r="G15">
            <v>1.6</v>
          </cell>
          <cell r="H15">
            <v>3.56</v>
          </cell>
          <cell r="I15">
            <v>3.75</v>
          </cell>
        </row>
        <row r="18">
          <cell r="B18">
            <v>1968.8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  <cell r="H18">
            <v>1609.4</v>
          </cell>
          <cell r="I18">
            <v>1610.8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  <cell r="H25">
            <v>9889</v>
          </cell>
          <cell r="I25">
            <v>8574</v>
          </cell>
        </row>
        <row r="27">
          <cell r="B27">
            <v>3358</v>
          </cell>
          <cell r="C27">
            <v>3241</v>
          </cell>
          <cell r="D27">
            <v>3677</v>
          </cell>
          <cell r="E27">
            <v>3498</v>
          </cell>
          <cell r="F27">
            <v>4272</v>
          </cell>
          <cell r="G27">
            <v>2749</v>
          </cell>
          <cell r="H27">
            <v>4463</v>
          </cell>
          <cell r="I27">
            <v>4667</v>
          </cell>
        </row>
        <row r="28">
          <cell r="B28">
            <v>4337</v>
          </cell>
          <cell r="C28">
            <v>4838</v>
          </cell>
          <cell r="D28">
            <v>5055</v>
          </cell>
          <cell r="E28">
            <v>5261</v>
          </cell>
          <cell r="F28">
            <v>5622</v>
          </cell>
          <cell r="G28">
            <v>7367</v>
          </cell>
          <cell r="H28">
            <v>6854</v>
          </cell>
          <cell r="I28">
            <v>8420</v>
          </cell>
        </row>
        <row r="29">
          <cell r="B29">
            <v>1968</v>
          </cell>
          <cell r="C29">
            <v>1489</v>
          </cell>
          <cell r="D29">
            <v>1150</v>
          </cell>
          <cell r="E29">
            <v>1130</v>
          </cell>
          <cell r="F29">
            <v>1968</v>
          </cell>
          <cell r="G29">
            <v>1653</v>
          </cell>
          <cell r="H29">
            <v>1498</v>
          </cell>
          <cell r="I29">
            <v>2129</v>
          </cell>
        </row>
        <row r="31">
          <cell r="B31">
            <v>3011</v>
          </cell>
          <cell r="C31">
            <v>3520</v>
          </cell>
          <cell r="D31">
            <v>3989</v>
          </cell>
          <cell r="E31">
            <v>4454</v>
          </cell>
          <cell r="F31">
            <v>4744</v>
          </cell>
          <cell r="G31">
            <v>4866</v>
          </cell>
          <cell r="H31">
            <v>4904</v>
          </cell>
          <cell r="I31">
            <v>4791</v>
          </cell>
        </row>
        <row r="32">
          <cell r="B32"/>
          <cell r="C32"/>
          <cell r="D32">
            <v>0</v>
          </cell>
          <cell r="E32">
            <v>0</v>
          </cell>
          <cell r="F32">
            <v>0</v>
          </cell>
          <cell r="G32">
            <v>3097</v>
          </cell>
          <cell r="H32">
            <v>3113</v>
          </cell>
          <cell r="I32">
            <v>2926</v>
          </cell>
        </row>
        <row r="33">
          <cell r="B33">
            <v>281</v>
          </cell>
          <cell r="C33">
            <v>281</v>
          </cell>
          <cell r="D33">
            <v>283</v>
          </cell>
          <cell r="E33">
            <v>285</v>
          </cell>
          <cell r="F33">
            <v>283</v>
          </cell>
          <cell r="G33">
            <v>274</v>
          </cell>
          <cell r="H33">
            <v>269</v>
          </cell>
          <cell r="I33">
            <v>286</v>
          </cell>
        </row>
        <row r="34">
          <cell r="B34">
            <v>131</v>
          </cell>
          <cell r="C34">
            <v>131</v>
          </cell>
          <cell r="D34">
            <v>139</v>
          </cell>
          <cell r="E34">
            <v>154</v>
          </cell>
          <cell r="F34">
            <v>154</v>
          </cell>
          <cell r="G34">
            <v>223</v>
          </cell>
          <cell r="H34">
            <v>242</v>
          </cell>
          <cell r="I34">
            <v>284</v>
          </cell>
        </row>
        <row r="35">
          <cell r="B35">
            <v>2587</v>
          </cell>
          <cell r="C35">
            <v>2439</v>
          </cell>
          <cell r="D35">
            <v>2787</v>
          </cell>
          <cell r="E35">
            <v>2509</v>
          </cell>
          <cell r="F35">
            <v>2011</v>
          </cell>
          <cell r="G35">
            <v>2326</v>
          </cell>
          <cell r="H35">
            <v>2921</v>
          </cell>
          <cell r="I35">
            <v>3821</v>
          </cell>
        </row>
        <row r="39">
          <cell r="B39">
            <v>107</v>
          </cell>
          <cell r="C39">
            <v>44</v>
          </cell>
          <cell r="D39">
            <v>6</v>
          </cell>
          <cell r="E39">
            <v>6</v>
          </cell>
          <cell r="F39">
            <v>6</v>
          </cell>
          <cell r="G39">
            <v>3</v>
          </cell>
          <cell r="H39">
            <v>0</v>
          </cell>
          <cell r="I39">
            <v>500</v>
          </cell>
        </row>
        <row r="40">
          <cell r="B40">
            <v>74</v>
          </cell>
          <cell r="C40">
            <v>1</v>
          </cell>
          <cell r="D40">
            <v>325</v>
          </cell>
          <cell r="E40">
            <v>336</v>
          </cell>
          <cell r="F40">
            <v>9</v>
          </cell>
          <cell r="G40">
            <v>248</v>
          </cell>
          <cell r="H40">
            <v>2</v>
          </cell>
          <cell r="I40">
            <v>10</v>
          </cell>
        </row>
        <row r="45">
          <cell r="B45">
            <v>6332</v>
          </cell>
          <cell r="C45">
            <v>5358</v>
          </cell>
          <cell r="D45">
            <v>5474</v>
          </cell>
          <cell r="E45">
            <v>6040</v>
          </cell>
          <cell r="F45">
            <v>7866</v>
          </cell>
          <cell r="G45">
            <v>8284</v>
          </cell>
          <cell r="H45">
            <v>9674</v>
          </cell>
          <cell r="I45">
            <v>10730</v>
          </cell>
        </row>
        <row r="46">
          <cell r="B46">
            <v>1079</v>
          </cell>
          <cell r="C46">
            <v>2010</v>
          </cell>
          <cell r="D46">
            <v>3471</v>
          </cell>
          <cell r="E46">
            <v>3468</v>
          </cell>
          <cell r="F46">
            <v>3464</v>
          </cell>
          <cell r="G46">
            <v>9406</v>
          </cell>
          <cell r="H46">
            <v>9413</v>
          </cell>
          <cell r="I46">
            <v>8920</v>
          </cell>
        </row>
        <row r="47">
          <cell r="B47"/>
          <cell r="C47"/>
          <cell r="D47"/>
          <cell r="E47"/>
          <cell r="F47">
            <v>0</v>
          </cell>
          <cell r="G47">
            <v>2913</v>
          </cell>
          <cell r="H47">
            <v>2931</v>
          </cell>
          <cell r="I47">
            <v>2777</v>
          </cell>
        </row>
        <row r="48">
          <cell r="B48">
            <v>1479</v>
          </cell>
          <cell r="C48">
            <v>1770</v>
          </cell>
          <cell r="D48">
            <v>1907</v>
          </cell>
          <cell r="E48">
            <v>3216</v>
          </cell>
          <cell r="F48">
            <v>3347</v>
          </cell>
          <cell r="G48">
            <v>2684</v>
          </cell>
          <cell r="H48">
            <v>2955</v>
          </cell>
          <cell r="I48">
            <v>2613</v>
          </cell>
        </row>
        <row r="54">
          <cell r="B54">
            <v>3</v>
          </cell>
          <cell r="C54">
            <v>3</v>
          </cell>
          <cell r="D54">
            <v>3</v>
          </cell>
          <cell r="E54">
            <v>3</v>
          </cell>
          <cell r="F54">
            <v>3</v>
          </cell>
          <cell r="G54">
            <v>3</v>
          </cell>
          <cell r="H54">
            <v>3</v>
          </cell>
          <cell r="I54">
            <v>3</v>
          </cell>
        </row>
        <row r="55">
          <cell r="B55">
            <v>6773</v>
          </cell>
          <cell r="C55">
            <v>7786</v>
          </cell>
          <cell r="D55">
            <v>5710</v>
          </cell>
          <cell r="E55">
            <v>6384</v>
          </cell>
          <cell r="F55">
            <v>7163</v>
          </cell>
          <cell r="G55">
            <v>8299</v>
          </cell>
          <cell r="H55">
            <v>9965</v>
          </cell>
          <cell r="I55">
            <v>11484</v>
          </cell>
        </row>
        <row r="56">
          <cell r="B56">
            <v>1246</v>
          </cell>
          <cell r="C56">
            <v>318</v>
          </cell>
          <cell r="D56">
            <v>-213</v>
          </cell>
          <cell r="E56">
            <v>-92</v>
          </cell>
          <cell r="F56">
            <v>231</v>
          </cell>
          <cell r="G56">
            <v>-56</v>
          </cell>
          <cell r="H56">
            <v>-380</v>
          </cell>
          <cell r="I56">
            <v>318</v>
          </cell>
        </row>
        <row r="57">
          <cell r="B57">
            <v>4685</v>
          </cell>
          <cell r="C57">
            <v>4151</v>
          </cell>
          <cell r="D57">
            <v>6907</v>
          </cell>
          <cell r="E57">
            <v>3517</v>
          </cell>
          <cell r="F57">
            <v>1643</v>
          </cell>
          <cell r="G57">
            <v>-191</v>
          </cell>
          <cell r="H57">
            <v>3179</v>
          </cell>
          <cell r="I57">
            <v>3476</v>
          </cell>
        </row>
        <row r="76">
          <cell r="B76">
            <v>4680</v>
          </cell>
          <cell r="C76">
            <v>3096</v>
          </cell>
          <cell r="D76">
            <v>3640</v>
          </cell>
          <cell r="E76">
            <v>4955</v>
          </cell>
          <cell r="F76">
            <v>5903</v>
          </cell>
          <cell r="G76">
            <v>2485</v>
          </cell>
          <cell r="H76">
            <v>6657</v>
          </cell>
          <cell r="I76">
            <v>5188</v>
          </cell>
        </row>
        <row r="84">
          <cell r="B84">
            <v>0</v>
          </cell>
          <cell r="C84">
            <v>6</v>
          </cell>
          <cell r="D84">
            <v>-34</v>
          </cell>
          <cell r="E84">
            <v>-22</v>
          </cell>
          <cell r="F84">
            <v>5</v>
          </cell>
          <cell r="G84">
            <v>31</v>
          </cell>
          <cell r="H84">
            <v>171</v>
          </cell>
          <cell r="I84">
            <v>-19</v>
          </cell>
        </row>
        <row r="85">
          <cell r="B85">
            <v>-175</v>
          </cell>
          <cell r="C85">
            <v>-1034</v>
          </cell>
          <cell r="D85">
            <v>-1008</v>
          </cell>
          <cell r="E85">
            <v>276</v>
          </cell>
          <cell r="F85">
            <v>-264</v>
          </cell>
          <cell r="G85">
            <v>-1028</v>
          </cell>
          <cell r="H85">
            <v>-3800</v>
          </cell>
          <cell r="I85">
            <v>-1524</v>
          </cell>
        </row>
        <row r="87">
          <cell r="B87">
            <v>0</v>
          </cell>
          <cell r="C87">
            <v>981</v>
          </cell>
          <cell r="D87">
            <v>1482</v>
          </cell>
          <cell r="E87">
            <v>0</v>
          </cell>
          <cell r="F87">
            <v>0</v>
          </cell>
          <cell r="G87">
            <v>6134</v>
          </cell>
          <cell r="H87">
            <v>0</v>
          </cell>
          <cell r="I87">
            <v>0</v>
          </cell>
        </row>
        <row r="88">
          <cell r="B88">
            <v>-7</v>
          </cell>
          <cell r="C88">
            <v>-106</v>
          </cell>
          <cell r="D88">
            <v>-44</v>
          </cell>
          <cell r="E88"/>
          <cell r="F88"/>
          <cell r="G88"/>
          <cell r="H88"/>
          <cell r="I88"/>
        </row>
        <row r="89">
          <cell r="B89">
            <v>-63</v>
          </cell>
          <cell r="C89">
            <v>-67</v>
          </cell>
          <cell r="D89">
            <v>327</v>
          </cell>
          <cell r="E89">
            <v>13</v>
          </cell>
          <cell r="F89">
            <v>-325</v>
          </cell>
          <cell r="G89">
            <v>49</v>
          </cell>
          <cell r="H89">
            <v>-52</v>
          </cell>
          <cell r="I89">
            <v>15</v>
          </cell>
        </row>
        <row r="90">
          <cell r="B90">
            <v>-19</v>
          </cell>
          <cell r="C90">
            <v>-7</v>
          </cell>
          <cell r="D90">
            <v>-17</v>
          </cell>
          <cell r="E90"/>
          <cell r="F90"/>
          <cell r="G90"/>
          <cell r="H90">
            <v>-197</v>
          </cell>
          <cell r="I90">
            <v>0</v>
          </cell>
        </row>
        <row r="91">
          <cell r="B91">
            <v>514</v>
          </cell>
          <cell r="C91">
            <v>507</v>
          </cell>
          <cell r="D91">
            <v>489</v>
          </cell>
          <cell r="E91">
            <v>733</v>
          </cell>
          <cell r="F91">
            <v>700</v>
          </cell>
          <cell r="G91">
            <v>885</v>
          </cell>
          <cell r="H91">
            <v>1172</v>
          </cell>
          <cell r="I91">
            <v>1151</v>
          </cell>
        </row>
        <row r="92">
          <cell r="B92">
            <v>218</v>
          </cell>
          <cell r="C92">
            <v>281</v>
          </cell>
          <cell r="D92">
            <v>177</v>
          </cell>
          <cell r="E92"/>
          <cell r="F92"/>
          <cell r="G92"/>
          <cell r="H92"/>
          <cell r="I92"/>
        </row>
        <row r="93">
          <cell r="B93">
            <v>-2534</v>
          </cell>
          <cell r="C93">
            <v>-3238</v>
          </cell>
          <cell r="D93">
            <v>-3223</v>
          </cell>
          <cell r="E93">
            <v>-4254</v>
          </cell>
          <cell r="F93">
            <v>-4286</v>
          </cell>
          <cell r="G93">
            <v>-3067</v>
          </cell>
          <cell r="H93">
            <v>-608</v>
          </cell>
          <cell r="I93">
            <v>-4014</v>
          </cell>
        </row>
        <row r="94">
          <cell r="B94">
            <v>-899</v>
          </cell>
          <cell r="C94">
            <v>-1022</v>
          </cell>
          <cell r="D94">
            <v>-1133</v>
          </cell>
          <cell r="E94">
            <v>-1243</v>
          </cell>
          <cell r="F94">
            <v>-1332</v>
          </cell>
          <cell r="G94">
            <v>-1452</v>
          </cell>
          <cell r="H94">
            <v>-1638</v>
          </cell>
          <cell r="I94">
            <v>-1837</v>
          </cell>
        </row>
        <row r="96">
          <cell r="B96">
            <v>-2790</v>
          </cell>
          <cell r="C96">
            <v>-2671</v>
          </cell>
          <cell r="D96">
            <v>-1942</v>
          </cell>
          <cell r="E96">
            <v>-4835</v>
          </cell>
          <cell r="F96">
            <v>-5293</v>
          </cell>
          <cell r="G96">
            <v>2491</v>
          </cell>
          <cell r="H96">
            <v>-1459</v>
          </cell>
          <cell r="I96">
            <v>-4836</v>
          </cell>
        </row>
        <row r="97">
          <cell r="B97">
            <v>-83</v>
          </cell>
          <cell r="C97">
            <v>-105</v>
          </cell>
          <cell r="D97">
            <v>-20</v>
          </cell>
          <cell r="E97">
            <v>45</v>
          </cell>
          <cell r="F97">
            <v>-129</v>
          </cell>
          <cell r="G97">
            <v>-66</v>
          </cell>
          <cell r="H97">
            <v>143</v>
          </cell>
          <cell r="I97">
            <v>-143</v>
          </cell>
        </row>
        <row r="99">
          <cell r="B99">
            <v>2220</v>
          </cell>
          <cell r="C99">
            <v>3852</v>
          </cell>
          <cell r="D99">
            <v>3138</v>
          </cell>
          <cell r="E99">
            <v>3808</v>
          </cell>
          <cell r="F99">
            <v>4249</v>
          </cell>
          <cell r="G99">
            <v>4466</v>
          </cell>
          <cell r="H99">
            <v>8348</v>
          </cell>
          <cell r="I99">
            <v>9889</v>
          </cell>
        </row>
      </sheetData>
      <sheetData sheetId="2">
        <row r="3">
          <cell r="B3">
            <v>30601</v>
          </cell>
          <cell r="C3">
            <v>32376</v>
          </cell>
          <cell r="D3">
            <v>34350</v>
          </cell>
          <cell r="E3">
            <v>36397</v>
          </cell>
          <cell r="F3">
            <v>39117</v>
          </cell>
          <cell r="G3">
            <v>37403</v>
          </cell>
          <cell r="H3">
            <v>44538</v>
          </cell>
          <cell r="I3">
            <v>46710</v>
          </cell>
        </row>
        <row r="5">
          <cell r="B5">
            <v>4839</v>
          </cell>
          <cell r="C5">
            <v>5291</v>
          </cell>
          <cell r="D5">
            <v>5651</v>
          </cell>
          <cell r="E5">
            <v>5126</v>
          </cell>
          <cell r="F5">
            <v>5555</v>
          </cell>
          <cell r="G5">
            <v>3697</v>
          </cell>
          <cell r="H5">
            <v>7667</v>
          </cell>
          <cell r="I5">
            <v>7573</v>
          </cell>
        </row>
        <row r="8">
          <cell r="B8">
            <v>606</v>
          </cell>
          <cell r="C8">
            <v>649</v>
          </cell>
          <cell r="D8">
            <v>706</v>
          </cell>
          <cell r="E8">
            <v>747</v>
          </cell>
          <cell r="F8">
            <v>705</v>
          </cell>
          <cell r="G8">
            <v>721</v>
          </cell>
          <cell r="H8">
            <v>744</v>
          </cell>
          <cell r="I8">
            <v>717</v>
          </cell>
        </row>
        <row r="11">
          <cell r="B11">
            <v>4233</v>
          </cell>
          <cell r="C11">
            <v>4642</v>
          </cell>
          <cell r="D11">
            <v>4945</v>
          </cell>
          <cell r="E11">
            <v>4379</v>
          </cell>
          <cell r="F11">
            <v>4850</v>
          </cell>
          <cell r="G11">
            <v>2976</v>
          </cell>
          <cell r="H11">
            <v>6923</v>
          </cell>
          <cell r="I11">
            <v>6856</v>
          </cell>
        </row>
      </sheetData>
      <sheetData sheetId="3">
        <row r="15">
          <cell r="B15">
            <v>1968.8</v>
          </cell>
          <cell r="C15">
            <v>1742.5</v>
          </cell>
          <cell r="D15">
            <v>1692</v>
          </cell>
          <cell r="E15">
            <v>1659.1</v>
          </cell>
          <cell r="F15">
            <v>1618.4</v>
          </cell>
          <cell r="G15">
            <v>1591.6</v>
          </cell>
          <cell r="H15">
            <v>1609.4</v>
          </cell>
          <cell r="I15">
            <v>1610.8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/>
      <sheetData sheetId="2">
        <row r="3">
          <cell r="J3">
            <v>49627.354576272774</v>
          </cell>
          <cell r="K3">
            <v>55553.236255640855</v>
          </cell>
          <cell r="L3">
            <v>62187.289559824145</v>
          </cell>
          <cell r="M3">
            <v>69614.212624612148</v>
          </cell>
          <cell r="N3">
            <v>77928.841647255293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45">
          <cell r="B45">
            <v>6332</v>
          </cell>
          <cell r="C45">
            <v>5358</v>
          </cell>
          <cell r="D45">
            <v>5474</v>
          </cell>
          <cell r="E45">
            <v>6040</v>
          </cell>
          <cell r="F45">
            <v>7866</v>
          </cell>
          <cell r="G45">
            <v>8284</v>
          </cell>
          <cell r="H45">
            <v>9674</v>
          </cell>
          <cell r="I45">
            <v>10730</v>
          </cell>
        </row>
        <row r="46">
          <cell r="B46">
            <v>1079</v>
          </cell>
          <cell r="C46">
            <v>2010</v>
          </cell>
          <cell r="D46">
            <v>3471</v>
          </cell>
          <cell r="E46">
            <v>3468</v>
          </cell>
          <cell r="F46">
            <v>3464</v>
          </cell>
          <cell r="G46">
            <v>9406</v>
          </cell>
          <cell r="H46">
            <v>9413</v>
          </cell>
          <cell r="I46">
            <v>8920</v>
          </cell>
        </row>
      </sheetData>
      <sheetData sheetId="2">
        <row r="8">
          <cell r="J8">
            <v>717</v>
          </cell>
          <cell r="K8">
            <v>717</v>
          </cell>
          <cell r="L8">
            <v>717</v>
          </cell>
          <cell r="M8">
            <v>717</v>
          </cell>
          <cell r="N8">
            <v>717</v>
          </cell>
        </row>
        <row r="14">
          <cell r="J14">
            <v>758</v>
          </cell>
          <cell r="K14">
            <v>758</v>
          </cell>
          <cell r="L14">
            <v>758</v>
          </cell>
          <cell r="M14">
            <v>758</v>
          </cell>
          <cell r="N14">
            <v>758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26">
          <cell r="B26">
            <v>2072</v>
          </cell>
          <cell r="C26">
            <v>2319</v>
          </cell>
          <cell r="D26">
            <v>2371</v>
          </cell>
          <cell r="E26">
            <v>996</v>
          </cell>
          <cell r="F26">
            <v>197</v>
          </cell>
          <cell r="G26">
            <v>439</v>
          </cell>
          <cell r="H26">
            <v>3587</v>
          </cell>
          <cell r="I26">
            <v>4423</v>
          </cell>
        </row>
        <row r="27">
          <cell r="B27">
            <v>3358</v>
          </cell>
          <cell r="C27">
            <v>3241</v>
          </cell>
          <cell r="D27">
            <v>3677</v>
          </cell>
          <cell r="E27">
            <v>3498</v>
          </cell>
          <cell r="F27">
            <v>4272</v>
          </cell>
          <cell r="G27">
            <v>2749</v>
          </cell>
          <cell r="H27">
            <v>4463</v>
          </cell>
          <cell r="I27">
            <v>4667</v>
          </cell>
        </row>
        <row r="28">
          <cell r="B28">
            <v>4337</v>
          </cell>
          <cell r="C28">
            <v>4838</v>
          </cell>
          <cell r="D28">
            <v>5055</v>
          </cell>
          <cell r="E28">
            <v>5261</v>
          </cell>
          <cell r="F28">
            <v>5622</v>
          </cell>
          <cell r="G28">
            <v>7367</v>
          </cell>
          <cell r="H28">
            <v>6854</v>
          </cell>
          <cell r="I28">
            <v>8420</v>
          </cell>
        </row>
        <row r="41">
          <cell r="B41">
            <v>2131</v>
          </cell>
          <cell r="C41">
            <v>2191</v>
          </cell>
          <cell r="D41">
            <v>2048</v>
          </cell>
          <cell r="E41">
            <v>2279</v>
          </cell>
          <cell r="F41">
            <v>2612</v>
          </cell>
          <cell r="G41">
            <v>2248</v>
          </cell>
          <cell r="H41">
            <v>2836</v>
          </cell>
          <cell r="I41">
            <v>3358</v>
          </cell>
        </row>
        <row r="82">
          <cell r="B82">
            <v>-963</v>
          </cell>
          <cell r="C82">
            <v>-1143</v>
          </cell>
          <cell r="D82">
            <v>-1105</v>
          </cell>
          <cell r="E82">
            <v>-1028</v>
          </cell>
          <cell r="F82">
            <v>-1119</v>
          </cell>
          <cell r="G82">
            <v>-1086</v>
          </cell>
          <cell r="H82">
            <v>-695</v>
          </cell>
          <cell r="I82">
            <v>-758</v>
          </cell>
        </row>
        <row r="104">
          <cell r="B104">
            <v>53</v>
          </cell>
          <cell r="C104">
            <v>70</v>
          </cell>
          <cell r="D104">
            <v>98</v>
          </cell>
          <cell r="E104">
            <v>125</v>
          </cell>
          <cell r="F104">
            <v>153</v>
          </cell>
          <cell r="G104">
            <v>140</v>
          </cell>
          <cell r="H104">
            <v>293</v>
          </cell>
          <cell r="I104">
            <v>290</v>
          </cell>
        </row>
        <row r="105">
          <cell r="B105">
            <v>1262</v>
          </cell>
          <cell r="C105">
            <v>748</v>
          </cell>
          <cell r="D105">
            <v>703</v>
          </cell>
          <cell r="E105">
            <v>529</v>
          </cell>
          <cell r="F105">
            <v>757</v>
          </cell>
          <cell r="G105">
            <v>1028</v>
          </cell>
          <cell r="H105">
            <v>1177</v>
          </cell>
          <cell r="I105">
            <v>1231</v>
          </cell>
        </row>
      </sheetData>
      <sheetData sheetId="2">
        <row r="8">
          <cell r="B8">
            <v>606</v>
          </cell>
          <cell r="C8">
            <v>649</v>
          </cell>
          <cell r="D8">
            <v>706</v>
          </cell>
          <cell r="E8">
            <v>747</v>
          </cell>
          <cell r="F8">
            <v>705</v>
          </cell>
          <cell r="G8">
            <v>721</v>
          </cell>
          <cell r="H8">
            <v>744</v>
          </cell>
          <cell r="I8">
            <v>717</v>
          </cell>
        </row>
        <row r="11">
          <cell r="B11">
            <v>4233</v>
          </cell>
          <cell r="C11">
            <v>4642</v>
          </cell>
          <cell r="D11">
            <v>4945</v>
          </cell>
          <cell r="E11">
            <v>4379</v>
          </cell>
          <cell r="F11">
            <v>4850</v>
          </cell>
          <cell r="G11">
            <v>2976</v>
          </cell>
          <cell r="H11">
            <v>6923</v>
          </cell>
          <cell r="I11">
            <v>6856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18" sqref="A18"/>
    </sheetView>
  </sheetViews>
  <sheetFormatPr defaultColWidth="9.140625" defaultRowHeight="15"/>
  <cols>
    <col min="1" max="1" width="176.140625" style="4" customWidth="1"/>
  </cols>
  <sheetData>
    <row r="1" spans="1:1" ht="23.25">
      <c r="A1" s="3" t="s">
        <v>0</v>
      </c>
    </row>
    <row r="2" spans="1:1">
      <c r="A2" s="15" t="s">
        <v>37</v>
      </c>
    </row>
    <row r="3" spans="1:1">
      <c r="A3" s="5"/>
    </row>
    <row r="4" spans="1:1" ht="23.25">
      <c r="A4" s="3" t="s">
        <v>1</v>
      </c>
    </row>
    <row r="5" spans="1:1">
      <c r="A5" s="6" t="s">
        <v>31</v>
      </c>
    </row>
    <row r="6" spans="1:1">
      <c r="A6" s="6" t="s">
        <v>41</v>
      </c>
    </row>
    <row r="7" spans="1:1">
      <c r="A7" s="26" t="s">
        <v>42</v>
      </c>
    </row>
    <row r="8" spans="1:1">
      <c r="A8" s="6" t="s">
        <v>40</v>
      </c>
    </row>
    <row r="9" spans="1:1">
      <c r="A9" s="4" t="s">
        <v>30</v>
      </c>
    </row>
    <row r="10" spans="1:1">
      <c r="A10" s="5"/>
    </row>
    <row r="11" spans="1:1">
      <c r="A11" s="5"/>
    </row>
    <row r="12" spans="1:1">
      <c r="A12" s="5"/>
    </row>
  </sheetData>
  <hyperlinks>
    <hyperlink ref="A7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2F758-66FB-469F-B0E9-925AAD16AD87}">
  <dimension ref="A1:I208"/>
  <sheetViews>
    <sheetView tabSelected="1" workbookViewId="0">
      <pane ySplit="1" topLeftCell="A29" activePane="bottomLeft" state="frozen"/>
      <selection pane="bottomLeft" activeCell="B36" sqref="B36:I36"/>
    </sheetView>
  </sheetViews>
  <sheetFormatPr defaultRowHeight="1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>
      <c r="A1" s="43" t="s">
        <v>80</v>
      </c>
      <c r="B1" s="7">
        <f t="shared" ref="B1:G1" si="0">+C1-1</f>
        <v>2015</v>
      </c>
      <c r="C1" s="7">
        <f t="shared" si="0"/>
        <v>2016</v>
      </c>
      <c r="D1" s="7">
        <f t="shared" si="0"/>
        <v>2017</v>
      </c>
      <c r="E1" s="7">
        <f t="shared" si="0"/>
        <v>2018</v>
      </c>
      <c r="F1" s="7">
        <f t="shared" si="0"/>
        <v>2019</v>
      </c>
      <c r="G1" s="7">
        <f t="shared" si="0"/>
        <v>2020</v>
      </c>
      <c r="H1" s="7">
        <f>+I1-1</f>
        <v>2021</v>
      </c>
      <c r="I1" s="7">
        <v>2022</v>
      </c>
    </row>
    <row r="2" spans="1:9">
      <c r="A2" t="s">
        <v>81</v>
      </c>
      <c r="B2" s="2">
        <v>30601</v>
      </c>
      <c r="C2" s="2">
        <v>32376</v>
      </c>
      <c r="D2" s="2">
        <v>34350</v>
      </c>
      <c r="E2" s="2">
        <v>36397</v>
      </c>
      <c r="F2" s="2">
        <v>39117</v>
      </c>
      <c r="G2" s="2">
        <v>37403</v>
      </c>
      <c r="H2" s="2">
        <v>44538</v>
      </c>
      <c r="I2" s="2">
        <v>46710</v>
      </c>
    </row>
    <row r="3" spans="1:9">
      <c r="A3" s="44" t="s">
        <v>82</v>
      </c>
      <c r="B3" s="45">
        <v>16534</v>
      </c>
      <c r="C3" s="45">
        <v>17405</v>
      </c>
      <c r="D3" s="45">
        <v>19038</v>
      </c>
      <c r="E3" s="45">
        <v>20441</v>
      </c>
      <c r="F3" s="45">
        <v>21643</v>
      </c>
      <c r="G3" s="45">
        <v>21162</v>
      </c>
      <c r="H3" s="45">
        <v>24576</v>
      </c>
      <c r="I3" s="45">
        <v>25231</v>
      </c>
    </row>
    <row r="4" spans="1:9" s="34" customFormat="1">
      <c r="A4" s="34" t="s">
        <v>83</v>
      </c>
      <c r="B4" s="46">
        <f t="shared" ref="B4:H4" si="1">+B2-B3</f>
        <v>14067</v>
      </c>
      <c r="C4" s="46">
        <f t="shared" si="1"/>
        <v>14971</v>
      </c>
      <c r="D4" s="46">
        <f t="shared" si="1"/>
        <v>15312</v>
      </c>
      <c r="E4" s="46">
        <f t="shared" si="1"/>
        <v>15956</v>
      </c>
      <c r="F4" s="46">
        <f t="shared" si="1"/>
        <v>17474</v>
      </c>
      <c r="G4" s="46">
        <f t="shared" si="1"/>
        <v>16241</v>
      </c>
      <c r="H4" s="46">
        <f t="shared" si="1"/>
        <v>19962</v>
      </c>
      <c r="I4" s="46">
        <f>+I2-I3</f>
        <v>21479</v>
      </c>
    </row>
    <row r="5" spans="1:9">
      <c r="A5" s="47" t="s">
        <v>84</v>
      </c>
      <c r="B5" s="2">
        <v>3213</v>
      </c>
      <c r="C5" s="2">
        <v>3278</v>
      </c>
      <c r="D5" s="2">
        <v>3341</v>
      </c>
      <c r="E5" s="2">
        <v>3577</v>
      </c>
      <c r="F5" s="2">
        <v>3753</v>
      </c>
      <c r="G5" s="2">
        <v>3592</v>
      </c>
      <c r="H5" s="2">
        <v>3114</v>
      </c>
      <c r="I5" s="2">
        <v>3850</v>
      </c>
    </row>
    <row r="6" spans="1:9">
      <c r="A6" s="47" t="s">
        <v>85</v>
      </c>
      <c r="B6" s="2">
        <v>6679</v>
      </c>
      <c r="C6" s="2">
        <v>7191</v>
      </c>
      <c r="D6" s="2">
        <v>7222</v>
      </c>
      <c r="E6" s="2">
        <v>7934</v>
      </c>
      <c r="F6" s="2">
        <v>8949</v>
      </c>
      <c r="G6" s="2">
        <v>9534</v>
      </c>
      <c r="H6" s="2">
        <v>9911</v>
      </c>
      <c r="I6" s="2">
        <v>10954</v>
      </c>
    </row>
    <row r="7" spans="1:9">
      <c r="A7" s="48" t="s">
        <v>86</v>
      </c>
      <c r="B7" s="49">
        <f t="shared" ref="B7:H7" si="2">+B5+B6</f>
        <v>9892</v>
      </c>
      <c r="C7" s="49">
        <f t="shared" si="2"/>
        <v>10469</v>
      </c>
      <c r="D7" s="49">
        <f t="shared" si="2"/>
        <v>10563</v>
      </c>
      <c r="E7" s="49">
        <f t="shared" si="2"/>
        <v>11511</v>
      </c>
      <c r="F7" s="49">
        <f t="shared" si="2"/>
        <v>12702</v>
      </c>
      <c r="G7" s="49">
        <f t="shared" si="2"/>
        <v>13126</v>
      </c>
      <c r="H7" s="49">
        <f t="shared" si="2"/>
        <v>13025</v>
      </c>
      <c r="I7" s="49">
        <f>+I5+I6</f>
        <v>14804</v>
      </c>
    </row>
    <row r="8" spans="1:9">
      <c r="A8" s="1" t="s">
        <v>67</v>
      </c>
      <c r="B8" s="2">
        <v>28</v>
      </c>
      <c r="C8" s="2">
        <v>19</v>
      </c>
      <c r="D8" s="2">
        <v>59</v>
      </c>
      <c r="E8" s="2">
        <v>54</v>
      </c>
      <c r="F8" s="2">
        <v>49</v>
      </c>
      <c r="G8" s="2">
        <v>89</v>
      </c>
      <c r="H8" s="2">
        <v>262</v>
      </c>
      <c r="I8" s="2">
        <v>205</v>
      </c>
    </row>
    <row r="9" spans="1:9">
      <c r="A9" s="1" t="s">
        <v>87</v>
      </c>
      <c r="B9" s="2">
        <v>-58</v>
      </c>
      <c r="C9" s="2">
        <v>-140</v>
      </c>
      <c r="D9" s="2">
        <v>-196</v>
      </c>
      <c r="E9" s="2">
        <v>66</v>
      </c>
      <c r="F9" s="2">
        <v>-78</v>
      </c>
      <c r="G9" s="2">
        <v>139</v>
      </c>
      <c r="H9" s="2">
        <v>14</v>
      </c>
      <c r="I9" s="2">
        <v>-181</v>
      </c>
    </row>
    <row r="10" spans="1:9">
      <c r="A10" s="50" t="s">
        <v>88</v>
      </c>
      <c r="B10" s="51">
        <f t="shared" ref="B10:H10" si="3">+B4-B7-B8-B9</f>
        <v>4205</v>
      </c>
      <c r="C10" s="51">
        <f t="shared" si="3"/>
        <v>4623</v>
      </c>
      <c r="D10" s="51">
        <f t="shared" si="3"/>
        <v>4886</v>
      </c>
      <c r="E10" s="51">
        <f t="shared" si="3"/>
        <v>4325</v>
      </c>
      <c r="F10" s="51">
        <f t="shared" si="3"/>
        <v>4801</v>
      </c>
      <c r="G10" s="51">
        <f t="shared" si="3"/>
        <v>2887</v>
      </c>
      <c r="H10" s="51">
        <f t="shared" si="3"/>
        <v>6661</v>
      </c>
      <c r="I10" s="51">
        <f>+I4-I7-I8-I9</f>
        <v>6651</v>
      </c>
    </row>
    <row r="11" spans="1:9">
      <c r="A11" s="1" t="s">
        <v>89</v>
      </c>
      <c r="B11" s="2">
        <v>932</v>
      </c>
      <c r="C11" s="2">
        <v>863</v>
      </c>
      <c r="D11" s="2">
        <v>646</v>
      </c>
      <c r="E11" s="2">
        <v>2392</v>
      </c>
      <c r="F11" s="2">
        <v>772</v>
      </c>
      <c r="G11" s="2">
        <v>348</v>
      </c>
      <c r="H11" s="2">
        <v>934</v>
      </c>
      <c r="I11" s="2">
        <v>605</v>
      </c>
    </row>
    <row r="12" spans="1:9" ht="15.75" thickBot="1">
      <c r="A12" s="52" t="s">
        <v>90</v>
      </c>
      <c r="B12" s="35">
        <f t="shared" ref="B12:H12" si="4">+B10-B11</f>
        <v>3273</v>
      </c>
      <c r="C12" s="35">
        <f t="shared" si="4"/>
        <v>3760</v>
      </c>
      <c r="D12" s="35">
        <f t="shared" si="4"/>
        <v>4240</v>
      </c>
      <c r="E12" s="35">
        <f t="shared" si="4"/>
        <v>1933</v>
      </c>
      <c r="F12" s="35">
        <f t="shared" si="4"/>
        <v>4029</v>
      </c>
      <c r="G12" s="35">
        <f t="shared" si="4"/>
        <v>2539</v>
      </c>
      <c r="H12" s="35">
        <f t="shared" si="4"/>
        <v>5727</v>
      </c>
      <c r="I12" s="35">
        <f>+I10-I11</f>
        <v>6046</v>
      </c>
    </row>
    <row r="13" spans="1:9" ht="15.75" thickTop="1">
      <c r="A13" s="34" t="s">
        <v>91</v>
      </c>
    </row>
    <row r="14" spans="1:9">
      <c r="A14" s="1" t="s">
        <v>92</v>
      </c>
      <c r="B14" s="53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1" t="s">
        <v>93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 s="53">
        <v>1.6</v>
      </c>
      <c r="H15">
        <v>3.56</v>
      </c>
      <c r="I15">
        <v>3.75</v>
      </c>
    </row>
    <row r="16" spans="1:9">
      <c r="A16" s="34" t="s">
        <v>94</v>
      </c>
    </row>
    <row r="17" spans="1:9">
      <c r="A17" s="1" t="s">
        <v>92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32">
        <v>1558.8</v>
      </c>
      <c r="H17" s="32">
        <v>1573</v>
      </c>
      <c r="I17" s="32">
        <v>1578.8</v>
      </c>
    </row>
    <row r="18" spans="1:9">
      <c r="A18" s="1" t="s">
        <v>93</v>
      </c>
      <c r="B18">
        <v>1968.8</v>
      </c>
      <c r="C18">
        <v>1742.5</v>
      </c>
      <c r="D18">
        <v>1692</v>
      </c>
      <c r="E18">
        <v>1659.1</v>
      </c>
      <c r="F18">
        <v>1618.4</v>
      </c>
      <c r="G18" s="32">
        <v>1591.6</v>
      </c>
      <c r="H18" s="32">
        <v>1609.4</v>
      </c>
      <c r="I18" s="32">
        <v>1610.8</v>
      </c>
    </row>
    <row r="20" spans="1:9" s="54" customFormat="1">
      <c r="A20" s="54" t="s">
        <v>95</v>
      </c>
      <c r="B20" s="55">
        <f>+ROUND(((B12/B18)-B15),0)</f>
        <v>0</v>
      </c>
      <c r="C20" s="55">
        <f t="shared" ref="C20:H20" si="5">+ROUND(((C12/C18)-C15),2)</f>
        <v>0</v>
      </c>
      <c r="D20" s="55">
        <f t="shared" si="5"/>
        <v>0</v>
      </c>
      <c r="E20" s="55">
        <f t="shared" si="5"/>
        <v>0</v>
      </c>
      <c r="F20" s="55">
        <f t="shared" si="5"/>
        <v>0</v>
      </c>
      <c r="G20" s="55">
        <f t="shared" si="5"/>
        <v>0</v>
      </c>
      <c r="H20" s="55">
        <f t="shared" si="5"/>
        <v>0</v>
      </c>
      <c r="I20" s="55">
        <f>+ROUND(((I12/I18)-I15),2)</f>
        <v>0</v>
      </c>
    </row>
    <row r="22" spans="1:9">
      <c r="A22" s="8" t="s">
        <v>96</v>
      </c>
      <c r="B22" s="8"/>
      <c r="C22" s="8"/>
      <c r="D22" s="8"/>
      <c r="E22" s="8"/>
      <c r="F22" s="8"/>
      <c r="G22" s="8"/>
      <c r="H22" s="8"/>
      <c r="I22" s="8"/>
    </row>
    <row r="23" spans="1:9">
      <c r="A23" s="34" t="s">
        <v>97</v>
      </c>
    </row>
    <row r="24" spans="1:9">
      <c r="A24" s="56" t="s">
        <v>98</v>
      </c>
      <c r="B24" s="2"/>
      <c r="C24" s="2"/>
      <c r="D24" s="2"/>
      <c r="E24" s="2"/>
      <c r="F24" s="2"/>
      <c r="G24" s="2"/>
      <c r="H24" s="2"/>
      <c r="I24" s="2"/>
    </row>
    <row r="25" spans="1:9">
      <c r="A25" s="47" t="s">
        <v>54</v>
      </c>
      <c r="B25" s="2">
        <v>3852</v>
      </c>
      <c r="C25" s="2">
        <v>3138</v>
      </c>
      <c r="D25" s="2">
        <v>3808</v>
      </c>
      <c r="E25" s="2">
        <v>4249</v>
      </c>
      <c r="F25" s="2">
        <v>4466</v>
      </c>
      <c r="G25" s="2">
        <v>8348</v>
      </c>
      <c r="H25" s="2">
        <v>9889</v>
      </c>
      <c r="I25" s="2">
        <v>8574</v>
      </c>
    </row>
    <row r="26" spans="1:9">
      <c r="A26" s="47" t="s">
        <v>99</v>
      </c>
      <c r="B26" s="2">
        <v>2072</v>
      </c>
      <c r="C26" s="2">
        <v>2319</v>
      </c>
      <c r="D26" s="2">
        <v>2371</v>
      </c>
      <c r="E26" s="2">
        <v>996</v>
      </c>
      <c r="F26" s="2">
        <v>197</v>
      </c>
      <c r="G26" s="2">
        <v>439</v>
      </c>
      <c r="H26" s="2">
        <v>3587</v>
      </c>
      <c r="I26" s="2">
        <v>4423</v>
      </c>
    </row>
    <row r="27" spans="1:9">
      <c r="A27" s="47" t="s">
        <v>100</v>
      </c>
      <c r="B27" s="2">
        <v>3358</v>
      </c>
      <c r="C27" s="2">
        <v>3241</v>
      </c>
      <c r="D27" s="2">
        <v>3677</v>
      </c>
      <c r="E27" s="2">
        <v>3498</v>
      </c>
      <c r="F27" s="2">
        <v>4272</v>
      </c>
      <c r="G27" s="2">
        <v>2749</v>
      </c>
      <c r="H27" s="2">
        <v>4463</v>
      </c>
      <c r="I27" s="2">
        <v>4667</v>
      </c>
    </row>
    <row r="28" spans="1:9">
      <c r="A28" s="47" t="s">
        <v>101</v>
      </c>
      <c r="B28" s="2">
        <v>4337</v>
      </c>
      <c r="C28" s="2">
        <v>4838</v>
      </c>
      <c r="D28" s="2">
        <v>5055</v>
      </c>
      <c r="E28" s="2">
        <v>5261</v>
      </c>
      <c r="F28" s="2">
        <v>5622</v>
      </c>
      <c r="G28" s="2">
        <v>7367</v>
      </c>
      <c r="H28" s="2">
        <v>6854</v>
      </c>
      <c r="I28" s="2">
        <v>8420</v>
      </c>
    </row>
    <row r="29" spans="1:9">
      <c r="A29" s="47" t="s">
        <v>102</v>
      </c>
      <c r="B29" s="2">
        <v>1968</v>
      </c>
      <c r="C29" s="2">
        <v>1489</v>
      </c>
      <c r="D29" s="2">
        <v>1150</v>
      </c>
      <c r="E29" s="2">
        <v>1130</v>
      </c>
      <c r="F29" s="2">
        <v>1968</v>
      </c>
      <c r="G29" s="2">
        <v>1653</v>
      </c>
      <c r="H29" s="2">
        <v>1498</v>
      </c>
      <c r="I29" s="2">
        <v>2129</v>
      </c>
    </row>
    <row r="30" spans="1:9">
      <c r="A30" s="50" t="s">
        <v>103</v>
      </c>
      <c r="B30" s="51">
        <f t="shared" ref="B30:H30" si="6">+SUM(B25:B29)</f>
        <v>15587</v>
      </c>
      <c r="C30" s="51">
        <f t="shared" si="6"/>
        <v>15025</v>
      </c>
      <c r="D30" s="51">
        <f t="shared" si="6"/>
        <v>16061</v>
      </c>
      <c r="E30" s="51">
        <f t="shared" si="6"/>
        <v>15134</v>
      </c>
      <c r="F30" s="51">
        <f t="shared" si="6"/>
        <v>16525</v>
      </c>
      <c r="G30" s="51">
        <f t="shared" si="6"/>
        <v>20556</v>
      </c>
      <c r="H30" s="51">
        <f t="shared" si="6"/>
        <v>26291</v>
      </c>
      <c r="I30" s="51">
        <f>+SUM(I25:I29)</f>
        <v>28213</v>
      </c>
    </row>
    <row r="31" spans="1:9">
      <c r="A31" s="1" t="s">
        <v>104</v>
      </c>
      <c r="B31" s="2">
        <v>3011</v>
      </c>
      <c r="C31" s="2">
        <v>3520</v>
      </c>
      <c r="D31" s="2">
        <v>3989</v>
      </c>
      <c r="E31" s="2">
        <v>4454</v>
      </c>
      <c r="F31" s="2">
        <v>4744</v>
      </c>
      <c r="G31" s="2">
        <v>4866</v>
      </c>
      <c r="H31" s="2">
        <v>4904</v>
      </c>
      <c r="I31" s="2">
        <v>4791</v>
      </c>
    </row>
    <row r="32" spans="1:9">
      <c r="A32" s="1" t="s">
        <v>105</v>
      </c>
      <c r="B32" s="2"/>
      <c r="C32" s="2"/>
      <c r="D32" s="2">
        <v>0</v>
      </c>
      <c r="E32" s="2">
        <v>0</v>
      </c>
      <c r="F32" s="2">
        <v>0</v>
      </c>
      <c r="G32" s="2">
        <v>3097</v>
      </c>
      <c r="H32" s="2">
        <v>3113</v>
      </c>
      <c r="I32" s="2">
        <v>2926</v>
      </c>
    </row>
    <row r="33" spans="1:9">
      <c r="A33" s="1" t="s">
        <v>106</v>
      </c>
      <c r="B33" s="2">
        <v>281</v>
      </c>
      <c r="C33" s="2">
        <v>281</v>
      </c>
      <c r="D33" s="2">
        <v>283</v>
      </c>
      <c r="E33" s="2">
        <v>285</v>
      </c>
      <c r="F33" s="2">
        <v>283</v>
      </c>
      <c r="G33" s="2">
        <v>274</v>
      </c>
      <c r="H33" s="2">
        <v>269</v>
      </c>
      <c r="I33" s="2">
        <v>286</v>
      </c>
    </row>
    <row r="34" spans="1:9">
      <c r="A34" s="1" t="s">
        <v>107</v>
      </c>
      <c r="B34" s="2">
        <v>131</v>
      </c>
      <c r="C34" s="2">
        <v>131</v>
      </c>
      <c r="D34" s="2">
        <v>139</v>
      </c>
      <c r="E34" s="2">
        <v>154</v>
      </c>
      <c r="F34" s="2">
        <v>154</v>
      </c>
      <c r="G34" s="2">
        <v>223</v>
      </c>
      <c r="H34" s="2">
        <v>242</v>
      </c>
      <c r="I34" s="2">
        <v>284</v>
      </c>
    </row>
    <row r="35" spans="1:9">
      <c r="A35" s="1" t="s">
        <v>108</v>
      </c>
      <c r="B35" s="2">
        <v>2587</v>
      </c>
      <c r="C35" s="2">
        <v>2439</v>
      </c>
      <c r="D35" s="2">
        <v>2787</v>
      </c>
      <c r="E35" s="2">
        <v>2509</v>
      </c>
      <c r="F35" s="2">
        <v>2011</v>
      </c>
      <c r="G35" s="2">
        <v>2326</v>
      </c>
      <c r="H35" s="2">
        <v>2921</v>
      </c>
      <c r="I35" s="2">
        <v>3821</v>
      </c>
    </row>
    <row r="36" spans="1:9" ht="15.75" thickBot="1">
      <c r="A36" s="52" t="s">
        <v>109</v>
      </c>
      <c r="B36" s="35">
        <f t="shared" ref="B36:H36" si="7">+SUM(B30:B35)</f>
        <v>21597</v>
      </c>
      <c r="C36" s="35">
        <f t="shared" si="7"/>
        <v>21396</v>
      </c>
      <c r="D36" s="35">
        <f t="shared" si="7"/>
        <v>23259</v>
      </c>
      <c r="E36" s="35">
        <f t="shared" si="7"/>
        <v>22536</v>
      </c>
      <c r="F36" s="35">
        <f t="shared" si="7"/>
        <v>23717</v>
      </c>
      <c r="G36" s="35">
        <f t="shared" si="7"/>
        <v>31342</v>
      </c>
      <c r="H36" s="35">
        <f t="shared" si="7"/>
        <v>37740</v>
      </c>
      <c r="I36" s="35">
        <f>+SUM(I30:I35)</f>
        <v>40321</v>
      </c>
    </row>
    <row r="37" spans="1:9" ht="15.75" thickTop="1">
      <c r="A37" s="34" t="s">
        <v>110</v>
      </c>
      <c r="B37" s="2"/>
      <c r="C37" s="2"/>
      <c r="D37" s="2"/>
      <c r="E37" s="2"/>
      <c r="F37" s="2"/>
      <c r="G37" s="2"/>
      <c r="H37" s="2"/>
      <c r="I37" s="2"/>
    </row>
    <row r="38" spans="1:9">
      <c r="A38" s="1" t="s">
        <v>111</v>
      </c>
      <c r="B38" s="2"/>
      <c r="C38" s="2"/>
      <c r="D38" s="2"/>
      <c r="E38" s="2"/>
      <c r="F38" s="2"/>
      <c r="G38" s="2"/>
      <c r="H38" s="2"/>
      <c r="I38" s="2"/>
    </row>
    <row r="39" spans="1:9">
      <c r="A39" s="47" t="s">
        <v>112</v>
      </c>
      <c r="B39" s="2">
        <v>107</v>
      </c>
      <c r="C39" s="2">
        <v>44</v>
      </c>
      <c r="D39" s="2">
        <v>6</v>
      </c>
      <c r="E39" s="2">
        <v>6</v>
      </c>
      <c r="F39" s="2">
        <v>6</v>
      </c>
      <c r="G39" s="2">
        <v>3</v>
      </c>
      <c r="H39" s="2">
        <v>0</v>
      </c>
      <c r="I39" s="2">
        <v>500</v>
      </c>
    </row>
    <row r="40" spans="1:9">
      <c r="A40" s="47" t="s">
        <v>113</v>
      </c>
      <c r="B40" s="2">
        <v>74</v>
      </c>
      <c r="C40" s="2">
        <v>1</v>
      </c>
      <c r="D40" s="2">
        <v>325</v>
      </c>
      <c r="E40" s="2">
        <v>336</v>
      </c>
      <c r="F40" s="2">
        <v>9</v>
      </c>
      <c r="G40" s="2">
        <v>248</v>
      </c>
      <c r="H40" s="2">
        <v>2</v>
      </c>
      <c r="I40" s="2">
        <v>10</v>
      </c>
    </row>
    <row r="41" spans="1:9">
      <c r="A41" s="47" t="s">
        <v>114</v>
      </c>
      <c r="B41" s="2">
        <v>2131</v>
      </c>
      <c r="C41" s="2">
        <v>2191</v>
      </c>
      <c r="D41" s="2">
        <v>2048</v>
      </c>
      <c r="E41" s="2">
        <v>2279</v>
      </c>
      <c r="F41" s="2">
        <v>2612</v>
      </c>
      <c r="G41" s="2">
        <v>2248</v>
      </c>
      <c r="H41" s="2">
        <v>2836</v>
      </c>
      <c r="I41" s="2">
        <v>3358</v>
      </c>
    </row>
    <row r="42" spans="1:9">
      <c r="A42" s="47" t="s">
        <v>115</v>
      </c>
      <c r="B42" s="2"/>
      <c r="C42" s="2"/>
      <c r="D42" s="2"/>
      <c r="E42" s="2"/>
      <c r="F42" s="2">
        <v>0</v>
      </c>
      <c r="G42" s="2">
        <v>445</v>
      </c>
      <c r="H42" s="2">
        <v>467</v>
      </c>
      <c r="I42" s="2">
        <v>420</v>
      </c>
    </row>
    <row r="43" spans="1:9">
      <c r="A43" s="47" t="s">
        <v>116</v>
      </c>
      <c r="B43" s="2">
        <v>3949</v>
      </c>
      <c r="C43" s="2">
        <v>3037</v>
      </c>
      <c r="D43" s="2">
        <v>3011</v>
      </c>
      <c r="E43" s="2">
        <v>3269</v>
      </c>
      <c r="F43" s="2">
        <v>5010</v>
      </c>
      <c r="G43" s="2">
        <v>5184</v>
      </c>
      <c r="H43" s="2">
        <v>6063</v>
      </c>
      <c r="I43" s="2">
        <v>6220</v>
      </c>
    </row>
    <row r="44" spans="1:9">
      <c r="A44" s="47" t="s">
        <v>117</v>
      </c>
      <c r="B44" s="2">
        <v>71</v>
      </c>
      <c r="C44" s="2">
        <v>85</v>
      </c>
      <c r="D44" s="2">
        <v>84</v>
      </c>
      <c r="E44" s="2">
        <v>150</v>
      </c>
      <c r="F44" s="2">
        <v>229</v>
      </c>
      <c r="G44" s="2">
        <v>156</v>
      </c>
      <c r="H44" s="2">
        <v>306</v>
      </c>
      <c r="I44" s="2">
        <v>222</v>
      </c>
    </row>
    <row r="45" spans="1:9">
      <c r="A45" s="50" t="s">
        <v>118</v>
      </c>
      <c r="B45" s="51">
        <f t="shared" ref="B45:H45" si="8">+SUM(B39:B44)</f>
        <v>6332</v>
      </c>
      <c r="C45" s="51">
        <f t="shared" si="8"/>
        <v>5358</v>
      </c>
      <c r="D45" s="51">
        <f t="shared" si="8"/>
        <v>5474</v>
      </c>
      <c r="E45" s="51">
        <f t="shared" si="8"/>
        <v>6040</v>
      </c>
      <c r="F45" s="51">
        <f t="shared" si="8"/>
        <v>7866</v>
      </c>
      <c r="G45" s="51">
        <f t="shared" si="8"/>
        <v>8284</v>
      </c>
      <c r="H45" s="51">
        <f t="shared" si="8"/>
        <v>9674</v>
      </c>
      <c r="I45" s="51">
        <f>+SUM(I39:I44)</f>
        <v>10730</v>
      </c>
    </row>
    <row r="46" spans="1:9">
      <c r="A46" s="1" t="s">
        <v>51</v>
      </c>
      <c r="B46" s="2">
        <v>1079</v>
      </c>
      <c r="C46" s="2">
        <v>2010</v>
      </c>
      <c r="D46" s="2">
        <v>3471</v>
      </c>
      <c r="E46" s="2">
        <v>3468</v>
      </c>
      <c r="F46" s="2">
        <v>3464</v>
      </c>
      <c r="G46" s="2">
        <v>9406</v>
      </c>
      <c r="H46" s="2">
        <v>9413</v>
      </c>
      <c r="I46" s="2">
        <v>8920</v>
      </c>
    </row>
    <row r="47" spans="1:9">
      <c r="A47" s="1" t="s">
        <v>52</v>
      </c>
      <c r="B47" s="2"/>
      <c r="C47" s="2"/>
      <c r="D47" s="2"/>
      <c r="E47" s="2"/>
      <c r="F47" s="2">
        <v>0</v>
      </c>
      <c r="G47" s="2">
        <v>2913</v>
      </c>
      <c r="H47" s="2">
        <v>2931</v>
      </c>
      <c r="I47" s="2">
        <v>2777</v>
      </c>
    </row>
    <row r="48" spans="1:9">
      <c r="A48" s="1" t="s">
        <v>53</v>
      </c>
      <c r="B48" s="2">
        <v>1479</v>
      </c>
      <c r="C48" s="2">
        <v>1770</v>
      </c>
      <c r="D48" s="2">
        <v>1907</v>
      </c>
      <c r="E48" s="2">
        <v>3216</v>
      </c>
      <c r="F48" s="2">
        <v>3347</v>
      </c>
      <c r="G48" s="2">
        <v>2684</v>
      </c>
      <c r="H48" s="2">
        <v>2955</v>
      </c>
      <c r="I48" s="2">
        <v>2613</v>
      </c>
    </row>
    <row r="49" spans="1:9">
      <c r="A49" s="1" t="s">
        <v>119</v>
      </c>
      <c r="B49" s="2"/>
      <c r="C49" s="2"/>
      <c r="D49" s="2"/>
      <c r="E49" s="2"/>
      <c r="F49" s="2"/>
      <c r="G49" s="2"/>
      <c r="H49" s="2"/>
      <c r="I49" s="2"/>
    </row>
    <row r="50" spans="1:9">
      <c r="A50" s="47" t="s">
        <v>120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</row>
    <row r="51" spans="1:9">
      <c r="A51" s="1" t="s">
        <v>121</v>
      </c>
      <c r="B51" s="2"/>
      <c r="C51" s="2"/>
      <c r="D51" s="2"/>
      <c r="E51" s="2"/>
      <c r="F51" s="2"/>
      <c r="G51" s="2"/>
      <c r="H51" s="2"/>
      <c r="I51" s="2"/>
    </row>
    <row r="52" spans="1:9">
      <c r="A52" s="47" t="s">
        <v>122</v>
      </c>
      <c r="B52" s="2"/>
      <c r="C52" s="2"/>
      <c r="D52" s="2"/>
      <c r="E52" s="2"/>
      <c r="F52" s="2"/>
      <c r="G52" s="2"/>
      <c r="H52" s="2"/>
      <c r="I52" s="2"/>
    </row>
    <row r="53" spans="1:9">
      <c r="A53" s="57" t="s">
        <v>123</v>
      </c>
      <c r="B53" s="2"/>
      <c r="C53" s="2"/>
      <c r="D53" s="2"/>
      <c r="E53" s="2"/>
      <c r="F53" s="2"/>
      <c r="G53" s="2"/>
      <c r="H53" s="2"/>
      <c r="I53" s="2"/>
    </row>
    <row r="54" spans="1:9">
      <c r="A54" s="57" t="s">
        <v>124</v>
      </c>
      <c r="B54" s="2">
        <v>3</v>
      </c>
      <c r="C54" s="2">
        <v>3</v>
      </c>
      <c r="D54" s="2">
        <v>3</v>
      </c>
      <c r="E54" s="2">
        <v>3</v>
      </c>
      <c r="F54" s="2">
        <v>3</v>
      </c>
      <c r="G54" s="2">
        <v>3</v>
      </c>
      <c r="H54" s="2">
        <v>3</v>
      </c>
      <c r="I54" s="2">
        <v>3</v>
      </c>
    </row>
    <row r="55" spans="1:9">
      <c r="A55" s="57" t="s">
        <v>125</v>
      </c>
      <c r="B55" s="2">
        <v>6773</v>
      </c>
      <c r="C55" s="2">
        <v>7786</v>
      </c>
      <c r="D55" s="2">
        <v>5710</v>
      </c>
      <c r="E55" s="2">
        <v>6384</v>
      </c>
      <c r="F55" s="2">
        <v>7163</v>
      </c>
      <c r="G55" s="2">
        <v>8299</v>
      </c>
      <c r="H55" s="2">
        <v>9965</v>
      </c>
      <c r="I55" s="2">
        <v>11484</v>
      </c>
    </row>
    <row r="56" spans="1:9">
      <c r="A56" s="57" t="s">
        <v>126</v>
      </c>
      <c r="B56" s="2">
        <v>1246</v>
      </c>
      <c r="C56" s="2">
        <v>318</v>
      </c>
      <c r="D56" s="2">
        <v>-213</v>
      </c>
      <c r="E56" s="2">
        <v>-92</v>
      </c>
      <c r="F56" s="2">
        <v>231</v>
      </c>
      <c r="G56" s="2">
        <v>-56</v>
      </c>
      <c r="H56" s="2">
        <v>-380</v>
      </c>
      <c r="I56" s="2">
        <v>318</v>
      </c>
    </row>
    <row r="57" spans="1:9">
      <c r="A57" s="57" t="s">
        <v>127</v>
      </c>
      <c r="B57" s="2">
        <v>4685</v>
      </c>
      <c r="C57" s="2">
        <v>4151</v>
      </c>
      <c r="D57" s="2">
        <v>6907</v>
      </c>
      <c r="E57" s="2">
        <v>3517</v>
      </c>
      <c r="F57" s="2">
        <v>1643</v>
      </c>
      <c r="G57" s="2">
        <v>-191</v>
      </c>
      <c r="H57" s="2">
        <v>3179</v>
      </c>
      <c r="I57" s="2">
        <v>3476</v>
      </c>
    </row>
    <row r="58" spans="1:9">
      <c r="A58" s="50" t="s">
        <v>128</v>
      </c>
      <c r="B58" s="51">
        <f t="shared" ref="B58:H58" si="9">+SUM(B53:B57)</f>
        <v>12707</v>
      </c>
      <c r="C58" s="51">
        <f t="shared" si="9"/>
        <v>12258</v>
      </c>
      <c r="D58" s="51">
        <f t="shared" si="9"/>
        <v>12407</v>
      </c>
      <c r="E58" s="51">
        <f t="shared" si="9"/>
        <v>9812</v>
      </c>
      <c r="F58" s="51">
        <f t="shared" si="9"/>
        <v>9040</v>
      </c>
      <c r="G58" s="51">
        <f t="shared" si="9"/>
        <v>8055</v>
      </c>
      <c r="H58" s="51">
        <f t="shared" si="9"/>
        <v>12767</v>
      </c>
      <c r="I58" s="51">
        <f>+SUM(I53:I57)</f>
        <v>15281</v>
      </c>
    </row>
    <row r="59" spans="1:9" ht="15.75" thickBot="1">
      <c r="A59" s="52" t="s">
        <v>129</v>
      </c>
      <c r="B59" s="35">
        <f t="shared" ref="B59:H59" si="10">+SUM(B45:B50)+B58</f>
        <v>21597</v>
      </c>
      <c r="C59" s="35">
        <f t="shared" si="10"/>
        <v>21396</v>
      </c>
      <c r="D59" s="35">
        <f t="shared" si="10"/>
        <v>23259</v>
      </c>
      <c r="E59" s="35">
        <f t="shared" si="10"/>
        <v>22536</v>
      </c>
      <c r="F59" s="35">
        <f t="shared" si="10"/>
        <v>23717</v>
      </c>
      <c r="G59" s="35">
        <f t="shared" si="10"/>
        <v>31342</v>
      </c>
      <c r="H59" s="35">
        <f t="shared" si="10"/>
        <v>37740</v>
      </c>
      <c r="I59" s="35">
        <f>+SUM(I45:I50)+I58</f>
        <v>40321</v>
      </c>
    </row>
    <row r="60" spans="1:9" s="54" customFormat="1" ht="15.75" thickTop="1">
      <c r="A60" s="54" t="s">
        <v>130</v>
      </c>
      <c r="B60" s="55">
        <f t="shared" ref="B60:H60" si="11">+B59-B36</f>
        <v>0</v>
      </c>
      <c r="C60" s="55">
        <f t="shared" si="11"/>
        <v>0</v>
      </c>
      <c r="D60" s="55">
        <f t="shared" si="11"/>
        <v>0</v>
      </c>
      <c r="E60" s="55">
        <f t="shared" si="11"/>
        <v>0</v>
      </c>
      <c r="F60" s="55">
        <f t="shared" si="11"/>
        <v>0</v>
      </c>
      <c r="G60" s="55">
        <f t="shared" si="11"/>
        <v>0</v>
      </c>
      <c r="H60" s="55">
        <f t="shared" si="11"/>
        <v>0</v>
      </c>
      <c r="I60" s="55">
        <f>+I59-I36</f>
        <v>0</v>
      </c>
    </row>
    <row r="61" spans="1:9">
      <c r="A61" s="8" t="s">
        <v>131</v>
      </c>
      <c r="B61" s="8"/>
      <c r="C61" s="8"/>
      <c r="D61" s="8"/>
      <c r="E61" s="8"/>
      <c r="F61" s="8"/>
      <c r="G61" s="8"/>
      <c r="H61" s="8"/>
      <c r="I61" s="8"/>
    </row>
    <row r="62" spans="1:9">
      <c r="A62" t="s">
        <v>132</v>
      </c>
    </row>
    <row r="63" spans="1:9">
      <c r="A63" s="34" t="s">
        <v>133</v>
      </c>
    </row>
    <row r="64" spans="1:9" s="34" customFormat="1">
      <c r="A64" s="56" t="s">
        <v>57</v>
      </c>
      <c r="B64" s="46">
        <f t="shared" ref="B64:G64" si="12">+B12</f>
        <v>3273</v>
      </c>
      <c r="C64" s="46">
        <f t="shared" si="12"/>
        <v>3760</v>
      </c>
      <c r="D64" s="46">
        <f t="shared" si="12"/>
        <v>4240</v>
      </c>
      <c r="E64" s="46">
        <f t="shared" si="12"/>
        <v>1933</v>
      </c>
      <c r="F64" s="46">
        <f t="shared" si="12"/>
        <v>4029</v>
      </c>
      <c r="G64" s="46">
        <f t="shared" si="12"/>
        <v>2539</v>
      </c>
      <c r="H64" s="46">
        <f>+H12</f>
        <v>5727</v>
      </c>
      <c r="I64" s="46">
        <f>+I12</f>
        <v>6046</v>
      </c>
    </row>
    <row r="65" spans="1:9" s="34" customFormat="1">
      <c r="A65" s="1" t="s">
        <v>134</v>
      </c>
      <c r="B65" s="2"/>
      <c r="C65" s="2"/>
      <c r="D65" s="2"/>
      <c r="E65" s="2"/>
      <c r="F65" s="2"/>
      <c r="G65" s="2"/>
      <c r="H65" s="2"/>
      <c r="I65" s="2"/>
    </row>
    <row r="66" spans="1:9">
      <c r="A66" s="47" t="s">
        <v>64</v>
      </c>
      <c r="B66" s="2">
        <v>606</v>
      </c>
      <c r="C66" s="2">
        <v>649</v>
      </c>
      <c r="D66" s="2">
        <v>706</v>
      </c>
      <c r="E66" s="2">
        <v>747</v>
      </c>
      <c r="F66" s="2">
        <v>705</v>
      </c>
      <c r="G66" s="2">
        <v>721</v>
      </c>
      <c r="H66" s="2">
        <v>744</v>
      </c>
      <c r="I66" s="2">
        <v>717</v>
      </c>
    </row>
    <row r="67" spans="1:9">
      <c r="A67" s="47" t="s">
        <v>135</v>
      </c>
      <c r="B67" s="2">
        <v>-113</v>
      </c>
      <c r="C67" s="2">
        <v>-80</v>
      </c>
      <c r="D67" s="2">
        <v>-273</v>
      </c>
      <c r="E67" s="2">
        <v>647</v>
      </c>
      <c r="F67" s="2">
        <v>34</v>
      </c>
      <c r="G67" s="2">
        <v>-380</v>
      </c>
      <c r="H67" s="2">
        <v>-385</v>
      </c>
      <c r="I67" s="2">
        <v>-650</v>
      </c>
    </row>
    <row r="68" spans="1:9">
      <c r="A68" s="47" t="s">
        <v>136</v>
      </c>
      <c r="B68" s="2">
        <v>191</v>
      </c>
      <c r="C68" s="2">
        <v>236</v>
      </c>
      <c r="D68" s="2">
        <v>215</v>
      </c>
      <c r="E68" s="2">
        <v>218</v>
      </c>
      <c r="F68" s="2">
        <v>325</v>
      </c>
      <c r="G68" s="2">
        <v>429</v>
      </c>
      <c r="H68" s="2">
        <v>611</v>
      </c>
      <c r="I68" s="2">
        <v>638</v>
      </c>
    </row>
    <row r="69" spans="1:9">
      <c r="A69" s="47" t="s">
        <v>137</v>
      </c>
      <c r="B69" s="2">
        <v>43</v>
      </c>
      <c r="C69" s="2">
        <v>13</v>
      </c>
      <c r="D69" s="2">
        <v>10</v>
      </c>
      <c r="E69" s="2">
        <v>27</v>
      </c>
      <c r="F69" s="2">
        <v>15</v>
      </c>
      <c r="G69" s="2">
        <v>398</v>
      </c>
      <c r="H69" s="2">
        <v>53</v>
      </c>
      <c r="I69" s="2">
        <v>123</v>
      </c>
    </row>
    <row r="70" spans="1:9">
      <c r="A70" s="47" t="s">
        <v>138</v>
      </c>
      <c r="B70" s="2">
        <v>424</v>
      </c>
      <c r="C70" s="2">
        <v>98</v>
      </c>
      <c r="D70" s="2">
        <v>-117</v>
      </c>
      <c r="E70" s="2">
        <v>-99</v>
      </c>
      <c r="F70" s="2">
        <v>233</v>
      </c>
      <c r="G70" s="2">
        <v>23</v>
      </c>
      <c r="H70" s="2">
        <v>-138</v>
      </c>
      <c r="I70" s="2">
        <v>-26</v>
      </c>
    </row>
    <row r="71" spans="1:9">
      <c r="A71" s="1" t="s">
        <v>139</v>
      </c>
      <c r="B71" s="2"/>
      <c r="C71" s="2"/>
      <c r="D71" s="2"/>
      <c r="E71" s="2"/>
      <c r="F71" s="2"/>
      <c r="G71" s="2"/>
      <c r="H71" s="2"/>
      <c r="I71" s="2"/>
    </row>
    <row r="72" spans="1:9">
      <c r="A72" s="47" t="s">
        <v>140</v>
      </c>
      <c r="B72" s="2">
        <v>-216</v>
      </c>
      <c r="C72" s="2">
        <v>60</v>
      </c>
      <c r="D72" s="2">
        <v>-426</v>
      </c>
      <c r="E72" s="2">
        <v>187</v>
      </c>
      <c r="F72" s="2">
        <v>-270</v>
      </c>
      <c r="G72" s="2">
        <v>1239</v>
      </c>
      <c r="H72" s="2">
        <v>-1606</v>
      </c>
      <c r="I72" s="2">
        <v>-504</v>
      </c>
    </row>
    <row r="73" spans="1:9">
      <c r="A73" s="47" t="s">
        <v>141</v>
      </c>
      <c r="B73" s="2">
        <v>-621</v>
      </c>
      <c r="C73" s="2">
        <v>-590</v>
      </c>
      <c r="D73" s="2">
        <v>-231</v>
      </c>
      <c r="E73" s="2">
        <v>-255</v>
      </c>
      <c r="F73" s="2">
        <v>-490</v>
      </c>
      <c r="G73" s="2">
        <v>-1854</v>
      </c>
      <c r="H73" s="2">
        <v>507</v>
      </c>
      <c r="I73" s="2">
        <v>-1676</v>
      </c>
    </row>
    <row r="74" spans="1:9">
      <c r="A74" s="47" t="s">
        <v>142</v>
      </c>
      <c r="B74" s="2">
        <v>-144</v>
      </c>
      <c r="C74" s="2">
        <v>-161</v>
      </c>
      <c r="D74" s="2">
        <v>-120</v>
      </c>
      <c r="E74" s="2">
        <v>35</v>
      </c>
      <c r="F74" s="2">
        <v>-203</v>
      </c>
      <c r="G74" s="2">
        <v>-654</v>
      </c>
      <c r="H74" s="2">
        <v>-182</v>
      </c>
      <c r="I74" s="2">
        <v>-845</v>
      </c>
    </row>
    <row r="75" spans="1:9">
      <c r="A75" s="47" t="s">
        <v>143</v>
      </c>
      <c r="B75" s="2">
        <v>1237</v>
      </c>
      <c r="C75" s="2">
        <v>-889</v>
      </c>
      <c r="D75" s="2">
        <v>-364</v>
      </c>
      <c r="E75" s="2">
        <v>1515</v>
      </c>
      <c r="F75" s="2">
        <v>1525</v>
      </c>
      <c r="G75" s="2">
        <v>24</v>
      </c>
      <c r="H75" s="2">
        <v>1326</v>
      </c>
      <c r="I75" s="2">
        <v>1365</v>
      </c>
    </row>
    <row r="76" spans="1:9">
      <c r="A76" s="58" t="s">
        <v>144</v>
      </c>
      <c r="B76" s="59">
        <f t="shared" ref="B76:H76" si="13">+SUM(B64:B75)</f>
        <v>4680</v>
      </c>
      <c r="C76" s="59">
        <f t="shared" si="13"/>
        <v>3096</v>
      </c>
      <c r="D76" s="59">
        <f t="shared" si="13"/>
        <v>3640</v>
      </c>
      <c r="E76" s="59">
        <f t="shared" si="13"/>
        <v>4955</v>
      </c>
      <c r="F76" s="59">
        <f t="shared" si="13"/>
        <v>5903</v>
      </c>
      <c r="G76" s="59">
        <f t="shared" si="13"/>
        <v>2485</v>
      </c>
      <c r="H76" s="59">
        <f t="shared" si="13"/>
        <v>6657</v>
      </c>
      <c r="I76" s="59">
        <f>+SUM(I64:I75)</f>
        <v>5188</v>
      </c>
    </row>
    <row r="77" spans="1:9">
      <c r="A77" s="34" t="s">
        <v>145</v>
      </c>
      <c r="B77" s="2"/>
      <c r="C77" s="2"/>
      <c r="D77" s="2"/>
      <c r="E77" s="2"/>
      <c r="F77" s="2"/>
      <c r="G77" s="2"/>
      <c r="H77" s="2"/>
      <c r="I77" s="2"/>
    </row>
    <row r="78" spans="1:9">
      <c r="A78" s="1" t="s">
        <v>146</v>
      </c>
      <c r="B78" s="2">
        <v>-4936</v>
      </c>
      <c r="C78" s="2">
        <v>-5367</v>
      </c>
      <c r="D78" s="2">
        <v>-5928</v>
      </c>
      <c r="E78" s="2">
        <v>-4783</v>
      </c>
      <c r="F78" s="2">
        <v>-2937</v>
      </c>
      <c r="G78" s="2">
        <v>-2426</v>
      </c>
      <c r="H78" s="2">
        <v>-9961</v>
      </c>
      <c r="I78" s="2">
        <v>-12913</v>
      </c>
    </row>
    <row r="79" spans="1:9">
      <c r="A79" s="1" t="s">
        <v>147</v>
      </c>
      <c r="B79" s="2">
        <v>3655</v>
      </c>
      <c r="C79" s="2">
        <v>2924</v>
      </c>
      <c r="D79" s="2">
        <v>3623</v>
      </c>
      <c r="E79" s="2">
        <v>3613</v>
      </c>
      <c r="F79" s="2">
        <v>1715</v>
      </c>
      <c r="G79" s="2">
        <v>74</v>
      </c>
      <c r="H79" s="2">
        <v>4236</v>
      </c>
      <c r="I79" s="2">
        <v>8199</v>
      </c>
    </row>
    <row r="80" spans="1:9">
      <c r="A80" s="1" t="s">
        <v>148</v>
      </c>
      <c r="B80" s="2">
        <v>2216</v>
      </c>
      <c r="C80" s="2">
        <v>2386</v>
      </c>
      <c r="D80" s="2">
        <v>2423</v>
      </c>
      <c r="E80" s="2">
        <v>2496</v>
      </c>
      <c r="F80" s="2">
        <v>2072</v>
      </c>
      <c r="G80" s="2">
        <v>2379</v>
      </c>
      <c r="H80" s="2">
        <v>2449</v>
      </c>
      <c r="I80" s="2">
        <v>3967</v>
      </c>
    </row>
    <row r="81" spans="1:9">
      <c r="A81" s="1" t="s">
        <v>149</v>
      </c>
      <c r="B81" s="2">
        <v>-150</v>
      </c>
      <c r="C81" s="2">
        <v>150</v>
      </c>
      <c r="D81" s="2">
        <v>0</v>
      </c>
      <c r="E81" s="2"/>
      <c r="F81" s="2"/>
      <c r="G81" s="2"/>
      <c r="H81" s="2"/>
      <c r="I81" s="2"/>
    </row>
    <row r="82" spans="1:9">
      <c r="A82" s="1" t="s">
        <v>150</v>
      </c>
      <c r="B82" s="2">
        <v>-963</v>
      </c>
      <c r="C82" s="2">
        <v>-1143</v>
      </c>
      <c r="D82" s="2">
        <v>-1105</v>
      </c>
      <c r="E82" s="2">
        <v>-1028</v>
      </c>
      <c r="F82" s="2">
        <v>-1119</v>
      </c>
      <c r="G82" s="2">
        <v>-1086</v>
      </c>
      <c r="H82" s="2">
        <v>-695</v>
      </c>
      <c r="I82" s="2">
        <v>-758</v>
      </c>
    </row>
    <row r="83" spans="1:9">
      <c r="A83" s="1" t="s">
        <v>151</v>
      </c>
      <c r="B83" s="2">
        <v>3</v>
      </c>
      <c r="C83" s="2">
        <v>10</v>
      </c>
      <c r="D83" s="2">
        <v>13</v>
      </c>
      <c r="E83" s="2"/>
      <c r="F83" s="2"/>
      <c r="G83" s="2"/>
      <c r="H83" s="2"/>
      <c r="I83" s="2"/>
    </row>
    <row r="84" spans="1:9">
      <c r="A84" s="1" t="s">
        <v>152</v>
      </c>
      <c r="B84" s="2">
        <v>0</v>
      </c>
      <c r="C84" s="2">
        <v>6</v>
      </c>
      <c r="D84" s="2">
        <v>-34</v>
      </c>
      <c r="E84" s="2">
        <v>-22</v>
      </c>
      <c r="F84" s="2">
        <v>5</v>
      </c>
      <c r="G84" s="2">
        <v>31</v>
      </c>
      <c r="H84" s="2">
        <v>171</v>
      </c>
      <c r="I84" s="2">
        <v>-19</v>
      </c>
    </row>
    <row r="85" spans="1:9">
      <c r="A85" s="60" t="s">
        <v>153</v>
      </c>
      <c r="B85" s="59">
        <f t="shared" ref="B85:H85" si="14">+SUM(B78:B84)</f>
        <v>-175</v>
      </c>
      <c r="C85" s="59">
        <f t="shared" si="14"/>
        <v>-1034</v>
      </c>
      <c r="D85" s="59">
        <f t="shared" si="14"/>
        <v>-1008</v>
      </c>
      <c r="E85" s="59">
        <f t="shared" si="14"/>
        <v>276</v>
      </c>
      <c r="F85" s="59">
        <f t="shared" si="14"/>
        <v>-264</v>
      </c>
      <c r="G85" s="59">
        <f t="shared" si="14"/>
        <v>-1028</v>
      </c>
      <c r="H85" s="59">
        <f t="shared" si="14"/>
        <v>-3800</v>
      </c>
      <c r="I85" s="59">
        <f>+SUM(I78:I84)</f>
        <v>-1524</v>
      </c>
    </row>
    <row r="86" spans="1:9">
      <c r="A86" s="34" t="s">
        <v>154</v>
      </c>
      <c r="B86" s="2"/>
      <c r="C86" s="2"/>
      <c r="D86" s="2"/>
      <c r="E86" s="2"/>
      <c r="F86" s="2"/>
      <c r="G86" s="2"/>
      <c r="H86" s="2"/>
      <c r="I86" s="2"/>
    </row>
    <row r="87" spans="1:9">
      <c r="A87" s="1" t="s">
        <v>155</v>
      </c>
      <c r="B87" s="2">
        <v>0</v>
      </c>
      <c r="C87" s="2">
        <v>981</v>
      </c>
      <c r="D87" s="2">
        <v>1482</v>
      </c>
      <c r="E87" s="2">
        <v>0</v>
      </c>
      <c r="F87" s="2">
        <v>0</v>
      </c>
      <c r="G87" s="2">
        <v>6134</v>
      </c>
      <c r="H87" s="2">
        <v>0</v>
      </c>
      <c r="I87" s="2">
        <v>0</v>
      </c>
    </row>
    <row r="88" spans="1:9">
      <c r="A88" s="1" t="s">
        <v>156</v>
      </c>
      <c r="B88" s="2">
        <v>-7</v>
      </c>
      <c r="C88" s="2">
        <v>-106</v>
      </c>
      <c r="D88" s="2">
        <v>-44</v>
      </c>
      <c r="E88" s="2"/>
      <c r="F88" s="2"/>
      <c r="G88" s="2"/>
      <c r="H88" s="2"/>
      <c r="I88" s="2"/>
    </row>
    <row r="89" spans="1:9">
      <c r="A89" s="1" t="s">
        <v>157</v>
      </c>
      <c r="B89" s="2">
        <v>-63</v>
      </c>
      <c r="C89" s="2">
        <v>-67</v>
      </c>
      <c r="D89" s="2">
        <v>327</v>
      </c>
      <c r="E89" s="2">
        <v>13</v>
      </c>
      <c r="F89" s="2">
        <v>-325</v>
      </c>
      <c r="G89" s="2">
        <v>49</v>
      </c>
      <c r="H89" s="2">
        <v>-52</v>
      </c>
      <c r="I89" s="2">
        <v>15</v>
      </c>
    </row>
    <row r="90" spans="1:9">
      <c r="A90" s="1" t="s">
        <v>158</v>
      </c>
      <c r="B90" s="2">
        <v>-19</v>
      </c>
      <c r="C90" s="2">
        <v>-7</v>
      </c>
      <c r="D90" s="2">
        <v>-17</v>
      </c>
      <c r="E90" s="2"/>
      <c r="F90" s="2"/>
      <c r="G90" s="2"/>
      <c r="H90" s="2">
        <v>-197</v>
      </c>
      <c r="I90" s="2">
        <v>0</v>
      </c>
    </row>
    <row r="91" spans="1:9">
      <c r="A91" s="1" t="s">
        <v>159</v>
      </c>
      <c r="B91" s="2">
        <v>514</v>
      </c>
      <c r="C91" s="2">
        <v>507</v>
      </c>
      <c r="D91" s="2">
        <v>489</v>
      </c>
      <c r="E91" s="2">
        <v>733</v>
      </c>
      <c r="F91" s="2">
        <v>700</v>
      </c>
      <c r="G91" s="2">
        <v>885</v>
      </c>
      <c r="H91" s="2">
        <v>1172</v>
      </c>
      <c r="I91" s="2">
        <v>1151</v>
      </c>
    </row>
    <row r="92" spans="1:9">
      <c r="A92" s="1" t="s">
        <v>160</v>
      </c>
      <c r="B92" s="2">
        <v>218</v>
      </c>
      <c r="C92" s="2">
        <v>281</v>
      </c>
      <c r="D92" s="2">
        <v>177</v>
      </c>
      <c r="E92" s="2"/>
      <c r="F92" s="2"/>
      <c r="G92" s="2"/>
      <c r="H92" s="2"/>
      <c r="I92" s="2"/>
    </row>
    <row r="93" spans="1:9">
      <c r="A93" s="1" t="s">
        <v>161</v>
      </c>
      <c r="B93" s="2">
        <v>-2534</v>
      </c>
      <c r="C93" s="2">
        <v>-3238</v>
      </c>
      <c r="D93" s="2">
        <v>-3223</v>
      </c>
      <c r="E93" s="2">
        <v>-4254</v>
      </c>
      <c r="F93" s="2">
        <v>-4286</v>
      </c>
      <c r="G93" s="2">
        <v>-3067</v>
      </c>
      <c r="H93" s="2">
        <v>-608</v>
      </c>
      <c r="I93" s="2">
        <v>-4014</v>
      </c>
    </row>
    <row r="94" spans="1:9">
      <c r="A94" s="1" t="s">
        <v>162</v>
      </c>
      <c r="B94" s="2">
        <v>-899</v>
      </c>
      <c r="C94" s="2">
        <v>-1022</v>
      </c>
      <c r="D94" s="2">
        <v>-1133</v>
      </c>
      <c r="E94" s="2">
        <v>-1243</v>
      </c>
      <c r="F94" s="2">
        <v>-1332</v>
      </c>
      <c r="G94" s="2">
        <v>-1452</v>
      </c>
      <c r="H94" s="2">
        <v>-1638</v>
      </c>
      <c r="I94" s="2">
        <v>-1837</v>
      </c>
    </row>
    <row r="95" spans="1:9">
      <c r="A95" s="1" t="s">
        <v>163</v>
      </c>
      <c r="B95" s="2"/>
      <c r="C95" s="2"/>
      <c r="D95" s="2"/>
      <c r="E95" s="2">
        <v>-84</v>
      </c>
      <c r="F95" s="2">
        <v>-50</v>
      </c>
      <c r="G95" s="2">
        <v>-58</v>
      </c>
      <c r="H95" s="2">
        <v>-136</v>
      </c>
      <c r="I95" s="2">
        <v>-151</v>
      </c>
    </row>
    <row r="96" spans="1:9">
      <c r="A96" s="60" t="s">
        <v>164</v>
      </c>
      <c r="B96" s="59">
        <f t="shared" ref="B96:H96" si="15">+SUM(B87:B95)</f>
        <v>-2790</v>
      </c>
      <c r="C96" s="59">
        <f t="shared" si="15"/>
        <v>-2671</v>
      </c>
      <c r="D96" s="59">
        <f t="shared" si="15"/>
        <v>-1942</v>
      </c>
      <c r="E96" s="59">
        <f t="shared" si="15"/>
        <v>-4835</v>
      </c>
      <c r="F96" s="59">
        <f t="shared" si="15"/>
        <v>-5293</v>
      </c>
      <c r="G96" s="59">
        <f t="shared" si="15"/>
        <v>2491</v>
      </c>
      <c r="H96" s="59">
        <f t="shared" si="15"/>
        <v>-1459</v>
      </c>
      <c r="I96" s="59">
        <f>+SUM(I87:I95)</f>
        <v>-4836</v>
      </c>
    </row>
    <row r="97" spans="1:9" s="54" customFormat="1">
      <c r="A97" s="1" t="s">
        <v>165</v>
      </c>
      <c r="B97" s="2">
        <v>-83</v>
      </c>
      <c r="C97" s="2">
        <v>-105</v>
      </c>
      <c r="D97" s="2">
        <v>-20</v>
      </c>
      <c r="E97" s="2">
        <v>45</v>
      </c>
      <c r="F97" s="2">
        <v>-129</v>
      </c>
      <c r="G97" s="2">
        <v>-66</v>
      </c>
      <c r="H97" s="2">
        <v>143</v>
      </c>
      <c r="I97" s="2">
        <v>-143</v>
      </c>
    </row>
    <row r="98" spans="1:9">
      <c r="A98" s="60" t="s">
        <v>166</v>
      </c>
      <c r="B98" s="59">
        <f t="shared" ref="B98:H98" si="16">+B76+B85+B96+B97</f>
        <v>1632</v>
      </c>
      <c r="C98" s="59">
        <f t="shared" si="16"/>
        <v>-714</v>
      </c>
      <c r="D98" s="59">
        <f t="shared" si="16"/>
        <v>670</v>
      </c>
      <c r="E98" s="59">
        <f t="shared" si="16"/>
        <v>441</v>
      </c>
      <c r="F98" s="59">
        <f t="shared" si="16"/>
        <v>217</v>
      </c>
      <c r="G98" s="59">
        <f t="shared" si="16"/>
        <v>3882</v>
      </c>
      <c r="H98" s="59">
        <f t="shared" si="16"/>
        <v>1541</v>
      </c>
      <c r="I98" s="59">
        <f>+I76+I85+I96+I97</f>
        <v>-1315</v>
      </c>
    </row>
    <row r="99" spans="1:9">
      <c r="A99" t="s">
        <v>167</v>
      </c>
      <c r="B99" s="2">
        <v>2220</v>
      </c>
      <c r="C99" s="2">
        <v>3852</v>
      </c>
      <c r="D99" s="2">
        <v>3138</v>
      </c>
      <c r="E99" s="2">
        <v>3808</v>
      </c>
      <c r="F99" s="2">
        <v>4249</v>
      </c>
      <c r="G99" s="2">
        <v>4466</v>
      </c>
      <c r="H99" s="2">
        <v>8348</v>
      </c>
      <c r="I99" s="2">
        <f>+H100</f>
        <v>9889</v>
      </c>
    </row>
    <row r="100" spans="1:9" ht="15.75" thickBot="1">
      <c r="A100" s="52" t="s">
        <v>168</v>
      </c>
      <c r="B100" s="35">
        <f t="shared" ref="B100:H100" si="17">+B98+B99</f>
        <v>3852</v>
      </c>
      <c r="C100" s="35">
        <f t="shared" si="17"/>
        <v>3138</v>
      </c>
      <c r="D100" s="35">
        <f t="shared" si="17"/>
        <v>3808</v>
      </c>
      <c r="E100" s="35">
        <f t="shared" si="17"/>
        <v>4249</v>
      </c>
      <c r="F100" s="35">
        <f t="shared" si="17"/>
        <v>4466</v>
      </c>
      <c r="G100" s="35">
        <f t="shared" si="17"/>
        <v>8348</v>
      </c>
      <c r="H100" s="35">
        <f t="shared" si="17"/>
        <v>9889</v>
      </c>
      <c r="I100" s="35">
        <f>+I98+I99</f>
        <v>8574</v>
      </c>
    </row>
    <row r="101" spans="1:9" ht="15.75" thickTop="1">
      <c r="A101" s="54" t="s">
        <v>169</v>
      </c>
      <c r="B101" s="55">
        <f t="shared" ref="B101:H101" si="18">+B100-B25</f>
        <v>0</v>
      </c>
      <c r="C101" s="55">
        <f t="shared" si="18"/>
        <v>0</v>
      </c>
      <c r="D101" s="55">
        <f t="shared" si="18"/>
        <v>0</v>
      </c>
      <c r="E101" s="55">
        <f t="shared" si="18"/>
        <v>0</v>
      </c>
      <c r="F101" s="55">
        <f t="shared" si="18"/>
        <v>0</v>
      </c>
      <c r="G101" s="55">
        <f t="shared" si="18"/>
        <v>0</v>
      </c>
      <c r="H101" s="55">
        <f t="shared" si="18"/>
        <v>0</v>
      </c>
      <c r="I101" s="55">
        <f>+I100-I25</f>
        <v>0</v>
      </c>
    </row>
    <row r="102" spans="1:9">
      <c r="A102" t="s">
        <v>170</v>
      </c>
      <c r="B102" s="2"/>
      <c r="C102" s="2"/>
      <c r="D102" s="2"/>
      <c r="E102" s="2"/>
      <c r="F102" s="2"/>
      <c r="G102" s="2"/>
      <c r="H102" s="2"/>
      <c r="I102" s="2"/>
    </row>
    <row r="103" spans="1:9">
      <c r="A103" s="1" t="s">
        <v>171</v>
      </c>
      <c r="B103" s="2"/>
      <c r="C103" s="2"/>
      <c r="D103" s="2"/>
      <c r="E103" s="2"/>
      <c r="F103" s="2"/>
      <c r="G103" s="2"/>
      <c r="H103" s="2"/>
      <c r="I103" s="2"/>
    </row>
    <row r="104" spans="1:9">
      <c r="A104" s="47" t="s">
        <v>172</v>
      </c>
      <c r="B104" s="2">
        <v>53</v>
      </c>
      <c r="C104" s="2">
        <v>70</v>
      </c>
      <c r="D104" s="2">
        <v>98</v>
      </c>
      <c r="E104" s="2">
        <v>125</v>
      </c>
      <c r="F104" s="2">
        <v>153</v>
      </c>
      <c r="G104" s="2">
        <v>140</v>
      </c>
      <c r="H104" s="2">
        <v>293</v>
      </c>
      <c r="I104" s="2">
        <v>290</v>
      </c>
    </row>
    <row r="105" spans="1:9">
      <c r="A105" s="47" t="s">
        <v>173</v>
      </c>
      <c r="B105" s="2">
        <v>1262</v>
      </c>
      <c r="C105" s="2">
        <v>748</v>
      </c>
      <c r="D105" s="2">
        <v>703</v>
      </c>
      <c r="E105" s="2">
        <v>529</v>
      </c>
      <c r="F105" s="2">
        <v>757</v>
      </c>
      <c r="G105" s="2">
        <v>1028</v>
      </c>
      <c r="H105" s="2">
        <v>1177</v>
      </c>
      <c r="I105" s="2">
        <v>1231</v>
      </c>
    </row>
    <row r="106" spans="1:9">
      <c r="A106" s="47" t="s">
        <v>174</v>
      </c>
      <c r="B106" s="2">
        <v>206</v>
      </c>
      <c r="C106" s="2">
        <v>252</v>
      </c>
      <c r="D106" s="2">
        <v>266</v>
      </c>
      <c r="E106" s="2">
        <v>294</v>
      </c>
      <c r="F106" s="2">
        <v>160</v>
      </c>
      <c r="G106" s="2">
        <v>121</v>
      </c>
      <c r="H106" s="2">
        <v>179</v>
      </c>
      <c r="I106" s="2">
        <v>160</v>
      </c>
    </row>
    <row r="107" spans="1:9">
      <c r="A107" s="47" t="s">
        <v>175</v>
      </c>
      <c r="B107" s="2">
        <v>240</v>
      </c>
      <c r="C107" s="2">
        <v>271</v>
      </c>
      <c r="D107" s="2">
        <v>300</v>
      </c>
      <c r="E107" s="2">
        <v>320</v>
      </c>
      <c r="F107" s="2">
        <v>347</v>
      </c>
      <c r="G107" s="2">
        <v>385</v>
      </c>
      <c r="H107" s="2">
        <v>438</v>
      </c>
      <c r="I107" s="2">
        <v>480</v>
      </c>
    </row>
    <row r="109" spans="1:9">
      <c r="A109" s="8" t="s">
        <v>176</v>
      </c>
      <c r="B109" s="8"/>
      <c r="C109" s="8"/>
      <c r="D109" s="8"/>
      <c r="E109" s="8"/>
      <c r="F109" s="8"/>
      <c r="G109" s="8"/>
      <c r="H109" s="8"/>
      <c r="I109" s="8"/>
    </row>
    <row r="110" spans="1:9">
      <c r="A110" s="61" t="s">
        <v>177</v>
      </c>
      <c r="B110" s="2"/>
      <c r="C110" s="2"/>
      <c r="D110" s="2"/>
      <c r="E110" s="2"/>
      <c r="F110" s="2"/>
      <c r="G110" s="2"/>
      <c r="H110" s="2"/>
      <c r="I110" s="2"/>
    </row>
    <row r="111" spans="1:9">
      <c r="A111" s="1" t="s">
        <v>178</v>
      </c>
      <c r="B111" s="2">
        <f t="shared" ref="B111:H111" si="19">+SUM(B112:B114)</f>
        <v>13740</v>
      </c>
      <c r="C111" s="2">
        <f t="shared" si="19"/>
        <v>14764</v>
      </c>
      <c r="D111" s="2">
        <f t="shared" si="19"/>
        <v>15216</v>
      </c>
      <c r="E111" s="2">
        <f t="shared" si="19"/>
        <v>14855</v>
      </c>
      <c r="F111" s="2">
        <f t="shared" si="19"/>
        <v>15902</v>
      </c>
      <c r="G111" s="2">
        <f t="shared" si="19"/>
        <v>14484</v>
      </c>
      <c r="H111" s="2">
        <f t="shared" si="19"/>
        <v>17179</v>
      </c>
      <c r="I111" s="2">
        <f>+SUM(I112:I114)</f>
        <v>18353</v>
      </c>
    </row>
    <row r="112" spans="1:9">
      <c r="A112" s="47" t="s">
        <v>179</v>
      </c>
      <c r="B112" s="2">
        <v>8506</v>
      </c>
      <c r="C112" s="2">
        <v>9299</v>
      </c>
      <c r="D112" s="2">
        <v>9684</v>
      </c>
      <c r="E112" s="2">
        <v>9322</v>
      </c>
      <c r="F112" s="2">
        <v>10045</v>
      </c>
      <c r="G112" s="2">
        <v>9329</v>
      </c>
      <c r="H112" s="32">
        <v>11644</v>
      </c>
      <c r="I112" s="32">
        <v>12228</v>
      </c>
    </row>
    <row r="113" spans="1:9">
      <c r="A113" s="47" t="s">
        <v>180</v>
      </c>
      <c r="B113" s="2">
        <v>4410</v>
      </c>
      <c r="C113" s="2">
        <v>4746</v>
      </c>
      <c r="D113" s="2">
        <v>4886</v>
      </c>
      <c r="E113" s="2">
        <v>4938</v>
      </c>
      <c r="F113" s="2">
        <v>5260</v>
      </c>
      <c r="G113" s="2">
        <v>4639</v>
      </c>
      <c r="H113" s="32">
        <v>5028</v>
      </c>
      <c r="I113" s="32">
        <v>5492</v>
      </c>
    </row>
    <row r="114" spans="1:9">
      <c r="A114" s="47" t="s">
        <v>181</v>
      </c>
      <c r="B114" s="2">
        <v>824</v>
      </c>
      <c r="C114" s="2">
        <v>719</v>
      </c>
      <c r="D114" s="2">
        <v>646</v>
      </c>
      <c r="E114" s="2">
        <v>595</v>
      </c>
      <c r="F114" s="2">
        <v>597</v>
      </c>
      <c r="G114" s="2">
        <v>516</v>
      </c>
      <c r="H114">
        <v>507</v>
      </c>
      <c r="I114">
        <v>633</v>
      </c>
    </row>
    <row r="115" spans="1:9">
      <c r="A115" s="1" t="s">
        <v>182</v>
      </c>
      <c r="B115" s="2">
        <f t="shared" ref="B115:H115" si="20">+SUM(B116:B118)</f>
        <v>7126</v>
      </c>
      <c r="C115" s="2">
        <f t="shared" si="20"/>
        <v>7568</v>
      </c>
      <c r="D115" s="2">
        <f t="shared" si="20"/>
        <v>7970</v>
      </c>
      <c r="E115" s="2">
        <f t="shared" si="20"/>
        <v>9242</v>
      </c>
      <c r="F115" s="2">
        <f t="shared" si="20"/>
        <v>9812</v>
      </c>
      <c r="G115" s="2">
        <f t="shared" si="20"/>
        <v>9347</v>
      </c>
      <c r="H115" s="2">
        <f t="shared" si="20"/>
        <v>11456</v>
      </c>
      <c r="I115" s="2">
        <f>+SUM(I116:I118)</f>
        <v>12479</v>
      </c>
    </row>
    <row r="116" spans="1:9">
      <c r="A116" s="47" t="s">
        <v>179</v>
      </c>
      <c r="B116">
        <v>4703</v>
      </c>
      <c r="C116" s="2">
        <v>5043</v>
      </c>
      <c r="D116" s="2">
        <v>5192</v>
      </c>
      <c r="E116" s="2">
        <v>5875</v>
      </c>
      <c r="F116" s="2">
        <v>6293</v>
      </c>
      <c r="G116" s="2">
        <v>5892</v>
      </c>
      <c r="H116" s="32">
        <v>6970</v>
      </c>
      <c r="I116" s="32">
        <v>7388</v>
      </c>
    </row>
    <row r="117" spans="1:9">
      <c r="A117" s="47" t="s">
        <v>180</v>
      </c>
      <c r="B117">
        <v>2051</v>
      </c>
      <c r="C117" s="2">
        <v>2149</v>
      </c>
      <c r="D117" s="2">
        <v>2395</v>
      </c>
      <c r="E117" s="2">
        <v>2940</v>
      </c>
      <c r="F117" s="2">
        <v>3087</v>
      </c>
      <c r="G117" s="2">
        <v>3053</v>
      </c>
      <c r="H117" s="32">
        <v>3996</v>
      </c>
      <c r="I117" s="32">
        <v>4527</v>
      </c>
    </row>
    <row r="118" spans="1:9">
      <c r="A118" s="47" t="s">
        <v>181</v>
      </c>
      <c r="B118">
        <v>372</v>
      </c>
      <c r="C118" s="62">
        <v>376</v>
      </c>
      <c r="D118" s="62">
        <v>383</v>
      </c>
      <c r="E118" s="62">
        <v>427</v>
      </c>
      <c r="F118" s="62">
        <v>432</v>
      </c>
      <c r="G118" s="62">
        <v>402</v>
      </c>
      <c r="H118">
        <v>490</v>
      </c>
      <c r="I118">
        <v>564</v>
      </c>
    </row>
    <row r="119" spans="1:9">
      <c r="A119" s="1" t="s">
        <v>183</v>
      </c>
      <c r="B119" s="2">
        <f t="shared" ref="B119:H119" si="21">+SUM(B120:B122)</f>
        <v>3067</v>
      </c>
      <c r="C119" s="2">
        <f t="shared" si="21"/>
        <v>3785</v>
      </c>
      <c r="D119" s="2">
        <f t="shared" si="21"/>
        <v>4237</v>
      </c>
      <c r="E119" s="2">
        <f t="shared" si="21"/>
        <v>5134</v>
      </c>
      <c r="F119" s="2">
        <f t="shared" si="21"/>
        <v>6208</v>
      </c>
      <c r="G119" s="2">
        <f t="shared" si="21"/>
        <v>6679</v>
      </c>
      <c r="H119" s="2">
        <f t="shared" si="21"/>
        <v>8290</v>
      </c>
      <c r="I119" s="2">
        <f>+SUM(I120:I122)</f>
        <v>7547</v>
      </c>
    </row>
    <row r="120" spans="1:9">
      <c r="A120" s="47" t="s">
        <v>179</v>
      </c>
      <c r="B120" s="2">
        <v>2016</v>
      </c>
      <c r="C120" s="2">
        <v>2599</v>
      </c>
      <c r="D120" s="2">
        <v>2920</v>
      </c>
      <c r="E120" s="2">
        <v>3496</v>
      </c>
      <c r="F120" s="2">
        <v>4262</v>
      </c>
      <c r="G120" s="2">
        <v>4635</v>
      </c>
      <c r="H120" s="32">
        <v>5748</v>
      </c>
      <c r="I120" s="32">
        <v>5416</v>
      </c>
    </row>
    <row r="121" spans="1:9">
      <c r="A121" s="47" t="s">
        <v>180</v>
      </c>
      <c r="B121" s="2">
        <v>925</v>
      </c>
      <c r="C121" s="2">
        <v>1055</v>
      </c>
      <c r="D121" s="2">
        <v>1188</v>
      </c>
      <c r="E121" s="2">
        <v>1508</v>
      </c>
      <c r="F121" s="2">
        <v>1808</v>
      </c>
      <c r="G121" s="2">
        <v>1896</v>
      </c>
      <c r="H121" s="32">
        <v>2347</v>
      </c>
      <c r="I121" s="32">
        <v>1938</v>
      </c>
    </row>
    <row r="122" spans="1:9">
      <c r="A122" s="47" t="s">
        <v>181</v>
      </c>
      <c r="B122" s="2">
        <v>126</v>
      </c>
      <c r="C122" s="2">
        <v>131</v>
      </c>
      <c r="D122" s="2">
        <v>129</v>
      </c>
      <c r="E122" s="2">
        <v>130</v>
      </c>
      <c r="F122" s="2">
        <v>138</v>
      </c>
      <c r="G122" s="2">
        <v>148</v>
      </c>
      <c r="H122">
        <v>195</v>
      </c>
      <c r="I122">
        <v>193</v>
      </c>
    </row>
    <row r="123" spans="1:9">
      <c r="A123" s="1" t="s">
        <v>184</v>
      </c>
      <c r="B123" s="2">
        <f t="shared" ref="B123:H123" si="22">+SUM(B124:B126)</f>
        <v>4653</v>
      </c>
      <c r="C123" s="2">
        <f t="shared" si="22"/>
        <v>4317</v>
      </c>
      <c r="D123" s="2">
        <f t="shared" si="22"/>
        <v>4737</v>
      </c>
      <c r="E123" s="2">
        <f t="shared" si="22"/>
        <v>5166</v>
      </c>
      <c r="F123" s="2">
        <f t="shared" si="22"/>
        <v>5254</v>
      </c>
      <c r="G123" s="2">
        <f t="shared" si="22"/>
        <v>5028</v>
      </c>
      <c r="H123" s="2">
        <f t="shared" si="22"/>
        <v>5343</v>
      </c>
      <c r="I123" s="2">
        <f>+SUM(I124:I126)</f>
        <v>5955</v>
      </c>
    </row>
    <row r="124" spans="1:9">
      <c r="A124" s="47" t="s">
        <v>179</v>
      </c>
      <c r="B124">
        <v>3093</v>
      </c>
      <c r="C124" s="2">
        <v>2930</v>
      </c>
      <c r="D124" s="2">
        <v>3285</v>
      </c>
      <c r="E124" s="2">
        <v>3575</v>
      </c>
      <c r="F124" s="2">
        <v>3622</v>
      </c>
      <c r="G124" s="2">
        <v>3449</v>
      </c>
      <c r="H124" s="32">
        <v>3659</v>
      </c>
      <c r="I124" s="32">
        <v>4111</v>
      </c>
    </row>
    <row r="125" spans="1:9">
      <c r="A125" s="47" t="s">
        <v>180</v>
      </c>
      <c r="B125">
        <v>1251</v>
      </c>
      <c r="C125" s="2">
        <v>1117</v>
      </c>
      <c r="D125" s="2">
        <v>1185</v>
      </c>
      <c r="E125" s="2">
        <v>1347</v>
      </c>
      <c r="F125" s="2">
        <v>1395</v>
      </c>
      <c r="G125" s="2">
        <v>1365</v>
      </c>
      <c r="H125" s="32">
        <v>1494</v>
      </c>
      <c r="I125" s="32">
        <v>1610</v>
      </c>
    </row>
    <row r="126" spans="1:9">
      <c r="A126" s="47" t="s">
        <v>181</v>
      </c>
      <c r="B126">
        <v>309</v>
      </c>
      <c r="C126" s="2">
        <v>270</v>
      </c>
      <c r="D126" s="2">
        <v>267</v>
      </c>
      <c r="E126" s="2">
        <v>244</v>
      </c>
      <c r="F126" s="2">
        <v>237</v>
      </c>
      <c r="G126" s="2">
        <v>214</v>
      </c>
      <c r="H126">
        <v>190</v>
      </c>
      <c r="I126">
        <v>234</v>
      </c>
    </row>
    <row r="127" spans="1:9">
      <c r="A127" s="1" t="s">
        <v>185</v>
      </c>
      <c r="B127" s="2">
        <v>115</v>
      </c>
      <c r="C127" s="2">
        <v>73</v>
      </c>
      <c r="D127" s="2">
        <v>73</v>
      </c>
      <c r="E127" s="2">
        <v>88</v>
      </c>
      <c r="F127" s="2">
        <v>42</v>
      </c>
      <c r="G127" s="2">
        <v>30</v>
      </c>
      <c r="H127" s="2">
        <v>25</v>
      </c>
      <c r="I127" s="2">
        <v>102</v>
      </c>
    </row>
    <row r="128" spans="1:9">
      <c r="A128" s="50" t="s">
        <v>186</v>
      </c>
      <c r="B128" s="51">
        <f t="shared" ref="B128:I128" si="23">+B111+B115+B119+B123+B127</f>
        <v>28701</v>
      </c>
      <c r="C128" s="51">
        <f t="shared" si="23"/>
        <v>30507</v>
      </c>
      <c r="D128" s="51">
        <f t="shared" si="23"/>
        <v>32233</v>
      </c>
      <c r="E128" s="51">
        <f t="shared" si="23"/>
        <v>34485</v>
      </c>
      <c r="F128" s="51">
        <f t="shared" si="23"/>
        <v>37218</v>
      </c>
      <c r="G128" s="51">
        <f t="shared" si="23"/>
        <v>35568</v>
      </c>
      <c r="H128" s="51">
        <f t="shared" si="23"/>
        <v>42293</v>
      </c>
      <c r="I128" s="51">
        <f t="shared" si="23"/>
        <v>44436</v>
      </c>
    </row>
    <row r="129" spans="1:9">
      <c r="A129" s="1" t="s">
        <v>187</v>
      </c>
      <c r="B129" s="2">
        <v>1982</v>
      </c>
      <c r="C129" s="2">
        <v>1955</v>
      </c>
      <c r="D129" s="2">
        <v>2042</v>
      </c>
      <c r="E129" s="2">
        <f t="shared" ref="E129:F129" si="24">SUM(E130:E133)</f>
        <v>1886</v>
      </c>
      <c r="F129" s="2">
        <f t="shared" si="24"/>
        <v>1906</v>
      </c>
      <c r="G129" s="2">
        <f>SUM(G130:G133)</f>
        <v>1846</v>
      </c>
      <c r="H129" s="2">
        <f>+SUM(H130:H133)</f>
        <v>2205</v>
      </c>
      <c r="I129" s="2">
        <f>+SUM(I130:I133)</f>
        <v>2346</v>
      </c>
    </row>
    <row r="130" spans="1:9">
      <c r="A130" s="47" t="s">
        <v>179</v>
      </c>
      <c r="B130" s="2">
        <v>0</v>
      </c>
      <c r="C130" s="2">
        <v>0</v>
      </c>
      <c r="D130" s="2">
        <v>0</v>
      </c>
      <c r="E130" s="2">
        <v>1611</v>
      </c>
      <c r="F130" s="2">
        <v>1658</v>
      </c>
      <c r="G130" s="2">
        <v>1642</v>
      </c>
      <c r="H130" s="2">
        <v>1986</v>
      </c>
      <c r="I130" s="2">
        <v>2094</v>
      </c>
    </row>
    <row r="131" spans="1:9">
      <c r="A131" s="47" t="s">
        <v>180</v>
      </c>
      <c r="B131" s="2">
        <v>0</v>
      </c>
      <c r="C131" s="2">
        <v>0</v>
      </c>
      <c r="D131" s="2">
        <v>0</v>
      </c>
      <c r="E131" s="2">
        <v>144</v>
      </c>
      <c r="F131" s="2">
        <v>118</v>
      </c>
      <c r="G131" s="2">
        <v>89</v>
      </c>
      <c r="H131" s="2">
        <v>104</v>
      </c>
      <c r="I131" s="2">
        <v>103</v>
      </c>
    </row>
    <row r="132" spans="1:9" s="54" customFormat="1">
      <c r="A132" s="47" t="s">
        <v>181</v>
      </c>
      <c r="B132" s="2">
        <v>0</v>
      </c>
      <c r="C132" s="2">
        <v>0</v>
      </c>
      <c r="D132" s="2">
        <v>0</v>
      </c>
      <c r="E132" s="2">
        <v>28</v>
      </c>
      <c r="F132" s="2">
        <v>24</v>
      </c>
      <c r="G132" s="2">
        <v>25</v>
      </c>
      <c r="H132" s="2">
        <v>29</v>
      </c>
      <c r="I132" s="2">
        <v>26</v>
      </c>
    </row>
    <row r="133" spans="1:9">
      <c r="A133" s="47" t="s">
        <v>188</v>
      </c>
      <c r="B133" s="2">
        <v>0</v>
      </c>
      <c r="C133" s="2">
        <v>0</v>
      </c>
      <c r="D133" s="2">
        <v>0</v>
      </c>
      <c r="E133" s="2">
        <v>103</v>
      </c>
      <c r="F133" s="2">
        <v>106</v>
      </c>
      <c r="G133" s="2">
        <v>90</v>
      </c>
      <c r="H133" s="2">
        <v>86</v>
      </c>
      <c r="I133" s="2">
        <v>123</v>
      </c>
    </row>
    <row r="134" spans="1:9">
      <c r="A134" s="1" t="s">
        <v>189</v>
      </c>
      <c r="B134" s="2">
        <v>-82</v>
      </c>
      <c r="C134" s="2">
        <v>-86</v>
      </c>
      <c r="D134" s="2">
        <v>75</v>
      </c>
      <c r="E134" s="2">
        <v>26</v>
      </c>
      <c r="F134" s="2">
        <v>-7</v>
      </c>
      <c r="G134" s="2">
        <v>-11</v>
      </c>
      <c r="H134" s="2">
        <v>40</v>
      </c>
      <c r="I134" s="2">
        <v>-72</v>
      </c>
    </row>
    <row r="135" spans="1:9" ht="15.75" thickBot="1">
      <c r="A135" s="52" t="s">
        <v>190</v>
      </c>
      <c r="B135" s="35">
        <f t="shared" ref="B135:H135" si="25">+B128+B129+B134</f>
        <v>30601</v>
      </c>
      <c r="C135" s="35">
        <f t="shared" si="25"/>
        <v>32376</v>
      </c>
      <c r="D135" s="35">
        <f t="shared" si="25"/>
        <v>34350</v>
      </c>
      <c r="E135" s="35">
        <f t="shared" si="25"/>
        <v>36397</v>
      </c>
      <c r="F135" s="35">
        <f t="shared" si="25"/>
        <v>39117</v>
      </c>
      <c r="G135" s="35">
        <f t="shared" si="25"/>
        <v>37403</v>
      </c>
      <c r="H135" s="35">
        <f t="shared" si="25"/>
        <v>44538</v>
      </c>
      <c r="I135" s="35">
        <f>+I128+I129+I134</f>
        <v>46710</v>
      </c>
    </row>
    <row r="136" spans="1:9" ht="15.75" thickTop="1">
      <c r="A136" s="54" t="s">
        <v>191</v>
      </c>
      <c r="B136" s="55">
        <f t="shared" ref="B136:H136" si="26">+B135-B2</f>
        <v>0</v>
      </c>
      <c r="C136" s="55">
        <f t="shared" si="26"/>
        <v>0</v>
      </c>
      <c r="D136" s="55">
        <f t="shared" si="26"/>
        <v>0</v>
      </c>
      <c r="E136" s="55">
        <f t="shared" si="26"/>
        <v>0</v>
      </c>
      <c r="F136" s="55">
        <f t="shared" si="26"/>
        <v>0</v>
      </c>
      <c r="G136" s="55">
        <f t="shared" si="26"/>
        <v>0</v>
      </c>
      <c r="H136" s="55">
        <f t="shared" si="26"/>
        <v>0</v>
      </c>
      <c r="I136" s="54"/>
    </row>
    <row r="137" spans="1:9">
      <c r="A137" s="34" t="s">
        <v>192</v>
      </c>
    </row>
    <row r="138" spans="1:9">
      <c r="A138" s="1" t="s">
        <v>178</v>
      </c>
      <c r="B138" s="2">
        <v>3645</v>
      </c>
      <c r="C138" s="2">
        <v>3763</v>
      </c>
      <c r="D138" s="2">
        <v>3875</v>
      </c>
      <c r="E138" s="2">
        <v>3600</v>
      </c>
      <c r="F138" s="2">
        <v>3925</v>
      </c>
      <c r="G138" s="2">
        <v>2899</v>
      </c>
      <c r="H138" s="2">
        <v>5089</v>
      </c>
      <c r="I138" s="2">
        <v>5114</v>
      </c>
    </row>
    <row r="139" spans="1:9">
      <c r="A139" s="1" t="s">
        <v>182</v>
      </c>
      <c r="B139" s="62">
        <v>1524</v>
      </c>
      <c r="C139" s="2">
        <v>1787</v>
      </c>
      <c r="D139" s="2">
        <v>1507</v>
      </c>
      <c r="E139" s="2">
        <v>1587</v>
      </c>
      <c r="F139" s="2">
        <v>1995</v>
      </c>
      <c r="G139" s="2">
        <v>1541</v>
      </c>
      <c r="H139" s="2">
        <v>2435</v>
      </c>
      <c r="I139" s="2">
        <v>3293</v>
      </c>
    </row>
    <row r="140" spans="1:9">
      <c r="A140" s="1" t="s">
        <v>183</v>
      </c>
      <c r="B140" s="62">
        <v>993</v>
      </c>
      <c r="C140" s="2">
        <v>1372</v>
      </c>
      <c r="D140" s="2">
        <v>1507</v>
      </c>
      <c r="E140" s="2">
        <v>1807</v>
      </c>
      <c r="F140" s="2">
        <v>2376</v>
      </c>
      <c r="G140" s="2">
        <v>2490</v>
      </c>
      <c r="H140" s="2">
        <v>3243</v>
      </c>
      <c r="I140" s="2">
        <v>2365</v>
      </c>
    </row>
    <row r="141" spans="1:9">
      <c r="A141" s="1" t="s">
        <v>184</v>
      </c>
      <c r="B141" s="62">
        <v>918</v>
      </c>
      <c r="C141" s="2">
        <v>1002</v>
      </c>
      <c r="D141" s="2">
        <v>980</v>
      </c>
      <c r="E141" s="2">
        <v>1189</v>
      </c>
      <c r="F141" s="2">
        <v>1323</v>
      </c>
      <c r="G141" s="2">
        <v>1184</v>
      </c>
      <c r="H141" s="2">
        <v>1530</v>
      </c>
      <c r="I141" s="2">
        <v>1896</v>
      </c>
    </row>
    <row r="142" spans="1:9">
      <c r="A142" s="1" t="s">
        <v>185</v>
      </c>
      <c r="B142" s="2">
        <v>-2267</v>
      </c>
      <c r="C142" s="2">
        <v>-2596</v>
      </c>
      <c r="D142" s="2">
        <v>-2677</v>
      </c>
      <c r="E142" s="2">
        <v>-2658</v>
      </c>
      <c r="F142" s="2">
        <v>-3262</v>
      </c>
      <c r="G142" s="2">
        <v>-3468</v>
      </c>
      <c r="H142" s="2">
        <v>-3656</v>
      </c>
      <c r="I142" s="2">
        <v>-4262</v>
      </c>
    </row>
    <row r="143" spans="1:9" s="54" customFormat="1">
      <c r="A143" s="50" t="s">
        <v>186</v>
      </c>
      <c r="B143" s="51">
        <f t="shared" ref="B143:I143" si="27">+SUM(B138:B142)</f>
        <v>4813</v>
      </c>
      <c r="C143" s="51">
        <f t="shared" si="27"/>
        <v>5328</v>
      </c>
      <c r="D143" s="51">
        <f t="shared" si="27"/>
        <v>5192</v>
      </c>
      <c r="E143" s="51">
        <f t="shared" si="27"/>
        <v>5525</v>
      </c>
      <c r="F143" s="51">
        <f t="shared" si="27"/>
        <v>6357</v>
      </c>
      <c r="G143" s="51">
        <f t="shared" si="27"/>
        <v>4646</v>
      </c>
      <c r="H143" s="51">
        <f t="shared" si="27"/>
        <v>8641</v>
      </c>
      <c r="I143" s="51">
        <f t="shared" si="27"/>
        <v>8406</v>
      </c>
    </row>
    <row r="144" spans="1:9">
      <c r="A144" s="1" t="s">
        <v>187</v>
      </c>
      <c r="B144" s="2">
        <v>517</v>
      </c>
      <c r="C144" s="2">
        <v>487</v>
      </c>
      <c r="D144" s="2">
        <v>477</v>
      </c>
      <c r="E144" s="2">
        <v>310</v>
      </c>
      <c r="F144" s="2">
        <v>303</v>
      </c>
      <c r="G144" s="2">
        <v>297</v>
      </c>
      <c r="H144" s="2">
        <v>543</v>
      </c>
      <c r="I144" s="2">
        <v>669</v>
      </c>
    </row>
    <row r="145" spans="1:9">
      <c r="A145" s="1" t="s">
        <v>189</v>
      </c>
      <c r="B145" s="2">
        <v>-1097</v>
      </c>
      <c r="C145" s="2">
        <v>-1173</v>
      </c>
      <c r="D145" s="2">
        <v>-724</v>
      </c>
      <c r="E145" s="2">
        <v>-1456</v>
      </c>
      <c r="F145" s="2">
        <v>-1810</v>
      </c>
      <c r="G145" s="2">
        <v>-1967</v>
      </c>
      <c r="H145" s="2">
        <v>-2261</v>
      </c>
      <c r="I145" s="2">
        <v>-2219</v>
      </c>
    </row>
    <row r="146" spans="1:9" ht="15.75" thickBot="1">
      <c r="A146" s="52" t="s">
        <v>193</v>
      </c>
      <c r="B146" s="35">
        <f t="shared" ref="B146" si="28">+SUM(B143:B145)</f>
        <v>4233</v>
      </c>
      <c r="C146" s="35">
        <f t="shared" ref="C146:H146" si="29">+SUM(C143:C145)</f>
        <v>4642</v>
      </c>
      <c r="D146" s="35">
        <f t="shared" si="29"/>
        <v>4945</v>
      </c>
      <c r="E146" s="35">
        <f t="shared" si="29"/>
        <v>4379</v>
      </c>
      <c r="F146" s="35">
        <f t="shared" si="29"/>
        <v>4850</v>
      </c>
      <c r="G146" s="35">
        <f t="shared" si="29"/>
        <v>2976</v>
      </c>
      <c r="H146" s="35">
        <f t="shared" si="29"/>
        <v>6923</v>
      </c>
      <c r="I146" s="35">
        <f>+SUM(I143:I145)</f>
        <v>6856</v>
      </c>
    </row>
    <row r="147" spans="1:9" ht="15.75" thickTop="1">
      <c r="A147" s="54" t="s">
        <v>191</v>
      </c>
      <c r="B147" s="55">
        <f t="shared" ref="B147:I147" si="30">+B146-B10-B8</f>
        <v>0</v>
      </c>
      <c r="C147" s="55">
        <f t="shared" si="30"/>
        <v>0</v>
      </c>
      <c r="D147" s="55">
        <f t="shared" si="30"/>
        <v>0</v>
      </c>
      <c r="E147" s="55">
        <f t="shared" si="30"/>
        <v>0</v>
      </c>
      <c r="F147" s="55">
        <f t="shared" si="30"/>
        <v>0</v>
      </c>
      <c r="G147" s="55">
        <f t="shared" si="30"/>
        <v>0</v>
      </c>
      <c r="H147" s="55">
        <f t="shared" si="30"/>
        <v>0</v>
      </c>
      <c r="I147" s="55">
        <f t="shared" si="30"/>
        <v>0</v>
      </c>
    </row>
    <row r="148" spans="1:9">
      <c r="A148" s="34" t="s">
        <v>194</v>
      </c>
    </row>
    <row r="149" spans="1:9">
      <c r="A149" s="1" t="s">
        <v>178</v>
      </c>
      <c r="B149" s="2">
        <v>632</v>
      </c>
      <c r="C149" s="2">
        <v>742</v>
      </c>
      <c r="D149" s="2">
        <v>819</v>
      </c>
      <c r="E149" s="2">
        <v>848</v>
      </c>
      <c r="F149" s="2">
        <v>814</v>
      </c>
      <c r="G149" s="2">
        <v>645</v>
      </c>
      <c r="H149" s="2">
        <v>617</v>
      </c>
      <c r="I149" s="2">
        <v>639</v>
      </c>
    </row>
    <row r="150" spans="1:9">
      <c r="A150" s="1" t="s">
        <v>182</v>
      </c>
      <c r="B150" s="62">
        <v>498</v>
      </c>
      <c r="C150" s="2">
        <v>639</v>
      </c>
      <c r="D150" s="2">
        <v>709</v>
      </c>
      <c r="E150" s="2">
        <v>849</v>
      </c>
      <c r="F150" s="2">
        <v>929</v>
      </c>
      <c r="G150" s="2">
        <v>885</v>
      </c>
      <c r="H150" s="2">
        <v>982</v>
      </c>
      <c r="I150" s="2">
        <v>920</v>
      </c>
    </row>
    <row r="151" spans="1:9">
      <c r="A151" s="1" t="s">
        <v>183</v>
      </c>
      <c r="B151" s="62">
        <v>254</v>
      </c>
      <c r="C151" s="2">
        <v>234</v>
      </c>
      <c r="D151" s="2">
        <v>225</v>
      </c>
      <c r="E151" s="2">
        <v>256</v>
      </c>
      <c r="F151" s="2">
        <v>237</v>
      </c>
      <c r="G151" s="2">
        <v>214</v>
      </c>
      <c r="H151" s="2">
        <v>288</v>
      </c>
      <c r="I151" s="2">
        <v>303</v>
      </c>
    </row>
    <row r="152" spans="1:9">
      <c r="A152" s="1" t="s">
        <v>184</v>
      </c>
      <c r="B152" s="62">
        <v>308</v>
      </c>
      <c r="C152" s="2">
        <v>332</v>
      </c>
      <c r="D152" s="2">
        <v>340</v>
      </c>
      <c r="E152" s="2">
        <v>339</v>
      </c>
      <c r="F152" s="2">
        <v>326</v>
      </c>
      <c r="G152" s="2">
        <v>296</v>
      </c>
      <c r="H152" s="2">
        <v>304</v>
      </c>
      <c r="I152" s="2">
        <v>274</v>
      </c>
    </row>
    <row r="153" spans="1:9">
      <c r="A153" s="1" t="s">
        <v>185</v>
      </c>
      <c r="B153" s="2">
        <v>484</v>
      </c>
      <c r="C153" s="2">
        <v>511</v>
      </c>
      <c r="D153" s="2">
        <v>533</v>
      </c>
      <c r="E153" s="2">
        <v>597</v>
      </c>
      <c r="F153" s="2">
        <v>665</v>
      </c>
      <c r="G153" s="2">
        <v>830</v>
      </c>
      <c r="H153" s="2">
        <v>780</v>
      </c>
      <c r="I153" s="2">
        <v>789</v>
      </c>
    </row>
    <row r="154" spans="1:9">
      <c r="A154" s="50" t="s">
        <v>195</v>
      </c>
      <c r="B154" s="51">
        <f t="shared" ref="B154:I154" si="31">+SUM(B149:B153)</f>
        <v>2176</v>
      </c>
      <c r="C154" s="51">
        <f t="shared" si="31"/>
        <v>2458</v>
      </c>
      <c r="D154" s="51">
        <f t="shared" si="31"/>
        <v>2626</v>
      </c>
      <c r="E154" s="51">
        <f t="shared" si="31"/>
        <v>2889</v>
      </c>
      <c r="F154" s="51">
        <f t="shared" si="31"/>
        <v>2971</v>
      </c>
      <c r="G154" s="51">
        <f t="shared" si="31"/>
        <v>2870</v>
      </c>
      <c r="H154" s="51">
        <f t="shared" si="31"/>
        <v>2971</v>
      </c>
      <c r="I154" s="51">
        <f t="shared" si="31"/>
        <v>2925</v>
      </c>
    </row>
    <row r="155" spans="1:9">
      <c r="A155" s="1" t="s">
        <v>187</v>
      </c>
      <c r="B155" s="2">
        <v>122</v>
      </c>
      <c r="C155" s="2">
        <v>125</v>
      </c>
      <c r="D155" s="2">
        <v>125</v>
      </c>
      <c r="E155" s="2">
        <v>115</v>
      </c>
      <c r="F155" s="2">
        <v>100</v>
      </c>
      <c r="G155" s="2">
        <v>80</v>
      </c>
      <c r="H155" s="2">
        <v>63</v>
      </c>
      <c r="I155" s="2">
        <v>49</v>
      </c>
    </row>
    <row r="156" spans="1:9">
      <c r="A156" s="1" t="s">
        <v>189</v>
      </c>
      <c r="B156" s="2">
        <v>713</v>
      </c>
      <c r="C156" s="2">
        <v>937</v>
      </c>
      <c r="D156" s="2">
        <v>1238</v>
      </c>
      <c r="E156" s="2">
        <v>1450</v>
      </c>
      <c r="F156" s="2">
        <v>1673</v>
      </c>
      <c r="G156" s="2">
        <v>1916</v>
      </c>
      <c r="H156" s="2">
        <v>1870</v>
      </c>
      <c r="I156" s="2">
        <v>1817</v>
      </c>
    </row>
    <row r="157" spans="1:9" ht="15.75" thickBot="1">
      <c r="A157" s="52" t="s">
        <v>196</v>
      </c>
      <c r="B157" s="35">
        <f t="shared" ref="B157:H157" si="32">+SUM(B154:B156)</f>
        <v>3011</v>
      </c>
      <c r="C157" s="35">
        <f t="shared" si="32"/>
        <v>3520</v>
      </c>
      <c r="D157" s="35">
        <f t="shared" si="32"/>
        <v>3989</v>
      </c>
      <c r="E157" s="35">
        <f t="shared" si="32"/>
        <v>4454</v>
      </c>
      <c r="F157" s="35">
        <f t="shared" si="32"/>
        <v>4744</v>
      </c>
      <c r="G157" s="35">
        <f t="shared" si="32"/>
        <v>4866</v>
      </c>
      <c r="H157" s="35">
        <f t="shared" si="32"/>
        <v>4904</v>
      </c>
      <c r="I157" s="35">
        <f>+SUM(I154:I156)</f>
        <v>4791</v>
      </c>
    </row>
    <row r="158" spans="1:9" ht="15.75" thickTop="1">
      <c r="A158" s="54" t="s">
        <v>191</v>
      </c>
      <c r="B158" s="55">
        <f t="shared" ref="B158:I158" si="33">+B157-B31</f>
        <v>0</v>
      </c>
      <c r="C158" s="55">
        <f t="shared" si="33"/>
        <v>0</v>
      </c>
      <c r="D158" s="55">
        <f t="shared" si="33"/>
        <v>0</v>
      </c>
      <c r="E158" s="55">
        <f t="shared" si="33"/>
        <v>0</v>
      </c>
      <c r="F158" s="55">
        <f t="shared" si="33"/>
        <v>0</v>
      </c>
      <c r="G158" s="55">
        <f t="shared" si="33"/>
        <v>0</v>
      </c>
      <c r="H158" s="55">
        <f t="shared" si="33"/>
        <v>0</v>
      </c>
      <c r="I158" s="55">
        <f t="shared" si="33"/>
        <v>0</v>
      </c>
    </row>
    <row r="159" spans="1:9">
      <c r="A159" s="34" t="s">
        <v>197</v>
      </c>
    </row>
    <row r="160" spans="1:9">
      <c r="A160" s="1" t="s">
        <v>178</v>
      </c>
      <c r="B160" s="2">
        <v>208</v>
      </c>
      <c r="C160" s="2">
        <v>242</v>
      </c>
      <c r="D160" s="2">
        <v>223</v>
      </c>
      <c r="E160" s="2">
        <v>196</v>
      </c>
      <c r="F160" s="2">
        <v>117</v>
      </c>
      <c r="G160" s="2">
        <v>110</v>
      </c>
      <c r="H160" s="2">
        <v>98</v>
      </c>
      <c r="I160" s="2">
        <v>146</v>
      </c>
    </row>
    <row r="161" spans="1:9">
      <c r="A161" s="1" t="s">
        <v>182</v>
      </c>
      <c r="B161" s="2">
        <v>236</v>
      </c>
      <c r="C161" s="2">
        <v>234</v>
      </c>
      <c r="D161" s="2">
        <v>173</v>
      </c>
      <c r="E161" s="2">
        <v>240</v>
      </c>
      <c r="F161" s="2">
        <v>233</v>
      </c>
      <c r="G161" s="2">
        <v>139</v>
      </c>
      <c r="H161" s="2">
        <v>153</v>
      </c>
      <c r="I161" s="2">
        <v>197</v>
      </c>
    </row>
    <row r="162" spans="1:9">
      <c r="A162" s="1" t="s">
        <v>183</v>
      </c>
      <c r="B162" s="2">
        <v>69</v>
      </c>
      <c r="C162" s="2">
        <v>44</v>
      </c>
      <c r="D162" s="2">
        <v>51</v>
      </c>
      <c r="E162" s="2">
        <v>76</v>
      </c>
      <c r="F162" s="2">
        <v>49</v>
      </c>
      <c r="G162" s="2">
        <v>28</v>
      </c>
      <c r="H162" s="2">
        <v>94</v>
      </c>
      <c r="I162" s="2">
        <v>78</v>
      </c>
    </row>
    <row r="163" spans="1:9">
      <c r="A163" s="1" t="s">
        <v>198</v>
      </c>
      <c r="B163" s="2">
        <v>52</v>
      </c>
      <c r="C163" s="2">
        <v>62</v>
      </c>
      <c r="D163" s="2">
        <v>59</v>
      </c>
      <c r="E163" s="2">
        <v>49</v>
      </c>
      <c r="F163" s="2">
        <v>47</v>
      </c>
      <c r="G163" s="2">
        <v>41</v>
      </c>
      <c r="H163" s="2">
        <v>54</v>
      </c>
      <c r="I163" s="2">
        <v>56</v>
      </c>
    </row>
    <row r="164" spans="1:9">
      <c r="A164" s="1" t="s">
        <v>185</v>
      </c>
      <c r="B164" s="2">
        <v>225</v>
      </c>
      <c r="C164" s="2">
        <v>258</v>
      </c>
      <c r="D164" s="2">
        <v>278</v>
      </c>
      <c r="E164" s="2">
        <v>286</v>
      </c>
      <c r="F164" s="2">
        <v>278</v>
      </c>
      <c r="G164" s="2">
        <v>438</v>
      </c>
      <c r="H164" s="2">
        <v>278</v>
      </c>
      <c r="I164" s="2">
        <v>222</v>
      </c>
    </row>
    <row r="165" spans="1:9">
      <c r="A165" s="50" t="s">
        <v>195</v>
      </c>
      <c r="B165" s="63">
        <f t="shared" ref="B165:I165" si="34">+SUM(B160:B164)</f>
        <v>790</v>
      </c>
      <c r="C165" s="51">
        <f t="shared" si="34"/>
        <v>840</v>
      </c>
      <c r="D165" s="51">
        <f t="shared" si="34"/>
        <v>784</v>
      </c>
      <c r="E165" s="51">
        <f t="shared" si="34"/>
        <v>847</v>
      </c>
      <c r="F165" s="51">
        <f t="shared" si="34"/>
        <v>724</v>
      </c>
      <c r="G165" s="51">
        <f t="shared" si="34"/>
        <v>756</v>
      </c>
      <c r="H165" s="51">
        <f t="shared" si="34"/>
        <v>677</v>
      </c>
      <c r="I165" s="51">
        <f t="shared" si="34"/>
        <v>699</v>
      </c>
    </row>
    <row r="166" spans="1:9">
      <c r="A166" s="1" t="s">
        <v>187</v>
      </c>
      <c r="B166" s="2">
        <v>69</v>
      </c>
      <c r="C166" s="2">
        <v>39</v>
      </c>
      <c r="D166" s="2">
        <v>30</v>
      </c>
      <c r="E166" s="2">
        <v>22</v>
      </c>
      <c r="F166" s="2">
        <v>18</v>
      </c>
      <c r="G166" s="2">
        <v>12</v>
      </c>
      <c r="H166" s="2">
        <v>7</v>
      </c>
      <c r="I166" s="2">
        <v>9</v>
      </c>
    </row>
    <row r="167" spans="1:9">
      <c r="A167" s="1" t="s">
        <v>189</v>
      </c>
      <c r="B167" s="2">
        <f t="shared" ref="B167:I167" si="35">-(SUM(B165:B166)+B82)</f>
        <v>104</v>
      </c>
      <c r="C167" s="2">
        <f t="shared" si="35"/>
        <v>264</v>
      </c>
      <c r="D167" s="2">
        <f t="shared" si="35"/>
        <v>291</v>
      </c>
      <c r="E167" s="2">
        <f t="shared" si="35"/>
        <v>159</v>
      </c>
      <c r="F167" s="2">
        <f t="shared" si="35"/>
        <v>377</v>
      </c>
      <c r="G167" s="2">
        <f t="shared" si="35"/>
        <v>318</v>
      </c>
      <c r="H167" s="2">
        <f t="shared" si="35"/>
        <v>11</v>
      </c>
      <c r="I167" s="2">
        <f t="shared" si="35"/>
        <v>50</v>
      </c>
    </row>
    <row r="168" spans="1:9" ht="15.75" thickBot="1">
      <c r="A168" s="52" t="s">
        <v>199</v>
      </c>
      <c r="B168" s="64">
        <f t="shared" ref="B168:H168" si="36">+SUM(B165:B167)</f>
        <v>963</v>
      </c>
      <c r="C168" s="35">
        <f t="shared" si="36"/>
        <v>1143</v>
      </c>
      <c r="D168" s="35">
        <f t="shared" si="36"/>
        <v>1105</v>
      </c>
      <c r="E168" s="35">
        <f t="shared" si="36"/>
        <v>1028</v>
      </c>
      <c r="F168" s="35">
        <f t="shared" si="36"/>
        <v>1119</v>
      </c>
      <c r="G168" s="35">
        <f t="shared" si="36"/>
        <v>1086</v>
      </c>
      <c r="H168" s="35">
        <f t="shared" si="36"/>
        <v>695</v>
      </c>
      <c r="I168" s="35">
        <f>+SUM(I165:I167)</f>
        <v>758</v>
      </c>
    </row>
    <row r="169" spans="1:9" ht="15.75" thickTop="1">
      <c r="A169" s="54" t="s">
        <v>191</v>
      </c>
      <c r="B169" s="55">
        <f t="shared" ref="B169:I169" si="37">+B168+B82</f>
        <v>0</v>
      </c>
      <c r="C169" s="55">
        <f t="shared" si="37"/>
        <v>0</v>
      </c>
      <c r="D169" s="55">
        <f t="shared" si="37"/>
        <v>0</v>
      </c>
      <c r="E169" s="55">
        <f t="shared" si="37"/>
        <v>0</v>
      </c>
      <c r="F169" s="55">
        <f t="shared" si="37"/>
        <v>0</v>
      </c>
      <c r="G169" s="55">
        <f t="shared" si="37"/>
        <v>0</v>
      </c>
      <c r="H169" s="55">
        <f t="shared" si="37"/>
        <v>0</v>
      </c>
      <c r="I169" s="55">
        <f t="shared" si="37"/>
        <v>0</v>
      </c>
    </row>
    <row r="170" spans="1:9">
      <c r="A170" s="34" t="s">
        <v>200</v>
      </c>
    </row>
    <row r="171" spans="1:9">
      <c r="A171" s="1" t="s">
        <v>178</v>
      </c>
      <c r="B171" s="2">
        <v>121</v>
      </c>
      <c r="C171" s="2">
        <v>133</v>
      </c>
      <c r="D171" s="2">
        <v>140</v>
      </c>
      <c r="E171" s="2">
        <v>160</v>
      </c>
      <c r="F171" s="2">
        <v>149</v>
      </c>
      <c r="G171" s="2">
        <v>148</v>
      </c>
      <c r="H171" s="2">
        <v>130</v>
      </c>
      <c r="I171" s="2">
        <v>124</v>
      </c>
    </row>
    <row r="172" spans="1:9">
      <c r="A172" s="1" t="s">
        <v>182</v>
      </c>
      <c r="B172" s="2">
        <v>87</v>
      </c>
      <c r="C172" s="2">
        <v>85</v>
      </c>
      <c r="D172" s="2">
        <v>106</v>
      </c>
      <c r="E172" s="2">
        <v>116</v>
      </c>
      <c r="F172" s="2">
        <v>111</v>
      </c>
      <c r="G172" s="2">
        <v>132</v>
      </c>
      <c r="H172" s="2">
        <v>136</v>
      </c>
      <c r="I172" s="2">
        <v>134</v>
      </c>
    </row>
    <row r="173" spans="1:9">
      <c r="A173" s="1" t="s">
        <v>183</v>
      </c>
      <c r="B173" s="2">
        <v>46</v>
      </c>
      <c r="C173" s="2">
        <v>48</v>
      </c>
      <c r="D173" s="2">
        <v>54</v>
      </c>
      <c r="E173" s="2">
        <v>56</v>
      </c>
      <c r="F173" s="2">
        <v>50</v>
      </c>
      <c r="G173" s="2">
        <v>44</v>
      </c>
      <c r="H173" s="2">
        <v>46</v>
      </c>
      <c r="I173" s="2">
        <v>41</v>
      </c>
    </row>
    <row r="174" spans="1:9">
      <c r="A174" s="1" t="s">
        <v>184</v>
      </c>
      <c r="B174" s="2">
        <v>49</v>
      </c>
      <c r="C174" s="2">
        <v>42</v>
      </c>
      <c r="D174" s="2">
        <v>54</v>
      </c>
      <c r="E174" s="2">
        <v>55</v>
      </c>
      <c r="F174" s="2">
        <v>53</v>
      </c>
      <c r="G174" s="2">
        <v>46</v>
      </c>
      <c r="H174" s="2">
        <v>43</v>
      </c>
      <c r="I174" s="2">
        <v>42</v>
      </c>
    </row>
    <row r="175" spans="1:9">
      <c r="A175" s="1" t="s">
        <v>185</v>
      </c>
      <c r="B175" s="2">
        <v>210</v>
      </c>
      <c r="C175" s="2">
        <v>230</v>
      </c>
      <c r="D175" s="2">
        <v>233</v>
      </c>
      <c r="E175" s="2">
        <v>217</v>
      </c>
      <c r="F175" s="2">
        <v>195</v>
      </c>
      <c r="G175" s="2">
        <v>214</v>
      </c>
      <c r="H175" s="2">
        <v>222</v>
      </c>
      <c r="I175" s="2">
        <v>220</v>
      </c>
    </row>
    <row r="176" spans="1:9">
      <c r="A176" s="50" t="s">
        <v>195</v>
      </c>
      <c r="B176" s="51">
        <f t="shared" ref="B176:I176" si="38">+SUM(B171:B175)</f>
        <v>513</v>
      </c>
      <c r="C176" s="51">
        <f t="shared" si="38"/>
        <v>538</v>
      </c>
      <c r="D176" s="51">
        <f t="shared" si="38"/>
        <v>587</v>
      </c>
      <c r="E176" s="51">
        <f t="shared" si="38"/>
        <v>604</v>
      </c>
      <c r="F176" s="51">
        <f t="shared" si="38"/>
        <v>558</v>
      </c>
      <c r="G176" s="51">
        <f t="shared" si="38"/>
        <v>584</v>
      </c>
      <c r="H176" s="51">
        <f t="shared" si="38"/>
        <v>577</v>
      </c>
      <c r="I176" s="51">
        <f t="shared" si="38"/>
        <v>561</v>
      </c>
    </row>
    <row r="177" spans="1:9">
      <c r="A177" s="1" t="s">
        <v>187</v>
      </c>
      <c r="B177" s="2">
        <v>18</v>
      </c>
      <c r="C177" s="2">
        <v>27</v>
      </c>
      <c r="D177" s="2">
        <v>28</v>
      </c>
      <c r="E177" s="2">
        <v>33</v>
      </c>
      <c r="F177" s="2">
        <v>31</v>
      </c>
      <c r="G177" s="2">
        <v>25</v>
      </c>
      <c r="H177" s="2">
        <v>26</v>
      </c>
      <c r="I177" s="2">
        <v>22</v>
      </c>
    </row>
    <row r="178" spans="1:9">
      <c r="A178" s="1" t="s">
        <v>189</v>
      </c>
      <c r="B178" s="2">
        <v>75</v>
      </c>
      <c r="C178" s="2">
        <v>84</v>
      </c>
      <c r="D178" s="2">
        <v>91</v>
      </c>
      <c r="E178" s="2">
        <v>110</v>
      </c>
      <c r="F178" s="2">
        <v>116</v>
      </c>
      <c r="G178" s="2">
        <v>112</v>
      </c>
      <c r="H178" s="2">
        <v>141</v>
      </c>
      <c r="I178" s="2">
        <v>134</v>
      </c>
    </row>
    <row r="179" spans="1:9" ht="15.75" thickBot="1">
      <c r="A179" s="52" t="s">
        <v>201</v>
      </c>
      <c r="B179" s="35">
        <f t="shared" ref="B179:H179" si="39">+SUM(B176:B178)</f>
        <v>606</v>
      </c>
      <c r="C179" s="35">
        <f t="shared" si="39"/>
        <v>649</v>
      </c>
      <c r="D179" s="35">
        <f t="shared" si="39"/>
        <v>706</v>
      </c>
      <c r="E179" s="35">
        <f t="shared" si="39"/>
        <v>747</v>
      </c>
      <c r="F179" s="35">
        <f t="shared" si="39"/>
        <v>705</v>
      </c>
      <c r="G179" s="35">
        <f t="shared" si="39"/>
        <v>721</v>
      </c>
      <c r="H179" s="35">
        <f t="shared" si="39"/>
        <v>744</v>
      </c>
      <c r="I179" s="35">
        <f>+SUM(I176:I178)</f>
        <v>717</v>
      </c>
    </row>
    <row r="180" spans="1:9" ht="15.75" thickTop="1">
      <c r="A180" s="54" t="s">
        <v>191</v>
      </c>
      <c r="B180" s="55">
        <f t="shared" ref="B180:I180" si="40">+B179-B66</f>
        <v>0</v>
      </c>
      <c r="C180" s="55">
        <f t="shared" si="40"/>
        <v>0</v>
      </c>
      <c r="D180" s="55">
        <f t="shared" si="40"/>
        <v>0</v>
      </c>
      <c r="E180" s="55">
        <f t="shared" si="40"/>
        <v>0</v>
      </c>
      <c r="F180" s="55">
        <f t="shared" si="40"/>
        <v>0</v>
      </c>
      <c r="G180" s="55">
        <f t="shared" si="40"/>
        <v>0</v>
      </c>
      <c r="H180" s="55">
        <f t="shared" si="40"/>
        <v>0</v>
      </c>
      <c r="I180" s="55">
        <f t="shared" si="40"/>
        <v>0</v>
      </c>
    </row>
    <row r="181" spans="1:9">
      <c r="A181" s="8" t="s">
        <v>202</v>
      </c>
      <c r="B181" s="8"/>
      <c r="C181" s="8"/>
      <c r="D181" s="8"/>
      <c r="E181" s="8"/>
      <c r="F181" s="8"/>
      <c r="G181" s="8"/>
      <c r="H181" s="8"/>
      <c r="I181" s="8"/>
    </row>
    <row r="182" spans="1:9">
      <c r="A182" s="61" t="s">
        <v>203</v>
      </c>
    </row>
    <row r="183" spans="1:9">
      <c r="A183" s="65" t="s">
        <v>178</v>
      </c>
      <c r="B183" s="66">
        <v>0.12</v>
      </c>
      <c r="C183" s="67">
        <v>0.08</v>
      </c>
      <c r="D183" s="67">
        <v>0.03</v>
      </c>
      <c r="E183" s="67">
        <v>-0.02</v>
      </c>
      <c r="F183" s="67">
        <v>7.0000000000000007E-2</v>
      </c>
      <c r="G183" s="67">
        <v>-0.09</v>
      </c>
      <c r="H183" s="67">
        <v>0.19</v>
      </c>
      <c r="I183" s="66">
        <v>7.0000000000000007E-2</v>
      </c>
    </row>
    <row r="184" spans="1:9">
      <c r="A184" s="68" t="s">
        <v>179</v>
      </c>
      <c r="B184" s="69">
        <v>0.14000000000000001</v>
      </c>
      <c r="C184" s="70">
        <v>0.1</v>
      </c>
      <c r="D184" s="70">
        <v>0.04</v>
      </c>
      <c r="E184" s="70">
        <v>-0.04</v>
      </c>
      <c r="F184" s="70">
        <v>0.08</v>
      </c>
      <c r="G184" s="70">
        <v>-7.0000000000000007E-2</v>
      </c>
      <c r="H184" s="70">
        <v>0.25</v>
      </c>
      <c r="I184" s="69">
        <v>0.05</v>
      </c>
    </row>
    <row r="185" spans="1:9">
      <c r="A185" s="68" t="s">
        <v>180</v>
      </c>
      <c r="B185" s="69">
        <v>0.12</v>
      </c>
      <c r="C185" s="70">
        <v>0.08</v>
      </c>
      <c r="D185" s="70">
        <v>0.03</v>
      </c>
      <c r="E185" s="70">
        <v>0.01</v>
      </c>
      <c r="F185" s="70">
        <v>7.0000000000000007E-2</v>
      </c>
      <c r="G185" s="70">
        <v>0.12</v>
      </c>
      <c r="H185" s="70">
        <v>0.08</v>
      </c>
      <c r="I185" s="69">
        <v>0.09</v>
      </c>
    </row>
    <row r="186" spans="1:9">
      <c r="A186" s="68" t="s">
        <v>181</v>
      </c>
      <c r="B186" s="69">
        <v>-0.05</v>
      </c>
      <c r="C186" s="70">
        <v>-0.13</v>
      </c>
      <c r="D186" s="70">
        <v>-0.1</v>
      </c>
      <c r="E186" s="70">
        <v>-0.08</v>
      </c>
      <c r="F186" s="70">
        <v>0</v>
      </c>
      <c r="G186" s="70">
        <v>-0.14000000000000001</v>
      </c>
      <c r="H186" s="70">
        <v>-0.02</v>
      </c>
      <c r="I186" s="69">
        <v>0.25</v>
      </c>
    </row>
    <row r="187" spans="1:9">
      <c r="A187" s="65" t="s">
        <v>182</v>
      </c>
      <c r="B187" s="66" t="s">
        <v>204</v>
      </c>
      <c r="C187" s="66" t="s">
        <v>204</v>
      </c>
      <c r="D187" s="67">
        <v>0.1</v>
      </c>
      <c r="E187" s="67">
        <v>0.09</v>
      </c>
      <c r="F187" s="67">
        <v>0.11</v>
      </c>
      <c r="G187" s="67">
        <v>-0.01</v>
      </c>
      <c r="H187" s="67">
        <v>0.17</v>
      </c>
      <c r="I187" s="66">
        <v>0.12</v>
      </c>
    </row>
    <row r="188" spans="1:9">
      <c r="A188" s="68" t="s">
        <v>179</v>
      </c>
      <c r="B188" s="66" t="s">
        <v>204</v>
      </c>
      <c r="C188" s="66" t="s">
        <v>204</v>
      </c>
      <c r="D188" s="70">
        <v>0.08</v>
      </c>
      <c r="E188" s="70">
        <v>0.06</v>
      </c>
      <c r="F188" s="70">
        <v>0.12</v>
      </c>
      <c r="G188" s="70">
        <v>-0.03</v>
      </c>
      <c r="H188" s="70">
        <v>0.13</v>
      </c>
      <c r="I188" s="69">
        <v>0.09</v>
      </c>
    </row>
    <row r="189" spans="1:9">
      <c r="A189" s="68" t="s">
        <v>180</v>
      </c>
      <c r="B189" s="66" t="s">
        <v>204</v>
      </c>
      <c r="C189" s="66" t="s">
        <v>204</v>
      </c>
      <c r="D189" s="70">
        <v>0.17</v>
      </c>
      <c r="E189" s="70">
        <v>0.16</v>
      </c>
      <c r="F189" s="70">
        <v>0.09</v>
      </c>
      <c r="G189" s="70">
        <v>0.02</v>
      </c>
      <c r="H189" s="70">
        <v>0.25</v>
      </c>
      <c r="I189" s="69">
        <v>0.16</v>
      </c>
    </row>
    <row r="190" spans="1:9">
      <c r="A190" s="68" t="s">
        <v>181</v>
      </c>
      <c r="B190" s="66" t="s">
        <v>204</v>
      </c>
      <c r="C190" s="66" t="s">
        <v>204</v>
      </c>
      <c r="D190" s="70">
        <v>7.0000000000000007E-2</v>
      </c>
      <c r="E190" s="70">
        <v>0.06</v>
      </c>
      <c r="F190" s="70">
        <v>0.05</v>
      </c>
      <c r="G190" s="70">
        <v>-0.03</v>
      </c>
      <c r="H190" s="70">
        <v>0.19</v>
      </c>
      <c r="I190" s="69">
        <v>0.17</v>
      </c>
    </row>
    <row r="191" spans="1:9">
      <c r="A191" s="65" t="s">
        <v>183</v>
      </c>
      <c r="B191" s="66">
        <v>0.19</v>
      </c>
      <c r="C191" s="67">
        <v>0.27</v>
      </c>
      <c r="D191" s="67">
        <v>0.17</v>
      </c>
      <c r="E191" s="67">
        <v>0.18</v>
      </c>
      <c r="F191" s="67">
        <v>0.24</v>
      </c>
      <c r="G191" s="67">
        <v>0.11</v>
      </c>
      <c r="H191" s="67">
        <v>0.19</v>
      </c>
      <c r="I191" s="66">
        <v>-0.13</v>
      </c>
    </row>
    <row r="192" spans="1:9">
      <c r="A192" s="68" t="s">
        <v>179</v>
      </c>
      <c r="B192" s="69">
        <v>0.28000000000000003</v>
      </c>
      <c r="C192" s="70">
        <v>0.33</v>
      </c>
      <c r="D192" s="70">
        <v>0.18</v>
      </c>
      <c r="E192" s="70">
        <v>0.16</v>
      </c>
      <c r="F192" s="70">
        <v>0.25</v>
      </c>
      <c r="G192" s="70">
        <v>0.12</v>
      </c>
      <c r="H192" s="70">
        <v>0.19</v>
      </c>
      <c r="I192" s="69">
        <v>-0.1</v>
      </c>
    </row>
    <row r="193" spans="1:9">
      <c r="A193" s="68" t="s">
        <v>180</v>
      </c>
      <c r="B193" s="69">
        <v>7.0000000000000007E-2</v>
      </c>
      <c r="C193" s="70">
        <v>0.17</v>
      </c>
      <c r="D193" s="70">
        <v>0.18</v>
      </c>
      <c r="E193" s="70">
        <v>0.23</v>
      </c>
      <c r="F193" s="70">
        <v>0.23</v>
      </c>
      <c r="G193" s="70">
        <v>0.08</v>
      </c>
      <c r="H193" s="70">
        <v>0.19</v>
      </c>
      <c r="I193" s="69">
        <v>-0.21</v>
      </c>
    </row>
    <row r="194" spans="1:9">
      <c r="A194" s="68" t="s">
        <v>181</v>
      </c>
      <c r="B194" s="69">
        <v>0.01</v>
      </c>
      <c r="C194" s="70">
        <v>7.0000000000000007E-2</v>
      </c>
      <c r="D194" s="70">
        <v>0.03</v>
      </c>
      <c r="E194" s="70">
        <v>-0.01</v>
      </c>
      <c r="F194" s="70">
        <v>0.08</v>
      </c>
      <c r="G194" s="70">
        <v>0.11</v>
      </c>
      <c r="H194" s="70">
        <v>0.26</v>
      </c>
      <c r="I194" s="69">
        <v>-0.06</v>
      </c>
    </row>
    <row r="195" spans="1:9">
      <c r="A195" s="65" t="s">
        <v>184</v>
      </c>
      <c r="B195" s="66" t="s">
        <v>204</v>
      </c>
      <c r="C195" s="66" t="s">
        <v>204</v>
      </c>
      <c r="D195" s="67">
        <v>0.13</v>
      </c>
      <c r="E195" s="67">
        <v>0.1</v>
      </c>
      <c r="F195" s="67">
        <v>0.13</v>
      </c>
      <c r="G195" s="67">
        <v>0.01</v>
      </c>
      <c r="H195" s="67">
        <v>0.08</v>
      </c>
      <c r="I195" s="66">
        <v>0.16</v>
      </c>
    </row>
    <row r="196" spans="1:9">
      <c r="A196" s="68" t="s">
        <v>179</v>
      </c>
      <c r="B196" s="66" t="s">
        <v>204</v>
      </c>
      <c r="C196" s="66" t="s">
        <v>204</v>
      </c>
      <c r="D196" s="70">
        <v>0.16</v>
      </c>
      <c r="E196" s="70">
        <v>0.09</v>
      </c>
      <c r="F196" s="70">
        <v>0.12</v>
      </c>
      <c r="G196" s="70">
        <v>0</v>
      </c>
      <c r="H196" s="70">
        <v>0.08</v>
      </c>
      <c r="I196" s="69">
        <v>0.17</v>
      </c>
    </row>
    <row r="197" spans="1:9">
      <c r="A197" s="68" t="s">
        <v>180</v>
      </c>
      <c r="B197" s="66" t="s">
        <v>204</v>
      </c>
      <c r="C197" s="66" t="s">
        <v>204</v>
      </c>
      <c r="D197" s="70">
        <v>0.09</v>
      </c>
      <c r="E197" s="70">
        <v>0.15</v>
      </c>
      <c r="F197" s="70">
        <v>0.15</v>
      </c>
      <c r="G197" s="70">
        <v>0.03</v>
      </c>
      <c r="H197" s="70">
        <v>0.1</v>
      </c>
      <c r="I197" s="69">
        <v>0.12</v>
      </c>
    </row>
    <row r="198" spans="1:9">
      <c r="A198" s="68" t="s">
        <v>181</v>
      </c>
      <c r="B198" s="66" t="s">
        <v>204</v>
      </c>
      <c r="C198" s="66" t="s">
        <v>204</v>
      </c>
      <c r="D198" s="70">
        <v>-0.01</v>
      </c>
      <c r="E198" s="70">
        <v>-0.08</v>
      </c>
      <c r="F198" s="70">
        <v>0.08</v>
      </c>
      <c r="G198" s="70">
        <v>-0.04</v>
      </c>
      <c r="H198" s="70">
        <v>-0.09</v>
      </c>
      <c r="I198" s="69">
        <v>0.28000000000000003</v>
      </c>
    </row>
    <row r="199" spans="1:9">
      <c r="A199" s="65" t="s">
        <v>185</v>
      </c>
      <c r="B199" s="66">
        <v>-0.02</v>
      </c>
      <c r="C199" s="67">
        <v>-0.3</v>
      </c>
      <c r="D199" s="67">
        <v>0.02</v>
      </c>
      <c r="E199" s="67">
        <v>0.12</v>
      </c>
      <c r="F199" s="67">
        <v>-0.53</v>
      </c>
      <c r="G199" s="67">
        <v>-0.26</v>
      </c>
      <c r="H199" s="67">
        <v>-0.17</v>
      </c>
      <c r="I199" s="66">
        <v>3.02</v>
      </c>
    </row>
    <row r="200" spans="1:9">
      <c r="A200" s="71" t="s">
        <v>186</v>
      </c>
      <c r="B200" s="72">
        <v>0.14000000000000001</v>
      </c>
      <c r="C200" s="72">
        <v>0.13</v>
      </c>
      <c r="D200" s="72">
        <v>0.08</v>
      </c>
      <c r="E200" s="72">
        <v>0.05</v>
      </c>
      <c r="F200" s="72">
        <v>0.11</v>
      </c>
      <c r="G200" s="72">
        <v>-0.02</v>
      </c>
      <c r="H200" s="72">
        <v>0.17</v>
      </c>
      <c r="I200" s="72">
        <v>0.06</v>
      </c>
    </row>
    <row r="201" spans="1:9">
      <c r="A201" s="65" t="s">
        <v>187</v>
      </c>
      <c r="B201" s="66">
        <v>0.21</v>
      </c>
      <c r="C201" s="66">
        <v>0.02</v>
      </c>
      <c r="D201" s="66">
        <v>0.06</v>
      </c>
      <c r="E201" s="66">
        <v>-0.11</v>
      </c>
      <c r="F201" s="66">
        <v>0.03</v>
      </c>
      <c r="G201" s="66">
        <v>-0.01</v>
      </c>
      <c r="H201" s="66">
        <v>0.16</v>
      </c>
      <c r="I201" s="66">
        <v>7.0000000000000007E-2</v>
      </c>
    </row>
    <row r="202" spans="1:9">
      <c r="A202" s="68" t="s">
        <v>179</v>
      </c>
      <c r="B202" s="69" t="s">
        <v>204</v>
      </c>
      <c r="C202" s="69" t="s">
        <v>204</v>
      </c>
      <c r="D202" s="69" t="s">
        <v>204</v>
      </c>
      <c r="E202" s="69" t="s">
        <v>204</v>
      </c>
      <c r="F202" s="69">
        <v>0.05</v>
      </c>
      <c r="G202" s="69">
        <v>0.01</v>
      </c>
      <c r="H202" s="69">
        <v>0.17</v>
      </c>
      <c r="I202" s="69">
        <v>0.06</v>
      </c>
    </row>
    <row r="203" spans="1:9">
      <c r="A203" s="68" t="s">
        <v>180</v>
      </c>
      <c r="B203" s="69" t="s">
        <v>204</v>
      </c>
      <c r="C203" s="69" t="s">
        <v>204</v>
      </c>
      <c r="D203" s="69" t="s">
        <v>204</v>
      </c>
      <c r="E203" s="69" t="s">
        <v>204</v>
      </c>
      <c r="F203" s="69">
        <v>-0.17</v>
      </c>
      <c r="G203" s="69">
        <v>-0.22</v>
      </c>
      <c r="H203" s="69">
        <v>0.13</v>
      </c>
      <c r="I203" s="69">
        <v>-0.03</v>
      </c>
    </row>
    <row r="204" spans="1:9">
      <c r="A204" s="68" t="s">
        <v>181</v>
      </c>
      <c r="B204" s="69" t="s">
        <v>204</v>
      </c>
      <c r="C204" s="69" t="s">
        <v>204</v>
      </c>
      <c r="D204" s="69" t="s">
        <v>204</v>
      </c>
      <c r="E204" s="69" t="s">
        <v>204</v>
      </c>
      <c r="F204" s="69">
        <v>-0.13</v>
      </c>
      <c r="G204" s="69">
        <v>0.08</v>
      </c>
      <c r="H204" s="69">
        <v>0.14000000000000001</v>
      </c>
      <c r="I204" s="69">
        <v>-0.16</v>
      </c>
    </row>
    <row r="205" spans="1:9">
      <c r="A205" s="68" t="s">
        <v>188</v>
      </c>
      <c r="B205" s="69" t="s">
        <v>204</v>
      </c>
      <c r="C205" s="69" t="s">
        <v>204</v>
      </c>
      <c r="D205" s="69" t="s">
        <v>204</v>
      </c>
      <c r="E205" s="69" t="s">
        <v>204</v>
      </c>
      <c r="F205" s="69">
        <v>0.04</v>
      </c>
      <c r="G205" s="69">
        <v>-0.14000000000000001</v>
      </c>
      <c r="H205" s="69">
        <v>-0.01</v>
      </c>
      <c r="I205" s="69">
        <v>0.42</v>
      </c>
    </row>
    <row r="206" spans="1:9">
      <c r="A206" s="73" t="s">
        <v>189</v>
      </c>
      <c r="B206" s="69">
        <v>0</v>
      </c>
      <c r="C206" s="69">
        <v>0</v>
      </c>
      <c r="D206" s="69">
        <v>0</v>
      </c>
      <c r="E206" s="69">
        <v>0</v>
      </c>
      <c r="F206" s="69">
        <v>0</v>
      </c>
      <c r="G206" s="69">
        <v>0</v>
      </c>
      <c r="H206" s="69">
        <v>0</v>
      </c>
      <c r="I206" s="69">
        <v>0</v>
      </c>
    </row>
    <row r="207" spans="1:9" ht="15.75" thickBot="1">
      <c r="A207" s="74" t="s">
        <v>190</v>
      </c>
      <c r="B207" s="75">
        <v>0.14000000000000001</v>
      </c>
      <c r="C207" s="75">
        <v>0.12</v>
      </c>
      <c r="D207" s="75">
        <v>0.08</v>
      </c>
      <c r="E207" s="75">
        <v>0.04</v>
      </c>
      <c r="F207" s="75">
        <v>0.11</v>
      </c>
      <c r="G207" s="75">
        <v>-0.02</v>
      </c>
      <c r="H207" s="75">
        <v>0.17</v>
      </c>
      <c r="I207" s="75">
        <v>0.06</v>
      </c>
    </row>
    <row r="208" spans="1:9" ht="15.75" thickTop="1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F380D-E3B5-4829-AABC-9563E85C695A}">
  <dimension ref="A1:O220"/>
  <sheetViews>
    <sheetView workbookViewId="0">
      <selection activeCell="A11" sqref="A11"/>
    </sheetView>
  </sheetViews>
  <sheetFormatPr defaultRowHeight="15"/>
  <cols>
    <col min="1" max="1" width="48.7109375" customWidth="1"/>
    <col min="2" max="14" width="11.7109375" customWidth="1"/>
  </cols>
  <sheetData>
    <row r="1" spans="1:15" ht="60" customHeight="1">
      <c r="A1" s="43" t="s">
        <v>80</v>
      </c>
      <c r="B1" s="7">
        <f t="shared" ref="B1:G1" si="0">+C1-1</f>
        <v>2015</v>
      </c>
      <c r="C1" s="7">
        <f t="shared" si="0"/>
        <v>2016</v>
      </c>
      <c r="D1" s="7">
        <f t="shared" si="0"/>
        <v>2017</v>
      </c>
      <c r="E1" s="7">
        <f t="shared" si="0"/>
        <v>2018</v>
      </c>
      <c r="F1" s="7">
        <f t="shared" si="0"/>
        <v>2019</v>
      </c>
      <c r="G1" s="7">
        <f t="shared" si="0"/>
        <v>2020</v>
      </c>
      <c r="H1" s="7">
        <f>+I1-1</f>
        <v>2021</v>
      </c>
      <c r="I1" s="7">
        <v>2022</v>
      </c>
      <c r="J1" s="76">
        <f>+I1+1</f>
        <v>2023</v>
      </c>
      <c r="K1" s="76">
        <f t="shared" ref="K1:N1" si="1">+J1+1</f>
        <v>2024</v>
      </c>
      <c r="L1" s="76">
        <f t="shared" si="1"/>
        <v>2025</v>
      </c>
      <c r="M1" s="76">
        <f t="shared" si="1"/>
        <v>2026</v>
      </c>
      <c r="N1" s="76">
        <f t="shared" si="1"/>
        <v>2027</v>
      </c>
    </row>
    <row r="2" spans="1:15">
      <c r="A2" s="77" t="s">
        <v>205</v>
      </c>
      <c r="B2" s="77"/>
      <c r="C2" s="77"/>
      <c r="D2" s="77"/>
      <c r="E2" s="77"/>
      <c r="F2" s="77"/>
      <c r="G2" s="77"/>
      <c r="H2" s="77"/>
      <c r="I2" s="77"/>
      <c r="J2" s="76"/>
      <c r="K2" s="76"/>
      <c r="L2" s="76"/>
      <c r="M2" s="76"/>
      <c r="N2" s="76"/>
    </row>
    <row r="3" spans="1:15">
      <c r="A3" s="78" t="s">
        <v>206</v>
      </c>
      <c r="B3" s="79">
        <f>[1]Historicals!B135</f>
        <v>30601</v>
      </c>
      <c r="C3" s="79">
        <f>[1]Historicals!C135</f>
        <v>32376</v>
      </c>
      <c r="D3" s="79">
        <f>[1]Historicals!D135</f>
        <v>34350</v>
      </c>
      <c r="E3" s="79">
        <f>[1]Historicals!E135</f>
        <v>36397</v>
      </c>
      <c r="F3" s="79">
        <f>[1]Historicals!F135</f>
        <v>39117</v>
      </c>
      <c r="G3" s="79">
        <f>[1]Historicals!G135</f>
        <v>37403</v>
      </c>
      <c r="H3" s="79">
        <f>[1]Historicals!H135</f>
        <v>44538</v>
      </c>
      <c r="I3" s="79">
        <f>[1]Historicals!I135</f>
        <v>46710</v>
      </c>
      <c r="J3" s="46">
        <f>+J21+J52+J83+J114+J145+J166+J201</f>
        <v>46710</v>
      </c>
      <c r="K3" s="46">
        <f t="shared" ref="K3:N3" si="2">+K21+K52+K83+K114+K145+K166+K201</f>
        <v>46710</v>
      </c>
      <c r="L3" s="46">
        <f t="shared" si="2"/>
        <v>46710</v>
      </c>
      <c r="M3" s="46">
        <f t="shared" si="2"/>
        <v>46710</v>
      </c>
      <c r="N3" s="46">
        <f t="shared" si="2"/>
        <v>46710</v>
      </c>
      <c r="O3" t="s">
        <v>207</v>
      </c>
    </row>
    <row r="4" spans="1:15">
      <c r="A4" s="80" t="s">
        <v>14</v>
      </c>
      <c r="B4" s="81" t="str">
        <f t="shared" ref="B4:H4" si="3">+IFERROR(B3/A3-1,"nm")</f>
        <v>nm</v>
      </c>
      <c r="C4" s="81">
        <f t="shared" si="3"/>
        <v>5.8004640371229765E-2</v>
      </c>
      <c r="D4" s="81">
        <f t="shared" si="3"/>
        <v>6.0971089696071123E-2</v>
      </c>
      <c r="E4" s="81">
        <f t="shared" si="3"/>
        <v>5.95924308588065E-2</v>
      </c>
      <c r="F4" s="81">
        <f t="shared" si="3"/>
        <v>7.4731433909388079E-2</v>
      </c>
      <c r="G4" s="81">
        <f t="shared" si="3"/>
        <v>-4.3817266150267153E-2</v>
      </c>
      <c r="H4" s="81">
        <f t="shared" si="3"/>
        <v>0.19076009945726269</v>
      </c>
      <c r="I4" s="81">
        <f>+IFERROR(I3/H3-1,"nm")</f>
        <v>4.8767344739323759E-2</v>
      </c>
      <c r="J4" s="81">
        <f t="shared" ref="J4:N4" si="4">+IFERROR(J3/I3-1,"nm")</f>
        <v>0</v>
      </c>
      <c r="K4" s="81">
        <f t="shared" si="4"/>
        <v>0</v>
      </c>
      <c r="L4" s="81">
        <f t="shared" si="4"/>
        <v>0</v>
      </c>
      <c r="M4" s="81">
        <f t="shared" si="4"/>
        <v>0</v>
      </c>
      <c r="N4" s="81">
        <f t="shared" si="4"/>
        <v>0</v>
      </c>
    </row>
    <row r="5" spans="1:15">
      <c r="A5" s="78" t="s">
        <v>45</v>
      </c>
      <c r="B5" s="79">
        <f>B11+B8</f>
        <v>4839</v>
      </c>
      <c r="C5" s="46">
        <f t="shared" ref="C5:I5" si="5">C11+C8</f>
        <v>5291</v>
      </c>
      <c r="D5" s="46">
        <f t="shared" si="5"/>
        <v>5651</v>
      </c>
      <c r="E5" s="46">
        <f t="shared" si="5"/>
        <v>5126</v>
      </c>
      <c r="F5" s="46">
        <f t="shared" si="5"/>
        <v>5555</v>
      </c>
      <c r="G5" s="46">
        <f t="shared" si="5"/>
        <v>3697</v>
      </c>
      <c r="H5" s="46">
        <f t="shared" si="5"/>
        <v>7667</v>
      </c>
      <c r="I5" s="46">
        <f t="shared" si="5"/>
        <v>7573</v>
      </c>
      <c r="J5" s="82">
        <f>+J35+J66+J97+J128+J149+J184+J205</f>
        <v>7573</v>
      </c>
      <c r="K5" s="82">
        <f t="shared" ref="K5:N5" si="6">+K35+K66+K97+K128+K149+K184+K205</f>
        <v>7573</v>
      </c>
      <c r="L5" s="82">
        <f t="shared" si="6"/>
        <v>7573</v>
      </c>
      <c r="M5" s="82">
        <f t="shared" si="6"/>
        <v>7573</v>
      </c>
      <c r="N5" s="82">
        <f t="shared" si="6"/>
        <v>7573</v>
      </c>
      <c r="O5" t="s">
        <v>208</v>
      </c>
    </row>
    <row r="6" spans="1:15">
      <c r="A6" s="80" t="s">
        <v>14</v>
      </c>
      <c r="B6" s="81" t="str">
        <f t="shared" ref="B6:H6" si="7">+IFERROR(B5/A5-1,"nm")</f>
        <v>nm</v>
      </c>
      <c r="C6" s="81">
        <f t="shared" si="7"/>
        <v>9.3407728869601137E-2</v>
      </c>
      <c r="D6" s="81">
        <f t="shared" si="7"/>
        <v>6.8040068040068125E-2</v>
      </c>
      <c r="E6" s="81">
        <f t="shared" si="7"/>
        <v>-9.2903910812245583E-2</v>
      </c>
      <c r="F6" s="81">
        <f t="shared" si="7"/>
        <v>8.3690987124463545E-2</v>
      </c>
      <c r="G6" s="81">
        <f t="shared" si="7"/>
        <v>-0.3344734473447345</v>
      </c>
      <c r="H6" s="81">
        <f t="shared" si="7"/>
        <v>1.0738436570192049</v>
      </c>
      <c r="I6" s="81">
        <f>+IFERROR(I5/H5-1,"nm")</f>
        <v>-1.2260336507108338E-2</v>
      </c>
      <c r="J6" s="81">
        <f t="shared" ref="J6:N6" si="8">+IFERROR(J5/I5-1,"nm")</f>
        <v>0</v>
      </c>
      <c r="K6" s="81">
        <f t="shared" si="8"/>
        <v>0</v>
      </c>
      <c r="L6" s="81">
        <f t="shared" si="8"/>
        <v>0</v>
      </c>
      <c r="M6" s="81">
        <f t="shared" si="8"/>
        <v>0</v>
      </c>
      <c r="N6" s="81">
        <f t="shared" si="8"/>
        <v>0</v>
      </c>
    </row>
    <row r="7" spans="1:15">
      <c r="A7" s="80" t="s">
        <v>209</v>
      </c>
      <c r="B7" s="81">
        <f>+IFERROR(B5/B$3,"nm")</f>
        <v>0.15813208718669325</v>
      </c>
      <c r="C7" s="81">
        <f t="shared" ref="C7:N7" si="9">+IFERROR(C5/C$3,"nm")</f>
        <v>0.16342352359772672</v>
      </c>
      <c r="D7" s="81">
        <f t="shared" si="9"/>
        <v>0.16451237263464338</v>
      </c>
      <c r="E7" s="81">
        <f t="shared" si="9"/>
        <v>0.14083578316894249</v>
      </c>
      <c r="F7" s="81">
        <f t="shared" si="9"/>
        <v>0.14200986783240024</v>
      </c>
      <c r="G7" s="81">
        <f t="shared" si="9"/>
        <v>9.8842338849824879E-2</v>
      </c>
      <c r="H7" s="81">
        <f t="shared" si="9"/>
        <v>0.17214513449189456</v>
      </c>
      <c r="I7" s="81">
        <f t="shared" si="9"/>
        <v>0.16212802397773496</v>
      </c>
      <c r="J7" s="81">
        <f t="shared" si="9"/>
        <v>0.16212802397773496</v>
      </c>
      <c r="K7" s="81">
        <f t="shared" si="9"/>
        <v>0.16212802397773496</v>
      </c>
      <c r="L7" s="81">
        <f t="shared" si="9"/>
        <v>0.16212802397773496</v>
      </c>
      <c r="M7" s="81">
        <f t="shared" si="9"/>
        <v>0.16212802397773496</v>
      </c>
      <c r="N7" s="81">
        <f t="shared" si="9"/>
        <v>0.16212802397773496</v>
      </c>
    </row>
    <row r="8" spans="1:15">
      <c r="A8" s="78" t="s">
        <v>210</v>
      </c>
      <c r="B8" s="79">
        <f>[1]Historicals!B179</f>
        <v>606</v>
      </c>
      <c r="C8" s="79">
        <f>[1]Historicals!C179</f>
        <v>649</v>
      </c>
      <c r="D8" s="79">
        <f>[1]Historicals!D179</f>
        <v>706</v>
      </c>
      <c r="E8" s="79">
        <f>[1]Historicals!E179</f>
        <v>747</v>
      </c>
      <c r="F8" s="79">
        <f>[1]Historicals!F179</f>
        <v>705</v>
      </c>
      <c r="G8" s="79">
        <f>[1]Historicals!G179</f>
        <v>721</v>
      </c>
      <c r="H8" s="79">
        <f>[1]Historicals!H179</f>
        <v>744</v>
      </c>
      <c r="I8" s="79">
        <f>[1]Historicals!I179</f>
        <v>717</v>
      </c>
      <c r="J8" s="82">
        <f>+J38+J69+J100+J131+J152+J187+J208</f>
        <v>717</v>
      </c>
      <c r="K8" s="82">
        <f t="shared" ref="K8:N8" si="10">+K38+K69+K100+K131+K152+K187+K208</f>
        <v>717</v>
      </c>
      <c r="L8" s="82">
        <f t="shared" si="10"/>
        <v>717</v>
      </c>
      <c r="M8" s="82">
        <f t="shared" si="10"/>
        <v>717</v>
      </c>
      <c r="N8" s="82">
        <f t="shared" si="10"/>
        <v>717</v>
      </c>
      <c r="O8" t="s">
        <v>211</v>
      </c>
    </row>
    <row r="9" spans="1:15">
      <c r="A9" s="80" t="s">
        <v>14</v>
      </c>
      <c r="B9" s="81" t="str">
        <f t="shared" ref="B9:H9" si="11">+IFERROR(B8/A8-1,"nm")</f>
        <v>nm</v>
      </c>
      <c r="C9" s="81">
        <f t="shared" si="11"/>
        <v>7.0957095709570872E-2</v>
      </c>
      <c r="D9" s="81">
        <f t="shared" si="11"/>
        <v>8.7827426810477727E-2</v>
      </c>
      <c r="E9" s="81">
        <f t="shared" si="11"/>
        <v>5.8073654390934815E-2</v>
      </c>
      <c r="F9" s="81">
        <f t="shared" si="11"/>
        <v>-5.6224899598393607E-2</v>
      </c>
      <c r="G9" s="81">
        <f t="shared" si="11"/>
        <v>2.2695035460992941E-2</v>
      </c>
      <c r="H9" s="81">
        <f t="shared" si="11"/>
        <v>3.1900138696255187E-2</v>
      </c>
      <c r="I9" s="81">
        <f>+IFERROR(I8/H8-1,"nm")</f>
        <v>-3.6290322580645129E-2</v>
      </c>
      <c r="J9" s="81">
        <f t="shared" ref="J9:N9" si="12">+IFERROR(J8/I8-1,"nm")</f>
        <v>0</v>
      </c>
      <c r="K9" s="81">
        <f t="shared" si="12"/>
        <v>0</v>
      </c>
      <c r="L9" s="81">
        <f t="shared" si="12"/>
        <v>0</v>
      </c>
      <c r="M9" s="81">
        <f t="shared" si="12"/>
        <v>0</v>
      </c>
      <c r="N9" s="81">
        <f t="shared" si="12"/>
        <v>0</v>
      </c>
    </row>
    <row r="10" spans="1:15">
      <c r="A10" s="80" t="s">
        <v>212</v>
      </c>
      <c r="B10" s="81">
        <f>+IFERROR(B8/B$3,"nm")</f>
        <v>1.9803274402797295E-2</v>
      </c>
      <c r="C10" s="81">
        <f t="shared" ref="C10:N10" si="13">+IFERROR(C8/C$3,"nm")</f>
        <v>2.0045712873733631E-2</v>
      </c>
      <c r="D10" s="81">
        <f t="shared" si="13"/>
        <v>2.0553129548762736E-2</v>
      </c>
      <c r="E10" s="81">
        <f t="shared" si="13"/>
        <v>2.0523669533203285E-2</v>
      </c>
      <c r="F10" s="81">
        <f t="shared" si="13"/>
        <v>1.8022854513382928E-2</v>
      </c>
      <c r="G10" s="81">
        <f t="shared" si="13"/>
        <v>1.9276528620698875E-2</v>
      </c>
      <c r="H10" s="81">
        <f t="shared" si="13"/>
        <v>1.6704836319547355E-2</v>
      </c>
      <c r="I10" s="81">
        <f t="shared" si="13"/>
        <v>1.5350032113037893E-2</v>
      </c>
      <c r="J10" s="81">
        <f t="shared" si="13"/>
        <v>1.5350032113037893E-2</v>
      </c>
      <c r="K10" s="81">
        <f t="shared" si="13"/>
        <v>1.5350032113037893E-2</v>
      </c>
      <c r="L10" s="81">
        <f t="shared" si="13"/>
        <v>1.5350032113037893E-2</v>
      </c>
      <c r="M10" s="81">
        <f t="shared" si="13"/>
        <v>1.5350032113037893E-2</v>
      </c>
      <c r="N10" s="81">
        <f t="shared" si="13"/>
        <v>1.5350032113037893E-2</v>
      </c>
    </row>
    <row r="11" spans="1:15">
      <c r="A11" s="78" t="s">
        <v>213</v>
      </c>
      <c r="B11" s="79">
        <f>[1]Historicals!B146</f>
        <v>4233</v>
      </c>
      <c r="C11" s="79">
        <f>[1]Historicals!C146</f>
        <v>4642</v>
      </c>
      <c r="D11" s="79">
        <f>[1]Historicals!D146</f>
        <v>4945</v>
      </c>
      <c r="E11" s="79">
        <f>[1]Historicals!E146</f>
        <v>4379</v>
      </c>
      <c r="F11" s="79">
        <f>[1]Historicals!F146</f>
        <v>4850</v>
      </c>
      <c r="G11" s="79">
        <f>[1]Historicals!G146</f>
        <v>2976</v>
      </c>
      <c r="H11" s="79">
        <f>[1]Historicals!H146</f>
        <v>6923</v>
      </c>
      <c r="I11" s="79">
        <f>[1]Historicals!I146</f>
        <v>6856</v>
      </c>
      <c r="J11" s="82">
        <f>J5-J8</f>
        <v>6856</v>
      </c>
      <c r="K11" s="82">
        <f t="shared" ref="K11:N11" si="14">K5-K8</f>
        <v>6856</v>
      </c>
      <c r="L11" s="82">
        <f t="shared" si="14"/>
        <v>6856</v>
      </c>
      <c r="M11" s="82">
        <f t="shared" si="14"/>
        <v>6856</v>
      </c>
      <c r="N11" s="82">
        <f t="shared" si="14"/>
        <v>6856</v>
      </c>
      <c r="O11" t="s">
        <v>214</v>
      </c>
    </row>
    <row r="12" spans="1:15">
      <c r="A12" s="80" t="s">
        <v>14</v>
      </c>
      <c r="B12" s="81" t="str">
        <f t="shared" ref="B12:H12" si="15">+IFERROR(B11/A11-1,"nm")</f>
        <v>nm</v>
      </c>
      <c r="C12" s="81">
        <f t="shared" si="15"/>
        <v>9.6621781242617555E-2</v>
      </c>
      <c r="D12" s="81">
        <f t="shared" si="15"/>
        <v>6.5273588970271357E-2</v>
      </c>
      <c r="E12" s="81">
        <f t="shared" si="15"/>
        <v>-0.11445904954499497</v>
      </c>
      <c r="F12" s="81">
        <f t="shared" si="15"/>
        <v>0.10755880337976698</v>
      </c>
      <c r="G12" s="81">
        <f t="shared" si="15"/>
        <v>-0.38639175257731961</v>
      </c>
      <c r="H12" s="81">
        <f t="shared" si="15"/>
        <v>1.32627688172043</v>
      </c>
      <c r="I12" s="81">
        <f>+IFERROR(I11/H11-1,"nm")</f>
        <v>-9.67788530983682E-3</v>
      </c>
      <c r="J12" s="81">
        <f t="shared" ref="J12:N12" si="16">+IFERROR(J11/I11-1,"nm")</f>
        <v>0</v>
      </c>
      <c r="K12" s="81">
        <f t="shared" si="16"/>
        <v>0</v>
      </c>
      <c r="L12" s="81">
        <f t="shared" si="16"/>
        <v>0</v>
      </c>
      <c r="M12" s="81">
        <f t="shared" si="16"/>
        <v>0</v>
      </c>
      <c r="N12" s="81">
        <f t="shared" si="16"/>
        <v>0</v>
      </c>
    </row>
    <row r="13" spans="1:15">
      <c r="A13" s="80" t="s">
        <v>209</v>
      </c>
      <c r="B13" s="81">
        <f>+IFERROR(B11/B$3,"nm")</f>
        <v>0.13832881278389594</v>
      </c>
      <c r="C13" s="81">
        <f t="shared" ref="C13:N13" si="17">+IFERROR(C11/C$3,"nm")</f>
        <v>0.14337781072399308</v>
      </c>
      <c r="D13" s="81">
        <f t="shared" si="17"/>
        <v>0.14395924308588065</v>
      </c>
      <c r="E13" s="81">
        <f t="shared" si="17"/>
        <v>0.12031211363573921</v>
      </c>
      <c r="F13" s="81">
        <f t="shared" si="17"/>
        <v>0.12398701331901731</v>
      </c>
      <c r="G13" s="81">
        <f t="shared" si="17"/>
        <v>7.9565810229126011E-2</v>
      </c>
      <c r="H13" s="81">
        <f t="shared" si="17"/>
        <v>0.1554402981723472</v>
      </c>
      <c r="I13" s="81">
        <f t="shared" si="17"/>
        <v>0.14677799186469706</v>
      </c>
      <c r="J13" s="81">
        <f t="shared" si="17"/>
        <v>0.14677799186469706</v>
      </c>
      <c r="K13" s="81">
        <f t="shared" si="17"/>
        <v>0.14677799186469706</v>
      </c>
      <c r="L13" s="81">
        <f t="shared" si="17"/>
        <v>0.14677799186469706</v>
      </c>
      <c r="M13" s="81">
        <f t="shared" si="17"/>
        <v>0.14677799186469706</v>
      </c>
      <c r="N13" s="81">
        <f t="shared" si="17"/>
        <v>0.14677799186469706</v>
      </c>
    </row>
    <row r="14" spans="1:15">
      <c r="A14" s="78" t="s">
        <v>215</v>
      </c>
      <c r="B14" s="79">
        <f>[1]Historicals!B168</f>
        <v>963</v>
      </c>
      <c r="C14" s="79">
        <f>[1]Historicals!C168</f>
        <v>1143</v>
      </c>
      <c r="D14" s="79">
        <f>[1]Historicals!D168</f>
        <v>1105</v>
      </c>
      <c r="E14" s="79">
        <f>[1]Historicals!E168</f>
        <v>1028</v>
      </c>
      <c r="F14" s="79">
        <f>[1]Historicals!F168</f>
        <v>1119</v>
      </c>
      <c r="G14" s="79">
        <f>[1]Historicals!G168</f>
        <v>1086</v>
      </c>
      <c r="H14" s="79">
        <f>[1]Historicals!H168</f>
        <v>695</v>
      </c>
      <c r="I14" s="79">
        <f>[1]Historicals!I168</f>
        <v>758</v>
      </c>
      <c r="J14" s="82">
        <f>+J45+J76+J107+J138+J159+J194+J215</f>
        <v>758</v>
      </c>
      <c r="K14" s="82">
        <f t="shared" ref="K14:N14" si="18">+K45+K76+K107+K138+K159+K194+K215</f>
        <v>758</v>
      </c>
      <c r="L14" s="82">
        <f t="shared" si="18"/>
        <v>758</v>
      </c>
      <c r="M14" s="82">
        <f t="shared" si="18"/>
        <v>758</v>
      </c>
      <c r="N14" s="82">
        <f t="shared" si="18"/>
        <v>758</v>
      </c>
      <c r="O14" t="s">
        <v>216</v>
      </c>
    </row>
    <row r="15" spans="1:15">
      <c r="A15" s="80" t="s">
        <v>14</v>
      </c>
      <c r="B15" s="81" t="str">
        <f t="shared" ref="B15:H15" si="19">+IFERROR(B14/A14-1,"nm")</f>
        <v>nm</v>
      </c>
      <c r="C15" s="81">
        <f t="shared" si="19"/>
        <v>0.18691588785046731</v>
      </c>
      <c r="D15" s="81">
        <f t="shared" si="19"/>
        <v>-3.3245844269466307E-2</v>
      </c>
      <c r="E15" s="81">
        <f t="shared" si="19"/>
        <v>-6.9683257918552011E-2</v>
      </c>
      <c r="F15" s="81">
        <f t="shared" si="19"/>
        <v>8.8521400778210024E-2</v>
      </c>
      <c r="G15" s="81">
        <f t="shared" si="19"/>
        <v>-2.9490616621983934E-2</v>
      </c>
      <c r="H15" s="81">
        <f t="shared" si="19"/>
        <v>-0.36003683241252304</v>
      </c>
      <c r="I15" s="81">
        <f>+IFERROR(I14/H14-1,"nm")</f>
        <v>9.0647482014388547E-2</v>
      </c>
      <c r="J15" s="81">
        <f t="shared" ref="J15:N15" si="20">+IFERROR(J14/I14-1,"nm")</f>
        <v>0</v>
      </c>
      <c r="K15" s="81">
        <f t="shared" si="20"/>
        <v>0</v>
      </c>
      <c r="L15" s="81">
        <f t="shared" si="20"/>
        <v>0</v>
      </c>
      <c r="M15" s="81">
        <f t="shared" si="20"/>
        <v>0</v>
      </c>
      <c r="N15" s="81">
        <f t="shared" si="20"/>
        <v>0</v>
      </c>
    </row>
    <row r="16" spans="1:15">
      <c r="A16" s="80" t="s">
        <v>212</v>
      </c>
      <c r="B16" s="81">
        <f>+IFERROR(B14/B$3,"nm")</f>
        <v>3.146955981830659E-2</v>
      </c>
      <c r="C16" s="81">
        <f t="shared" ref="C16:N16" si="21">+IFERROR(C14/C$3,"nm")</f>
        <v>3.5303928836174947E-2</v>
      </c>
      <c r="D16" s="81">
        <f t="shared" si="21"/>
        <v>3.2168850072780204E-2</v>
      </c>
      <c r="E16" s="81">
        <f t="shared" si="21"/>
        <v>2.8244086051048164E-2</v>
      </c>
      <c r="F16" s="81">
        <f t="shared" si="21"/>
        <v>2.8606488227624818E-2</v>
      </c>
      <c r="G16" s="81">
        <f t="shared" si="21"/>
        <v>2.9035104136031869E-2</v>
      </c>
      <c r="H16" s="81">
        <f t="shared" si="21"/>
        <v>1.5604652207104046E-2</v>
      </c>
      <c r="I16" s="81">
        <f t="shared" si="21"/>
        <v>1.6227788482123744E-2</v>
      </c>
      <c r="J16" s="81">
        <f t="shared" si="21"/>
        <v>1.6227788482123744E-2</v>
      </c>
      <c r="K16" s="81">
        <f t="shared" si="21"/>
        <v>1.6227788482123744E-2</v>
      </c>
      <c r="L16" s="81">
        <f t="shared" si="21"/>
        <v>1.6227788482123744E-2</v>
      </c>
      <c r="M16" s="81">
        <f t="shared" si="21"/>
        <v>1.6227788482123744E-2</v>
      </c>
      <c r="N16" s="81">
        <f t="shared" si="21"/>
        <v>1.6227788482123744E-2</v>
      </c>
    </row>
    <row r="17" spans="1:15">
      <c r="A17" s="46" t="s">
        <v>217</v>
      </c>
      <c r="B17" s="46">
        <f>[1]Historicals!B157</f>
        <v>3011</v>
      </c>
      <c r="C17" s="46">
        <f>[1]Historicals!C157</f>
        <v>3520</v>
      </c>
      <c r="D17" s="46">
        <f>[1]Historicals!D157</f>
        <v>3989</v>
      </c>
      <c r="E17" s="46">
        <f>[1]Historicals!E157</f>
        <v>4454</v>
      </c>
      <c r="F17" s="46">
        <f>[1]Historicals!F157</f>
        <v>4744</v>
      </c>
      <c r="G17" s="46">
        <f>[1]Historicals!G157</f>
        <v>4866</v>
      </c>
      <c r="H17" s="46">
        <f>[1]Historicals!H157</f>
        <v>4904</v>
      </c>
      <c r="I17" s="46">
        <f>[1]Historicals!I157</f>
        <v>4791</v>
      </c>
      <c r="J17" s="82">
        <f>+J48+J79+J110+J141+J162+J197+J218</f>
        <v>4791</v>
      </c>
      <c r="K17" s="82">
        <f t="shared" ref="K17:N17" si="22">+K48+K79+K110+K141+K162+K197+K218</f>
        <v>4791</v>
      </c>
      <c r="L17" s="82">
        <f t="shared" si="22"/>
        <v>4791</v>
      </c>
      <c r="M17" s="82">
        <f t="shared" si="22"/>
        <v>4791</v>
      </c>
      <c r="N17" s="82">
        <f t="shared" si="22"/>
        <v>4791</v>
      </c>
      <c r="O17" t="s">
        <v>218</v>
      </c>
    </row>
    <row r="18" spans="1:15">
      <c r="A18" s="80" t="s">
        <v>14</v>
      </c>
      <c r="B18" s="81" t="str">
        <f t="shared" ref="B18:H18" si="23">+IFERROR(B17/A17-1,"nm")</f>
        <v>nm</v>
      </c>
      <c r="C18" s="81">
        <f t="shared" si="23"/>
        <v>0.16904682829624718</v>
      </c>
      <c r="D18" s="81">
        <f t="shared" si="23"/>
        <v>0.13323863636363642</v>
      </c>
      <c r="E18" s="81">
        <f t="shared" si="23"/>
        <v>0.11657056906492858</v>
      </c>
      <c r="F18" s="81">
        <f t="shared" si="23"/>
        <v>6.5110013471037176E-2</v>
      </c>
      <c r="G18" s="81">
        <f t="shared" si="23"/>
        <v>2.5716694772343951E-2</v>
      </c>
      <c r="H18" s="81">
        <f t="shared" si="23"/>
        <v>7.8092889436909285E-3</v>
      </c>
      <c r="I18" s="81">
        <f>+IFERROR(I17/H17-1,"nm")</f>
        <v>-2.3042414355628038E-2</v>
      </c>
      <c r="J18" s="81">
        <f t="shared" ref="J18:N18" si="24">+IFERROR(J17/I17-1,"nm")</f>
        <v>0</v>
      </c>
      <c r="K18" s="81">
        <f t="shared" si="24"/>
        <v>0</v>
      </c>
      <c r="L18" s="81">
        <f t="shared" si="24"/>
        <v>0</v>
      </c>
      <c r="M18" s="81">
        <f t="shared" si="24"/>
        <v>0</v>
      </c>
      <c r="N18" s="81">
        <f t="shared" si="24"/>
        <v>0</v>
      </c>
    </row>
    <row r="19" spans="1:15">
      <c r="A19" s="80" t="s">
        <v>212</v>
      </c>
      <c r="B19" s="81">
        <f>+IFERROR(B17/B$3,"nm")</f>
        <v>9.8395477271984569E-2</v>
      </c>
      <c r="C19" s="81">
        <f t="shared" ref="C19:N19" si="25">+IFERROR(C17/C$3,"nm")</f>
        <v>0.10872251050160613</v>
      </c>
      <c r="D19" s="81">
        <f t="shared" si="25"/>
        <v>0.11612809315866085</v>
      </c>
      <c r="E19" s="81">
        <f t="shared" si="25"/>
        <v>0.12237272302662307</v>
      </c>
      <c r="F19" s="81">
        <f t="shared" si="25"/>
        <v>0.1212771940588491</v>
      </c>
      <c r="G19" s="81">
        <f t="shared" si="25"/>
        <v>0.13009651632222013</v>
      </c>
      <c r="H19" s="81">
        <f t="shared" si="25"/>
        <v>0.11010822219228523</v>
      </c>
      <c r="I19" s="81">
        <f t="shared" si="25"/>
        <v>0.10256904303147078</v>
      </c>
      <c r="J19" s="81">
        <f t="shared" si="25"/>
        <v>0.10256904303147078</v>
      </c>
      <c r="K19" s="81">
        <f t="shared" si="25"/>
        <v>0.10256904303147078</v>
      </c>
      <c r="L19" s="81">
        <f t="shared" si="25"/>
        <v>0.10256904303147078</v>
      </c>
      <c r="M19" s="81">
        <f t="shared" si="25"/>
        <v>0.10256904303147078</v>
      </c>
      <c r="N19" s="81">
        <f t="shared" si="25"/>
        <v>0.10256904303147078</v>
      </c>
    </row>
    <row r="20" spans="1:15">
      <c r="A20" s="83" t="str">
        <f>+[1]Historicals!A111</f>
        <v>North America</v>
      </c>
      <c r="B20" s="83"/>
      <c r="C20" s="83"/>
      <c r="D20" s="83"/>
      <c r="E20" s="83"/>
      <c r="F20" s="83"/>
      <c r="G20" s="83"/>
      <c r="H20" s="83"/>
      <c r="I20" s="83"/>
      <c r="J20" s="76"/>
      <c r="K20" s="76"/>
      <c r="L20" s="76"/>
      <c r="M20" s="76"/>
      <c r="N20" s="76"/>
    </row>
    <row r="21" spans="1:15">
      <c r="A21" s="46" t="s">
        <v>219</v>
      </c>
      <c r="B21" s="46">
        <f>[1]Historicals!B111</f>
        <v>13740</v>
      </c>
      <c r="C21" s="46">
        <f>[1]Historicals!C111</f>
        <v>14764</v>
      </c>
      <c r="D21" s="46">
        <f>[1]Historicals!D111</f>
        <v>15216</v>
      </c>
      <c r="E21" s="46">
        <f>[1]Historicals!E111</f>
        <v>14855</v>
      </c>
      <c r="F21" s="46">
        <f>[1]Historicals!F111</f>
        <v>15902</v>
      </c>
      <c r="G21" s="46">
        <f>[1]Historicals!G111</f>
        <v>14484</v>
      </c>
      <c r="H21" s="46">
        <f>[1]Historicals!H111</f>
        <v>17179</v>
      </c>
      <c r="I21" s="46">
        <f>[1]Historicals!I111</f>
        <v>18353</v>
      </c>
      <c r="J21" s="46">
        <f>+SUM(J23+J27+J31)</f>
        <v>18353</v>
      </c>
      <c r="K21" s="46">
        <f t="shared" ref="K21:N21" si="26">+SUM(K23+K27+K31)</f>
        <v>18353</v>
      </c>
      <c r="L21" s="46">
        <f t="shared" si="26"/>
        <v>18353</v>
      </c>
      <c r="M21" s="46">
        <f t="shared" si="26"/>
        <v>18353</v>
      </c>
      <c r="N21" s="46">
        <f t="shared" si="26"/>
        <v>18353</v>
      </c>
    </row>
    <row r="22" spans="1:15">
      <c r="A22" s="84" t="s">
        <v>14</v>
      </c>
      <c r="B22" s="81" t="str">
        <f t="shared" ref="B22:H22" si="27">+IFERROR(B21/A21-1,"nm")</f>
        <v>nm</v>
      </c>
      <c r="C22" s="81">
        <f t="shared" si="27"/>
        <v>7.4526928675400228E-2</v>
      </c>
      <c r="D22" s="81">
        <f t="shared" si="27"/>
        <v>3.0615009482525046E-2</v>
      </c>
      <c r="E22" s="81">
        <f t="shared" si="27"/>
        <v>-2.372502628811779E-2</v>
      </c>
      <c r="F22" s="81">
        <f t="shared" si="27"/>
        <v>7.0481319421070276E-2</v>
      </c>
      <c r="G22" s="81">
        <f t="shared" si="27"/>
        <v>-8.9171173437303519E-2</v>
      </c>
      <c r="H22" s="81">
        <f t="shared" si="27"/>
        <v>0.18606738470035911</v>
      </c>
      <c r="I22" s="81">
        <f>+IFERROR(I21/H21-1,"nm")</f>
        <v>6.8339251411607238E-2</v>
      </c>
      <c r="J22" s="81">
        <f t="shared" ref="J22:N22" si="28">+IFERROR(J21/I21-1,"nm")</f>
        <v>0</v>
      </c>
      <c r="K22" s="81">
        <f t="shared" si="28"/>
        <v>0</v>
      </c>
      <c r="L22" s="81">
        <f t="shared" si="28"/>
        <v>0</v>
      </c>
      <c r="M22" s="81">
        <f t="shared" si="28"/>
        <v>0</v>
      </c>
      <c r="N22" s="81">
        <f t="shared" si="28"/>
        <v>0</v>
      </c>
    </row>
    <row r="23" spans="1:15">
      <c r="A23" s="85" t="s">
        <v>179</v>
      </c>
      <c r="B23" s="2">
        <f>+[1]Historicals!B112</f>
        <v>8506</v>
      </c>
      <c r="C23" s="2">
        <f>+[1]Historicals!C112</f>
        <v>9299</v>
      </c>
      <c r="D23" s="2">
        <f>+[1]Historicals!D112</f>
        <v>9684</v>
      </c>
      <c r="E23" s="2">
        <f>+[1]Historicals!E112</f>
        <v>9322</v>
      </c>
      <c r="F23" s="2">
        <f>+[1]Historicals!F112</f>
        <v>10045</v>
      </c>
      <c r="G23" s="2">
        <f>+[1]Historicals!G112</f>
        <v>9329</v>
      </c>
      <c r="H23" s="2">
        <f>+[1]Historicals!H112</f>
        <v>11644</v>
      </c>
      <c r="I23" s="2">
        <f>+[1]Historicals!I112</f>
        <v>12228</v>
      </c>
      <c r="J23" s="2">
        <f>+I23*(1+J24)</f>
        <v>12228</v>
      </c>
      <c r="K23" s="2">
        <f t="shared" ref="K23:N23" si="29">+J23*(1+K24)</f>
        <v>12228</v>
      </c>
      <c r="L23" s="2">
        <f t="shared" si="29"/>
        <v>12228</v>
      </c>
      <c r="M23" s="2">
        <f t="shared" si="29"/>
        <v>12228</v>
      </c>
      <c r="N23" s="2">
        <f t="shared" si="29"/>
        <v>12228</v>
      </c>
    </row>
    <row r="24" spans="1:15">
      <c r="A24" s="84" t="s">
        <v>14</v>
      </c>
      <c r="B24" s="81" t="str">
        <f t="shared" ref="B24:H24" si="30">+IFERROR(B23/A23-1,"nm")</f>
        <v>nm</v>
      </c>
      <c r="C24" s="81">
        <f t="shared" si="30"/>
        <v>9.3228309428638578E-2</v>
      </c>
      <c r="D24" s="81">
        <f t="shared" si="30"/>
        <v>4.1402301322722934E-2</v>
      </c>
      <c r="E24" s="81">
        <f t="shared" si="30"/>
        <v>-3.7381247418422192E-2</v>
      </c>
      <c r="F24" s="81">
        <f t="shared" si="30"/>
        <v>7.755846384895948E-2</v>
      </c>
      <c r="G24" s="81">
        <f t="shared" si="30"/>
        <v>-7.1279243404678949E-2</v>
      </c>
      <c r="H24" s="81">
        <f t="shared" si="30"/>
        <v>0.24815092721620746</v>
      </c>
      <c r="I24" s="81">
        <f>+IFERROR(I23/H23-1,"nm")</f>
        <v>5.0154586052902683E-2</v>
      </c>
      <c r="J24" s="81">
        <f>+J25+J26</f>
        <v>0</v>
      </c>
      <c r="K24" s="81">
        <f t="shared" ref="K24:N24" si="31">+K25+K26</f>
        <v>0</v>
      </c>
      <c r="L24" s="81">
        <f t="shared" si="31"/>
        <v>0</v>
      </c>
      <c r="M24" s="81">
        <f t="shared" si="31"/>
        <v>0</v>
      </c>
      <c r="N24" s="81">
        <f t="shared" si="31"/>
        <v>0</v>
      </c>
    </row>
    <row r="25" spans="1:15">
      <c r="A25" s="84" t="s">
        <v>220</v>
      </c>
      <c r="B25" s="81">
        <f>+[1]Historicals!B180</f>
        <v>0</v>
      </c>
      <c r="C25" s="81">
        <f>+[1]Historicals!C180</f>
        <v>0</v>
      </c>
      <c r="D25" s="81">
        <f>+[1]Historicals!D180</f>
        <v>0</v>
      </c>
      <c r="E25" s="81">
        <f>+[1]Historicals!E180</f>
        <v>0</v>
      </c>
      <c r="F25" s="81">
        <f>+[1]Historicals!F180</f>
        <v>0</v>
      </c>
      <c r="G25" s="81">
        <f>+[1]Historicals!G180</f>
        <v>0</v>
      </c>
      <c r="H25" s="81">
        <f>+[1]Historicals!H180</f>
        <v>0</v>
      </c>
      <c r="I25" s="81">
        <f>+[1]Historicals!I180</f>
        <v>0</v>
      </c>
      <c r="J25" s="86">
        <v>0</v>
      </c>
      <c r="K25" s="86">
        <f t="shared" ref="K25:N26" si="32">+J25</f>
        <v>0</v>
      </c>
      <c r="L25" s="86">
        <f t="shared" si="32"/>
        <v>0</v>
      </c>
      <c r="M25" s="86">
        <f t="shared" si="32"/>
        <v>0</v>
      </c>
      <c r="N25" s="86">
        <f t="shared" si="32"/>
        <v>0</v>
      </c>
    </row>
    <row r="26" spans="1:15">
      <c r="A26" s="84" t="s">
        <v>221</v>
      </c>
      <c r="B26" s="81" t="str">
        <f t="shared" ref="B26:H26" si="33">+IFERROR(B24-B25,"nm")</f>
        <v>nm</v>
      </c>
      <c r="C26" s="81">
        <f t="shared" si="33"/>
        <v>9.3228309428638578E-2</v>
      </c>
      <c r="D26" s="81">
        <f t="shared" si="33"/>
        <v>4.1402301322722934E-2</v>
      </c>
      <c r="E26" s="81">
        <f t="shared" si="33"/>
        <v>-3.7381247418422192E-2</v>
      </c>
      <c r="F26" s="81">
        <f t="shared" si="33"/>
        <v>7.755846384895948E-2</v>
      </c>
      <c r="G26" s="81">
        <f t="shared" si="33"/>
        <v>-7.1279243404678949E-2</v>
      </c>
      <c r="H26" s="81">
        <f t="shared" si="33"/>
        <v>0.24815092721620746</v>
      </c>
      <c r="I26" s="81">
        <f>+IFERROR(I24-I25,"nm")</f>
        <v>5.0154586052902683E-2</v>
      </c>
      <c r="J26" s="86">
        <v>0</v>
      </c>
      <c r="K26" s="86">
        <f t="shared" si="32"/>
        <v>0</v>
      </c>
      <c r="L26" s="86">
        <f t="shared" si="32"/>
        <v>0</v>
      </c>
      <c r="M26" s="86">
        <f t="shared" si="32"/>
        <v>0</v>
      </c>
      <c r="N26" s="86">
        <f t="shared" si="32"/>
        <v>0</v>
      </c>
    </row>
    <row r="27" spans="1:15">
      <c r="A27" s="85" t="s">
        <v>180</v>
      </c>
      <c r="B27" s="2">
        <f>+[1]Historicals!B113</f>
        <v>4410</v>
      </c>
      <c r="C27" s="2">
        <f>+[1]Historicals!C113</f>
        <v>4746</v>
      </c>
      <c r="D27" s="2">
        <f>+[1]Historicals!D113</f>
        <v>4886</v>
      </c>
      <c r="E27" s="2">
        <f>+[1]Historicals!E113</f>
        <v>4938</v>
      </c>
      <c r="F27" s="2">
        <f>+[1]Historicals!F113</f>
        <v>5260</v>
      </c>
      <c r="G27" s="2">
        <f>+[1]Historicals!G113</f>
        <v>4639</v>
      </c>
      <c r="H27" s="2">
        <f>+[1]Historicals!H113</f>
        <v>5028</v>
      </c>
      <c r="I27" s="2">
        <f>+[1]Historicals!I113</f>
        <v>5492</v>
      </c>
      <c r="J27" s="2">
        <f>+I27*(1+J28)</f>
        <v>5492</v>
      </c>
      <c r="K27" s="2">
        <f t="shared" ref="K27:N27" si="34">+J27*(1+K28)</f>
        <v>5492</v>
      </c>
      <c r="L27" s="2">
        <f t="shared" si="34"/>
        <v>5492</v>
      </c>
      <c r="M27" s="2">
        <f t="shared" si="34"/>
        <v>5492</v>
      </c>
      <c r="N27" s="2">
        <f t="shared" si="34"/>
        <v>5492</v>
      </c>
    </row>
    <row r="28" spans="1:15">
      <c r="A28" s="84" t="s">
        <v>14</v>
      </c>
      <c r="B28" s="81" t="str">
        <f t="shared" ref="B28:H28" si="35">+IFERROR(B27/A27-1,"nm")</f>
        <v>nm</v>
      </c>
      <c r="C28" s="81">
        <f t="shared" si="35"/>
        <v>7.6190476190476142E-2</v>
      </c>
      <c r="D28" s="81">
        <f t="shared" si="35"/>
        <v>2.9498525073746285E-2</v>
      </c>
      <c r="E28" s="81">
        <f t="shared" si="35"/>
        <v>1.0642652476463343E-2</v>
      </c>
      <c r="F28" s="81">
        <f t="shared" si="35"/>
        <v>6.5208586472256025E-2</v>
      </c>
      <c r="G28" s="81">
        <f t="shared" si="35"/>
        <v>-0.11806083650190113</v>
      </c>
      <c r="H28" s="81">
        <f t="shared" si="35"/>
        <v>8.3854278939426541E-2</v>
      </c>
      <c r="I28" s="81">
        <f>+IFERROR(I27/H27-1,"nm")</f>
        <v>9.2283214001591007E-2</v>
      </c>
      <c r="J28" s="81">
        <f>+J29+J30</f>
        <v>0</v>
      </c>
      <c r="K28" s="81">
        <f t="shared" ref="K28:N28" si="36">+K29+K30</f>
        <v>0</v>
      </c>
      <c r="L28" s="81">
        <f t="shared" si="36"/>
        <v>0</v>
      </c>
      <c r="M28" s="81">
        <f t="shared" si="36"/>
        <v>0</v>
      </c>
      <c r="N28" s="81">
        <f t="shared" si="36"/>
        <v>0</v>
      </c>
    </row>
    <row r="29" spans="1:15">
      <c r="A29" s="84" t="s">
        <v>220</v>
      </c>
      <c r="B29" s="81">
        <f>+[1]Historicals!B184</f>
        <v>0.14000000000000001</v>
      </c>
      <c r="C29" s="81">
        <f>+[1]Historicals!C184</f>
        <v>0.1</v>
      </c>
      <c r="D29" s="81">
        <f>+[1]Historicals!D184</f>
        <v>0.04</v>
      </c>
      <c r="E29" s="81">
        <f>+[1]Historicals!E184</f>
        <v>-0.04</v>
      </c>
      <c r="F29" s="81">
        <f>+[1]Historicals!F184</f>
        <v>0.08</v>
      </c>
      <c r="G29" s="81">
        <f>+[1]Historicals!G184</f>
        <v>-7.0000000000000007E-2</v>
      </c>
      <c r="H29" s="81">
        <f>+[1]Historicals!H184</f>
        <v>0.25</v>
      </c>
      <c r="I29" s="81">
        <f>+[1]Historicals!I184</f>
        <v>0.05</v>
      </c>
      <c r="J29" s="86">
        <v>0</v>
      </c>
      <c r="K29" s="86">
        <f t="shared" ref="K29:N30" si="37">+J29</f>
        <v>0</v>
      </c>
      <c r="L29" s="86">
        <f t="shared" si="37"/>
        <v>0</v>
      </c>
      <c r="M29" s="86">
        <f t="shared" si="37"/>
        <v>0</v>
      </c>
      <c r="N29" s="86">
        <f t="shared" si="37"/>
        <v>0</v>
      </c>
    </row>
    <row r="30" spans="1:15">
      <c r="A30" s="84" t="s">
        <v>221</v>
      </c>
      <c r="B30" s="81" t="str">
        <f t="shared" ref="B30:H30" si="38">+IFERROR(B28-B29,"nm")</f>
        <v>nm</v>
      </c>
      <c r="C30" s="81">
        <f t="shared" si="38"/>
        <v>-2.3809523809523864E-2</v>
      </c>
      <c r="D30" s="81">
        <f t="shared" si="38"/>
        <v>-1.0501474926253716E-2</v>
      </c>
      <c r="E30" s="81">
        <f t="shared" si="38"/>
        <v>5.0642652476463344E-2</v>
      </c>
      <c r="F30" s="81">
        <f t="shared" si="38"/>
        <v>-1.4791413527743977E-2</v>
      </c>
      <c r="G30" s="81">
        <f t="shared" si="38"/>
        <v>-4.8060836501901127E-2</v>
      </c>
      <c r="H30" s="81">
        <f t="shared" si="38"/>
        <v>-0.16614572106057346</v>
      </c>
      <c r="I30" s="81">
        <f>+IFERROR(I28-I29,"nm")</f>
        <v>4.2283214001591005E-2</v>
      </c>
      <c r="J30" s="86">
        <v>0</v>
      </c>
      <c r="K30" s="86">
        <f t="shared" si="37"/>
        <v>0</v>
      </c>
      <c r="L30" s="86">
        <f t="shared" si="37"/>
        <v>0</v>
      </c>
      <c r="M30" s="86">
        <f t="shared" si="37"/>
        <v>0</v>
      </c>
      <c r="N30" s="86">
        <f t="shared" si="37"/>
        <v>0</v>
      </c>
    </row>
    <row r="31" spans="1:15">
      <c r="A31" s="85" t="s">
        <v>181</v>
      </c>
      <c r="B31" s="2">
        <f>+[1]Historicals!B114</f>
        <v>824</v>
      </c>
      <c r="C31" s="2">
        <f>+[1]Historicals!C114</f>
        <v>719</v>
      </c>
      <c r="D31" s="2">
        <f>+[1]Historicals!D114</f>
        <v>646</v>
      </c>
      <c r="E31" s="2">
        <f>+[1]Historicals!E114</f>
        <v>595</v>
      </c>
      <c r="F31" s="2">
        <f>+[1]Historicals!F114</f>
        <v>597</v>
      </c>
      <c r="G31" s="2">
        <f>+[1]Historicals!G114</f>
        <v>516</v>
      </c>
      <c r="H31" s="2">
        <f>+[1]Historicals!H114</f>
        <v>507</v>
      </c>
      <c r="I31" s="2">
        <f>+[1]Historicals!I114</f>
        <v>633</v>
      </c>
      <c r="J31" s="2">
        <f>+I31*(1+J32)</f>
        <v>633</v>
      </c>
      <c r="K31" s="2">
        <f t="shared" ref="K31:N31" si="39">+J31*(1+K32)</f>
        <v>633</v>
      </c>
      <c r="L31" s="2">
        <f t="shared" si="39"/>
        <v>633</v>
      </c>
      <c r="M31" s="2">
        <f t="shared" si="39"/>
        <v>633</v>
      </c>
      <c r="N31" s="2">
        <f t="shared" si="39"/>
        <v>633</v>
      </c>
    </row>
    <row r="32" spans="1:15">
      <c r="A32" s="84" t="s">
        <v>14</v>
      </c>
      <c r="B32" s="81" t="str">
        <f t="shared" ref="B32:H32" si="40">+IFERROR(B31/A31-1,"nm")</f>
        <v>nm</v>
      </c>
      <c r="C32" s="81">
        <f t="shared" si="40"/>
        <v>-0.12742718446601942</v>
      </c>
      <c r="D32" s="81">
        <f t="shared" si="40"/>
        <v>-0.10152990264255912</v>
      </c>
      <c r="E32" s="81">
        <f t="shared" si="40"/>
        <v>-7.8947368421052655E-2</v>
      </c>
      <c r="F32" s="81">
        <f t="shared" si="40"/>
        <v>3.3613445378151141E-3</v>
      </c>
      <c r="G32" s="81">
        <f t="shared" si="40"/>
        <v>-0.13567839195979903</v>
      </c>
      <c r="H32" s="81">
        <f t="shared" si="40"/>
        <v>-1.744186046511631E-2</v>
      </c>
      <c r="I32" s="81">
        <f>+IFERROR(I31/H31-1,"nm")</f>
        <v>0.24852071005917153</v>
      </c>
      <c r="J32" s="81">
        <f>+J33+J34</f>
        <v>0</v>
      </c>
      <c r="K32" s="81">
        <f t="shared" ref="K32:N32" si="41">+K33+K34</f>
        <v>0</v>
      </c>
      <c r="L32" s="81">
        <f t="shared" si="41"/>
        <v>0</v>
      </c>
      <c r="M32" s="81">
        <f t="shared" si="41"/>
        <v>0</v>
      </c>
      <c r="N32" s="81">
        <f t="shared" si="41"/>
        <v>0</v>
      </c>
    </row>
    <row r="33" spans="1:14">
      <c r="A33" s="84" t="s">
        <v>220</v>
      </c>
      <c r="B33" s="81">
        <f>+[1]Historicals!B182</f>
        <v>0</v>
      </c>
      <c r="C33" s="81">
        <f>+[1]Historicals!C182</f>
        <v>0</v>
      </c>
      <c r="D33" s="81">
        <f>+[1]Historicals!D182</f>
        <v>0</v>
      </c>
      <c r="E33" s="81">
        <f>+[1]Historicals!E182</f>
        <v>0</v>
      </c>
      <c r="F33" s="81">
        <f>+[1]Historicals!F182</f>
        <v>0</v>
      </c>
      <c r="G33" s="81">
        <f>+[1]Historicals!G182</f>
        <v>0</v>
      </c>
      <c r="H33" s="81">
        <f>+[1]Historicals!H182</f>
        <v>0</v>
      </c>
      <c r="I33" s="81">
        <f>+[1]Historicals!I182</f>
        <v>0</v>
      </c>
      <c r="J33" s="86">
        <v>0</v>
      </c>
      <c r="K33" s="86">
        <f t="shared" ref="K33:N34" si="42">+J33</f>
        <v>0</v>
      </c>
      <c r="L33" s="86">
        <f t="shared" si="42"/>
        <v>0</v>
      </c>
      <c r="M33" s="86">
        <f t="shared" si="42"/>
        <v>0</v>
      </c>
      <c r="N33" s="86">
        <f t="shared" si="42"/>
        <v>0</v>
      </c>
    </row>
    <row r="34" spans="1:14">
      <c r="A34" s="84" t="s">
        <v>221</v>
      </c>
      <c r="B34" s="81" t="str">
        <f t="shared" ref="B34:H34" si="43">+IFERROR(B32-B33,"nm")</f>
        <v>nm</v>
      </c>
      <c r="C34" s="81">
        <f t="shared" si="43"/>
        <v>-0.12742718446601942</v>
      </c>
      <c r="D34" s="81">
        <f t="shared" si="43"/>
        <v>-0.10152990264255912</v>
      </c>
      <c r="E34" s="81">
        <f t="shared" si="43"/>
        <v>-7.8947368421052655E-2</v>
      </c>
      <c r="F34" s="81">
        <f t="shared" si="43"/>
        <v>3.3613445378151141E-3</v>
      </c>
      <c r="G34" s="81">
        <f t="shared" si="43"/>
        <v>-0.13567839195979903</v>
      </c>
      <c r="H34" s="81">
        <f t="shared" si="43"/>
        <v>-1.744186046511631E-2</v>
      </c>
      <c r="I34" s="81">
        <f>+IFERROR(I32-I33,"nm")</f>
        <v>0.24852071005917153</v>
      </c>
      <c r="J34" s="86">
        <v>0</v>
      </c>
      <c r="K34" s="86">
        <f t="shared" si="42"/>
        <v>0</v>
      </c>
      <c r="L34" s="86">
        <f t="shared" si="42"/>
        <v>0</v>
      </c>
      <c r="M34" s="86">
        <f t="shared" si="42"/>
        <v>0</v>
      </c>
      <c r="N34" s="86">
        <f t="shared" si="42"/>
        <v>0</v>
      </c>
    </row>
    <row r="35" spans="1:14">
      <c r="A35" s="46" t="s">
        <v>45</v>
      </c>
      <c r="B35" s="82">
        <f t="shared" ref="B35:H35" si="44">+B42+B38</f>
        <v>3766</v>
      </c>
      <c r="C35" s="82">
        <f t="shared" si="44"/>
        <v>3896</v>
      </c>
      <c r="D35" s="82">
        <f t="shared" si="44"/>
        <v>4015</v>
      </c>
      <c r="E35" s="82">
        <f t="shared" si="44"/>
        <v>3760</v>
      </c>
      <c r="F35" s="82">
        <f t="shared" si="44"/>
        <v>4074</v>
      </c>
      <c r="G35" s="82">
        <f t="shared" si="44"/>
        <v>3047</v>
      </c>
      <c r="H35" s="82">
        <f t="shared" si="44"/>
        <v>5219</v>
      </c>
      <c r="I35" s="82">
        <f>+I42+I38</f>
        <v>5238</v>
      </c>
      <c r="J35" s="82">
        <f>+J21*J37</f>
        <v>5238</v>
      </c>
      <c r="K35" s="82">
        <f t="shared" ref="K35:N35" si="45">+K21*K37</f>
        <v>5238</v>
      </c>
      <c r="L35" s="82">
        <f t="shared" si="45"/>
        <v>5238</v>
      </c>
      <c r="M35" s="82">
        <f t="shared" si="45"/>
        <v>5238</v>
      </c>
      <c r="N35" s="82">
        <f t="shared" si="45"/>
        <v>5238</v>
      </c>
    </row>
    <row r="36" spans="1:14">
      <c r="A36" s="87" t="s">
        <v>14</v>
      </c>
      <c r="B36" s="81" t="str">
        <f t="shared" ref="B36:H36" si="46">+IFERROR(B35/A35-1,"nm")</f>
        <v>nm</v>
      </c>
      <c r="C36" s="81">
        <f t="shared" si="46"/>
        <v>3.4519383961763239E-2</v>
      </c>
      <c r="D36" s="81">
        <f t="shared" si="46"/>
        <v>3.0544147843942548E-2</v>
      </c>
      <c r="E36" s="81">
        <f t="shared" si="46"/>
        <v>-6.3511830635118338E-2</v>
      </c>
      <c r="F36" s="81">
        <f t="shared" si="46"/>
        <v>8.3510638297872308E-2</v>
      </c>
      <c r="G36" s="81">
        <f t="shared" si="46"/>
        <v>-0.25208640157093765</v>
      </c>
      <c r="H36" s="81">
        <f t="shared" si="46"/>
        <v>0.71283229405973092</v>
      </c>
      <c r="I36" s="81">
        <f>+IFERROR(I35/H35-1,"nm")</f>
        <v>3.6405441655489312E-3</v>
      </c>
      <c r="J36" s="81">
        <f t="shared" ref="J36:N36" si="47">+IFERROR(J35/I35-1,"nm")</f>
        <v>0</v>
      </c>
      <c r="K36" s="81">
        <f t="shared" si="47"/>
        <v>0</v>
      </c>
      <c r="L36" s="81">
        <f t="shared" si="47"/>
        <v>0</v>
      </c>
      <c r="M36" s="81">
        <f t="shared" si="47"/>
        <v>0</v>
      </c>
      <c r="N36" s="81">
        <f t="shared" si="47"/>
        <v>0</v>
      </c>
    </row>
    <row r="37" spans="1:14">
      <c r="A37" s="87" t="s">
        <v>209</v>
      </c>
      <c r="B37" s="81">
        <f t="shared" ref="B37:H37" si="48">+IFERROR(B35/B$21,"nm")</f>
        <v>0.27409024745269289</v>
      </c>
      <c r="C37" s="81">
        <f t="shared" si="48"/>
        <v>0.26388512598211866</v>
      </c>
      <c r="D37" s="81">
        <f t="shared" si="48"/>
        <v>0.26386698212407994</v>
      </c>
      <c r="E37" s="81">
        <f t="shared" si="48"/>
        <v>0.25311342982160889</v>
      </c>
      <c r="F37" s="81">
        <f t="shared" si="48"/>
        <v>0.25619418941013711</v>
      </c>
      <c r="G37" s="81">
        <f t="shared" si="48"/>
        <v>0.2103700635183651</v>
      </c>
      <c r="H37" s="81">
        <f t="shared" si="48"/>
        <v>0.30380115256999823</v>
      </c>
      <c r="I37" s="81">
        <f>+IFERROR(I35/I$21,"nm")</f>
        <v>0.28540293140086087</v>
      </c>
      <c r="J37" s="86">
        <f>+I37</f>
        <v>0.28540293140086087</v>
      </c>
      <c r="K37" s="86">
        <f t="shared" ref="K37:N37" si="49">+J37</f>
        <v>0.28540293140086087</v>
      </c>
      <c r="L37" s="86">
        <f t="shared" si="49"/>
        <v>0.28540293140086087</v>
      </c>
      <c r="M37" s="86">
        <f t="shared" si="49"/>
        <v>0.28540293140086087</v>
      </c>
      <c r="N37" s="86">
        <f t="shared" si="49"/>
        <v>0.28540293140086087</v>
      </c>
    </row>
    <row r="38" spans="1:14">
      <c r="A38" s="46" t="s">
        <v>210</v>
      </c>
      <c r="B38" s="46">
        <f>+[1]Historicals!B171</f>
        <v>121</v>
      </c>
      <c r="C38" s="46">
        <f>+[1]Historicals!C171</f>
        <v>133</v>
      </c>
      <c r="D38" s="46">
        <f>+[1]Historicals!D171</f>
        <v>140</v>
      </c>
      <c r="E38" s="46">
        <f>+[1]Historicals!E171</f>
        <v>160</v>
      </c>
      <c r="F38" s="46">
        <f>+[1]Historicals!F171</f>
        <v>149</v>
      </c>
      <c r="G38" s="46">
        <f>+[1]Historicals!G171</f>
        <v>148</v>
      </c>
      <c r="H38" s="46">
        <f>+[1]Historicals!H171</f>
        <v>130</v>
      </c>
      <c r="I38" s="46">
        <f>+[1]Historicals!I171</f>
        <v>124</v>
      </c>
      <c r="J38" s="82">
        <f>+J41*J48</f>
        <v>124.00000000000001</v>
      </c>
      <c r="K38" s="82">
        <f t="shared" ref="K38:N38" si="50">+K41*K48</f>
        <v>124.00000000000001</v>
      </c>
      <c r="L38" s="82">
        <f t="shared" si="50"/>
        <v>124.00000000000001</v>
      </c>
      <c r="M38" s="82">
        <f t="shared" si="50"/>
        <v>124.00000000000001</v>
      </c>
      <c r="N38" s="82">
        <f t="shared" si="50"/>
        <v>124.00000000000001</v>
      </c>
    </row>
    <row r="39" spans="1:14">
      <c r="A39" s="87" t="s">
        <v>14</v>
      </c>
      <c r="B39" s="81" t="str">
        <f t="shared" ref="B39:H39" si="51">+IFERROR(B38/A38-1,"nm")</f>
        <v>nm</v>
      </c>
      <c r="C39" s="81">
        <f t="shared" si="51"/>
        <v>9.9173553719008156E-2</v>
      </c>
      <c r="D39" s="81">
        <f t="shared" si="51"/>
        <v>5.2631578947368363E-2</v>
      </c>
      <c r="E39" s="81">
        <f t="shared" si="51"/>
        <v>0.14285714285714279</v>
      </c>
      <c r="F39" s="81">
        <f t="shared" si="51"/>
        <v>-6.8749999999999978E-2</v>
      </c>
      <c r="G39" s="81">
        <f t="shared" si="51"/>
        <v>-6.7114093959731447E-3</v>
      </c>
      <c r="H39" s="81">
        <f t="shared" si="51"/>
        <v>-0.1216216216216216</v>
      </c>
      <c r="I39" s="81">
        <f>+IFERROR(I38/H38-1,"nm")</f>
        <v>-4.6153846153846101E-2</v>
      </c>
      <c r="J39" s="81">
        <f t="shared" ref="J39:N39" si="52">+IFERROR(J38/I38-1,"nm")</f>
        <v>2.2204460492503131E-16</v>
      </c>
      <c r="K39" s="81">
        <f t="shared" si="52"/>
        <v>0</v>
      </c>
      <c r="L39" s="81">
        <f t="shared" si="52"/>
        <v>0</v>
      </c>
      <c r="M39" s="81">
        <f t="shared" si="52"/>
        <v>0</v>
      </c>
      <c r="N39" s="81">
        <f t="shared" si="52"/>
        <v>0</v>
      </c>
    </row>
    <row r="40" spans="1:14">
      <c r="A40" s="87" t="s">
        <v>212</v>
      </c>
      <c r="B40" s="81">
        <f t="shared" ref="B40:H40" si="53">+IFERROR(B38/B$21,"nm")</f>
        <v>8.8064046579330417E-3</v>
      </c>
      <c r="C40" s="81">
        <f t="shared" si="53"/>
        <v>9.0083988079111346E-3</v>
      </c>
      <c r="D40" s="81">
        <f t="shared" si="53"/>
        <v>9.2008412197686646E-3</v>
      </c>
      <c r="E40" s="81">
        <f t="shared" si="53"/>
        <v>1.0770784247728038E-2</v>
      </c>
      <c r="F40" s="81">
        <f t="shared" si="53"/>
        <v>9.3698905798012821E-3</v>
      </c>
      <c r="G40" s="81">
        <f t="shared" si="53"/>
        <v>1.0218171775752554E-2</v>
      </c>
      <c r="H40" s="81">
        <f t="shared" si="53"/>
        <v>7.5673787764130628E-3</v>
      </c>
      <c r="I40" s="81">
        <f>+IFERROR(I38/I$21,"nm")</f>
        <v>6.7563886013185855E-3</v>
      </c>
      <c r="J40" s="81">
        <f t="shared" ref="J40:N40" si="54">+IFERROR(J38/J$21,"nm")</f>
        <v>6.7563886013185864E-3</v>
      </c>
      <c r="K40" s="81">
        <f t="shared" si="54"/>
        <v>6.7563886013185864E-3</v>
      </c>
      <c r="L40" s="81">
        <f t="shared" si="54"/>
        <v>6.7563886013185864E-3</v>
      </c>
      <c r="M40" s="81">
        <f t="shared" si="54"/>
        <v>6.7563886013185864E-3</v>
      </c>
      <c r="N40" s="81">
        <f t="shared" si="54"/>
        <v>6.7563886013185864E-3</v>
      </c>
    </row>
    <row r="41" spans="1:14">
      <c r="A41" s="87" t="s">
        <v>222</v>
      </c>
      <c r="B41" s="81">
        <f t="shared" ref="B41:H41" si="55">+IFERROR(B38/B48,"nm")</f>
        <v>0.19145569620253164</v>
      </c>
      <c r="C41" s="81">
        <f t="shared" si="55"/>
        <v>0.17924528301886791</v>
      </c>
      <c r="D41" s="81">
        <f t="shared" si="55"/>
        <v>0.17094017094017094</v>
      </c>
      <c r="E41" s="81">
        <f t="shared" si="55"/>
        <v>0.18867924528301888</v>
      </c>
      <c r="F41" s="81">
        <f t="shared" si="55"/>
        <v>0.18304668304668303</v>
      </c>
      <c r="G41" s="81">
        <f t="shared" si="55"/>
        <v>0.22945736434108527</v>
      </c>
      <c r="H41" s="81">
        <f t="shared" si="55"/>
        <v>0.21069692058346839</v>
      </c>
      <c r="I41" s="81">
        <f>+IFERROR(I38/I48,"nm")</f>
        <v>0.19405320813771518</v>
      </c>
      <c r="J41" s="86">
        <f>+I41</f>
        <v>0.19405320813771518</v>
      </c>
      <c r="K41" s="86">
        <f t="shared" ref="K41:N41" si="56">+J41</f>
        <v>0.19405320813771518</v>
      </c>
      <c r="L41" s="86">
        <f t="shared" si="56"/>
        <v>0.19405320813771518</v>
      </c>
      <c r="M41" s="86">
        <f t="shared" si="56"/>
        <v>0.19405320813771518</v>
      </c>
      <c r="N41" s="86">
        <f t="shared" si="56"/>
        <v>0.19405320813771518</v>
      </c>
    </row>
    <row r="42" spans="1:14">
      <c r="A42" s="46" t="s">
        <v>213</v>
      </c>
      <c r="B42" s="46">
        <f>+[1]Historicals!B138</f>
        <v>3645</v>
      </c>
      <c r="C42" s="46">
        <f>+[1]Historicals!C138</f>
        <v>3763</v>
      </c>
      <c r="D42" s="46">
        <f>+[1]Historicals!D138</f>
        <v>3875</v>
      </c>
      <c r="E42" s="46">
        <f>+[1]Historicals!E138</f>
        <v>3600</v>
      </c>
      <c r="F42" s="46">
        <f>+[1]Historicals!F138</f>
        <v>3925</v>
      </c>
      <c r="G42" s="46">
        <f>+[1]Historicals!G138</f>
        <v>2899</v>
      </c>
      <c r="H42" s="46">
        <f>+[1]Historicals!H138</f>
        <v>5089</v>
      </c>
      <c r="I42" s="46">
        <f>+[1]Historicals!I138</f>
        <v>5114</v>
      </c>
      <c r="J42" s="46">
        <f>+J35-J38</f>
        <v>5114</v>
      </c>
      <c r="K42" s="46">
        <f t="shared" ref="K42:N42" si="57">+K35-K38</f>
        <v>5114</v>
      </c>
      <c r="L42" s="46">
        <f t="shared" si="57"/>
        <v>5114</v>
      </c>
      <c r="M42" s="46">
        <f t="shared" si="57"/>
        <v>5114</v>
      </c>
      <c r="N42" s="46">
        <f t="shared" si="57"/>
        <v>5114</v>
      </c>
    </row>
    <row r="43" spans="1:14">
      <c r="A43" s="87" t="s">
        <v>14</v>
      </c>
      <c r="B43" s="81" t="str">
        <f t="shared" ref="B43:H43" si="58">+IFERROR(B42/A42-1,"nm")</f>
        <v>nm</v>
      </c>
      <c r="C43" s="81">
        <f t="shared" si="58"/>
        <v>3.2373113854595292E-2</v>
      </c>
      <c r="D43" s="81">
        <f t="shared" si="58"/>
        <v>2.9763486579856391E-2</v>
      </c>
      <c r="E43" s="81">
        <f t="shared" si="58"/>
        <v>-7.096774193548383E-2</v>
      </c>
      <c r="F43" s="81">
        <f t="shared" si="58"/>
        <v>9.0277777777777679E-2</v>
      </c>
      <c r="G43" s="81">
        <f t="shared" si="58"/>
        <v>-0.26140127388535028</v>
      </c>
      <c r="H43" s="81">
        <f t="shared" si="58"/>
        <v>0.75543290789927564</v>
      </c>
      <c r="I43" s="81">
        <f>+IFERROR(I42/H42-1,"nm")</f>
        <v>4.9125564943997002E-3</v>
      </c>
      <c r="J43" s="81">
        <f t="shared" ref="J43:N43" si="59">+IFERROR(J42/I42-1,"nm")</f>
        <v>0</v>
      </c>
      <c r="K43" s="81">
        <f t="shared" si="59"/>
        <v>0</v>
      </c>
      <c r="L43" s="81">
        <f t="shared" si="59"/>
        <v>0</v>
      </c>
      <c r="M43" s="81">
        <f t="shared" si="59"/>
        <v>0</v>
      </c>
      <c r="N43" s="81">
        <f t="shared" si="59"/>
        <v>0</v>
      </c>
    </row>
    <row r="44" spans="1:14">
      <c r="A44" s="87" t="s">
        <v>209</v>
      </c>
      <c r="B44" s="81">
        <f t="shared" ref="B44:H44" si="60">+IFERROR(B42/B$21,"nm")</f>
        <v>0.26528384279475981</v>
      </c>
      <c r="C44" s="81">
        <f t="shared" si="60"/>
        <v>0.25487672717420751</v>
      </c>
      <c r="D44" s="81">
        <f t="shared" si="60"/>
        <v>0.25466614090431128</v>
      </c>
      <c r="E44" s="81">
        <f t="shared" si="60"/>
        <v>0.24234264557388085</v>
      </c>
      <c r="F44" s="81">
        <f t="shared" si="60"/>
        <v>0.2468242988303358</v>
      </c>
      <c r="G44" s="81">
        <f t="shared" si="60"/>
        <v>0.20015189174261253</v>
      </c>
      <c r="H44" s="81">
        <f t="shared" si="60"/>
        <v>0.29623377379358518</v>
      </c>
      <c r="I44" s="81">
        <f>+IFERROR(I42/I$21,"nm")</f>
        <v>0.27864654279954232</v>
      </c>
      <c r="J44" s="81">
        <f t="shared" ref="J44:N44" si="61">+IFERROR(J42/J$21,"nm")</f>
        <v>0.27864654279954232</v>
      </c>
      <c r="K44" s="81">
        <f t="shared" si="61"/>
        <v>0.27864654279954232</v>
      </c>
      <c r="L44" s="81">
        <f t="shared" si="61"/>
        <v>0.27864654279954232</v>
      </c>
      <c r="M44" s="81">
        <f t="shared" si="61"/>
        <v>0.27864654279954232</v>
      </c>
      <c r="N44" s="81">
        <f t="shared" si="61"/>
        <v>0.27864654279954232</v>
      </c>
    </row>
    <row r="45" spans="1:14">
      <c r="A45" s="46" t="s">
        <v>215</v>
      </c>
      <c r="B45" s="46">
        <f>+[1]Historicals!B160</f>
        <v>208</v>
      </c>
      <c r="C45" s="46">
        <f>+[1]Historicals!C160</f>
        <v>242</v>
      </c>
      <c r="D45" s="46">
        <f>+[1]Historicals!D160</f>
        <v>223</v>
      </c>
      <c r="E45" s="46">
        <f>+[1]Historicals!E160</f>
        <v>196</v>
      </c>
      <c r="F45" s="46">
        <f>+[1]Historicals!F160</f>
        <v>117</v>
      </c>
      <c r="G45" s="46">
        <f>+[1]Historicals!G160</f>
        <v>110</v>
      </c>
      <c r="H45" s="46">
        <f>+[1]Historicals!H160</f>
        <v>98</v>
      </c>
      <c r="I45" s="46">
        <f>+[1]Historicals!I160</f>
        <v>146</v>
      </c>
      <c r="J45" s="82">
        <f>+J21*J47</f>
        <v>146</v>
      </c>
      <c r="K45" s="82">
        <f t="shared" ref="K45:N45" si="62">+K21*K47</f>
        <v>146</v>
      </c>
      <c r="L45" s="82">
        <f t="shared" si="62"/>
        <v>146</v>
      </c>
      <c r="M45" s="82">
        <f t="shared" si="62"/>
        <v>146</v>
      </c>
      <c r="N45" s="82">
        <f t="shared" si="62"/>
        <v>146</v>
      </c>
    </row>
    <row r="46" spans="1:14">
      <c r="A46" s="87" t="s">
        <v>14</v>
      </c>
      <c r="B46" s="81" t="str">
        <f t="shared" ref="B46:H46" si="63">+IFERROR(B45/A45-1,"nm")</f>
        <v>nm</v>
      </c>
      <c r="C46" s="81">
        <f t="shared" si="63"/>
        <v>0.16346153846153855</v>
      </c>
      <c r="D46" s="81">
        <f t="shared" si="63"/>
        <v>-7.8512396694214837E-2</v>
      </c>
      <c r="E46" s="81">
        <f t="shared" si="63"/>
        <v>-0.12107623318385652</v>
      </c>
      <c r="F46" s="81">
        <f t="shared" si="63"/>
        <v>-0.40306122448979587</v>
      </c>
      <c r="G46" s="81">
        <f t="shared" si="63"/>
        <v>-5.9829059829059839E-2</v>
      </c>
      <c r="H46" s="81">
        <f t="shared" si="63"/>
        <v>-0.10909090909090913</v>
      </c>
      <c r="I46" s="81">
        <f>+IFERROR(I45/H45-1,"nm")</f>
        <v>0.48979591836734704</v>
      </c>
      <c r="J46" s="81">
        <f t="shared" ref="J46:N46" si="64">+IFERROR(J45/I45-1,"nm")</f>
        <v>0</v>
      </c>
      <c r="K46" s="81">
        <f t="shared" si="64"/>
        <v>0</v>
      </c>
      <c r="L46" s="81">
        <f t="shared" si="64"/>
        <v>0</v>
      </c>
      <c r="M46" s="81">
        <f t="shared" si="64"/>
        <v>0</v>
      </c>
      <c r="N46" s="81">
        <f t="shared" si="64"/>
        <v>0</v>
      </c>
    </row>
    <row r="47" spans="1:14">
      <c r="A47" s="87" t="s">
        <v>212</v>
      </c>
      <c r="B47" s="81">
        <f t="shared" ref="B47:H47" si="65">+IFERROR(B45/B$21,"nm")</f>
        <v>1.5138282387190683E-2</v>
      </c>
      <c r="C47" s="81">
        <f t="shared" si="65"/>
        <v>1.6391221891086428E-2</v>
      </c>
      <c r="D47" s="81">
        <f t="shared" si="65"/>
        <v>1.4655625657202945E-2</v>
      </c>
      <c r="E47" s="81">
        <f t="shared" si="65"/>
        <v>1.3194210703466847E-2</v>
      </c>
      <c r="F47" s="81">
        <f t="shared" si="65"/>
        <v>7.3575650861526856E-3</v>
      </c>
      <c r="G47" s="81">
        <f t="shared" si="65"/>
        <v>7.5945871306268989E-3</v>
      </c>
      <c r="H47" s="81">
        <f t="shared" si="65"/>
        <v>5.7046393852960009E-3</v>
      </c>
      <c r="I47" s="81">
        <f>+IFERROR(I45/I$21,"nm")</f>
        <v>7.9551027080041418E-3</v>
      </c>
      <c r="J47" s="86">
        <f>+I47</f>
        <v>7.9551027080041418E-3</v>
      </c>
      <c r="K47" s="86">
        <f t="shared" ref="K47:N47" si="66">+J47</f>
        <v>7.9551027080041418E-3</v>
      </c>
      <c r="L47" s="86">
        <f t="shared" si="66"/>
        <v>7.9551027080041418E-3</v>
      </c>
      <c r="M47" s="86">
        <f t="shared" si="66"/>
        <v>7.9551027080041418E-3</v>
      </c>
      <c r="N47" s="86">
        <f t="shared" si="66"/>
        <v>7.9551027080041418E-3</v>
      </c>
    </row>
    <row r="48" spans="1:14">
      <c r="A48" s="46" t="s">
        <v>217</v>
      </c>
      <c r="B48" s="46">
        <f>[1]Historicals!B149</f>
        <v>632</v>
      </c>
      <c r="C48" s="46">
        <f>[1]Historicals!C149</f>
        <v>742</v>
      </c>
      <c r="D48" s="46">
        <f>[1]Historicals!D149</f>
        <v>819</v>
      </c>
      <c r="E48" s="46">
        <f>[1]Historicals!E149</f>
        <v>848</v>
      </c>
      <c r="F48" s="46">
        <f>[1]Historicals!F149</f>
        <v>814</v>
      </c>
      <c r="G48" s="46">
        <f>[1]Historicals!G149</f>
        <v>645</v>
      </c>
      <c r="H48" s="46">
        <f>[1]Historicals!H149</f>
        <v>617</v>
      </c>
      <c r="I48" s="46">
        <f>[1]Historicals!I149</f>
        <v>639</v>
      </c>
      <c r="J48" s="82">
        <f>+J21*J50</f>
        <v>639.00000000000011</v>
      </c>
      <c r="K48" s="82">
        <f t="shared" ref="K48:N48" si="67">+K21*K50</f>
        <v>639.00000000000011</v>
      </c>
      <c r="L48" s="82">
        <f t="shared" si="67"/>
        <v>639.00000000000011</v>
      </c>
      <c r="M48" s="82">
        <f t="shared" si="67"/>
        <v>639.00000000000011</v>
      </c>
      <c r="N48" s="82">
        <f t="shared" si="67"/>
        <v>639.00000000000011</v>
      </c>
    </row>
    <row r="49" spans="1:14">
      <c r="A49" s="87" t="s">
        <v>14</v>
      </c>
      <c r="B49" s="81" t="str">
        <f t="shared" ref="B49:H49" si="68">+IFERROR(B48/A48-1,"nm")</f>
        <v>nm</v>
      </c>
      <c r="C49" s="81">
        <f t="shared" si="68"/>
        <v>0.17405063291139244</v>
      </c>
      <c r="D49" s="81">
        <f t="shared" si="68"/>
        <v>0.10377358490566047</v>
      </c>
      <c r="E49" s="81">
        <f t="shared" si="68"/>
        <v>3.5409035409035505E-2</v>
      </c>
      <c r="F49" s="81">
        <f t="shared" si="68"/>
        <v>-4.0094339622641528E-2</v>
      </c>
      <c r="G49" s="81">
        <f t="shared" si="68"/>
        <v>-0.20761670761670759</v>
      </c>
      <c r="H49" s="81">
        <f t="shared" si="68"/>
        <v>-4.3410852713178349E-2</v>
      </c>
      <c r="I49" s="81">
        <f>+IFERROR(I48/H48-1,"nm")</f>
        <v>3.5656401944894611E-2</v>
      </c>
      <c r="J49" s="81">
        <f>+J50+J51</f>
        <v>3.4817196098730456E-2</v>
      </c>
      <c r="K49" s="81">
        <f t="shared" ref="K49:N49" si="69">+K50+K51</f>
        <v>3.4817196098730456E-2</v>
      </c>
      <c r="L49" s="81">
        <f t="shared" si="69"/>
        <v>3.4817196098730456E-2</v>
      </c>
      <c r="M49" s="81">
        <f t="shared" si="69"/>
        <v>3.4817196098730456E-2</v>
      </c>
      <c r="N49" s="81">
        <f t="shared" si="69"/>
        <v>3.4817196098730456E-2</v>
      </c>
    </row>
    <row r="50" spans="1:14">
      <c r="A50" s="87" t="s">
        <v>212</v>
      </c>
      <c r="B50" s="81">
        <f t="shared" ref="B50:H50" si="70">+IFERROR(B48/B$21,"nm")</f>
        <v>4.599708879184862E-2</v>
      </c>
      <c r="C50" s="81">
        <f t="shared" si="70"/>
        <v>5.0257382823083174E-2</v>
      </c>
      <c r="D50" s="81">
        <f t="shared" si="70"/>
        <v>5.3824921135646686E-2</v>
      </c>
      <c r="E50" s="81">
        <f t="shared" si="70"/>
        <v>5.7085156512958597E-2</v>
      </c>
      <c r="F50" s="81">
        <f t="shared" si="70"/>
        <v>5.1188529744686205E-2</v>
      </c>
      <c r="G50" s="81">
        <f t="shared" si="70"/>
        <v>4.4531897265948632E-2</v>
      </c>
      <c r="H50" s="81">
        <f t="shared" si="70"/>
        <v>3.5915943884975841E-2</v>
      </c>
      <c r="I50" s="81">
        <f>+IFERROR(I48/I$21,"nm")</f>
        <v>3.4817196098730456E-2</v>
      </c>
      <c r="J50" s="86">
        <f>+I50</f>
        <v>3.4817196098730456E-2</v>
      </c>
      <c r="K50" s="86">
        <f t="shared" ref="K50:N50" si="71">+J50</f>
        <v>3.4817196098730456E-2</v>
      </c>
      <c r="L50" s="86">
        <f t="shared" si="71"/>
        <v>3.4817196098730456E-2</v>
      </c>
      <c r="M50" s="86">
        <f t="shared" si="71"/>
        <v>3.4817196098730456E-2</v>
      </c>
      <c r="N50" s="86">
        <f t="shared" si="71"/>
        <v>3.4817196098730456E-2</v>
      </c>
    </row>
    <row r="51" spans="1:14">
      <c r="A51" s="83" t="str">
        <f>+[1]Historicals!A115</f>
        <v>Europe, Middle East &amp; Africa</v>
      </c>
      <c r="B51" s="83"/>
      <c r="C51" s="83"/>
      <c r="D51" s="83"/>
      <c r="E51" s="83"/>
      <c r="F51" s="83"/>
      <c r="G51" s="83"/>
      <c r="H51" s="83"/>
      <c r="I51" s="83"/>
      <c r="J51" s="76"/>
      <c r="K51" s="76"/>
      <c r="L51" s="76"/>
      <c r="M51" s="76"/>
      <c r="N51" s="76"/>
    </row>
    <row r="52" spans="1:14">
      <c r="A52" s="46" t="s">
        <v>219</v>
      </c>
      <c r="B52" s="46">
        <f>[1]Historicals!B115</f>
        <v>7126</v>
      </c>
      <c r="C52" s="46">
        <f>[1]Historicals!C115</f>
        <v>7568</v>
      </c>
      <c r="D52" s="46">
        <f>[1]Historicals!D115</f>
        <v>7970</v>
      </c>
      <c r="E52" s="46">
        <f>[1]Historicals!E115</f>
        <v>9242</v>
      </c>
      <c r="F52" s="46">
        <f>[1]Historicals!F115</f>
        <v>9812</v>
      </c>
      <c r="G52" s="46">
        <f>[1]Historicals!G115</f>
        <v>9347</v>
      </c>
      <c r="H52" s="46">
        <f>[1]Historicals!H115</f>
        <v>11456</v>
      </c>
      <c r="I52" s="46">
        <f>[1]Historicals!I115</f>
        <v>12479</v>
      </c>
      <c r="J52" s="46">
        <f>+SUM(J54+J58+J62)</f>
        <v>12479</v>
      </c>
      <c r="K52" s="46">
        <f t="shared" ref="K52:N52" si="72">+SUM(K54+K58+K62)</f>
        <v>12479</v>
      </c>
      <c r="L52" s="46">
        <f t="shared" si="72"/>
        <v>12479</v>
      </c>
      <c r="M52" s="46">
        <f t="shared" si="72"/>
        <v>12479</v>
      </c>
      <c r="N52" s="46">
        <f t="shared" si="72"/>
        <v>12479</v>
      </c>
    </row>
    <row r="53" spans="1:14">
      <c r="A53" s="84" t="s">
        <v>14</v>
      </c>
      <c r="B53" s="81" t="str">
        <f t="shared" ref="B53:H53" si="73">+IFERROR(B52/A52-1,"nm")</f>
        <v>nm</v>
      </c>
      <c r="C53" s="81">
        <f t="shared" si="73"/>
        <v>6.2026382262138746E-2</v>
      </c>
      <c r="D53" s="81">
        <f t="shared" si="73"/>
        <v>5.3118393234672379E-2</v>
      </c>
      <c r="E53" s="81">
        <f t="shared" si="73"/>
        <v>0.15959849435382689</v>
      </c>
      <c r="F53" s="81">
        <f t="shared" si="73"/>
        <v>6.1674962129409261E-2</v>
      </c>
      <c r="G53" s="81">
        <f t="shared" si="73"/>
        <v>-4.7390949857317621E-2</v>
      </c>
      <c r="H53" s="81">
        <f t="shared" si="73"/>
        <v>0.22563389322777372</v>
      </c>
      <c r="I53" s="81">
        <f>+IFERROR(I52/H52-1,"nm")</f>
        <v>8.9298184357541999E-2</v>
      </c>
      <c r="J53" s="81">
        <f t="shared" ref="J53:N53" si="74">+IFERROR(J52/I52-1,"nm")</f>
        <v>0</v>
      </c>
      <c r="K53" s="81">
        <f t="shared" si="74"/>
        <v>0</v>
      </c>
      <c r="L53" s="81">
        <f t="shared" si="74"/>
        <v>0</v>
      </c>
      <c r="M53" s="81">
        <f t="shared" si="74"/>
        <v>0</v>
      </c>
      <c r="N53" s="81">
        <f t="shared" si="74"/>
        <v>0</v>
      </c>
    </row>
    <row r="54" spans="1:14">
      <c r="A54" s="85" t="s">
        <v>179</v>
      </c>
      <c r="B54" s="2">
        <f>+[1]Historicals!B116</f>
        <v>4703</v>
      </c>
      <c r="C54" s="2">
        <f>+[1]Historicals!C116</f>
        <v>5043</v>
      </c>
      <c r="D54" s="2">
        <f>+[1]Historicals!D116</f>
        <v>5192</v>
      </c>
      <c r="E54" s="2">
        <f>+[1]Historicals!E116</f>
        <v>5875</v>
      </c>
      <c r="F54" s="2">
        <f>+[1]Historicals!F116</f>
        <v>6293</v>
      </c>
      <c r="G54" s="2">
        <f>+[1]Historicals!G116</f>
        <v>5892</v>
      </c>
      <c r="H54" s="2">
        <f>+[1]Historicals!H116</f>
        <v>6970</v>
      </c>
      <c r="I54" s="2">
        <f>+[1]Historicals!I116</f>
        <v>7388</v>
      </c>
      <c r="J54" s="2">
        <f>+I54*(1+J55)</f>
        <v>7388</v>
      </c>
      <c r="K54" s="2">
        <f t="shared" ref="K54:N54" si="75">+J54*(1+K55)</f>
        <v>7388</v>
      </c>
      <c r="L54" s="2">
        <f t="shared" si="75"/>
        <v>7388</v>
      </c>
      <c r="M54" s="2">
        <f t="shared" si="75"/>
        <v>7388</v>
      </c>
      <c r="N54" s="2">
        <f t="shared" si="75"/>
        <v>7388</v>
      </c>
    </row>
    <row r="55" spans="1:14">
      <c r="A55" s="84" t="s">
        <v>14</v>
      </c>
      <c r="B55" s="81" t="str">
        <f t="shared" ref="B55:H55" si="76">+IFERROR(B54/A54-1,"nm")</f>
        <v>nm</v>
      </c>
      <c r="C55" s="81">
        <f t="shared" si="76"/>
        <v>7.2294280246651077E-2</v>
      </c>
      <c r="D55" s="81">
        <f t="shared" si="76"/>
        <v>2.9545905215149659E-2</v>
      </c>
      <c r="E55" s="81">
        <f t="shared" si="76"/>
        <v>0.1315485362095532</v>
      </c>
      <c r="F55" s="81">
        <f t="shared" si="76"/>
        <v>7.1148936170212673E-2</v>
      </c>
      <c r="G55" s="81">
        <f t="shared" si="76"/>
        <v>-6.3721595423486432E-2</v>
      </c>
      <c r="H55" s="81">
        <f t="shared" si="76"/>
        <v>0.18295994568907004</v>
      </c>
      <c r="I55" s="81">
        <f>+IFERROR(I54/H54-1,"nm")</f>
        <v>5.9971305595408975E-2</v>
      </c>
      <c r="J55" s="81">
        <f>+J56+J57</f>
        <v>0</v>
      </c>
      <c r="K55" s="81">
        <f t="shared" ref="K55:N55" si="77">+K56+K57</f>
        <v>0</v>
      </c>
      <c r="L55" s="81">
        <f t="shared" si="77"/>
        <v>0</v>
      </c>
      <c r="M55" s="81">
        <f t="shared" si="77"/>
        <v>0</v>
      </c>
      <c r="N55" s="81">
        <f t="shared" si="77"/>
        <v>0</v>
      </c>
    </row>
    <row r="56" spans="1:14">
      <c r="A56" s="84" t="s">
        <v>220</v>
      </c>
      <c r="B56" s="81">
        <f>+[1]Historicals!B211</f>
        <v>0</v>
      </c>
      <c r="C56" s="81">
        <f>+[1]Historicals!C211</f>
        <v>0</v>
      </c>
      <c r="D56" s="81">
        <f>+[1]Historicals!D211</f>
        <v>0</v>
      </c>
      <c r="E56" s="81">
        <f>+[1]Historicals!E211</f>
        <v>0</v>
      </c>
      <c r="F56" s="81">
        <f>+[1]Historicals!F211</f>
        <v>0</v>
      </c>
      <c r="G56" s="81">
        <f>+[1]Historicals!G211</f>
        <v>0</v>
      </c>
      <c r="H56" s="81">
        <f>+[1]Historicals!H211</f>
        <v>0</v>
      </c>
      <c r="I56" s="81">
        <f>+[1]Historicals!I211</f>
        <v>0</v>
      </c>
      <c r="J56" s="86">
        <v>0</v>
      </c>
      <c r="K56" s="86">
        <f t="shared" ref="K56:N57" si="78">+J56</f>
        <v>0</v>
      </c>
      <c r="L56" s="86">
        <f t="shared" si="78"/>
        <v>0</v>
      </c>
      <c r="M56" s="86">
        <f t="shared" si="78"/>
        <v>0</v>
      </c>
      <c r="N56" s="86">
        <f t="shared" si="78"/>
        <v>0</v>
      </c>
    </row>
    <row r="57" spans="1:14">
      <c r="A57" s="84" t="s">
        <v>221</v>
      </c>
      <c r="B57" s="81" t="str">
        <f t="shared" ref="B57:H57" si="79">+IFERROR(B55-B56,"nm")</f>
        <v>nm</v>
      </c>
      <c r="C57" s="81">
        <f t="shared" si="79"/>
        <v>7.2294280246651077E-2</v>
      </c>
      <c r="D57" s="81">
        <f t="shared" si="79"/>
        <v>2.9545905215149659E-2</v>
      </c>
      <c r="E57" s="81">
        <f t="shared" si="79"/>
        <v>0.1315485362095532</v>
      </c>
      <c r="F57" s="81">
        <f t="shared" si="79"/>
        <v>7.1148936170212673E-2</v>
      </c>
      <c r="G57" s="81">
        <f t="shared" si="79"/>
        <v>-6.3721595423486432E-2</v>
      </c>
      <c r="H57" s="81">
        <f t="shared" si="79"/>
        <v>0.18295994568907004</v>
      </c>
      <c r="I57" s="81">
        <f>+IFERROR(I55-I56,"nm")</f>
        <v>5.9971305595408975E-2</v>
      </c>
      <c r="J57" s="86">
        <v>0</v>
      </c>
      <c r="K57" s="86">
        <f t="shared" si="78"/>
        <v>0</v>
      </c>
      <c r="L57" s="86">
        <f t="shared" si="78"/>
        <v>0</v>
      </c>
      <c r="M57" s="86">
        <f t="shared" si="78"/>
        <v>0</v>
      </c>
      <c r="N57" s="86">
        <f t="shared" si="78"/>
        <v>0</v>
      </c>
    </row>
    <row r="58" spans="1:14">
      <c r="A58" s="85" t="s">
        <v>180</v>
      </c>
      <c r="B58" s="2">
        <f>+[1]Historicals!B117</f>
        <v>2051</v>
      </c>
      <c r="C58" s="2">
        <f>+[1]Historicals!C117</f>
        <v>2149</v>
      </c>
      <c r="D58" s="2">
        <f>+[1]Historicals!D117</f>
        <v>2395</v>
      </c>
      <c r="E58" s="2">
        <f>+[1]Historicals!E117</f>
        <v>2940</v>
      </c>
      <c r="F58" s="2">
        <f>+[1]Historicals!F117</f>
        <v>3087</v>
      </c>
      <c r="G58" s="2">
        <f>+[1]Historicals!G117</f>
        <v>3053</v>
      </c>
      <c r="H58" s="2">
        <f>+[1]Historicals!H117</f>
        <v>3996</v>
      </c>
      <c r="I58" s="2">
        <f>+[1]Historicals!I117</f>
        <v>4527</v>
      </c>
      <c r="J58" s="2">
        <f>+I58*(1+J59)</f>
        <v>4527</v>
      </c>
      <c r="K58" s="2">
        <f t="shared" ref="K58:N58" si="80">+J58*(1+K59)</f>
        <v>4527</v>
      </c>
      <c r="L58" s="2">
        <f t="shared" si="80"/>
        <v>4527</v>
      </c>
      <c r="M58" s="2">
        <f t="shared" si="80"/>
        <v>4527</v>
      </c>
      <c r="N58" s="2">
        <f t="shared" si="80"/>
        <v>4527</v>
      </c>
    </row>
    <row r="59" spans="1:14">
      <c r="A59" s="84" t="s">
        <v>14</v>
      </c>
      <c r="B59" s="81" t="str">
        <f t="shared" ref="B59:H59" si="81">+IFERROR(B58/A58-1,"nm")</f>
        <v>nm</v>
      </c>
      <c r="C59" s="81">
        <f t="shared" si="81"/>
        <v>4.7781569965870352E-2</v>
      </c>
      <c r="D59" s="81">
        <f t="shared" si="81"/>
        <v>0.11447184737087013</v>
      </c>
      <c r="E59" s="81">
        <f t="shared" si="81"/>
        <v>0.22755741127348639</v>
      </c>
      <c r="F59" s="81">
        <f t="shared" si="81"/>
        <v>5.0000000000000044E-2</v>
      </c>
      <c r="G59" s="81">
        <f t="shared" si="81"/>
        <v>-1.1013929381276322E-2</v>
      </c>
      <c r="H59" s="81">
        <f t="shared" si="81"/>
        <v>0.30887651490337364</v>
      </c>
      <c r="I59" s="81">
        <f>+IFERROR(I58/H58-1,"nm")</f>
        <v>0.13288288288288297</v>
      </c>
      <c r="J59" s="81">
        <f>+J60+J61</f>
        <v>0</v>
      </c>
      <c r="K59" s="81">
        <f t="shared" ref="K59:N59" si="82">+K60+K61</f>
        <v>0</v>
      </c>
      <c r="L59" s="81">
        <f t="shared" si="82"/>
        <v>0</v>
      </c>
      <c r="M59" s="81">
        <f t="shared" si="82"/>
        <v>0</v>
      </c>
      <c r="N59" s="81">
        <f t="shared" si="82"/>
        <v>0</v>
      </c>
    </row>
    <row r="60" spans="1:14">
      <c r="A60" s="84" t="s">
        <v>220</v>
      </c>
      <c r="B60" s="81">
        <f>+[1]Historicals!B215</f>
        <v>0</v>
      </c>
      <c r="C60" s="81">
        <f>+[1]Historicals!C215</f>
        <v>0</v>
      </c>
      <c r="D60" s="81">
        <f>+[1]Historicals!D215</f>
        <v>0</v>
      </c>
      <c r="E60" s="81">
        <f>+[1]Historicals!E215</f>
        <v>0</v>
      </c>
      <c r="F60" s="81">
        <f>+[1]Historicals!F215</f>
        <v>0</v>
      </c>
      <c r="G60" s="81">
        <f>+[1]Historicals!G215</f>
        <v>0</v>
      </c>
      <c r="H60" s="81">
        <f>+[1]Historicals!H215</f>
        <v>0</v>
      </c>
      <c r="I60" s="81">
        <f>+[1]Historicals!I215</f>
        <v>0</v>
      </c>
      <c r="J60" s="86">
        <v>0</v>
      </c>
      <c r="K60" s="86">
        <f t="shared" ref="K60:N61" si="83">+J60</f>
        <v>0</v>
      </c>
      <c r="L60" s="86">
        <f t="shared" si="83"/>
        <v>0</v>
      </c>
      <c r="M60" s="86">
        <f t="shared" si="83"/>
        <v>0</v>
      </c>
      <c r="N60" s="86">
        <f t="shared" si="83"/>
        <v>0</v>
      </c>
    </row>
    <row r="61" spans="1:14">
      <c r="A61" s="84" t="s">
        <v>221</v>
      </c>
      <c r="B61" s="81" t="str">
        <f t="shared" ref="B61:H61" si="84">+IFERROR(B59-B60,"nm")</f>
        <v>nm</v>
      </c>
      <c r="C61" s="81">
        <f t="shared" si="84"/>
        <v>4.7781569965870352E-2</v>
      </c>
      <c r="D61" s="81">
        <f t="shared" si="84"/>
        <v>0.11447184737087013</v>
      </c>
      <c r="E61" s="81">
        <f t="shared" si="84"/>
        <v>0.22755741127348639</v>
      </c>
      <c r="F61" s="81">
        <f t="shared" si="84"/>
        <v>5.0000000000000044E-2</v>
      </c>
      <c r="G61" s="81">
        <f t="shared" si="84"/>
        <v>-1.1013929381276322E-2</v>
      </c>
      <c r="H61" s="81">
        <f t="shared" si="84"/>
        <v>0.30887651490337364</v>
      </c>
      <c r="I61" s="81">
        <f>+IFERROR(I59-I60,"nm")</f>
        <v>0.13288288288288297</v>
      </c>
      <c r="J61" s="86">
        <v>0</v>
      </c>
      <c r="K61" s="86">
        <f t="shared" si="83"/>
        <v>0</v>
      </c>
      <c r="L61" s="86">
        <f t="shared" si="83"/>
        <v>0</v>
      </c>
      <c r="M61" s="86">
        <f t="shared" si="83"/>
        <v>0</v>
      </c>
      <c r="N61" s="86">
        <f t="shared" si="83"/>
        <v>0</v>
      </c>
    </row>
    <row r="62" spans="1:14">
      <c r="A62" s="85" t="s">
        <v>181</v>
      </c>
      <c r="B62" s="2">
        <f>+[1]Historicals!B118</f>
        <v>372</v>
      </c>
      <c r="C62" s="2">
        <f>+[1]Historicals!C118</f>
        <v>376</v>
      </c>
      <c r="D62" s="2">
        <f>+[1]Historicals!D118</f>
        <v>383</v>
      </c>
      <c r="E62" s="2">
        <f>+[1]Historicals!E118</f>
        <v>427</v>
      </c>
      <c r="F62" s="2">
        <f>+[1]Historicals!F118</f>
        <v>432</v>
      </c>
      <c r="G62" s="2">
        <f>+[1]Historicals!G118</f>
        <v>402</v>
      </c>
      <c r="H62" s="2">
        <f>+[1]Historicals!H118</f>
        <v>490</v>
      </c>
      <c r="I62" s="2">
        <f>+[1]Historicals!I118</f>
        <v>564</v>
      </c>
      <c r="J62" s="2">
        <f>+I62*(1+J63)</f>
        <v>564</v>
      </c>
      <c r="K62" s="2">
        <f t="shared" ref="K62:N62" si="85">+J62*(1+K63)</f>
        <v>564</v>
      </c>
      <c r="L62" s="2">
        <f t="shared" si="85"/>
        <v>564</v>
      </c>
      <c r="M62" s="2">
        <f t="shared" si="85"/>
        <v>564</v>
      </c>
      <c r="N62" s="2">
        <f t="shared" si="85"/>
        <v>564</v>
      </c>
    </row>
    <row r="63" spans="1:14">
      <c r="A63" s="84" t="s">
        <v>14</v>
      </c>
      <c r="B63" s="81" t="str">
        <f t="shared" ref="B63:H63" si="86">+IFERROR(B62/A62-1,"nm")</f>
        <v>nm</v>
      </c>
      <c r="C63" s="81">
        <f t="shared" si="86"/>
        <v>1.0752688172043001E-2</v>
      </c>
      <c r="D63" s="81">
        <f t="shared" si="86"/>
        <v>1.8617021276595702E-2</v>
      </c>
      <c r="E63" s="81">
        <f t="shared" si="86"/>
        <v>0.11488250652741505</v>
      </c>
      <c r="F63" s="81">
        <f t="shared" si="86"/>
        <v>1.1709601873536313E-2</v>
      </c>
      <c r="G63" s="81">
        <f t="shared" si="86"/>
        <v>-6.944444444444442E-2</v>
      </c>
      <c r="H63" s="81">
        <f t="shared" si="86"/>
        <v>0.21890547263681581</v>
      </c>
      <c r="I63" s="81">
        <f>+IFERROR(I62/H62-1,"nm")</f>
        <v>0.15102040816326534</v>
      </c>
      <c r="J63" s="81">
        <f>+J64+J65</f>
        <v>0</v>
      </c>
      <c r="K63" s="81">
        <f t="shared" ref="K63:N63" si="87">+K64+K65</f>
        <v>0</v>
      </c>
      <c r="L63" s="81">
        <f t="shared" si="87"/>
        <v>0</v>
      </c>
      <c r="M63" s="81">
        <f t="shared" si="87"/>
        <v>0</v>
      </c>
      <c r="N63" s="81">
        <f t="shared" si="87"/>
        <v>0</v>
      </c>
    </row>
    <row r="64" spans="1:14">
      <c r="A64" s="84" t="s">
        <v>220</v>
      </c>
      <c r="B64" s="81">
        <f>+[1]Historicals!B213</f>
        <v>0</v>
      </c>
      <c r="C64" s="81">
        <f>+[1]Historicals!C213</f>
        <v>0</v>
      </c>
      <c r="D64" s="81">
        <f>+[1]Historicals!D213</f>
        <v>0</v>
      </c>
      <c r="E64" s="81">
        <f>+[1]Historicals!E213</f>
        <v>0</v>
      </c>
      <c r="F64" s="81">
        <f>+[1]Historicals!F213</f>
        <v>0</v>
      </c>
      <c r="G64" s="81">
        <f>+[1]Historicals!G213</f>
        <v>0</v>
      </c>
      <c r="H64" s="81">
        <f>+[1]Historicals!H213</f>
        <v>0</v>
      </c>
      <c r="I64" s="81">
        <f>+[1]Historicals!I213</f>
        <v>0</v>
      </c>
      <c r="J64" s="86">
        <v>0</v>
      </c>
      <c r="K64" s="86">
        <f t="shared" ref="K64:N65" si="88">+J64</f>
        <v>0</v>
      </c>
      <c r="L64" s="86">
        <f t="shared" si="88"/>
        <v>0</v>
      </c>
      <c r="M64" s="86">
        <f t="shared" si="88"/>
        <v>0</v>
      </c>
      <c r="N64" s="86">
        <f t="shared" si="88"/>
        <v>0</v>
      </c>
    </row>
    <row r="65" spans="1:14">
      <c r="A65" s="84" t="s">
        <v>221</v>
      </c>
      <c r="B65" s="81" t="str">
        <f t="shared" ref="B65:H65" si="89">+IFERROR(B63-B64,"nm")</f>
        <v>nm</v>
      </c>
      <c r="C65" s="81">
        <f t="shared" si="89"/>
        <v>1.0752688172043001E-2</v>
      </c>
      <c r="D65" s="81">
        <f t="shared" si="89"/>
        <v>1.8617021276595702E-2</v>
      </c>
      <c r="E65" s="81">
        <f t="shared" si="89"/>
        <v>0.11488250652741505</v>
      </c>
      <c r="F65" s="81">
        <f t="shared" si="89"/>
        <v>1.1709601873536313E-2</v>
      </c>
      <c r="G65" s="81">
        <f t="shared" si="89"/>
        <v>-6.944444444444442E-2</v>
      </c>
      <c r="H65" s="81">
        <f t="shared" si="89"/>
        <v>0.21890547263681581</v>
      </c>
      <c r="I65" s="81">
        <f>+IFERROR(I63-I64,"nm")</f>
        <v>0.15102040816326534</v>
      </c>
      <c r="J65" s="86">
        <v>0</v>
      </c>
      <c r="K65" s="86">
        <f t="shared" si="88"/>
        <v>0</v>
      </c>
      <c r="L65" s="86">
        <f t="shared" si="88"/>
        <v>0</v>
      </c>
      <c r="M65" s="86">
        <f t="shared" si="88"/>
        <v>0</v>
      </c>
      <c r="N65" s="86">
        <f t="shared" si="88"/>
        <v>0</v>
      </c>
    </row>
    <row r="66" spans="1:14">
      <c r="A66" s="46" t="s">
        <v>45</v>
      </c>
      <c r="B66" s="82">
        <f t="shared" ref="B66:H66" si="90">+B73+B69</f>
        <v>1611</v>
      </c>
      <c r="C66" s="82">
        <f t="shared" si="90"/>
        <v>1872</v>
      </c>
      <c r="D66" s="82">
        <f t="shared" si="90"/>
        <v>1613</v>
      </c>
      <c r="E66" s="82">
        <f t="shared" si="90"/>
        <v>1703</v>
      </c>
      <c r="F66" s="82">
        <f t="shared" si="90"/>
        <v>2106</v>
      </c>
      <c r="G66" s="82">
        <f t="shared" si="90"/>
        <v>1673</v>
      </c>
      <c r="H66" s="82">
        <f t="shared" si="90"/>
        <v>2571</v>
      </c>
      <c r="I66" s="82">
        <f>+I73+I69</f>
        <v>3427</v>
      </c>
      <c r="J66" s="82">
        <f>J68*J52</f>
        <v>3427</v>
      </c>
      <c r="K66" s="82">
        <f t="shared" ref="K66:N66" si="91">+K52*K68</f>
        <v>3427</v>
      </c>
      <c r="L66" s="82">
        <f t="shared" si="91"/>
        <v>3427</v>
      </c>
      <c r="M66" s="82">
        <f t="shared" si="91"/>
        <v>3427</v>
      </c>
      <c r="N66" s="82">
        <f t="shared" si="91"/>
        <v>3427</v>
      </c>
    </row>
    <row r="67" spans="1:14">
      <c r="A67" s="87" t="s">
        <v>14</v>
      </c>
      <c r="B67" s="81" t="str">
        <f t="shared" ref="B67:H67" si="92">+IFERROR(B66/A66-1,"nm")</f>
        <v>nm</v>
      </c>
      <c r="C67" s="81">
        <f t="shared" si="92"/>
        <v>0.16201117318435765</v>
      </c>
      <c r="D67" s="81">
        <f t="shared" si="92"/>
        <v>-0.13835470085470081</v>
      </c>
      <c r="E67" s="81">
        <f t="shared" si="92"/>
        <v>5.5796652200867936E-2</v>
      </c>
      <c r="F67" s="81">
        <f t="shared" si="92"/>
        <v>0.23664122137404586</v>
      </c>
      <c r="G67" s="81">
        <f t="shared" si="92"/>
        <v>-0.20560303893637222</v>
      </c>
      <c r="H67" s="81">
        <f t="shared" si="92"/>
        <v>0.53676031081888831</v>
      </c>
      <c r="I67" s="81">
        <f>+IFERROR(I66/H66-1,"nm")</f>
        <v>0.33294437961882539</v>
      </c>
      <c r="J67" s="81">
        <f t="shared" ref="J67:N67" si="93">+IFERROR(J66/I66-1,"nm")</f>
        <v>0</v>
      </c>
      <c r="K67" s="81">
        <f t="shared" si="93"/>
        <v>0</v>
      </c>
      <c r="L67" s="81">
        <f t="shared" si="93"/>
        <v>0</v>
      </c>
      <c r="M67" s="81">
        <f t="shared" si="93"/>
        <v>0</v>
      </c>
      <c r="N67" s="81">
        <f t="shared" si="93"/>
        <v>0</v>
      </c>
    </row>
    <row r="68" spans="1:14">
      <c r="A68" s="87" t="s">
        <v>209</v>
      </c>
      <c r="B68" s="81">
        <f t="shared" ref="B68:H68" si="94">+IFERROR(B66/B$21,"nm")</f>
        <v>0.11724890829694323</v>
      </c>
      <c r="C68" s="81">
        <f t="shared" si="94"/>
        <v>0.12679490652939582</v>
      </c>
      <c r="D68" s="81">
        <f t="shared" si="94"/>
        <v>0.10600683491062039</v>
      </c>
      <c r="E68" s="81">
        <f t="shared" si="94"/>
        <v>0.11464153483675531</v>
      </c>
      <c r="F68" s="81">
        <f t="shared" si="94"/>
        <v>0.13243617155074833</v>
      </c>
      <c r="G68" s="81">
        <f t="shared" si="94"/>
        <v>0.11550676608671638</v>
      </c>
      <c r="H68" s="81">
        <f t="shared" si="94"/>
        <v>0.14965946795506141</v>
      </c>
      <c r="I68" s="81">
        <f>+IFERROR(I66/I$52,"nm")</f>
        <v>0.27462136389133746</v>
      </c>
      <c r="J68" s="86">
        <f>+I68</f>
        <v>0.27462136389133746</v>
      </c>
      <c r="K68" s="86">
        <f t="shared" ref="K68:N68" si="95">+J68</f>
        <v>0.27462136389133746</v>
      </c>
      <c r="L68" s="86">
        <f t="shared" si="95"/>
        <v>0.27462136389133746</v>
      </c>
      <c r="M68" s="86">
        <f t="shared" si="95"/>
        <v>0.27462136389133746</v>
      </c>
      <c r="N68" s="86">
        <f t="shared" si="95"/>
        <v>0.27462136389133746</v>
      </c>
    </row>
    <row r="69" spans="1:14">
      <c r="A69" s="46" t="s">
        <v>210</v>
      </c>
      <c r="B69" s="46">
        <f>+[1]Historicals!B172</f>
        <v>87</v>
      </c>
      <c r="C69" s="46">
        <f>+[1]Historicals!C172</f>
        <v>85</v>
      </c>
      <c r="D69" s="46">
        <f>+[1]Historicals!D172</f>
        <v>106</v>
      </c>
      <c r="E69" s="46">
        <f>+[1]Historicals!E172</f>
        <v>116</v>
      </c>
      <c r="F69" s="46">
        <f>+[1]Historicals!F172</f>
        <v>111</v>
      </c>
      <c r="G69" s="46">
        <f>+[1]Historicals!G172</f>
        <v>132</v>
      </c>
      <c r="H69" s="46">
        <f>+[1]Historicals!H172</f>
        <v>136</v>
      </c>
      <c r="I69" s="46">
        <f>+[1]Historicals!I172</f>
        <v>134</v>
      </c>
      <c r="J69" s="82">
        <f>+J72*J79</f>
        <v>134</v>
      </c>
      <c r="K69" s="82">
        <f t="shared" ref="K69:N69" si="96">+K72*K79</f>
        <v>134</v>
      </c>
      <c r="L69" s="82">
        <f t="shared" si="96"/>
        <v>134</v>
      </c>
      <c r="M69" s="82">
        <f t="shared" si="96"/>
        <v>134</v>
      </c>
      <c r="N69" s="82">
        <f t="shared" si="96"/>
        <v>134</v>
      </c>
    </row>
    <row r="70" spans="1:14">
      <c r="A70" s="87" t="s">
        <v>14</v>
      </c>
      <c r="B70" s="81" t="str">
        <f t="shared" ref="B70:H70" si="97">+IFERROR(B69/A69-1,"nm")</f>
        <v>nm</v>
      </c>
      <c r="C70" s="81">
        <f t="shared" si="97"/>
        <v>-2.2988505747126409E-2</v>
      </c>
      <c r="D70" s="81">
        <f t="shared" si="97"/>
        <v>0.24705882352941178</v>
      </c>
      <c r="E70" s="81">
        <f t="shared" si="97"/>
        <v>9.4339622641509413E-2</v>
      </c>
      <c r="F70" s="81">
        <f t="shared" si="97"/>
        <v>-4.31034482758621E-2</v>
      </c>
      <c r="G70" s="81">
        <f t="shared" si="97"/>
        <v>0.18918918918918926</v>
      </c>
      <c r="H70" s="81">
        <f t="shared" si="97"/>
        <v>3.0303030303030276E-2</v>
      </c>
      <c r="I70" s="81">
        <f>+IFERROR(I69/H69-1,"nm")</f>
        <v>-1.4705882352941124E-2</v>
      </c>
      <c r="J70" s="81">
        <f t="shared" ref="J70:N70" si="98">+IFERROR(J69/I69-1,"nm")</f>
        <v>0</v>
      </c>
      <c r="K70" s="81">
        <f t="shared" si="98"/>
        <v>0</v>
      </c>
      <c r="L70" s="81">
        <f t="shared" si="98"/>
        <v>0</v>
      </c>
      <c r="M70" s="81">
        <f t="shared" si="98"/>
        <v>0</v>
      </c>
      <c r="N70" s="81">
        <f t="shared" si="98"/>
        <v>0</v>
      </c>
    </row>
    <row r="71" spans="1:14">
      <c r="A71" s="87" t="s">
        <v>212</v>
      </c>
      <c r="B71" s="81">
        <f t="shared" ref="B71:H71" si="99">+IFERROR(B69/B$21,"nm")</f>
        <v>6.3318777292576418E-3</v>
      </c>
      <c r="C71" s="81">
        <f t="shared" si="99"/>
        <v>5.7572473584394475E-3</v>
      </c>
      <c r="D71" s="81">
        <f t="shared" si="99"/>
        <v>6.9663512092534175E-3</v>
      </c>
      <c r="E71" s="81">
        <f t="shared" si="99"/>
        <v>7.808818579602827E-3</v>
      </c>
      <c r="F71" s="81">
        <f t="shared" si="99"/>
        <v>6.9802540560935733E-3</v>
      </c>
      <c r="G71" s="81">
        <f t="shared" si="99"/>
        <v>9.1135045567522777E-3</v>
      </c>
      <c r="H71" s="81">
        <f t="shared" si="99"/>
        <v>7.9166424122475119E-3</v>
      </c>
      <c r="I71" s="81">
        <f>+IFERROR(I69/I$52,"nm")</f>
        <v>1.0738039907043834E-2</v>
      </c>
      <c r="J71" s="81">
        <f>+IFERROR(J69/J$52,"nm")</f>
        <v>1.0738039907043834E-2</v>
      </c>
      <c r="K71" s="81">
        <f>+IFERROR(K69/K$52,"nm")</f>
        <v>1.0738039907043834E-2</v>
      </c>
      <c r="L71" s="81">
        <f t="shared" ref="L71:N71" si="100">+IFERROR(L69/L$52,"nm")</f>
        <v>1.0738039907043834E-2</v>
      </c>
      <c r="M71" s="81">
        <f t="shared" si="100"/>
        <v>1.0738039907043834E-2</v>
      </c>
      <c r="N71" s="81">
        <f t="shared" si="100"/>
        <v>1.0738039907043834E-2</v>
      </c>
    </row>
    <row r="72" spans="1:14">
      <c r="A72" s="87" t="s">
        <v>222</v>
      </c>
      <c r="B72" s="81">
        <f t="shared" ref="B72:H72" si="101">+IFERROR(B69/B79,"nm")</f>
        <v>0.1746987951807229</v>
      </c>
      <c r="C72" s="81">
        <f t="shared" si="101"/>
        <v>0.13302034428794993</v>
      </c>
      <c r="D72" s="81">
        <f t="shared" si="101"/>
        <v>0.14950634696755993</v>
      </c>
      <c r="E72" s="81">
        <f t="shared" si="101"/>
        <v>0.13663133097762073</v>
      </c>
      <c r="F72" s="81">
        <f t="shared" si="101"/>
        <v>0.11948331539289558</v>
      </c>
      <c r="G72" s="81">
        <f t="shared" si="101"/>
        <v>0.14915254237288136</v>
      </c>
      <c r="H72" s="81">
        <f t="shared" si="101"/>
        <v>0.1384928716904277</v>
      </c>
      <c r="I72" s="81">
        <f>+IFERROR(I69/I79,"nm")</f>
        <v>0.14565217391304347</v>
      </c>
      <c r="J72" s="86">
        <f>+I72</f>
        <v>0.14565217391304347</v>
      </c>
      <c r="K72" s="86">
        <f t="shared" ref="K72:N72" si="102">+J72</f>
        <v>0.14565217391304347</v>
      </c>
      <c r="L72" s="86">
        <f t="shared" si="102"/>
        <v>0.14565217391304347</v>
      </c>
      <c r="M72" s="86">
        <f t="shared" si="102"/>
        <v>0.14565217391304347</v>
      </c>
      <c r="N72" s="86">
        <f t="shared" si="102"/>
        <v>0.14565217391304347</v>
      </c>
    </row>
    <row r="73" spans="1:14">
      <c r="A73" s="46" t="s">
        <v>213</v>
      </c>
      <c r="B73" s="46">
        <f>+[1]Historicals!B139</f>
        <v>1524</v>
      </c>
      <c r="C73" s="46">
        <f>+[1]Historicals!C139</f>
        <v>1787</v>
      </c>
      <c r="D73" s="46">
        <f>+[1]Historicals!D139</f>
        <v>1507</v>
      </c>
      <c r="E73" s="46">
        <f>+[1]Historicals!E139</f>
        <v>1587</v>
      </c>
      <c r="F73" s="46">
        <f>+[1]Historicals!F139</f>
        <v>1995</v>
      </c>
      <c r="G73" s="46">
        <f>+[1]Historicals!G139</f>
        <v>1541</v>
      </c>
      <c r="H73" s="46">
        <f>+[1]Historicals!H139</f>
        <v>2435</v>
      </c>
      <c r="I73" s="46">
        <f>+[1]Historicals!I139</f>
        <v>3293</v>
      </c>
      <c r="J73" s="46">
        <f>+J66-J69</f>
        <v>3293</v>
      </c>
      <c r="K73" s="46">
        <f t="shared" ref="K73:N73" si="103">+K66-K69</f>
        <v>3293</v>
      </c>
      <c r="L73" s="46">
        <f t="shared" si="103"/>
        <v>3293</v>
      </c>
      <c r="M73" s="46">
        <f t="shared" si="103"/>
        <v>3293</v>
      </c>
      <c r="N73" s="46">
        <f t="shared" si="103"/>
        <v>3293</v>
      </c>
    </row>
    <row r="74" spans="1:14">
      <c r="A74" s="87" t="s">
        <v>14</v>
      </c>
      <c r="B74" s="81" t="str">
        <f t="shared" ref="B74:H74" si="104">+IFERROR(B73/A73-1,"nm")</f>
        <v>nm</v>
      </c>
      <c r="C74" s="81">
        <f t="shared" si="104"/>
        <v>0.17257217847769035</v>
      </c>
      <c r="D74" s="81">
        <f t="shared" si="104"/>
        <v>-0.15668718522663683</v>
      </c>
      <c r="E74" s="81">
        <f t="shared" si="104"/>
        <v>5.3085600530855981E-2</v>
      </c>
      <c r="F74" s="81">
        <f t="shared" si="104"/>
        <v>0.25708884688090738</v>
      </c>
      <c r="G74" s="81">
        <f t="shared" si="104"/>
        <v>-0.22756892230576442</v>
      </c>
      <c r="H74" s="81">
        <f t="shared" si="104"/>
        <v>0.58014276443867629</v>
      </c>
      <c r="I74" s="81">
        <f>+IFERROR(I73/H73-1,"nm")</f>
        <v>0.3523613963039014</v>
      </c>
      <c r="J74" s="81">
        <f t="shared" ref="J74:N74" si="105">+IFERROR(J73/I73-1,"nm")</f>
        <v>0</v>
      </c>
      <c r="K74" s="81">
        <f t="shared" si="105"/>
        <v>0</v>
      </c>
      <c r="L74" s="81">
        <f t="shared" si="105"/>
        <v>0</v>
      </c>
      <c r="M74" s="81">
        <f t="shared" si="105"/>
        <v>0</v>
      </c>
      <c r="N74" s="81">
        <f t="shared" si="105"/>
        <v>0</v>
      </c>
    </row>
    <row r="75" spans="1:14">
      <c r="A75" s="87" t="s">
        <v>209</v>
      </c>
      <c r="B75" s="81">
        <f t="shared" ref="B75:H75" si="106">+IFERROR(B73/B$21,"nm")</f>
        <v>0.11091703056768559</v>
      </c>
      <c r="C75" s="81">
        <f t="shared" si="106"/>
        <v>0.12103765917095638</v>
      </c>
      <c r="D75" s="81">
        <f t="shared" si="106"/>
        <v>9.9040483701366977E-2</v>
      </c>
      <c r="E75" s="81">
        <f t="shared" si="106"/>
        <v>0.10683271625715247</v>
      </c>
      <c r="F75" s="81">
        <f t="shared" si="106"/>
        <v>0.12545591749465476</v>
      </c>
      <c r="G75" s="81">
        <f t="shared" si="106"/>
        <v>0.1063932615299641</v>
      </c>
      <c r="H75" s="81">
        <f t="shared" si="106"/>
        <v>0.14174282554281389</v>
      </c>
      <c r="I75" s="81">
        <f>+IFERROR(I73/I$21,"nm")</f>
        <v>0.17942570696888793</v>
      </c>
      <c r="J75" s="81">
        <f t="shared" ref="J75:N75" si="107">+IFERROR(J73/J$21,"nm")</f>
        <v>0.17942570696888793</v>
      </c>
      <c r="K75" s="81">
        <f t="shared" si="107"/>
        <v>0.17942570696888793</v>
      </c>
      <c r="L75" s="81">
        <f t="shared" si="107"/>
        <v>0.17942570696888793</v>
      </c>
      <c r="M75" s="81">
        <f t="shared" si="107"/>
        <v>0.17942570696888793</v>
      </c>
      <c r="N75" s="81">
        <f t="shared" si="107"/>
        <v>0.17942570696888793</v>
      </c>
    </row>
    <row r="76" spans="1:14">
      <c r="A76" s="46" t="s">
        <v>215</v>
      </c>
      <c r="B76" s="46">
        <f>[1]Historicals!B161</f>
        <v>236</v>
      </c>
      <c r="C76" s="46">
        <f>[1]Historicals!C161</f>
        <v>234</v>
      </c>
      <c r="D76" s="46">
        <f>[1]Historicals!D161</f>
        <v>173</v>
      </c>
      <c r="E76" s="46">
        <f>[1]Historicals!E161</f>
        <v>240</v>
      </c>
      <c r="F76" s="46">
        <f>[1]Historicals!F161</f>
        <v>233</v>
      </c>
      <c r="G76" s="46">
        <f>[1]Historicals!G161</f>
        <v>139</v>
      </c>
      <c r="H76" s="46">
        <f>[1]Historicals!H161</f>
        <v>153</v>
      </c>
      <c r="I76" s="46">
        <f>[1]Historicals!I161</f>
        <v>197</v>
      </c>
      <c r="J76" s="82">
        <f>+J52*J78</f>
        <v>196.99999999999997</v>
      </c>
      <c r="K76" s="82">
        <f t="shared" ref="K76:N76" si="108">+K52*K78</f>
        <v>196.99999999999997</v>
      </c>
      <c r="L76" s="82">
        <f t="shared" si="108"/>
        <v>196.99999999999997</v>
      </c>
      <c r="M76" s="82">
        <f t="shared" si="108"/>
        <v>196.99999999999997</v>
      </c>
      <c r="N76" s="82">
        <f t="shared" si="108"/>
        <v>196.99999999999997</v>
      </c>
    </row>
    <row r="77" spans="1:14">
      <c r="A77" s="87" t="s">
        <v>14</v>
      </c>
      <c r="B77" s="81" t="str">
        <f t="shared" ref="B77:H77" si="109">+IFERROR(B76/A76-1,"nm")</f>
        <v>nm</v>
      </c>
      <c r="C77" s="81">
        <f t="shared" si="109"/>
        <v>-8.4745762711864181E-3</v>
      </c>
      <c r="D77" s="81">
        <f t="shared" si="109"/>
        <v>-0.26068376068376065</v>
      </c>
      <c r="E77" s="81">
        <f t="shared" si="109"/>
        <v>0.38728323699421963</v>
      </c>
      <c r="F77" s="81">
        <f t="shared" si="109"/>
        <v>-2.9166666666666674E-2</v>
      </c>
      <c r="G77" s="81">
        <f t="shared" si="109"/>
        <v>-0.40343347639484983</v>
      </c>
      <c r="H77" s="81">
        <f t="shared" si="109"/>
        <v>0.10071942446043169</v>
      </c>
      <c r="I77" s="81">
        <f>+IFERROR(I76/H76-1,"nm")</f>
        <v>0.28758169934640532</v>
      </c>
      <c r="J77" s="81">
        <f t="shared" ref="J77:N77" si="110">+IFERROR(J76/I76-1,"nm")</f>
        <v>-1.1102230246251565E-16</v>
      </c>
      <c r="K77" s="81">
        <f t="shared" si="110"/>
        <v>0</v>
      </c>
      <c r="L77" s="81">
        <f t="shared" si="110"/>
        <v>0</v>
      </c>
      <c r="M77" s="81">
        <f t="shared" si="110"/>
        <v>0</v>
      </c>
      <c r="N77" s="81">
        <f t="shared" si="110"/>
        <v>0</v>
      </c>
    </row>
    <row r="78" spans="1:14">
      <c r="A78" s="87" t="s">
        <v>212</v>
      </c>
      <c r="B78" s="81">
        <f t="shared" ref="B78:H78" si="111">+IFERROR(B76/B$21,"nm")</f>
        <v>1.717612809315866E-2</v>
      </c>
      <c r="C78" s="81">
        <f t="shared" si="111"/>
        <v>1.5849363316174477E-2</v>
      </c>
      <c r="D78" s="81">
        <f t="shared" si="111"/>
        <v>1.1369610935856993E-2</v>
      </c>
      <c r="E78" s="81">
        <f t="shared" si="111"/>
        <v>1.6156176371592057E-2</v>
      </c>
      <c r="F78" s="81">
        <f t="shared" si="111"/>
        <v>1.4652245000628852E-2</v>
      </c>
      <c r="G78" s="81">
        <f t="shared" si="111"/>
        <v>9.5967964650648992E-3</v>
      </c>
      <c r="H78" s="81">
        <f t="shared" si="111"/>
        <v>8.9062227137784496E-3</v>
      </c>
      <c r="I78" s="81">
        <f>+IFERROR(I76/I$52,"nm")</f>
        <v>1.5786521355877874E-2</v>
      </c>
      <c r="J78" s="86">
        <f>+I78</f>
        <v>1.5786521355877874E-2</v>
      </c>
      <c r="K78" s="86">
        <f t="shared" ref="K78:N78" si="112">+J78</f>
        <v>1.5786521355877874E-2</v>
      </c>
      <c r="L78" s="86">
        <f t="shared" si="112"/>
        <v>1.5786521355877874E-2</v>
      </c>
      <c r="M78" s="86">
        <f t="shared" si="112"/>
        <v>1.5786521355877874E-2</v>
      </c>
      <c r="N78" s="86">
        <f t="shared" si="112"/>
        <v>1.5786521355877874E-2</v>
      </c>
    </row>
    <row r="79" spans="1:14">
      <c r="A79" s="46" t="s">
        <v>217</v>
      </c>
      <c r="B79" s="46">
        <f>[1]Historicals!B150</f>
        <v>498</v>
      </c>
      <c r="C79" s="46">
        <f>[1]Historicals!C150</f>
        <v>639</v>
      </c>
      <c r="D79" s="46">
        <f>[1]Historicals!D150</f>
        <v>709</v>
      </c>
      <c r="E79" s="46">
        <f>[1]Historicals!E150</f>
        <v>849</v>
      </c>
      <c r="F79" s="46">
        <f>[1]Historicals!F150</f>
        <v>929</v>
      </c>
      <c r="G79" s="46">
        <f>[1]Historicals!G150</f>
        <v>885</v>
      </c>
      <c r="H79" s="46">
        <f>[1]Historicals!H150</f>
        <v>982</v>
      </c>
      <c r="I79" s="46">
        <f>[1]Historicals!I150</f>
        <v>920</v>
      </c>
      <c r="J79" s="82">
        <f>+J52*J81</f>
        <v>920.00000000000011</v>
      </c>
      <c r="K79" s="82">
        <f t="shared" ref="K79:N79" si="113">+K52*K81</f>
        <v>920.00000000000011</v>
      </c>
      <c r="L79" s="82">
        <f t="shared" si="113"/>
        <v>920.00000000000011</v>
      </c>
      <c r="M79" s="82">
        <f t="shared" si="113"/>
        <v>920.00000000000011</v>
      </c>
      <c r="N79" s="82">
        <f t="shared" si="113"/>
        <v>920.00000000000011</v>
      </c>
    </row>
    <row r="80" spans="1:14">
      <c r="A80" s="87" t="s">
        <v>14</v>
      </c>
      <c r="B80" s="81" t="str">
        <f t="shared" ref="B80:H80" si="114">+IFERROR(B79/A79-1,"nm")</f>
        <v>nm</v>
      </c>
      <c r="C80" s="81">
        <f t="shared" si="114"/>
        <v>0.2831325301204819</v>
      </c>
      <c r="D80" s="81">
        <f t="shared" si="114"/>
        <v>0.10954616588419408</v>
      </c>
      <c r="E80" s="81">
        <f t="shared" si="114"/>
        <v>0.19746121297602248</v>
      </c>
      <c r="F80" s="81">
        <f t="shared" si="114"/>
        <v>9.4228504122497059E-2</v>
      </c>
      <c r="G80" s="81">
        <f t="shared" si="114"/>
        <v>-4.7362755651237931E-2</v>
      </c>
      <c r="H80" s="81">
        <f t="shared" si="114"/>
        <v>0.1096045197740112</v>
      </c>
      <c r="I80" s="81">
        <f>+IFERROR(I79/H79-1,"nm")</f>
        <v>-6.313645621181263E-2</v>
      </c>
      <c r="J80" s="81">
        <f>+J81+J82</f>
        <v>7.37238560782114E-2</v>
      </c>
      <c r="K80" s="81">
        <f t="shared" ref="K80:N80" si="115">+K81+K82</f>
        <v>7.37238560782114E-2</v>
      </c>
      <c r="L80" s="81">
        <f t="shared" si="115"/>
        <v>7.37238560782114E-2</v>
      </c>
      <c r="M80" s="81">
        <f t="shared" si="115"/>
        <v>7.37238560782114E-2</v>
      </c>
      <c r="N80" s="81">
        <f t="shared" si="115"/>
        <v>7.37238560782114E-2</v>
      </c>
    </row>
    <row r="81" spans="1:14">
      <c r="A81" s="87" t="s">
        <v>212</v>
      </c>
      <c r="B81" s="81">
        <f t="shared" ref="B81:H81" si="116">+IFERROR(B79/B$21,"nm")</f>
        <v>3.6244541484716154E-2</v>
      </c>
      <c r="C81" s="81">
        <f t="shared" si="116"/>
        <v>4.3280953671091846E-2</v>
      </c>
      <c r="D81" s="81">
        <f t="shared" si="116"/>
        <v>4.6595688748685596E-2</v>
      </c>
      <c r="E81" s="81">
        <f t="shared" si="116"/>
        <v>5.7152473914506903E-2</v>
      </c>
      <c r="F81" s="81">
        <f t="shared" si="116"/>
        <v>5.8420324487485853E-2</v>
      </c>
      <c r="G81" s="81">
        <f t="shared" si="116"/>
        <v>6.1101905550952774E-2</v>
      </c>
      <c r="H81" s="81">
        <f t="shared" si="116"/>
        <v>5.7162815064904823E-2</v>
      </c>
      <c r="I81" s="81">
        <f>+IFERROR(I79/I$52,"nm")</f>
        <v>7.37238560782114E-2</v>
      </c>
      <c r="J81" s="86">
        <f>+I81</f>
        <v>7.37238560782114E-2</v>
      </c>
      <c r="K81" s="86">
        <f t="shared" ref="K81:N81" si="117">+J81</f>
        <v>7.37238560782114E-2</v>
      </c>
      <c r="L81" s="86">
        <f t="shared" si="117"/>
        <v>7.37238560782114E-2</v>
      </c>
      <c r="M81" s="86">
        <f t="shared" si="117"/>
        <v>7.37238560782114E-2</v>
      </c>
      <c r="N81" s="86">
        <f t="shared" si="117"/>
        <v>7.37238560782114E-2</v>
      </c>
    </row>
    <row r="82" spans="1:14">
      <c r="A82" s="83" t="str">
        <f>+[1]Historicals!A119</f>
        <v>Greater China</v>
      </c>
      <c r="B82" s="83"/>
      <c r="C82" s="83"/>
      <c r="D82" s="83"/>
      <c r="E82" s="83"/>
      <c r="F82" s="83"/>
      <c r="G82" s="83"/>
      <c r="H82" s="83"/>
      <c r="I82" s="83"/>
      <c r="J82" s="76"/>
      <c r="K82" s="76"/>
      <c r="L82" s="76"/>
      <c r="M82" s="76"/>
      <c r="N82" s="76"/>
    </row>
    <row r="83" spans="1:14">
      <c r="A83" s="46" t="s">
        <v>219</v>
      </c>
      <c r="B83" s="46">
        <f>[1]Historicals!B119</f>
        <v>3067</v>
      </c>
      <c r="C83" s="46">
        <f>[1]Historicals!C119</f>
        <v>3785</v>
      </c>
      <c r="D83" s="46">
        <f>[1]Historicals!D119</f>
        <v>4237</v>
      </c>
      <c r="E83" s="46">
        <f>[1]Historicals!E119</f>
        <v>5134</v>
      </c>
      <c r="F83" s="46">
        <f>[1]Historicals!F119</f>
        <v>6208</v>
      </c>
      <c r="G83" s="46">
        <f>[1]Historicals!G119</f>
        <v>6679</v>
      </c>
      <c r="H83" s="46">
        <f>[1]Historicals!H119</f>
        <v>8290</v>
      </c>
      <c r="I83" s="46">
        <f>[1]Historicals!I119</f>
        <v>7547</v>
      </c>
      <c r="J83" s="46">
        <f>+SUM(J85+J89+J93)</f>
        <v>7547</v>
      </c>
      <c r="K83" s="46">
        <f t="shared" ref="K83:N83" si="118">+SUM(K85+K89+K93)</f>
        <v>7547</v>
      </c>
      <c r="L83" s="46">
        <f t="shared" si="118"/>
        <v>7547</v>
      </c>
      <c r="M83" s="46">
        <f t="shared" si="118"/>
        <v>7547</v>
      </c>
      <c r="N83" s="46">
        <f t="shared" si="118"/>
        <v>7547</v>
      </c>
    </row>
    <row r="84" spans="1:14">
      <c r="A84" s="84" t="s">
        <v>14</v>
      </c>
      <c r="B84" s="81" t="str">
        <f t="shared" ref="B84:H84" si="119">+IFERROR(B83/A83-1,"nm")</f>
        <v>nm</v>
      </c>
      <c r="C84" s="81">
        <f t="shared" si="119"/>
        <v>0.23410498858819695</v>
      </c>
      <c r="D84" s="81">
        <f t="shared" si="119"/>
        <v>0.11941875825627468</v>
      </c>
      <c r="E84" s="81">
        <f t="shared" si="119"/>
        <v>0.21170639603493036</v>
      </c>
      <c r="F84" s="81">
        <f t="shared" si="119"/>
        <v>0.20919361121932223</v>
      </c>
      <c r="G84" s="81">
        <f t="shared" si="119"/>
        <v>7.5869845360824639E-2</v>
      </c>
      <c r="H84" s="81">
        <f t="shared" si="119"/>
        <v>0.24120377301991325</v>
      </c>
      <c r="I84" s="81">
        <f>+IFERROR(I83/H83-1,"nm")</f>
        <v>-8.9626055488540413E-2</v>
      </c>
      <c r="J84" s="81">
        <f t="shared" ref="J84:N84" si="120">+IFERROR(J83/I83-1,"nm")</f>
        <v>0</v>
      </c>
      <c r="K84" s="81">
        <f t="shared" si="120"/>
        <v>0</v>
      </c>
      <c r="L84" s="81">
        <f t="shared" si="120"/>
        <v>0</v>
      </c>
      <c r="M84" s="81">
        <f t="shared" si="120"/>
        <v>0</v>
      </c>
      <c r="N84" s="81">
        <f t="shared" si="120"/>
        <v>0</v>
      </c>
    </row>
    <row r="85" spans="1:14">
      <c r="A85" s="85" t="s">
        <v>179</v>
      </c>
      <c r="B85" s="2">
        <f>+[1]Historicals!B120</f>
        <v>2016</v>
      </c>
      <c r="C85" s="2">
        <f>+[1]Historicals!C120</f>
        <v>2599</v>
      </c>
      <c r="D85" s="2">
        <f>+[1]Historicals!D120</f>
        <v>2920</v>
      </c>
      <c r="E85" s="2">
        <f>+[1]Historicals!E120</f>
        <v>3496</v>
      </c>
      <c r="F85" s="2">
        <f>+[1]Historicals!F120</f>
        <v>4262</v>
      </c>
      <c r="G85" s="2">
        <f>+[1]Historicals!G120</f>
        <v>4635</v>
      </c>
      <c r="H85" s="2">
        <f>+[1]Historicals!H120</f>
        <v>5748</v>
      </c>
      <c r="I85" s="2">
        <f>+[1]Historicals!I120</f>
        <v>5416</v>
      </c>
      <c r="J85" s="2">
        <f>+I85*(1+J86)</f>
        <v>5416</v>
      </c>
      <c r="K85" s="2">
        <f t="shared" ref="K85:N85" si="121">+J85*(1+K86)</f>
        <v>5416</v>
      </c>
      <c r="L85" s="2">
        <f t="shared" si="121"/>
        <v>5416</v>
      </c>
      <c r="M85" s="2">
        <f t="shared" si="121"/>
        <v>5416</v>
      </c>
      <c r="N85" s="2">
        <f t="shared" si="121"/>
        <v>5416</v>
      </c>
    </row>
    <row r="86" spans="1:14">
      <c r="A86" s="84" t="s">
        <v>14</v>
      </c>
      <c r="B86" s="81" t="str">
        <f t="shared" ref="B86:H86" si="122">+IFERROR(B85/A85-1,"nm")</f>
        <v>nm</v>
      </c>
      <c r="C86" s="81">
        <f t="shared" si="122"/>
        <v>0.28918650793650791</v>
      </c>
      <c r="D86" s="81">
        <f t="shared" si="122"/>
        <v>0.12350904193920731</v>
      </c>
      <c r="E86" s="81">
        <f t="shared" si="122"/>
        <v>0.19726027397260282</v>
      </c>
      <c r="F86" s="81">
        <f t="shared" si="122"/>
        <v>0.21910755148741412</v>
      </c>
      <c r="G86" s="81">
        <f t="shared" si="122"/>
        <v>8.7517597372125833E-2</v>
      </c>
      <c r="H86" s="81">
        <f t="shared" si="122"/>
        <v>0.24012944983818763</v>
      </c>
      <c r="I86" s="81">
        <f>+IFERROR(I85/H85-1,"nm")</f>
        <v>-5.7759220598469052E-2</v>
      </c>
      <c r="J86" s="81">
        <f>+J87+J88</f>
        <v>0</v>
      </c>
      <c r="K86" s="81">
        <f t="shared" ref="K86:N86" si="123">+K87+K88</f>
        <v>0</v>
      </c>
      <c r="L86" s="81">
        <f t="shared" si="123"/>
        <v>0</v>
      </c>
      <c r="M86" s="81">
        <f t="shared" si="123"/>
        <v>0</v>
      </c>
      <c r="N86" s="81">
        <f t="shared" si="123"/>
        <v>0</v>
      </c>
    </row>
    <row r="87" spans="1:14">
      <c r="A87" s="84" t="s">
        <v>220</v>
      </c>
      <c r="B87" s="81">
        <f>+[1]Historicals!B242</f>
        <v>0</v>
      </c>
      <c r="C87" s="81">
        <f>+[1]Historicals!C242</f>
        <v>0</v>
      </c>
      <c r="D87" s="81">
        <f>+[1]Historicals!D242</f>
        <v>0</v>
      </c>
      <c r="E87" s="81">
        <f>+[1]Historicals!E242</f>
        <v>0</v>
      </c>
      <c r="F87" s="81">
        <f>+[1]Historicals!F242</f>
        <v>0</v>
      </c>
      <c r="G87" s="81">
        <f>+[1]Historicals!G242</f>
        <v>0</v>
      </c>
      <c r="H87" s="81">
        <f>+[1]Historicals!H242</f>
        <v>0</v>
      </c>
      <c r="I87" s="81">
        <f>+[1]Historicals!I242</f>
        <v>0</v>
      </c>
      <c r="J87" s="86">
        <v>0</v>
      </c>
      <c r="K87" s="86">
        <f t="shared" ref="K87:N88" si="124">+J87</f>
        <v>0</v>
      </c>
      <c r="L87" s="86">
        <f t="shared" si="124"/>
        <v>0</v>
      </c>
      <c r="M87" s="86">
        <f t="shared" si="124"/>
        <v>0</v>
      </c>
      <c r="N87" s="86">
        <f t="shared" si="124"/>
        <v>0</v>
      </c>
    </row>
    <row r="88" spans="1:14">
      <c r="A88" s="84" t="s">
        <v>221</v>
      </c>
      <c r="B88" s="81" t="str">
        <f t="shared" ref="B88:H88" si="125">+IFERROR(B86-B87,"nm")</f>
        <v>nm</v>
      </c>
      <c r="C88" s="81">
        <f t="shared" si="125"/>
        <v>0.28918650793650791</v>
      </c>
      <c r="D88" s="81">
        <f t="shared" si="125"/>
        <v>0.12350904193920731</v>
      </c>
      <c r="E88" s="81">
        <f t="shared" si="125"/>
        <v>0.19726027397260282</v>
      </c>
      <c r="F88" s="81">
        <f t="shared" si="125"/>
        <v>0.21910755148741412</v>
      </c>
      <c r="G88" s="81">
        <f t="shared" si="125"/>
        <v>8.7517597372125833E-2</v>
      </c>
      <c r="H88" s="81">
        <f t="shared" si="125"/>
        <v>0.24012944983818763</v>
      </c>
      <c r="I88" s="81">
        <f>+IFERROR(I86-I87,"nm")</f>
        <v>-5.7759220598469052E-2</v>
      </c>
      <c r="J88" s="86">
        <v>0</v>
      </c>
      <c r="K88" s="86">
        <f t="shared" si="124"/>
        <v>0</v>
      </c>
      <c r="L88" s="86">
        <f t="shared" si="124"/>
        <v>0</v>
      </c>
      <c r="M88" s="86">
        <f t="shared" si="124"/>
        <v>0</v>
      </c>
      <c r="N88" s="86">
        <f t="shared" si="124"/>
        <v>0</v>
      </c>
    </row>
    <row r="89" spans="1:14">
      <c r="A89" s="85" t="s">
        <v>180</v>
      </c>
      <c r="B89" s="2">
        <f>+[1]Historicals!B121</f>
        <v>925</v>
      </c>
      <c r="C89" s="2">
        <f>+[1]Historicals!C121</f>
        <v>1055</v>
      </c>
      <c r="D89" s="2">
        <f>+[1]Historicals!D121</f>
        <v>1188</v>
      </c>
      <c r="E89" s="2">
        <f>+[1]Historicals!E121</f>
        <v>1508</v>
      </c>
      <c r="F89" s="2">
        <f>+[1]Historicals!F121</f>
        <v>1808</v>
      </c>
      <c r="G89" s="2">
        <f>+[1]Historicals!G121</f>
        <v>1896</v>
      </c>
      <c r="H89" s="2">
        <f>+[1]Historicals!H121</f>
        <v>2347</v>
      </c>
      <c r="I89" s="2">
        <f>+[1]Historicals!I121</f>
        <v>1938</v>
      </c>
      <c r="J89" s="2">
        <f>+I89*(1+J90)</f>
        <v>1938</v>
      </c>
      <c r="K89" s="2">
        <f t="shared" ref="K89:N89" si="126">+J89*(1+K90)</f>
        <v>1938</v>
      </c>
      <c r="L89" s="2">
        <f t="shared" si="126"/>
        <v>1938</v>
      </c>
      <c r="M89" s="2">
        <f t="shared" si="126"/>
        <v>1938</v>
      </c>
      <c r="N89" s="2">
        <f t="shared" si="126"/>
        <v>1938</v>
      </c>
    </row>
    <row r="90" spans="1:14">
      <c r="A90" s="84" t="s">
        <v>14</v>
      </c>
      <c r="B90" s="81" t="str">
        <f t="shared" ref="B90:H90" si="127">+IFERROR(B89/A89-1,"nm")</f>
        <v>nm</v>
      </c>
      <c r="C90" s="81">
        <f t="shared" si="127"/>
        <v>0.14054054054054044</v>
      </c>
      <c r="D90" s="81">
        <f t="shared" si="127"/>
        <v>0.12606635071090055</v>
      </c>
      <c r="E90" s="81">
        <f t="shared" si="127"/>
        <v>0.26936026936026947</v>
      </c>
      <c r="F90" s="81">
        <f t="shared" si="127"/>
        <v>0.19893899204244025</v>
      </c>
      <c r="G90" s="81">
        <f t="shared" si="127"/>
        <v>4.8672566371681381E-2</v>
      </c>
      <c r="H90" s="81">
        <f t="shared" si="127"/>
        <v>0.2378691983122363</v>
      </c>
      <c r="I90" s="81">
        <f>+IFERROR(I89/H89-1,"nm")</f>
        <v>-0.17426501917341286</v>
      </c>
      <c r="J90" s="81">
        <f>+J91+J92</f>
        <v>0</v>
      </c>
      <c r="K90" s="81">
        <f t="shared" ref="K90:N90" si="128">+K91+K92</f>
        <v>0</v>
      </c>
      <c r="L90" s="81">
        <f t="shared" si="128"/>
        <v>0</v>
      </c>
      <c r="M90" s="81">
        <f t="shared" si="128"/>
        <v>0</v>
      </c>
      <c r="N90" s="81">
        <f t="shared" si="128"/>
        <v>0</v>
      </c>
    </row>
    <row r="91" spans="1:14">
      <c r="A91" s="84" t="s">
        <v>220</v>
      </c>
      <c r="B91" s="81">
        <f>+[1]Historicals!B246</f>
        <v>0</v>
      </c>
      <c r="C91" s="81">
        <f>+[1]Historicals!C246</f>
        <v>0</v>
      </c>
      <c r="D91" s="81">
        <f>+[1]Historicals!D246</f>
        <v>0</v>
      </c>
      <c r="E91" s="81">
        <f>+[1]Historicals!E246</f>
        <v>0</v>
      </c>
      <c r="F91" s="81">
        <f>+[1]Historicals!F246</f>
        <v>0</v>
      </c>
      <c r="G91" s="81">
        <f>+[1]Historicals!G246</f>
        <v>0</v>
      </c>
      <c r="H91" s="81">
        <f>+[1]Historicals!H246</f>
        <v>0</v>
      </c>
      <c r="I91" s="81">
        <f>+[1]Historicals!I246</f>
        <v>0</v>
      </c>
      <c r="J91" s="86">
        <v>0</v>
      </c>
      <c r="K91" s="86">
        <f t="shared" ref="K91:N92" si="129">+J91</f>
        <v>0</v>
      </c>
      <c r="L91" s="86">
        <f t="shared" si="129"/>
        <v>0</v>
      </c>
      <c r="M91" s="86">
        <f t="shared" si="129"/>
        <v>0</v>
      </c>
      <c r="N91" s="86">
        <f t="shared" si="129"/>
        <v>0</v>
      </c>
    </row>
    <row r="92" spans="1:14">
      <c r="A92" s="84" t="s">
        <v>221</v>
      </c>
      <c r="B92" s="81" t="str">
        <f t="shared" ref="B92:H92" si="130">+IFERROR(B90-B91,"nm")</f>
        <v>nm</v>
      </c>
      <c r="C92" s="81">
        <f t="shared" si="130"/>
        <v>0.14054054054054044</v>
      </c>
      <c r="D92" s="81">
        <f t="shared" si="130"/>
        <v>0.12606635071090055</v>
      </c>
      <c r="E92" s="81">
        <f t="shared" si="130"/>
        <v>0.26936026936026947</v>
      </c>
      <c r="F92" s="81">
        <f t="shared" si="130"/>
        <v>0.19893899204244025</v>
      </c>
      <c r="G92" s="81">
        <f t="shared" si="130"/>
        <v>4.8672566371681381E-2</v>
      </c>
      <c r="H92" s="81">
        <f t="shared" si="130"/>
        <v>0.2378691983122363</v>
      </c>
      <c r="I92" s="81">
        <f>+IFERROR(I90-I91,"nm")</f>
        <v>-0.17426501917341286</v>
      </c>
      <c r="J92" s="86">
        <v>0</v>
      </c>
      <c r="K92" s="86">
        <f t="shared" si="129"/>
        <v>0</v>
      </c>
      <c r="L92" s="86">
        <f t="shared" si="129"/>
        <v>0</v>
      </c>
      <c r="M92" s="86">
        <f t="shared" si="129"/>
        <v>0</v>
      </c>
      <c r="N92" s="86">
        <f t="shared" si="129"/>
        <v>0</v>
      </c>
    </row>
    <row r="93" spans="1:14">
      <c r="A93" s="85" t="s">
        <v>181</v>
      </c>
      <c r="B93" s="2">
        <f>+[1]Historicals!B122</f>
        <v>126</v>
      </c>
      <c r="C93" s="2">
        <f>+[1]Historicals!C122</f>
        <v>131</v>
      </c>
      <c r="D93" s="2">
        <f>+[1]Historicals!D122</f>
        <v>129</v>
      </c>
      <c r="E93" s="2">
        <f>+[1]Historicals!E122</f>
        <v>130</v>
      </c>
      <c r="F93" s="2">
        <f>+[1]Historicals!F122</f>
        <v>138</v>
      </c>
      <c r="G93" s="2">
        <f>+[1]Historicals!G122</f>
        <v>148</v>
      </c>
      <c r="H93" s="2">
        <f>+[1]Historicals!H122</f>
        <v>195</v>
      </c>
      <c r="I93" s="2">
        <f>+[1]Historicals!I122</f>
        <v>193</v>
      </c>
      <c r="J93" s="2">
        <f>+I93*(1+J94)</f>
        <v>193</v>
      </c>
      <c r="K93" s="2">
        <f t="shared" ref="K93:N93" si="131">+J93*(1+K94)</f>
        <v>193</v>
      </c>
      <c r="L93" s="2">
        <f t="shared" si="131"/>
        <v>193</v>
      </c>
      <c r="M93" s="2">
        <f t="shared" si="131"/>
        <v>193</v>
      </c>
      <c r="N93" s="2">
        <f t="shared" si="131"/>
        <v>193</v>
      </c>
    </row>
    <row r="94" spans="1:14">
      <c r="A94" s="84" t="s">
        <v>14</v>
      </c>
      <c r="B94" s="81" t="str">
        <f t="shared" ref="B94:H94" si="132">+IFERROR(B93/A93-1,"nm")</f>
        <v>nm</v>
      </c>
      <c r="C94" s="81">
        <f t="shared" si="132"/>
        <v>3.9682539682539764E-2</v>
      </c>
      <c r="D94" s="81">
        <f t="shared" si="132"/>
        <v>-1.5267175572519109E-2</v>
      </c>
      <c r="E94" s="81">
        <f t="shared" si="132"/>
        <v>7.7519379844961378E-3</v>
      </c>
      <c r="F94" s="81">
        <f t="shared" si="132"/>
        <v>6.1538461538461542E-2</v>
      </c>
      <c r="G94" s="81">
        <f t="shared" si="132"/>
        <v>7.2463768115942129E-2</v>
      </c>
      <c r="H94" s="81">
        <f t="shared" si="132"/>
        <v>0.31756756756756754</v>
      </c>
      <c r="I94" s="81">
        <f>+IFERROR(I93/H93-1,"nm")</f>
        <v>-1.025641025641022E-2</v>
      </c>
      <c r="J94" s="81">
        <f>+J95+J96</f>
        <v>0</v>
      </c>
      <c r="K94" s="81">
        <f t="shared" ref="K94:N94" si="133">+K95+K96</f>
        <v>0</v>
      </c>
      <c r="L94" s="81">
        <f t="shared" si="133"/>
        <v>0</v>
      </c>
      <c r="M94" s="81">
        <f t="shared" si="133"/>
        <v>0</v>
      </c>
      <c r="N94" s="81">
        <f t="shared" si="133"/>
        <v>0</v>
      </c>
    </row>
    <row r="95" spans="1:14">
      <c r="A95" s="84" t="s">
        <v>220</v>
      </c>
      <c r="B95" s="81">
        <f>+[1]Historicals!B244</f>
        <v>0</v>
      </c>
      <c r="C95" s="81">
        <f>+[1]Historicals!C244</f>
        <v>0</v>
      </c>
      <c r="D95" s="81">
        <f>+[1]Historicals!D244</f>
        <v>0</v>
      </c>
      <c r="E95" s="81">
        <f>+[1]Historicals!E244</f>
        <v>0</v>
      </c>
      <c r="F95" s="81">
        <f>+[1]Historicals!F244</f>
        <v>0</v>
      </c>
      <c r="G95" s="81">
        <f>+[1]Historicals!G244</f>
        <v>0</v>
      </c>
      <c r="H95" s="81">
        <f>+[1]Historicals!H244</f>
        <v>0</v>
      </c>
      <c r="I95" s="81">
        <f>+[1]Historicals!I244</f>
        <v>0</v>
      </c>
      <c r="J95" s="86">
        <v>0</v>
      </c>
      <c r="K95" s="86">
        <f t="shared" ref="K95:N96" si="134">+J95</f>
        <v>0</v>
      </c>
      <c r="L95" s="86">
        <f t="shared" si="134"/>
        <v>0</v>
      </c>
      <c r="M95" s="86">
        <f t="shared" si="134"/>
        <v>0</v>
      </c>
      <c r="N95" s="86">
        <f t="shared" si="134"/>
        <v>0</v>
      </c>
    </row>
    <row r="96" spans="1:14">
      <c r="A96" s="84" t="s">
        <v>221</v>
      </c>
      <c r="B96" s="81" t="str">
        <f t="shared" ref="B96:H96" si="135">+IFERROR(B94-B95,"nm")</f>
        <v>nm</v>
      </c>
      <c r="C96" s="81">
        <f t="shared" si="135"/>
        <v>3.9682539682539764E-2</v>
      </c>
      <c r="D96" s="81">
        <f t="shared" si="135"/>
        <v>-1.5267175572519109E-2</v>
      </c>
      <c r="E96" s="81">
        <f t="shared" si="135"/>
        <v>7.7519379844961378E-3</v>
      </c>
      <c r="F96" s="81">
        <f t="shared" si="135"/>
        <v>6.1538461538461542E-2</v>
      </c>
      <c r="G96" s="81">
        <f t="shared" si="135"/>
        <v>7.2463768115942129E-2</v>
      </c>
      <c r="H96" s="81">
        <f t="shared" si="135"/>
        <v>0.31756756756756754</v>
      </c>
      <c r="I96" s="81">
        <f>+IFERROR(I94-I95,"nm")</f>
        <v>-1.025641025641022E-2</v>
      </c>
      <c r="J96" s="86">
        <v>0</v>
      </c>
      <c r="K96" s="86">
        <f t="shared" si="134"/>
        <v>0</v>
      </c>
      <c r="L96" s="86">
        <f t="shared" si="134"/>
        <v>0</v>
      </c>
      <c r="M96" s="86">
        <f t="shared" si="134"/>
        <v>0</v>
      </c>
      <c r="N96" s="86">
        <f t="shared" si="134"/>
        <v>0</v>
      </c>
    </row>
    <row r="97" spans="1:14">
      <c r="A97" s="46" t="s">
        <v>45</v>
      </c>
      <c r="B97" s="82">
        <f t="shared" ref="B97:I97" si="136">+B104+B100</f>
        <v>1039</v>
      </c>
      <c r="C97" s="82">
        <f t="shared" si="136"/>
        <v>1420</v>
      </c>
      <c r="D97" s="82">
        <f t="shared" si="136"/>
        <v>1561</v>
      </c>
      <c r="E97" s="82">
        <f t="shared" si="136"/>
        <v>1863</v>
      </c>
      <c r="F97" s="82">
        <f t="shared" si="136"/>
        <v>2426</v>
      </c>
      <c r="G97" s="82">
        <f t="shared" si="136"/>
        <v>2534</v>
      </c>
      <c r="H97" s="82">
        <f t="shared" si="136"/>
        <v>3289</v>
      </c>
      <c r="I97" s="82">
        <f t="shared" si="136"/>
        <v>2406</v>
      </c>
      <c r="J97" s="82">
        <f>+J83*J99</f>
        <v>2406</v>
      </c>
      <c r="K97" s="82">
        <f t="shared" ref="K97:N97" si="137">+K83*K99</f>
        <v>2406</v>
      </c>
      <c r="L97" s="82">
        <f t="shared" si="137"/>
        <v>2406</v>
      </c>
      <c r="M97" s="82">
        <f t="shared" si="137"/>
        <v>2406</v>
      </c>
      <c r="N97" s="82">
        <f t="shared" si="137"/>
        <v>2406</v>
      </c>
    </row>
    <row r="98" spans="1:14">
      <c r="A98" s="87" t="s">
        <v>14</v>
      </c>
      <c r="B98" s="81" t="str">
        <f t="shared" ref="B98:H98" si="138">+IFERROR(B97/A97-1,"nm")</f>
        <v>nm</v>
      </c>
      <c r="C98" s="81">
        <f t="shared" si="138"/>
        <v>0.36669874879692022</v>
      </c>
      <c r="D98" s="81">
        <f t="shared" si="138"/>
        <v>9.9295774647887303E-2</v>
      </c>
      <c r="E98" s="81">
        <f t="shared" si="138"/>
        <v>0.19346572709801402</v>
      </c>
      <c r="F98" s="81">
        <f t="shared" si="138"/>
        <v>0.3022007514761138</v>
      </c>
      <c r="G98" s="81">
        <f t="shared" si="138"/>
        <v>4.4517724649629109E-2</v>
      </c>
      <c r="H98" s="81">
        <f t="shared" si="138"/>
        <v>0.29794790844514596</v>
      </c>
      <c r="I98" s="81">
        <f>+IFERROR(I97/H97-1,"nm")</f>
        <v>-0.26847065977500761</v>
      </c>
      <c r="J98" s="81">
        <f t="shared" ref="J98:N98" si="139">+IFERROR(J97/I97-1,"nm")</f>
        <v>0</v>
      </c>
      <c r="K98" s="81">
        <f t="shared" si="139"/>
        <v>0</v>
      </c>
      <c r="L98" s="81">
        <f t="shared" si="139"/>
        <v>0</v>
      </c>
      <c r="M98" s="81">
        <f t="shared" si="139"/>
        <v>0</v>
      </c>
      <c r="N98" s="81">
        <f t="shared" si="139"/>
        <v>0</v>
      </c>
    </row>
    <row r="99" spans="1:14">
      <c r="A99" s="87" t="s">
        <v>209</v>
      </c>
      <c r="B99" s="81">
        <f t="shared" ref="B99:H99" si="140">+IFERROR(B97/B$21,"nm")</f>
        <v>7.5618631732168845E-2</v>
      </c>
      <c r="C99" s="81">
        <f t="shared" si="140"/>
        <v>9.6179897046870771E-2</v>
      </c>
      <c r="D99" s="81">
        <f t="shared" si="140"/>
        <v>0.10258937960042061</v>
      </c>
      <c r="E99" s="81">
        <f t="shared" si="140"/>
        <v>0.12541231908448333</v>
      </c>
      <c r="F99" s="81">
        <f t="shared" si="140"/>
        <v>0.15255942648723431</v>
      </c>
      <c r="G99" s="81">
        <f t="shared" si="140"/>
        <v>0.17495167080916874</v>
      </c>
      <c r="H99" s="81">
        <f t="shared" si="140"/>
        <v>0.19145468304325047</v>
      </c>
      <c r="I99" s="81">
        <f>+IFERROR(I97/I$83,"nm")</f>
        <v>0.31880217304889358</v>
      </c>
      <c r="J99" s="86">
        <f>+I99</f>
        <v>0.31880217304889358</v>
      </c>
      <c r="K99" s="86">
        <f t="shared" ref="K99:N99" si="141">+J99</f>
        <v>0.31880217304889358</v>
      </c>
      <c r="L99" s="86">
        <f t="shared" si="141"/>
        <v>0.31880217304889358</v>
      </c>
      <c r="M99" s="86">
        <f t="shared" si="141"/>
        <v>0.31880217304889358</v>
      </c>
      <c r="N99" s="86">
        <f t="shared" si="141"/>
        <v>0.31880217304889358</v>
      </c>
    </row>
    <row r="100" spans="1:14">
      <c r="A100" s="46" t="s">
        <v>210</v>
      </c>
      <c r="B100" s="46">
        <f>+[1]Historicals!B173</f>
        <v>46</v>
      </c>
      <c r="C100" s="46">
        <f>+[1]Historicals!C173</f>
        <v>48</v>
      </c>
      <c r="D100" s="46">
        <f>+[1]Historicals!D173</f>
        <v>54</v>
      </c>
      <c r="E100" s="46">
        <f>+[1]Historicals!E173</f>
        <v>56</v>
      </c>
      <c r="F100" s="46">
        <f>+[1]Historicals!F173</f>
        <v>50</v>
      </c>
      <c r="G100" s="46">
        <f>+[1]Historicals!G173</f>
        <v>44</v>
      </c>
      <c r="H100" s="46">
        <f>+[1]Historicals!H173</f>
        <v>46</v>
      </c>
      <c r="I100" s="46">
        <f>+[1]Historicals!I173</f>
        <v>41</v>
      </c>
      <c r="J100" s="82">
        <f>+J103*J110</f>
        <v>41</v>
      </c>
      <c r="K100" s="82">
        <f t="shared" ref="K100:N100" si="142">+K103*K110</f>
        <v>41</v>
      </c>
      <c r="L100" s="82">
        <f t="shared" si="142"/>
        <v>41</v>
      </c>
      <c r="M100" s="82">
        <f t="shared" si="142"/>
        <v>41</v>
      </c>
      <c r="N100" s="82">
        <f t="shared" si="142"/>
        <v>41</v>
      </c>
    </row>
    <row r="101" spans="1:14">
      <c r="A101" s="87" t="s">
        <v>14</v>
      </c>
      <c r="B101" s="81" t="str">
        <f t="shared" ref="B101:H101" si="143">+IFERROR(B100/A100-1,"nm")</f>
        <v>nm</v>
      </c>
      <c r="C101" s="81">
        <f t="shared" si="143"/>
        <v>4.3478260869565188E-2</v>
      </c>
      <c r="D101" s="81">
        <f t="shared" si="143"/>
        <v>0.125</v>
      </c>
      <c r="E101" s="81">
        <f t="shared" si="143"/>
        <v>3.7037037037036979E-2</v>
      </c>
      <c r="F101" s="81">
        <f t="shared" si="143"/>
        <v>-0.1071428571428571</v>
      </c>
      <c r="G101" s="81">
        <f t="shared" si="143"/>
        <v>-0.12</v>
      </c>
      <c r="H101" s="81">
        <f t="shared" si="143"/>
        <v>4.5454545454545414E-2</v>
      </c>
      <c r="I101" s="81">
        <f>+IFERROR(I100/H100-1,"nm")</f>
        <v>-0.10869565217391308</v>
      </c>
      <c r="J101" s="81">
        <f t="shared" ref="J101:N101" si="144">+IFERROR(J100/I100-1,"nm")</f>
        <v>0</v>
      </c>
      <c r="K101" s="81">
        <f t="shared" si="144"/>
        <v>0</v>
      </c>
      <c r="L101" s="81">
        <f t="shared" si="144"/>
        <v>0</v>
      </c>
      <c r="M101" s="81">
        <f t="shared" si="144"/>
        <v>0</v>
      </c>
      <c r="N101" s="81">
        <f t="shared" si="144"/>
        <v>0</v>
      </c>
    </row>
    <row r="102" spans="1:14">
      <c r="A102" s="87" t="s">
        <v>212</v>
      </c>
      <c r="B102" s="81">
        <f t="shared" ref="B102:H102" si="145">+IFERROR(B100/B$21,"nm")</f>
        <v>3.3478893740902477E-3</v>
      </c>
      <c r="C102" s="81">
        <f t="shared" si="145"/>
        <v>3.251151449471688E-3</v>
      </c>
      <c r="D102" s="81">
        <f t="shared" si="145"/>
        <v>3.5488958990536278E-3</v>
      </c>
      <c r="E102" s="81">
        <f t="shared" si="145"/>
        <v>3.7697744867048132E-3</v>
      </c>
      <c r="F102" s="81">
        <f t="shared" si="145"/>
        <v>3.1442585838259338E-3</v>
      </c>
      <c r="G102" s="81">
        <f t="shared" si="145"/>
        <v>3.0378348522507597E-3</v>
      </c>
      <c r="H102" s="81">
        <f t="shared" si="145"/>
        <v>2.6776878747307759E-3</v>
      </c>
      <c r="I102" s="81">
        <f>+IFERROR(I100/I$83,"nm")</f>
        <v>5.4326222340002651E-3</v>
      </c>
      <c r="J102" s="81">
        <f t="shared" ref="J102:N102" si="146">+IFERROR(J100/J$21,"nm")</f>
        <v>2.2339671988230807E-3</v>
      </c>
      <c r="K102" s="81">
        <f t="shared" si="146"/>
        <v>2.2339671988230807E-3</v>
      </c>
      <c r="L102" s="81">
        <f t="shared" si="146"/>
        <v>2.2339671988230807E-3</v>
      </c>
      <c r="M102" s="81">
        <f t="shared" si="146"/>
        <v>2.2339671988230807E-3</v>
      </c>
      <c r="N102" s="81">
        <f t="shared" si="146"/>
        <v>2.2339671988230807E-3</v>
      </c>
    </row>
    <row r="103" spans="1:14">
      <c r="A103" s="87" t="s">
        <v>222</v>
      </c>
      <c r="B103" s="81">
        <f t="shared" ref="B103:H103" si="147">+IFERROR(B100/B110,"nm")</f>
        <v>0.18110236220472442</v>
      </c>
      <c r="C103" s="81">
        <f t="shared" si="147"/>
        <v>0.20512820512820512</v>
      </c>
      <c r="D103" s="81">
        <f t="shared" si="147"/>
        <v>0.24</v>
      </c>
      <c r="E103" s="81">
        <f t="shared" si="147"/>
        <v>0.21875</v>
      </c>
      <c r="F103" s="81">
        <f t="shared" si="147"/>
        <v>0.2109704641350211</v>
      </c>
      <c r="G103" s="81">
        <f t="shared" si="147"/>
        <v>0.20560747663551401</v>
      </c>
      <c r="H103" s="81">
        <f t="shared" si="147"/>
        <v>0.15972222222222221</v>
      </c>
      <c r="I103" s="81">
        <f>+IFERROR(I100/I110,"nm")</f>
        <v>0.13531353135313531</v>
      </c>
      <c r="J103" s="86">
        <f>+I103</f>
        <v>0.13531353135313531</v>
      </c>
      <c r="K103" s="86">
        <f t="shared" ref="K103:N103" si="148">+J103</f>
        <v>0.13531353135313531</v>
      </c>
      <c r="L103" s="86">
        <f t="shared" si="148"/>
        <v>0.13531353135313531</v>
      </c>
      <c r="M103" s="86">
        <f t="shared" si="148"/>
        <v>0.13531353135313531</v>
      </c>
      <c r="N103" s="86">
        <f t="shared" si="148"/>
        <v>0.13531353135313531</v>
      </c>
    </row>
    <row r="104" spans="1:14">
      <c r="A104" s="46" t="s">
        <v>213</v>
      </c>
      <c r="B104" s="46">
        <f>+[1]Historicals!B140</f>
        <v>993</v>
      </c>
      <c r="C104" s="46">
        <f>+[1]Historicals!C140</f>
        <v>1372</v>
      </c>
      <c r="D104" s="46">
        <f>+[1]Historicals!D140</f>
        <v>1507</v>
      </c>
      <c r="E104" s="46">
        <f>+[1]Historicals!E140</f>
        <v>1807</v>
      </c>
      <c r="F104" s="46">
        <f>+[1]Historicals!F140</f>
        <v>2376</v>
      </c>
      <c r="G104" s="46">
        <f>+[1]Historicals!G140</f>
        <v>2490</v>
      </c>
      <c r="H104" s="46">
        <f>+[1]Historicals!H140</f>
        <v>3243</v>
      </c>
      <c r="I104" s="46">
        <f>+[1]Historicals!I140</f>
        <v>2365</v>
      </c>
      <c r="J104" s="46">
        <f>+J97-J100</f>
        <v>2365</v>
      </c>
      <c r="K104" s="46">
        <f t="shared" ref="K104:N104" si="149">+K97-K100</f>
        <v>2365</v>
      </c>
      <c r="L104" s="46">
        <f t="shared" si="149"/>
        <v>2365</v>
      </c>
      <c r="M104" s="46">
        <f t="shared" si="149"/>
        <v>2365</v>
      </c>
      <c r="N104" s="46">
        <f t="shared" si="149"/>
        <v>2365</v>
      </c>
    </row>
    <row r="105" spans="1:14">
      <c r="A105" s="87" t="s">
        <v>14</v>
      </c>
      <c r="B105" s="81" t="str">
        <f t="shared" ref="B105:H105" si="150">+IFERROR(B104/A104-1,"nm")</f>
        <v>nm</v>
      </c>
      <c r="C105" s="81">
        <f t="shared" si="150"/>
        <v>0.38167170191339372</v>
      </c>
      <c r="D105" s="81">
        <f t="shared" si="150"/>
        <v>9.8396501457725938E-2</v>
      </c>
      <c r="E105" s="81">
        <f t="shared" si="150"/>
        <v>0.19907100199071004</v>
      </c>
      <c r="F105" s="81">
        <f t="shared" si="150"/>
        <v>0.31488655229662421</v>
      </c>
      <c r="G105" s="81">
        <f t="shared" si="150"/>
        <v>4.7979797979798011E-2</v>
      </c>
      <c r="H105" s="81">
        <f t="shared" si="150"/>
        <v>0.30240963855421676</v>
      </c>
      <c r="I105" s="81">
        <f>+IFERROR(I104/H104-1,"nm")</f>
        <v>-0.27073697193956214</v>
      </c>
      <c r="J105" s="81">
        <f t="shared" ref="J105:N105" si="151">+IFERROR(J104/I104-1,"nm")</f>
        <v>0</v>
      </c>
      <c r="K105" s="81">
        <f t="shared" si="151"/>
        <v>0</v>
      </c>
      <c r="L105" s="81">
        <f t="shared" si="151"/>
        <v>0</v>
      </c>
      <c r="M105" s="81">
        <f t="shared" si="151"/>
        <v>0</v>
      </c>
      <c r="N105" s="81">
        <f t="shared" si="151"/>
        <v>0</v>
      </c>
    </row>
    <row r="106" spans="1:14">
      <c r="A106" s="87" t="s">
        <v>209</v>
      </c>
      <c r="B106" s="81">
        <f t="shared" ref="B106:H106" si="152">+IFERROR(B104/B$21,"nm")</f>
        <v>7.2270742358078607E-2</v>
      </c>
      <c r="C106" s="81">
        <f t="shared" si="152"/>
        <v>9.2928745597399082E-2</v>
      </c>
      <c r="D106" s="81">
        <f t="shared" si="152"/>
        <v>9.9040483701366977E-2</v>
      </c>
      <c r="E106" s="81">
        <f t="shared" si="152"/>
        <v>0.12164254459777853</v>
      </c>
      <c r="F106" s="81">
        <f t="shared" si="152"/>
        <v>0.14941516790340836</v>
      </c>
      <c r="G106" s="81">
        <f t="shared" si="152"/>
        <v>0.17191383595691798</v>
      </c>
      <c r="H106" s="81">
        <f t="shared" si="152"/>
        <v>0.1887769951685197</v>
      </c>
      <c r="I106" s="81">
        <f>+IFERROR(I104/I$83,"nm")</f>
        <v>0.31336955081489332</v>
      </c>
      <c r="J106" s="81">
        <f t="shared" ref="J106:N106" si="153">+IFERROR(J104/J$21,"nm")</f>
        <v>0.12886176646869721</v>
      </c>
      <c r="K106" s="81">
        <f t="shared" si="153"/>
        <v>0.12886176646869721</v>
      </c>
      <c r="L106" s="81">
        <f t="shared" si="153"/>
        <v>0.12886176646869721</v>
      </c>
      <c r="M106" s="81">
        <f t="shared" si="153"/>
        <v>0.12886176646869721</v>
      </c>
      <c r="N106" s="81">
        <f t="shared" si="153"/>
        <v>0.12886176646869721</v>
      </c>
    </row>
    <row r="107" spans="1:14">
      <c r="A107" s="46" t="s">
        <v>215</v>
      </c>
      <c r="B107" s="46">
        <f>+[1]Historicals!B162</f>
        <v>69</v>
      </c>
      <c r="C107" s="46">
        <f>+[1]Historicals!C162</f>
        <v>44</v>
      </c>
      <c r="D107" s="46">
        <f>+[1]Historicals!D162</f>
        <v>51</v>
      </c>
      <c r="E107" s="46">
        <f>+[1]Historicals!E162</f>
        <v>76</v>
      </c>
      <c r="F107" s="46">
        <f>+[1]Historicals!F162</f>
        <v>49</v>
      </c>
      <c r="G107" s="46">
        <f>+[1]Historicals!G162</f>
        <v>28</v>
      </c>
      <c r="H107" s="46">
        <f>+[1]Historicals!H162</f>
        <v>94</v>
      </c>
      <c r="I107" s="46">
        <f>+[1]Historicals!I162</f>
        <v>78</v>
      </c>
      <c r="J107" s="82">
        <f>+J83*J109</f>
        <v>78</v>
      </c>
      <c r="K107" s="82">
        <f t="shared" ref="K107:N107" si="154">+K83*K109</f>
        <v>78</v>
      </c>
      <c r="L107" s="82">
        <f t="shared" si="154"/>
        <v>78</v>
      </c>
      <c r="M107" s="82">
        <f t="shared" si="154"/>
        <v>78</v>
      </c>
      <c r="N107" s="82">
        <f t="shared" si="154"/>
        <v>78</v>
      </c>
    </row>
    <row r="108" spans="1:14">
      <c r="A108" s="87" t="s">
        <v>14</v>
      </c>
      <c r="B108" s="81" t="str">
        <f t="shared" ref="B108:H108" si="155">+IFERROR(B107/A107-1,"nm")</f>
        <v>nm</v>
      </c>
      <c r="C108" s="81">
        <f t="shared" si="155"/>
        <v>-0.3623188405797102</v>
      </c>
      <c r="D108" s="81">
        <f t="shared" si="155"/>
        <v>0.15909090909090917</v>
      </c>
      <c r="E108" s="81">
        <f t="shared" si="155"/>
        <v>0.49019607843137258</v>
      </c>
      <c r="F108" s="81">
        <f t="shared" si="155"/>
        <v>-0.35526315789473684</v>
      </c>
      <c r="G108" s="81">
        <f t="shared" si="155"/>
        <v>-0.4285714285714286</v>
      </c>
      <c r="H108" s="81">
        <f t="shared" si="155"/>
        <v>2.3571428571428572</v>
      </c>
      <c r="I108" s="81">
        <f>+IFERROR(I107/H107-1,"nm")</f>
        <v>-0.17021276595744683</v>
      </c>
      <c r="J108" s="81">
        <f t="shared" ref="J108:N108" si="156">+IFERROR(J107/I107-1,"nm")</f>
        <v>0</v>
      </c>
      <c r="K108" s="81">
        <f t="shared" si="156"/>
        <v>0</v>
      </c>
      <c r="L108" s="81">
        <f t="shared" si="156"/>
        <v>0</v>
      </c>
      <c r="M108" s="81">
        <f t="shared" si="156"/>
        <v>0</v>
      </c>
      <c r="N108" s="81">
        <f t="shared" si="156"/>
        <v>0</v>
      </c>
    </row>
    <row r="109" spans="1:14">
      <c r="A109" s="87" t="s">
        <v>212</v>
      </c>
      <c r="B109" s="81">
        <f t="shared" ref="B109:H109" si="157">+IFERROR(B107/B$21,"nm")</f>
        <v>5.0218340611353713E-3</v>
      </c>
      <c r="C109" s="81">
        <f t="shared" si="157"/>
        <v>2.980222162015714E-3</v>
      </c>
      <c r="D109" s="81">
        <f t="shared" si="157"/>
        <v>3.3517350157728706E-3</v>
      </c>
      <c r="E109" s="81">
        <f t="shared" si="157"/>
        <v>5.1161225176708175E-3</v>
      </c>
      <c r="F109" s="81">
        <f t="shared" si="157"/>
        <v>3.081373412149415E-3</v>
      </c>
      <c r="G109" s="81">
        <f t="shared" si="157"/>
        <v>1.9331676332504833E-3</v>
      </c>
      <c r="H109" s="81">
        <f t="shared" si="157"/>
        <v>5.4717969614063678E-3</v>
      </c>
      <c r="I109" s="81">
        <f>+IFERROR(I107/I$83,"nm")</f>
        <v>1.0335232542732211E-2</v>
      </c>
      <c r="J109" s="86">
        <f>+I109</f>
        <v>1.0335232542732211E-2</v>
      </c>
      <c r="K109" s="86">
        <f t="shared" ref="K109:N109" si="158">+J109</f>
        <v>1.0335232542732211E-2</v>
      </c>
      <c r="L109" s="86">
        <f t="shared" si="158"/>
        <v>1.0335232542732211E-2</v>
      </c>
      <c r="M109" s="86">
        <f t="shared" si="158"/>
        <v>1.0335232542732211E-2</v>
      </c>
      <c r="N109" s="86">
        <f t="shared" si="158"/>
        <v>1.0335232542732211E-2</v>
      </c>
    </row>
    <row r="110" spans="1:14">
      <c r="A110" s="46" t="s">
        <v>217</v>
      </c>
      <c r="B110" s="46">
        <f>[1]Historicals!B151</f>
        <v>254</v>
      </c>
      <c r="C110" s="46">
        <f>[1]Historicals!C151</f>
        <v>234</v>
      </c>
      <c r="D110" s="46">
        <f>[1]Historicals!D151</f>
        <v>225</v>
      </c>
      <c r="E110" s="46">
        <f>[1]Historicals!E151</f>
        <v>256</v>
      </c>
      <c r="F110" s="46">
        <f>[1]Historicals!F151</f>
        <v>237</v>
      </c>
      <c r="G110" s="46">
        <f>[1]Historicals!G151</f>
        <v>214</v>
      </c>
      <c r="H110" s="46">
        <f>[1]Historicals!H151</f>
        <v>288</v>
      </c>
      <c r="I110" s="46">
        <f>[1]Historicals!I151</f>
        <v>303</v>
      </c>
      <c r="J110" s="82">
        <f>+J83*J112</f>
        <v>303</v>
      </c>
      <c r="K110" s="82">
        <f t="shared" ref="K110:N110" si="159">+K83*K112</f>
        <v>303</v>
      </c>
      <c r="L110" s="82">
        <f t="shared" si="159"/>
        <v>303</v>
      </c>
      <c r="M110" s="82">
        <f t="shared" si="159"/>
        <v>303</v>
      </c>
      <c r="N110" s="82">
        <f t="shared" si="159"/>
        <v>303</v>
      </c>
    </row>
    <row r="111" spans="1:14">
      <c r="A111" s="87" t="s">
        <v>14</v>
      </c>
      <c r="B111" s="81" t="str">
        <f t="shared" ref="B111:H111" si="160">+IFERROR(B110/A110-1,"nm")</f>
        <v>nm</v>
      </c>
      <c r="C111" s="81">
        <f t="shared" si="160"/>
        <v>-7.8740157480314932E-2</v>
      </c>
      <c r="D111" s="81">
        <f t="shared" si="160"/>
        <v>-3.8461538461538436E-2</v>
      </c>
      <c r="E111" s="81">
        <f t="shared" si="160"/>
        <v>0.13777777777777778</v>
      </c>
      <c r="F111" s="81">
        <f t="shared" si="160"/>
        <v>-7.421875E-2</v>
      </c>
      <c r="G111" s="81">
        <f t="shared" si="160"/>
        <v>-9.7046413502109741E-2</v>
      </c>
      <c r="H111" s="81">
        <f t="shared" si="160"/>
        <v>0.34579439252336441</v>
      </c>
      <c r="I111" s="81">
        <f>+IFERROR(I110/H110-1,"nm")</f>
        <v>5.2083333333333259E-2</v>
      </c>
      <c r="J111" s="81">
        <f>+J112+J113</f>
        <v>4.0148403339075128E-2</v>
      </c>
      <c r="K111" s="81">
        <f t="shared" ref="K111:N111" si="161">+K112+K113</f>
        <v>4.0148403339075128E-2</v>
      </c>
      <c r="L111" s="81">
        <f t="shared" si="161"/>
        <v>4.0148403339075128E-2</v>
      </c>
      <c r="M111" s="81">
        <f t="shared" si="161"/>
        <v>4.0148403339075128E-2</v>
      </c>
      <c r="N111" s="81">
        <f t="shared" si="161"/>
        <v>4.0148403339075128E-2</v>
      </c>
    </row>
    <row r="112" spans="1:14">
      <c r="A112" s="87" t="s">
        <v>212</v>
      </c>
      <c r="B112" s="81">
        <f t="shared" ref="B112:H112" si="162">+IFERROR(B110/B$21,"nm")</f>
        <v>1.8486171761280933E-2</v>
      </c>
      <c r="C112" s="81">
        <f t="shared" si="162"/>
        <v>1.5849363316174477E-2</v>
      </c>
      <c r="D112" s="81">
        <f t="shared" si="162"/>
        <v>1.4787066246056782E-2</v>
      </c>
      <c r="E112" s="81">
        <f t="shared" si="162"/>
        <v>1.7233254796364859E-2</v>
      </c>
      <c r="F112" s="81">
        <f t="shared" si="162"/>
        <v>1.4903785687334926E-2</v>
      </c>
      <c r="G112" s="81">
        <f t="shared" si="162"/>
        <v>1.4774924054128693E-2</v>
      </c>
      <c r="H112" s="81">
        <f t="shared" si="162"/>
        <v>1.6764654520053553E-2</v>
      </c>
      <c r="I112" s="81">
        <f>+IFERROR(I110/I$83,"nm")</f>
        <v>4.0148403339075128E-2</v>
      </c>
      <c r="J112" s="86">
        <f>+I112</f>
        <v>4.0148403339075128E-2</v>
      </c>
      <c r="K112" s="86">
        <f t="shared" ref="K112:N112" si="163">+J112</f>
        <v>4.0148403339075128E-2</v>
      </c>
      <c r="L112" s="86">
        <f t="shared" si="163"/>
        <v>4.0148403339075128E-2</v>
      </c>
      <c r="M112" s="86">
        <f t="shared" si="163"/>
        <v>4.0148403339075128E-2</v>
      </c>
      <c r="N112" s="86">
        <f t="shared" si="163"/>
        <v>4.0148403339075128E-2</v>
      </c>
    </row>
    <row r="113" spans="1:14">
      <c r="A113" s="83" t="str">
        <f>+[1]Historicals!A123</f>
        <v>Asia Pacific &amp; Latin America</v>
      </c>
      <c r="B113" s="83"/>
      <c r="C113" s="83"/>
      <c r="D113" s="83"/>
      <c r="E113" s="83"/>
      <c r="F113" s="83"/>
      <c r="G113" s="83"/>
      <c r="H113" s="83"/>
      <c r="I113" s="83"/>
      <c r="J113" s="76"/>
      <c r="K113" s="76"/>
      <c r="L113" s="76"/>
      <c r="M113" s="76"/>
      <c r="N113" s="76"/>
    </row>
    <row r="114" spans="1:14">
      <c r="A114" s="46" t="s">
        <v>219</v>
      </c>
      <c r="B114" s="46">
        <f>[1]Historicals!B123</f>
        <v>4653</v>
      </c>
      <c r="C114" s="46">
        <f>[1]Historicals!C123</f>
        <v>4317</v>
      </c>
      <c r="D114" s="46">
        <f>[1]Historicals!D123</f>
        <v>4737</v>
      </c>
      <c r="E114" s="46">
        <f>[1]Historicals!E123</f>
        <v>5166</v>
      </c>
      <c r="F114" s="46">
        <f>[1]Historicals!F123</f>
        <v>5254</v>
      </c>
      <c r="G114" s="46">
        <f>[1]Historicals!G123</f>
        <v>5028</v>
      </c>
      <c r="H114" s="46">
        <f>[1]Historicals!H123</f>
        <v>5343</v>
      </c>
      <c r="I114" s="46">
        <f>[1]Historicals!I123</f>
        <v>5955</v>
      </c>
      <c r="J114" s="46">
        <f>+SUM(J116+J120+J124)</f>
        <v>5955</v>
      </c>
      <c r="K114" s="46">
        <f t="shared" ref="K114:N114" si="164">+SUM(K116+K120+K124)</f>
        <v>5955</v>
      </c>
      <c r="L114" s="46">
        <f t="shared" si="164"/>
        <v>5955</v>
      </c>
      <c r="M114" s="46">
        <f t="shared" si="164"/>
        <v>5955</v>
      </c>
      <c r="N114" s="46">
        <f t="shared" si="164"/>
        <v>5955</v>
      </c>
    </row>
    <row r="115" spans="1:14">
      <c r="A115" s="84" t="s">
        <v>14</v>
      </c>
      <c r="B115" s="81" t="str">
        <f t="shared" ref="B115:H115" si="165">+IFERROR(B114/A114-1,"nm")</f>
        <v>nm</v>
      </c>
      <c r="C115" s="81">
        <f t="shared" si="165"/>
        <v>-7.2211476466795599E-2</v>
      </c>
      <c r="D115" s="81">
        <f t="shared" si="165"/>
        <v>9.7289784572619942E-2</v>
      </c>
      <c r="E115" s="81">
        <f t="shared" si="165"/>
        <v>9.0563647878403986E-2</v>
      </c>
      <c r="F115" s="81">
        <f t="shared" si="165"/>
        <v>1.7034456058846237E-2</v>
      </c>
      <c r="G115" s="81">
        <f t="shared" si="165"/>
        <v>-4.3014845831747195E-2</v>
      </c>
      <c r="H115" s="81">
        <f t="shared" si="165"/>
        <v>6.2649164677804237E-2</v>
      </c>
      <c r="I115" s="81">
        <f>+IFERROR(I114/H114-1,"nm")</f>
        <v>0.11454239191465465</v>
      </c>
      <c r="J115" s="81">
        <f t="shared" ref="J115:N115" si="166">+IFERROR(J114/I114-1,"nm")</f>
        <v>0</v>
      </c>
      <c r="K115" s="81">
        <f t="shared" si="166"/>
        <v>0</v>
      </c>
      <c r="L115" s="81">
        <f t="shared" si="166"/>
        <v>0</v>
      </c>
      <c r="M115" s="81">
        <f t="shared" si="166"/>
        <v>0</v>
      </c>
      <c r="N115" s="81">
        <f t="shared" si="166"/>
        <v>0</v>
      </c>
    </row>
    <row r="116" spans="1:14">
      <c r="A116" s="85" t="s">
        <v>179</v>
      </c>
      <c r="B116" s="2">
        <f>+[1]Historicals!B124</f>
        <v>3093</v>
      </c>
      <c r="C116" s="2">
        <f>+[1]Historicals!C124</f>
        <v>2930</v>
      </c>
      <c r="D116" s="2">
        <f>+[1]Historicals!D124</f>
        <v>3285</v>
      </c>
      <c r="E116" s="2">
        <f>+[1]Historicals!E124</f>
        <v>3575</v>
      </c>
      <c r="F116" s="2">
        <f>+[1]Historicals!F124</f>
        <v>3622</v>
      </c>
      <c r="G116" s="2">
        <f>+[1]Historicals!G124</f>
        <v>3449</v>
      </c>
      <c r="H116" s="2">
        <f>+[1]Historicals!H124</f>
        <v>3659</v>
      </c>
      <c r="I116" s="2">
        <f>+[1]Historicals!I124</f>
        <v>4111</v>
      </c>
      <c r="J116" s="2">
        <f>+I116*(1+J117)</f>
        <v>4111</v>
      </c>
      <c r="K116" s="2">
        <f t="shared" ref="K116:N116" si="167">+J116*(1+K117)</f>
        <v>4111</v>
      </c>
      <c r="L116" s="2">
        <f t="shared" si="167"/>
        <v>4111</v>
      </c>
      <c r="M116" s="2">
        <f t="shared" si="167"/>
        <v>4111</v>
      </c>
      <c r="N116" s="2">
        <f t="shared" si="167"/>
        <v>4111</v>
      </c>
    </row>
    <row r="117" spans="1:14">
      <c r="A117" s="84" t="s">
        <v>14</v>
      </c>
      <c r="B117" s="81" t="str">
        <f t="shared" ref="B117:H117" si="168">+IFERROR(B116/A116-1,"nm")</f>
        <v>nm</v>
      </c>
      <c r="C117" s="81">
        <f t="shared" si="168"/>
        <v>-5.269964435822827E-2</v>
      </c>
      <c r="D117" s="81">
        <f t="shared" si="168"/>
        <v>0.12116040955631391</v>
      </c>
      <c r="E117" s="81">
        <f t="shared" si="168"/>
        <v>8.8280060882800715E-2</v>
      </c>
      <c r="F117" s="81">
        <f t="shared" si="168"/>
        <v>1.3146853146853044E-2</v>
      </c>
      <c r="G117" s="81">
        <f t="shared" si="168"/>
        <v>-4.7763666482606326E-2</v>
      </c>
      <c r="H117" s="81">
        <f t="shared" si="168"/>
        <v>6.0887213685126174E-2</v>
      </c>
      <c r="I117" s="81">
        <f>+IFERROR(I116/H116-1,"nm")</f>
        <v>0.12353101940420874</v>
      </c>
      <c r="J117" s="81">
        <f>+J118+J119</f>
        <v>0</v>
      </c>
      <c r="K117" s="81">
        <f t="shared" ref="K117:N117" si="169">+K118+K119</f>
        <v>0</v>
      </c>
      <c r="L117" s="81">
        <f t="shared" si="169"/>
        <v>0</v>
      </c>
      <c r="M117" s="81">
        <f t="shared" si="169"/>
        <v>0</v>
      </c>
      <c r="N117" s="81">
        <f t="shared" si="169"/>
        <v>0</v>
      </c>
    </row>
    <row r="118" spans="1:14">
      <c r="A118" s="84" t="s">
        <v>220</v>
      </c>
      <c r="B118" s="81">
        <f>+[1]Historicals!B273</f>
        <v>0</v>
      </c>
      <c r="C118" s="81">
        <f>+[1]Historicals!C273</f>
        <v>0</v>
      </c>
      <c r="D118" s="81">
        <f>+[1]Historicals!D273</f>
        <v>0</v>
      </c>
      <c r="E118" s="81">
        <f>+[1]Historicals!E273</f>
        <v>0</v>
      </c>
      <c r="F118" s="81">
        <f>+[1]Historicals!F273</f>
        <v>0</v>
      </c>
      <c r="G118" s="81">
        <f>+[1]Historicals!G273</f>
        <v>0</v>
      </c>
      <c r="H118" s="81">
        <f>+[1]Historicals!H273</f>
        <v>0</v>
      </c>
      <c r="I118" s="81">
        <f>+[1]Historicals!I273</f>
        <v>0</v>
      </c>
      <c r="J118" s="86">
        <v>0</v>
      </c>
      <c r="K118" s="86">
        <f t="shared" ref="K118:N119" si="170">+J118</f>
        <v>0</v>
      </c>
      <c r="L118" s="86">
        <f t="shared" si="170"/>
        <v>0</v>
      </c>
      <c r="M118" s="86">
        <f t="shared" si="170"/>
        <v>0</v>
      </c>
      <c r="N118" s="86">
        <f t="shared" si="170"/>
        <v>0</v>
      </c>
    </row>
    <row r="119" spans="1:14">
      <c r="A119" s="84" t="s">
        <v>221</v>
      </c>
      <c r="B119" s="81" t="str">
        <f t="shared" ref="B119:H119" si="171">+IFERROR(B117-B118,"nm")</f>
        <v>nm</v>
      </c>
      <c r="C119" s="81">
        <f t="shared" si="171"/>
        <v>-5.269964435822827E-2</v>
      </c>
      <c r="D119" s="81">
        <f t="shared" si="171"/>
        <v>0.12116040955631391</v>
      </c>
      <c r="E119" s="81">
        <f t="shared" si="171"/>
        <v>8.8280060882800715E-2</v>
      </c>
      <c r="F119" s="81">
        <f t="shared" si="171"/>
        <v>1.3146853146853044E-2</v>
      </c>
      <c r="G119" s="81">
        <f t="shared" si="171"/>
        <v>-4.7763666482606326E-2</v>
      </c>
      <c r="H119" s="81">
        <f t="shared" si="171"/>
        <v>6.0887213685126174E-2</v>
      </c>
      <c r="I119" s="81">
        <f>+IFERROR(I117-I118,"nm")</f>
        <v>0.12353101940420874</v>
      </c>
      <c r="J119" s="86">
        <v>0</v>
      </c>
      <c r="K119" s="86">
        <f t="shared" si="170"/>
        <v>0</v>
      </c>
      <c r="L119" s="86">
        <f t="shared" si="170"/>
        <v>0</v>
      </c>
      <c r="M119" s="86">
        <f t="shared" si="170"/>
        <v>0</v>
      </c>
      <c r="N119" s="86">
        <f t="shared" si="170"/>
        <v>0</v>
      </c>
    </row>
    <row r="120" spans="1:14">
      <c r="A120" s="85" t="s">
        <v>180</v>
      </c>
      <c r="B120" s="2">
        <f>+[1]Historicals!B125</f>
        <v>1251</v>
      </c>
      <c r="C120" s="2">
        <f>+[1]Historicals!C125</f>
        <v>1117</v>
      </c>
      <c r="D120" s="2">
        <f>+[1]Historicals!D125</f>
        <v>1185</v>
      </c>
      <c r="E120" s="2">
        <f>+[1]Historicals!E125</f>
        <v>1347</v>
      </c>
      <c r="F120" s="2">
        <f>+[1]Historicals!F125</f>
        <v>1395</v>
      </c>
      <c r="G120" s="2">
        <f>+[1]Historicals!G125</f>
        <v>1365</v>
      </c>
      <c r="H120" s="2">
        <f>+[1]Historicals!H125</f>
        <v>1494</v>
      </c>
      <c r="I120" s="2">
        <f>+[1]Historicals!I125</f>
        <v>1610</v>
      </c>
      <c r="J120" s="2">
        <f>+I120*(1+J121)</f>
        <v>1610</v>
      </c>
      <c r="K120" s="2">
        <f t="shared" ref="K120:N120" si="172">+J120*(1+K121)</f>
        <v>1610</v>
      </c>
      <c r="L120" s="2">
        <f t="shared" si="172"/>
        <v>1610</v>
      </c>
      <c r="M120" s="2">
        <f t="shared" si="172"/>
        <v>1610</v>
      </c>
      <c r="N120" s="2">
        <f t="shared" si="172"/>
        <v>1610</v>
      </c>
    </row>
    <row r="121" spans="1:14">
      <c r="A121" s="84" t="s">
        <v>14</v>
      </c>
      <c r="B121" s="81" t="str">
        <f t="shared" ref="B121:H121" si="173">+IFERROR(B120/A120-1,"nm")</f>
        <v>nm</v>
      </c>
      <c r="C121" s="81">
        <f t="shared" si="173"/>
        <v>-0.10711430855315751</v>
      </c>
      <c r="D121" s="81">
        <f t="shared" si="173"/>
        <v>6.0877350044762801E-2</v>
      </c>
      <c r="E121" s="81">
        <f t="shared" si="173"/>
        <v>0.13670886075949373</v>
      </c>
      <c r="F121" s="81">
        <f t="shared" si="173"/>
        <v>3.563474387527843E-2</v>
      </c>
      <c r="G121" s="81">
        <f t="shared" si="173"/>
        <v>-2.1505376344086002E-2</v>
      </c>
      <c r="H121" s="81">
        <f t="shared" si="173"/>
        <v>9.4505494505494614E-2</v>
      </c>
      <c r="I121" s="81">
        <f>+IFERROR(I120/H120-1,"nm")</f>
        <v>7.7643908969210251E-2</v>
      </c>
      <c r="J121" s="81">
        <f>+J122+J123</f>
        <v>0</v>
      </c>
      <c r="K121" s="81">
        <f t="shared" ref="K121:N121" si="174">+K122+K123</f>
        <v>0</v>
      </c>
      <c r="L121" s="81">
        <f t="shared" si="174"/>
        <v>0</v>
      </c>
      <c r="M121" s="81">
        <f t="shared" si="174"/>
        <v>0</v>
      </c>
      <c r="N121" s="81">
        <f t="shared" si="174"/>
        <v>0</v>
      </c>
    </row>
    <row r="122" spans="1:14">
      <c r="A122" s="84" t="s">
        <v>220</v>
      </c>
      <c r="B122" s="81">
        <f>+[1]Historicals!B277</f>
        <v>0</v>
      </c>
      <c r="C122" s="81">
        <f>+[1]Historicals!C277</f>
        <v>0</v>
      </c>
      <c r="D122" s="81">
        <f>+[1]Historicals!D277</f>
        <v>0</v>
      </c>
      <c r="E122" s="81">
        <f>+[1]Historicals!E277</f>
        <v>0</v>
      </c>
      <c r="F122" s="81">
        <f>+[1]Historicals!F277</f>
        <v>0</v>
      </c>
      <c r="G122" s="81">
        <f>+[1]Historicals!G277</f>
        <v>0</v>
      </c>
      <c r="H122" s="81">
        <f>+[1]Historicals!H277</f>
        <v>0</v>
      </c>
      <c r="I122" s="81">
        <f>+[1]Historicals!I277</f>
        <v>0</v>
      </c>
      <c r="J122" s="86">
        <v>0</v>
      </c>
      <c r="K122" s="86">
        <f t="shared" ref="K122:N123" si="175">+J122</f>
        <v>0</v>
      </c>
      <c r="L122" s="86">
        <f t="shared" si="175"/>
        <v>0</v>
      </c>
      <c r="M122" s="86">
        <f t="shared" si="175"/>
        <v>0</v>
      </c>
      <c r="N122" s="86">
        <f t="shared" si="175"/>
        <v>0</v>
      </c>
    </row>
    <row r="123" spans="1:14">
      <c r="A123" s="84" t="s">
        <v>221</v>
      </c>
      <c r="B123" s="81" t="str">
        <f t="shared" ref="B123:H123" si="176">+IFERROR(B121-B122,"nm")</f>
        <v>nm</v>
      </c>
      <c r="C123" s="81">
        <f t="shared" si="176"/>
        <v>-0.10711430855315751</v>
      </c>
      <c r="D123" s="81">
        <f t="shared" si="176"/>
        <v>6.0877350044762801E-2</v>
      </c>
      <c r="E123" s="81">
        <f t="shared" si="176"/>
        <v>0.13670886075949373</v>
      </c>
      <c r="F123" s="81">
        <f t="shared" si="176"/>
        <v>3.563474387527843E-2</v>
      </c>
      <c r="G123" s="81">
        <f t="shared" si="176"/>
        <v>-2.1505376344086002E-2</v>
      </c>
      <c r="H123" s="81">
        <f t="shared" si="176"/>
        <v>9.4505494505494614E-2</v>
      </c>
      <c r="I123" s="81">
        <f>+IFERROR(I121-I122,"nm")</f>
        <v>7.7643908969210251E-2</v>
      </c>
      <c r="J123" s="86">
        <v>0</v>
      </c>
      <c r="K123" s="86">
        <f t="shared" si="175"/>
        <v>0</v>
      </c>
      <c r="L123" s="86">
        <f t="shared" si="175"/>
        <v>0</v>
      </c>
      <c r="M123" s="86">
        <f t="shared" si="175"/>
        <v>0</v>
      </c>
      <c r="N123" s="86">
        <f t="shared" si="175"/>
        <v>0</v>
      </c>
    </row>
    <row r="124" spans="1:14">
      <c r="A124" s="85" t="s">
        <v>181</v>
      </c>
      <c r="B124" s="2">
        <f>+[1]Historicals!B126</f>
        <v>309</v>
      </c>
      <c r="C124" s="2">
        <f>+[1]Historicals!C126</f>
        <v>270</v>
      </c>
      <c r="D124" s="2">
        <f>+[1]Historicals!D126</f>
        <v>267</v>
      </c>
      <c r="E124" s="2">
        <f>+[1]Historicals!E126</f>
        <v>244</v>
      </c>
      <c r="F124" s="2">
        <f>+[1]Historicals!F126</f>
        <v>237</v>
      </c>
      <c r="G124" s="2">
        <f>+[1]Historicals!G126</f>
        <v>214</v>
      </c>
      <c r="H124" s="2">
        <f>+[1]Historicals!H126</f>
        <v>190</v>
      </c>
      <c r="I124" s="2">
        <f>+[1]Historicals!I126</f>
        <v>234</v>
      </c>
      <c r="J124" s="2">
        <f>+I124*(1+J125)</f>
        <v>234</v>
      </c>
      <c r="K124" s="2">
        <f t="shared" ref="K124:N124" si="177">+J124*(1+K125)</f>
        <v>234</v>
      </c>
      <c r="L124" s="2">
        <f t="shared" si="177"/>
        <v>234</v>
      </c>
      <c r="M124" s="2">
        <f t="shared" si="177"/>
        <v>234</v>
      </c>
      <c r="N124" s="2">
        <f t="shared" si="177"/>
        <v>234</v>
      </c>
    </row>
    <row r="125" spans="1:14">
      <c r="A125" s="84" t="s">
        <v>14</v>
      </c>
      <c r="B125" s="81" t="str">
        <f t="shared" ref="B125:H125" si="178">+IFERROR(B124/A124-1,"nm")</f>
        <v>nm</v>
      </c>
      <c r="C125" s="81">
        <f t="shared" si="178"/>
        <v>-0.12621359223300976</v>
      </c>
      <c r="D125" s="81">
        <f t="shared" si="178"/>
        <v>-1.1111111111111072E-2</v>
      </c>
      <c r="E125" s="81">
        <f t="shared" si="178"/>
        <v>-8.6142322097378266E-2</v>
      </c>
      <c r="F125" s="81">
        <f t="shared" si="178"/>
        <v>-2.8688524590163911E-2</v>
      </c>
      <c r="G125" s="81">
        <f t="shared" si="178"/>
        <v>-9.7046413502109741E-2</v>
      </c>
      <c r="H125" s="81">
        <f t="shared" si="178"/>
        <v>-0.11214953271028039</v>
      </c>
      <c r="I125" s="81">
        <f>+IFERROR(I124/H124-1,"nm")</f>
        <v>0.23157894736842111</v>
      </c>
      <c r="J125" s="81">
        <f>+J126+J127</f>
        <v>0</v>
      </c>
      <c r="K125" s="81">
        <f t="shared" ref="K125:N125" si="179">+K126+K127</f>
        <v>0</v>
      </c>
      <c r="L125" s="81">
        <f t="shared" si="179"/>
        <v>0</v>
      </c>
      <c r="M125" s="81">
        <f t="shared" si="179"/>
        <v>0</v>
      </c>
      <c r="N125" s="81">
        <f t="shared" si="179"/>
        <v>0</v>
      </c>
    </row>
    <row r="126" spans="1:14">
      <c r="A126" s="84" t="s">
        <v>220</v>
      </c>
      <c r="B126" s="81">
        <f>+[1]Historicals!B275</f>
        <v>0</v>
      </c>
      <c r="C126" s="81">
        <f>+[1]Historicals!C275</f>
        <v>0</v>
      </c>
      <c r="D126" s="81">
        <f>+[1]Historicals!D275</f>
        <v>0</v>
      </c>
      <c r="E126" s="81">
        <f>+[1]Historicals!E275</f>
        <v>0</v>
      </c>
      <c r="F126" s="81">
        <f>+[1]Historicals!F275</f>
        <v>0</v>
      </c>
      <c r="G126" s="81">
        <f>+[1]Historicals!G275</f>
        <v>0</v>
      </c>
      <c r="H126" s="81">
        <f>+[1]Historicals!H275</f>
        <v>0</v>
      </c>
      <c r="I126" s="81">
        <f>+[1]Historicals!I275</f>
        <v>0</v>
      </c>
      <c r="J126" s="86">
        <v>0</v>
      </c>
      <c r="K126" s="86">
        <f t="shared" ref="K126:N127" si="180">+J126</f>
        <v>0</v>
      </c>
      <c r="L126" s="86">
        <f t="shared" si="180"/>
        <v>0</v>
      </c>
      <c r="M126" s="86">
        <f t="shared" si="180"/>
        <v>0</v>
      </c>
      <c r="N126" s="86">
        <f t="shared" si="180"/>
        <v>0</v>
      </c>
    </row>
    <row r="127" spans="1:14">
      <c r="A127" s="84" t="s">
        <v>221</v>
      </c>
      <c r="B127" s="81" t="str">
        <f t="shared" ref="B127:H127" si="181">+IFERROR(B125-B126,"nm")</f>
        <v>nm</v>
      </c>
      <c r="C127" s="81">
        <f t="shared" si="181"/>
        <v>-0.12621359223300976</v>
      </c>
      <c r="D127" s="81">
        <f t="shared" si="181"/>
        <v>-1.1111111111111072E-2</v>
      </c>
      <c r="E127" s="81">
        <f t="shared" si="181"/>
        <v>-8.6142322097378266E-2</v>
      </c>
      <c r="F127" s="81">
        <f t="shared" si="181"/>
        <v>-2.8688524590163911E-2</v>
      </c>
      <c r="G127" s="81">
        <f t="shared" si="181"/>
        <v>-9.7046413502109741E-2</v>
      </c>
      <c r="H127" s="81">
        <f t="shared" si="181"/>
        <v>-0.11214953271028039</v>
      </c>
      <c r="I127" s="81">
        <f>+IFERROR(I125-I126,"nm")</f>
        <v>0.23157894736842111</v>
      </c>
      <c r="J127" s="86">
        <v>0</v>
      </c>
      <c r="K127" s="86">
        <f t="shared" si="180"/>
        <v>0</v>
      </c>
      <c r="L127" s="86">
        <f t="shared" si="180"/>
        <v>0</v>
      </c>
      <c r="M127" s="86">
        <f t="shared" si="180"/>
        <v>0</v>
      </c>
      <c r="N127" s="86">
        <f t="shared" si="180"/>
        <v>0</v>
      </c>
    </row>
    <row r="128" spans="1:14">
      <c r="A128" s="46" t="s">
        <v>45</v>
      </c>
      <c r="B128" s="82">
        <f t="shared" ref="B128:H128" si="182">+B135+B131</f>
        <v>967</v>
      </c>
      <c r="C128" s="82">
        <f t="shared" si="182"/>
        <v>1044</v>
      </c>
      <c r="D128" s="82">
        <f t="shared" si="182"/>
        <v>1034</v>
      </c>
      <c r="E128" s="82">
        <f t="shared" si="182"/>
        <v>1244</v>
      </c>
      <c r="F128" s="82">
        <f t="shared" si="182"/>
        <v>1376</v>
      </c>
      <c r="G128" s="82">
        <f t="shared" si="182"/>
        <v>1230</v>
      </c>
      <c r="H128" s="82">
        <f t="shared" si="182"/>
        <v>1573</v>
      </c>
      <c r="I128" s="82">
        <f>+I135+I131</f>
        <v>1938</v>
      </c>
      <c r="J128" s="82">
        <f>+J114*J130</f>
        <v>1938</v>
      </c>
      <c r="K128" s="82">
        <f t="shared" ref="K128:N128" si="183">+K114*K130</f>
        <v>1938</v>
      </c>
      <c r="L128" s="82">
        <f t="shared" si="183"/>
        <v>1938</v>
      </c>
      <c r="M128" s="82">
        <f t="shared" si="183"/>
        <v>1938</v>
      </c>
      <c r="N128" s="82">
        <f t="shared" si="183"/>
        <v>1938</v>
      </c>
    </row>
    <row r="129" spans="1:14">
      <c r="A129" s="87" t="s">
        <v>14</v>
      </c>
      <c r="B129" s="81" t="str">
        <f t="shared" ref="B129:H129" si="184">+IFERROR(B128/A128-1,"nm")</f>
        <v>nm</v>
      </c>
      <c r="C129" s="81">
        <f t="shared" si="184"/>
        <v>7.962771458117901E-2</v>
      </c>
      <c r="D129" s="81">
        <f t="shared" si="184"/>
        <v>-9.5785440613026518E-3</v>
      </c>
      <c r="E129" s="81">
        <f t="shared" si="184"/>
        <v>0.20309477756286265</v>
      </c>
      <c r="F129" s="81">
        <f t="shared" si="184"/>
        <v>0.10610932475884249</v>
      </c>
      <c r="G129" s="81">
        <f t="shared" si="184"/>
        <v>-0.10610465116279066</v>
      </c>
      <c r="H129" s="81">
        <f t="shared" si="184"/>
        <v>0.27886178861788613</v>
      </c>
      <c r="I129" s="81">
        <f>+IFERROR(I128/H128-1,"nm")</f>
        <v>0.23204068658614108</v>
      </c>
      <c r="J129" s="81">
        <f t="shared" ref="J129:N129" si="185">+IFERROR(J128/I128-1,"nm")</f>
        <v>0</v>
      </c>
      <c r="K129" s="81">
        <f t="shared" si="185"/>
        <v>0</v>
      </c>
      <c r="L129" s="81">
        <f t="shared" si="185"/>
        <v>0</v>
      </c>
      <c r="M129" s="81">
        <f t="shared" si="185"/>
        <v>0</v>
      </c>
      <c r="N129" s="81">
        <f t="shared" si="185"/>
        <v>0</v>
      </c>
    </row>
    <row r="130" spans="1:14">
      <c r="A130" s="87" t="s">
        <v>209</v>
      </c>
      <c r="B130" s="81">
        <f t="shared" ref="B130:H130" si="186">+IFERROR(B128/B$21,"nm")</f>
        <v>7.0378457059679767E-2</v>
      </c>
      <c r="C130" s="81">
        <f t="shared" si="186"/>
        <v>7.0712544026009211E-2</v>
      </c>
      <c r="D130" s="81">
        <f t="shared" si="186"/>
        <v>6.7954784437434274E-2</v>
      </c>
      <c r="E130" s="81">
        <f t="shared" si="186"/>
        <v>8.374284752608549E-2</v>
      </c>
      <c r="F130" s="81">
        <f t="shared" si="186"/>
        <v>8.6529996226889699E-2</v>
      </c>
      <c r="G130" s="81">
        <f t="shared" si="186"/>
        <v>8.4921292460646225E-2</v>
      </c>
      <c r="H130" s="81">
        <f t="shared" si="186"/>
        <v>9.1565283194598057E-2</v>
      </c>
      <c r="I130" s="81">
        <f>+IFERROR(I128/I$114,"nm")</f>
        <v>0.32544080604534004</v>
      </c>
      <c r="J130" s="86">
        <f>+I130</f>
        <v>0.32544080604534004</v>
      </c>
      <c r="K130" s="86">
        <f t="shared" ref="K130:N130" si="187">+J130</f>
        <v>0.32544080604534004</v>
      </c>
      <c r="L130" s="86">
        <f t="shared" si="187"/>
        <v>0.32544080604534004</v>
      </c>
      <c r="M130" s="86">
        <f t="shared" si="187"/>
        <v>0.32544080604534004</v>
      </c>
      <c r="N130" s="86">
        <f t="shared" si="187"/>
        <v>0.32544080604534004</v>
      </c>
    </row>
    <row r="131" spans="1:14">
      <c r="A131" s="46" t="s">
        <v>210</v>
      </c>
      <c r="B131" s="46">
        <f>+[1]Historicals!B174</f>
        <v>49</v>
      </c>
      <c r="C131" s="46">
        <f>+[1]Historicals!C174</f>
        <v>42</v>
      </c>
      <c r="D131" s="46">
        <f>+[1]Historicals!D174</f>
        <v>54</v>
      </c>
      <c r="E131" s="46">
        <f>+[1]Historicals!E174</f>
        <v>55</v>
      </c>
      <c r="F131" s="46">
        <f>+[1]Historicals!F174</f>
        <v>53</v>
      </c>
      <c r="G131" s="46">
        <f>+[1]Historicals!G174</f>
        <v>46</v>
      </c>
      <c r="H131" s="46">
        <f>+[1]Historicals!H174</f>
        <v>43</v>
      </c>
      <c r="I131" s="46">
        <f>+[1]Historicals!I174</f>
        <v>42</v>
      </c>
      <c r="J131" s="82">
        <f>+J134*J141</f>
        <v>42</v>
      </c>
      <c r="K131" s="82">
        <f t="shared" ref="K131:N131" si="188">+K134*K141</f>
        <v>42</v>
      </c>
      <c r="L131" s="82">
        <f t="shared" si="188"/>
        <v>42</v>
      </c>
      <c r="M131" s="82">
        <f t="shared" si="188"/>
        <v>42</v>
      </c>
      <c r="N131" s="82">
        <f t="shared" si="188"/>
        <v>42</v>
      </c>
    </row>
    <row r="132" spans="1:14">
      <c r="A132" s="87" t="s">
        <v>14</v>
      </c>
      <c r="B132" s="81" t="str">
        <f t="shared" ref="B132:H132" si="189">+IFERROR(B131/A131-1,"nm")</f>
        <v>nm</v>
      </c>
      <c r="C132" s="81">
        <f t="shared" si="189"/>
        <v>-0.1428571428571429</v>
      </c>
      <c r="D132" s="81">
        <f t="shared" si="189"/>
        <v>0.28571428571428581</v>
      </c>
      <c r="E132" s="81">
        <f t="shared" si="189"/>
        <v>1.8518518518518601E-2</v>
      </c>
      <c r="F132" s="81">
        <f t="shared" si="189"/>
        <v>-3.6363636363636376E-2</v>
      </c>
      <c r="G132" s="81">
        <f t="shared" si="189"/>
        <v>-0.13207547169811318</v>
      </c>
      <c r="H132" s="81">
        <f t="shared" si="189"/>
        <v>-6.5217391304347783E-2</v>
      </c>
      <c r="I132" s="81">
        <f>+IFERROR(I131/H131-1,"nm")</f>
        <v>-2.3255813953488413E-2</v>
      </c>
      <c r="J132" s="81">
        <f t="shared" ref="J132:N132" si="190">+IFERROR(J131/I131-1,"nm")</f>
        <v>0</v>
      </c>
      <c r="K132" s="81">
        <f t="shared" si="190"/>
        <v>0</v>
      </c>
      <c r="L132" s="81">
        <f t="shared" si="190"/>
        <v>0</v>
      </c>
      <c r="M132" s="81">
        <f t="shared" si="190"/>
        <v>0</v>
      </c>
      <c r="N132" s="81">
        <f t="shared" si="190"/>
        <v>0</v>
      </c>
    </row>
    <row r="133" spans="1:14">
      <c r="A133" s="87" t="s">
        <v>212</v>
      </c>
      <c r="B133" s="81">
        <f t="shared" ref="B133:H133" si="191">+IFERROR(B131/B$21,"nm")</f>
        <v>3.5662299854439593E-3</v>
      </c>
      <c r="C133" s="81">
        <f t="shared" si="191"/>
        <v>2.8447575182877268E-3</v>
      </c>
      <c r="D133" s="81">
        <f t="shared" si="191"/>
        <v>3.5488958990536278E-3</v>
      </c>
      <c r="E133" s="81">
        <f t="shared" si="191"/>
        <v>3.7024570851565131E-3</v>
      </c>
      <c r="F133" s="81">
        <f t="shared" si="191"/>
        <v>3.33291409885549E-3</v>
      </c>
      <c r="G133" s="81">
        <f t="shared" si="191"/>
        <v>3.1759182546257938E-3</v>
      </c>
      <c r="H133" s="81">
        <f t="shared" si="191"/>
        <v>2.5030560568135513E-3</v>
      </c>
      <c r="I133" s="81">
        <f>+IFERROR(I131/I$114,"nm")</f>
        <v>7.0528967254408059E-3</v>
      </c>
      <c r="J133" s="81">
        <f t="shared" ref="J133:N133" si="192">+IFERROR(J131/J$21,"nm")</f>
        <v>2.2884542036724241E-3</v>
      </c>
      <c r="K133" s="81">
        <f t="shared" si="192"/>
        <v>2.2884542036724241E-3</v>
      </c>
      <c r="L133" s="81">
        <f t="shared" si="192"/>
        <v>2.2884542036724241E-3</v>
      </c>
      <c r="M133" s="81">
        <f t="shared" si="192"/>
        <v>2.2884542036724241E-3</v>
      </c>
      <c r="N133" s="81">
        <f t="shared" si="192"/>
        <v>2.2884542036724241E-3</v>
      </c>
    </row>
    <row r="134" spans="1:14">
      <c r="A134" s="87" t="s">
        <v>222</v>
      </c>
      <c r="B134" s="81">
        <f t="shared" ref="B134:H134" si="193">+IFERROR(B131/B141,"nm")</f>
        <v>0.15909090909090909</v>
      </c>
      <c r="C134" s="81">
        <f t="shared" si="193"/>
        <v>0.12650602409638553</v>
      </c>
      <c r="D134" s="81">
        <f t="shared" si="193"/>
        <v>0.1588235294117647</v>
      </c>
      <c r="E134" s="81">
        <f t="shared" si="193"/>
        <v>0.16224188790560473</v>
      </c>
      <c r="F134" s="81">
        <f t="shared" si="193"/>
        <v>0.16257668711656442</v>
      </c>
      <c r="G134" s="81">
        <f t="shared" si="193"/>
        <v>0.1554054054054054</v>
      </c>
      <c r="H134" s="81">
        <f t="shared" si="193"/>
        <v>0.14144736842105263</v>
      </c>
      <c r="I134" s="81">
        <f>+IFERROR(I131/I141,"nm")</f>
        <v>0.15328467153284672</v>
      </c>
      <c r="J134" s="86">
        <f>+I134</f>
        <v>0.15328467153284672</v>
      </c>
      <c r="K134" s="86">
        <f t="shared" ref="K134:N134" si="194">+J134</f>
        <v>0.15328467153284672</v>
      </c>
      <c r="L134" s="86">
        <f t="shared" si="194"/>
        <v>0.15328467153284672</v>
      </c>
      <c r="M134" s="86">
        <f t="shared" si="194"/>
        <v>0.15328467153284672</v>
      </c>
      <c r="N134" s="86">
        <f t="shared" si="194"/>
        <v>0.15328467153284672</v>
      </c>
    </row>
    <row r="135" spans="1:14">
      <c r="A135" s="46" t="s">
        <v>213</v>
      </c>
      <c r="B135" s="46">
        <f>+[1]Historicals!B141</f>
        <v>918</v>
      </c>
      <c r="C135" s="46">
        <f>+[1]Historicals!C141</f>
        <v>1002</v>
      </c>
      <c r="D135" s="46">
        <f>+[1]Historicals!D141</f>
        <v>980</v>
      </c>
      <c r="E135" s="46">
        <f>+[1]Historicals!E141</f>
        <v>1189</v>
      </c>
      <c r="F135" s="46">
        <f>+[1]Historicals!F141</f>
        <v>1323</v>
      </c>
      <c r="G135" s="46">
        <f>+[1]Historicals!G141</f>
        <v>1184</v>
      </c>
      <c r="H135" s="46">
        <f>+[1]Historicals!H141</f>
        <v>1530</v>
      </c>
      <c r="I135" s="46">
        <f>+[1]Historicals!I141</f>
        <v>1896</v>
      </c>
      <c r="J135" s="46">
        <f>+J128-J131</f>
        <v>1896</v>
      </c>
      <c r="K135" s="46">
        <f t="shared" ref="K135:N135" si="195">+K128-K131</f>
        <v>1896</v>
      </c>
      <c r="L135" s="46">
        <f t="shared" si="195"/>
        <v>1896</v>
      </c>
      <c r="M135" s="46">
        <f t="shared" si="195"/>
        <v>1896</v>
      </c>
      <c r="N135" s="46">
        <f t="shared" si="195"/>
        <v>1896</v>
      </c>
    </row>
    <row r="136" spans="1:14">
      <c r="A136" s="87" t="s">
        <v>14</v>
      </c>
      <c r="B136" s="81" t="str">
        <f t="shared" ref="B136:H136" si="196">+IFERROR(B135/A135-1,"nm")</f>
        <v>nm</v>
      </c>
      <c r="C136" s="81">
        <f t="shared" si="196"/>
        <v>9.1503267973856106E-2</v>
      </c>
      <c r="D136" s="81">
        <f t="shared" si="196"/>
        <v>-2.1956087824351322E-2</v>
      </c>
      <c r="E136" s="81">
        <f t="shared" si="196"/>
        <v>0.21326530612244898</v>
      </c>
      <c r="F136" s="81">
        <f t="shared" si="196"/>
        <v>0.11269974768713209</v>
      </c>
      <c r="G136" s="81">
        <f t="shared" si="196"/>
        <v>-0.1050642479213908</v>
      </c>
      <c r="H136" s="81">
        <f t="shared" si="196"/>
        <v>0.29222972972972983</v>
      </c>
      <c r="I136" s="81">
        <f>+IFERROR(I135/H135-1,"nm")</f>
        <v>0.23921568627450984</v>
      </c>
      <c r="J136" s="81">
        <f t="shared" ref="J136:N136" si="197">+IFERROR(J135/I135-1,"nm")</f>
        <v>0</v>
      </c>
      <c r="K136" s="81">
        <f t="shared" si="197"/>
        <v>0</v>
      </c>
      <c r="L136" s="81">
        <f t="shared" si="197"/>
        <v>0</v>
      </c>
      <c r="M136" s="81">
        <f t="shared" si="197"/>
        <v>0</v>
      </c>
      <c r="N136" s="81">
        <f t="shared" si="197"/>
        <v>0</v>
      </c>
    </row>
    <row r="137" spans="1:14">
      <c r="A137" s="87" t="s">
        <v>209</v>
      </c>
      <c r="B137" s="81">
        <f t="shared" ref="B137:H137" si="198">+IFERROR(B135/B$21,"nm")</f>
        <v>6.6812227074235814E-2</v>
      </c>
      <c r="C137" s="81">
        <f t="shared" si="198"/>
        <v>6.7867786507721489E-2</v>
      </c>
      <c r="D137" s="81">
        <f t="shared" si="198"/>
        <v>6.4405888538380654E-2</v>
      </c>
      <c r="E137" s="81">
        <f t="shared" si="198"/>
        <v>8.0040390440928977E-2</v>
      </c>
      <c r="F137" s="81">
        <f t="shared" si="198"/>
        <v>8.3197082128034214E-2</v>
      </c>
      <c r="G137" s="81">
        <f t="shared" si="198"/>
        <v>8.1745374206020432E-2</v>
      </c>
      <c r="H137" s="81">
        <f t="shared" si="198"/>
        <v>8.90622271377845E-2</v>
      </c>
      <c r="I137" s="81">
        <f>+IFERROR(I135/I$114,"nm")</f>
        <v>0.31838790931989924</v>
      </c>
      <c r="J137" s="81">
        <f t="shared" ref="J137:N137" si="199">+IFERROR(J135/J$21,"nm")</f>
        <v>0.10330736119435514</v>
      </c>
      <c r="K137" s="81">
        <f t="shared" si="199"/>
        <v>0.10330736119435514</v>
      </c>
      <c r="L137" s="81">
        <f t="shared" si="199"/>
        <v>0.10330736119435514</v>
      </c>
      <c r="M137" s="81">
        <f t="shared" si="199"/>
        <v>0.10330736119435514</v>
      </c>
      <c r="N137" s="81">
        <f t="shared" si="199"/>
        <v>0.10330736119435514</v>
      </c>
    </row>
    <row r="138" spans="1:14">
      <c r="A138" s="46" t="s">
        <v>215</v>
      </c>
      <c r="B138" s="46">
        <f>+[1]Historicals!B163</f>
        <v>52</v>
      </c>
      <c r="C138" s="46">
        <f>+[1]Historicals!C163</f>
        <v>62</v>
      </c>
      <c r="D138" s="46">
        <f>+[1]Historicals!D163</f>
        <v>59</v>
      </c>
      <c r="E138" s="46">
        <f>+[1]Historicals!E163</f>
        <v>49</v>
      </c>
      <c r="F138" s="46">
        <f>+[1]Historicals!F163</f>
        <v>47</v>
      </c>
      <c r="G138" s="46">
        <f>+[1]Historicals!G163</f>
        <v>41</v>
      </c>
      <c r="H138" s="46">
        <f>+[1]Historicals!H163</f>
        <v>54</v>
      </c>
      <c r="I138" s="46">
        <f>+[1]Historicals!I163</f>
        <v>56</v>
      </c>
      <c r="J138" s="82">
        <f>+J114*J140</f>
        <v>56</v>
      </c>
      <c r="K138" s="82">
        <f t="shared" ref="K138:N138" si="200">+K114*K140</f>
        <v>56</v>
      </c>
      <c r="L138" s="82">
        <f t="shared" si="200"/>
        <v>56</v>
      </c>
      <c r="M138" s="82">
        <f t="shared" si="200"/>
        <v>56</v>
      </c>
      <c r="N138" s="82">
        <f t="shared" si="200"/>
        <v>56</v>
      </c>
    </row>
    <row r="139" spans="1:14">
      <c r="A139" s="87" t="s">
        <v>14</v>
      </c>
      <c r="B139" s="81" t="str">
        <f t="shared" ref="B139:H139" si="201">+IFERROR(B138/A138-1,"nm")</f>
        <v>nm</v>
      </c>
      <c r="C139" s="81">
        <f t="shared" si="201"/>
        <v>0.19230769230769229</v>
      </c>
      <c r="D139" s="81">
        <f t="shared" si="201"/>
        <v>-4.8387096774193505E-2</v>
      </c>
      <c r="E139" s="81">
        <f t="shared" si="201"/>
        <v>-0.16949152542372881</v>
      </c>
      <c r="F139" s="81">
        <f t="shared" si="201"/>
        <v>-4.081632653061229E-2</v>
      </c>
      <c r="G139" s="81">
        <f t="shared" si="201"/>
        <v>-0.12765957446808507</v>
      </c>
      <c r="H139" s="81">
        <f t="shared" si="201"/>
        <v>0.31707317073170738</v>
      </c>
      <c r="I139" s="81">
        <f>+IFERROR(I138/H138-1,"nm")</f>
        <v>3.7037037037036979E-2</v>
      </c>
      <c r="J139" s="81">
        <f t="shared" ref="J139:N139" si="202">+IFERROR(J138/I138-1,"nm")</f>
        <v>0</v>
      </c>
      <c r="K139" s="81">
        <f t="shared" si="202"/>
        <v>0</v>
      </c>
      <c r="L139" s="81">
        <f t="shared" si="202"/>
        <v>0</v>
      </c>
      <c r="M139" s="81">
        <f t="shared" si="202"/>
        <v>0</v>
      </c>
      <c r="N139" s="81">
        <f t="shared" si="202"/>
        <v>0</v>
      </c>
    </row>
    <row r="140" spans="1:14">
      <c r="A140" s="87" t="s">
        <v>212</v>
      </c>
      <c r="B140" s="81">
        <f t="shared" ref="B140:H140" si="203">+IFERROR(B138/B$21,"nm")</f>
        <v>3.7845705967976709E-3</v>
      </c>
      <c r="C140" s="81">
        <f t="shared" si="203"/>
        <v>4.1994039555675973E-3</v>
      </c>
      <c r="D140" s="81">
        <f t="shared" si="203"/>
        <v>3.8774973711882231E-3</v>
      </c>
      <c r="E140" s="81">
        <f t="shared" si="203"/>
        <v>3.2985526758667117E-3</v>
      </c>
      <c r="F140" s="81">
        <f t="shared" si="203"/>
        <v>2.9556030687963777E-3</v>
      </c>
      <c r="G140" s="81">
        <f t="shared" si="203"/>
        <v>2.8307097486882076E-3</v>
      </c>
      <c r="H140" s="81">
        <f t="shared" si="203"/>
        <v>3.1433727225100411E-3</v>
      </c>
      <c r="I140" s="81">
        <f>+IFERROR(I138/I$114,"nm")</f>
        <v>9.4038623005877411E-3</v>
      </c>
      <c r="J140" s="86">
        <f>+I140</f>
        <v>9.4038623005877411E-3</v>
      </c>
      <c r="K140" s="86">
        <f t="shared" ref="K140:N140" si="204">+J140</f>
        <v>9.4038623005877411E-3</v>
      </c>
      <c r="L140" s="86">
        <f t="shared" si="204"/>
        <v>9.4038623005877411E-3</v>
      </c>
      <c r="M140" s="86">
        <f t="shared" si="204"/>
        <v>9.4038623005877411E-3</v>
      </c>
      <c r="N140" s="86">
        <f t="shared" si="204"/>
        <v>9.4038623005877411E-3</v>
      </c>
    </row>
    <row r="141" spans="1:14">
      <c r="A141" s="46" t="s">
        <v>217</v>
      </c>
      <c r="B141" s="46">
        <f>[1]Historicals!B152</f>
        <v>308</v>
      </c>
      <c r="C141" s="46">
        <f>[1]Historicals!C152</f>
        <v>332</v>
      </c>
      <c r="D141" s="46">
        <f>[1]Historicals!D152</f>
        <v>340</v>
      </c>
      <c r="E141" s="46">
        <f>[1]Historicals!E152</f>
        <v>339</v>
      </c>
      <c r="F141" s="46">
        <f>[1]Historicals!F152</f>
        <v>326</v>
      </c>
      <c r="G141" s="46">
        <f>[1]Historicals!G152</f>
        <v>296</v>
      </c>
      <c r="H141" s="46">
        <f>[1]Historicals!H152</f>
        <v>304</v>
      </c>
      <c r="I141" s="46">
        <f>[1]Historicals!I152</f>
        <v>274</v>
      </c>
      <c r="J141" s="82">
        <f>+J114*J143</f>
        <v>274</v>
      </c>
      <c r="K141" s="82">
        <f t="shared" ref="K141:N141" si="205">+K114*K143</f>
        <v>274</v>
      </c>
      <c r="L141" s="82">
        <f t="shared" si="205"/>
        <v>274</v>
      </c>
      <c r="M141" s="82">
        <f t="shared" si="205"/>
        <v>274</v>
      </c>
      <c r="N141" s="82">
        <f t="shared" si="205"/>
        <v>274</v>
      </c>
    </row>
    <row r="142" spans="1:14">
      <c r="A142" s="87" t="s">
        <v>14</v>
      </c>
      <c r="B142" s="81" t="str">
        <f t="shared" ref="B142:H142" si="206">+IFERROR(B141/A141-1,"nm")</f>
        <v>nm</v>
      </c>
      <c r="C142" s="81">
        <f t="shared" si="206"/>
        <v>7.7922077922077948E-2</v>
      </c>
      <c r="D142" s="81">
        <f t="shared" si="206"/>
        <v>2.4096385542168752E-2</v>
      </c>
      <c r="E142" s="81">
        <f t="shared" si="206"/>
        <v>-2.9411764705882248E-3</v>
      </c>
      <c r="F142" s="81">
        <f t="shared" si="206"/>
        <v>-3.8348082595870192E-2</v>
      </c>
      <c r="G142" s="81">
        <f t="shared" si="206"/>
        <v>-9.2024539877300637E-2</v>
      </c>
      <c r="H142" s="81">
        <f t="shared" si="206"/>
        <v>2.7027027027026973E-2</v>
      </c>
      <c r="I142" s="81">
        <f>+IFERROR(I141/H141-1,"nm")</f>
        <v>-9.8684210526315819E-2</v>
      </c>
      <c r="J142" s="81">
        <f>+J143+J144</f>
        <v>4.6011754827875735E-2</v>
      </c>
      <c r="K142" s="81">
        <f t="shared" ref="K142:N142" si="207">+K143+K144</f>
        <v>4.6011754827875735E-2</v>
      </c>
      <c r="L142" s="81">
        <f t="shared" si="207"/>
        <v>4.6011754827875735E-2</v>
      </c>
      <c r="M142" s="81">
        <f t="shared" si="207"/>
        <v>4.6011754827875735E-2</v>
      </c>
      <c r="N142" s="81">
        <f t="shared" si="207"/>
        <v>4.6011754827875735E-2</v>
      </c>
    </row>
    <row r="143" spans="1:14">
      <c r="A143" s="87" t="s">
        <v>212</v>
      </c>
      <c r="B143" s="81">
        <f t="shared" ref="B143:H143" si="208">+IFERROR(B141/B$21,"nm")</f>
        <v>2.2416302765647742E-2</v>
      </c>
      <c r="C143" s="81">
        <f t="shared" si="208"/>
        <v>2.2487130858845843E-2</v>
      </c>
      <c r="D143" s="81">
        <f t="shared" si="208"/>
        <v>2.2344900105152471E-2</v>
      </c>
      <c r="E143" s="81">
        <f t="shared" si="208"/>
        <v>2.2820599124873778E-2</v>
      </c>
      <c r="F143" s="81">
        <f t="shared" si="208"/>
        <v>2.0500565966545089E-2</v>
      </c>
      <c r="G143" s="81">
        <f t="shared" si="208"/>
        <v>2.0436343551505108E-2</v>
      </c>
      <c r="H143" s="81">
        <f t="shared" si="208"/>
        <v>1.7696024215612085E-2</v>
      </c>
      <c r="I143" s="81">
        <f>+IFERROR(I141/I$114,"nm")</f>
        <v>4.6011754827875735E-2</v>
      </c>
      <c r="J143" s="86">
        <f>+I143</f>
        <v>4.6011754827875735E-2</v>
      </c>
      <c r="K143" s="86">
        <f t="shared" ref="K143:N143" si="209">+J143</f>
        <v>4.6011754827875735E-2</v>
      </c>
      <c r="L143" s="86">
        <f t="shared" si="209"/>
        <v>4.6011754827875735E-2</v>
      </c>
      <c r="M143" s="86">
        <f t="shared" si="209"/>
        <v>4.6011754827875735E-2</v>
      </c>
      <c r="N143" s="86">
        <f t="shared" si="209"/>
        <v>4.6011754827875735E-2</v>
      </c>
    </row>
    <row r="144" spans="1:14">
      <c r="A144" s="83" t="str">
        <f>+[1]Historicals!A127</f>
        <v>Global Brand Divisions</v>
      </c>
      <c r="B144" s="83"/>
      <c r="C144" s="83"/>
      <c r="D144" s="83"/>
      <c r="E144" s="83"/>
      <c r="F144" s="83"/>
      <c r="G144" s="83"/>
      <c r="H144" s="83"/>
      <c r="I144" s="83"/>
      <c r="J144" s="76"/>
      <c r="K144" s="76"/>
      <c r="L144" s="76"/>
      <c r="M144" s="76"/>
      <c r="N144" s="76"/>
    </row>
    <row r="145" spans="1:14">
      <c r="A145" s="46" t="s">
        <v>219</v>
      </c>
      <c r="B145" s="46">
        <f>[1]Historicals!B127</f>
        <v>115</v>
      </c>
      <c r="C145" s="46">
        <f>[1]Historicals!C127</f>
        <v>73</v>
      </c>
      <c r="D145" s="46">
        <f>[1]Historicals!D127</f>
        <v>73</v>
      </c>
      <c r="E145" s="46">
        <f>[1]Historicals!E127</f>
        <v>88</v>
      </c>
      <c r="F145" s="46">
        <f>[1]Historicals!F127</f>
        <v>42</v>
      </c>
      <c r="G145" s="46">
        <f>[1]Historicals!G127</f>
        <v>30</v>
      </c>
      <c r="H145" s="46">
        <f>[1]Historicals!H127</f>
        <v>25</v>
      </c>
      <c r="I145" s="46">
        <f>[1]Historicals!I127</f>
        <v>102</v>
      </c>
      <c r="J145" s="46">
        <f>I145</f>
        <v>102</v>
      </c>
      <c r="K145" s="46">
        <f>J145</f>
        <v>102</v>
      </c>
      <c r="L145" s="46">
        <f t="shared" ref="L145:N145" si="210">K145</f>
        <v>102</v>
      </c>
      <c r="M145" s="46">
        <f t="shared" si="210"/>
        <v>102</v>
      </c>
      <c r="N145" s="46">
        <f t="shared" si="210"/>
        <v>102</v>
      </c>
    </row>
    <row r="146" spans="1:14">
      <c r="A146" s="84" t="s">
        <v>14</v>
      </c>
      <c r="B146" s="81" t="str">
        <f t="shared" ref="B146:H146" si="211">+IFERROR(B145/A145-1,"nm")</f>
        <v>nm</v>
      </c>
      <c r="C146" s="81">
        <f t="shared" si="211"/>
        <v>-0.36521739130434783</v>
      </c>
      <c r="D146" s="81">
        <f t="shared" si="211"/>
        <v>0</v>
      </c>
      <c r="E146" s="81">
        <f t="shared" si="211"/>
        <v>0.20547945205479445</v>
      </c>
      <c r="F146" s="81">
        <f t="shared" si="211"/>
        <v>-0.52272727272727271</v>
      </c>
      <c r="G146" s="81">
        <f t="shared" si="211"/>
        <v>-0.2857142857142857</v>
      </c>
      <c r="H146" s="81">
        <f t="shared" si="211"/>
        <v>-0.16666666666666663</v>
      </c>
      <c r="I146" s="81">
        <f>+IFERROR(I145/H145-1,"nm")</f>
        <v>3.08</v>
      </c>
      <c r="J146" s="81">
        <f t="shared" ref="J146:N146" si="212">+IFERROR(J145/I145-1,"nm")</f>
        <v>0</v>
      </c>
      <c r="K146" s="81">
        <f t="shared" si="212"/>
        <v>0</v>
      </c>
      <c r="L146" s="81">
        <f t="shared" si="212"/>
        <v>0</v>
      </c>
      <c r="M146" s="81">
        <f t="shared" si="212"/>
        <v>0</v>
      </c>
      <c r="N146" s="81">
        <f t="shared" si="212"/>
        <v>0</v>
      </c>
    </row>
    <row r="147" spans="1:14">
      <c r="A147" s="84" t="s">
        <v>220</v>
      </c>
      <c r="B147" s="88">
        <f>[1]Historicals!B199</f>
        <v>-0.02</v>
      </c>
      <c r="C147" s="88">
        <f>[1]Historicals!C199</f>
        <v>-0.3</v>
      </c>
      <c r="D147" s="88">
        <f>[1]Historicals!D199</f>
        <v>0.02</v>
      </c>
      <c r="E147" s="88">
        <f>[1]Historicals!E199</f>
        <v>0.12</v>
      </c>
      <c r="F147" s="88">
        <f>[1]Historicals!F199</f>
        <v>-0.53</v>
      </c>
      <c r="G147" s="88">
        <f>[1]Historicals!G199</f>
        <v>-0.26</v>
      </c>
      <c r="H147" s="88">
        <f>[1]Historicals!H199</f>
        <v>-0.17</v>
      </c>
      <c r="I147" s="88">
        <f>[1]Historicals!I199</f>
        <v>3.02</v>
      </c>
      <c r="J147" s="86">
        <v>0</v>
      </c>
      <c r="K147" s="86">
        <f t="shared" ref="K147:N148" si="213">+J147</f>
        <v>0</v>
      </c>
      <c r="L147" s="86">
        <f t="shared" si="213"/>
        <v>0</v>
      </c>
      <c r="M147" s="86">
        <f t="shared" si="213"/>
        <v>0</v>
      </c>
      <c r="N147" s="86">
        <f t="shared" si="213"/>
        <v>0</v>
      </c>
    </row>
    <row r="148" spans="1:14">
      <c r="A148" s="84" t="s">
        <v>221</v>
      </c>
      <c r="B148" s="81" t="str">
        <f>+IFERROR(#REF!-B147,"nm")</f>
        <v>nm</v>
      </c>
      <c r="C148" s="81">
        <f t="shared" ref="C148:I148" si="214">+IFERROR(C146-C147,"nm")</f>
        <v>-6.5217391304347838E-2</v>
      </c>
      <c r="D148" s="81">
        <f t="shared" si="214"/>
        <v>-0.02</v>
      </c>
      <c r="E148" s="81">
        <f t="shared" si="214"/>
        <v>8.5479452054794458E-2</v>
      </c>
      <c r="F148" s="81">
        <f t="shared" si="214"/>
        <v>7.2727272727273196E-3</v>
      </c>
      <c r="G148" s="81">
        <f t="shared" si="214"/>
        <v>-2.571428571428569E-2</v>
      </c>
      <c r="H148" s="81">
        <f t="shared" si="214"/>
        <v>3.3333333333333826E-3</v>
      </c>
      <c r="I148" s="81">
        <f t="shared" si="214"/>
        <v>6.0000000000000053E-2</v>
      </c>
      <c r="J148" s="86">
        <v>0</v>
      </c>
      <c r="K148" s="86">
        <f t="shared" si="213"/>
        <v>0</v>
      </c>
      <c r="L148" s="86">
        <f t="shared" si="213"/>
        <v>0</v>
      </c>
      <c r="M148" s="86">
        <f t="shared" si="213"/>
        <v>0</v>
      </c>
      <c r="N148" s="86">
        <f t="shared" si="213"/>
        <v>0</v>
      </c>
    </row>
    <row r="149" spans="1:14">
      <c r="A149" s="46" t="s">
        <v>45</v>
      </c>
      <c r="B149" s="82">
        <f t="shared" ref="B149:I149" si="215">+B156+B152</f>
        <v>-2057</v>
      </c>
      <c r="C149" s="82">
        <f t="shared" si="215"/>
        <v>-2366</v>
      </c>
      <c r="D149" s="82">
        <f t="shared" si="215"/>
        <v>-2444</v>
      </c>
      <c r="E149" s="82">
        <f t="shared" si="215"/>
        <v>-2441</v>
      </c>
      <c r="F149" s="82">
        <f t="shared" si="215"/>
        <v>-3067</v>
      </c>
      <c r="G149" s="82">
        <f t="shared" si="215"/>
        <v>-3254</v>
      </c>
      <c r="H149" s="82">
        <f t="shared" si="215"/>
        <v>-3434</v>
      </c>
      <c r="I149" s="82">
        <f t="shared" si="215"/>
        <v>-4042</v>
      </c>
      <c r="J149" s="82">
        <f>+J145*J151</f>
        <v>-4042</v>
      </c>
      <c r="K149" s="82">
        <f>+K145*K151</f>
        <v>-4042</v>
      </c>
      <c r="L149" s="82">
        <f>+L145*L151</f>
        <v>-4042</v>
      </c>
      <c r="M149" s="82">
        <f>+M145*M151</f>
        <v>-4042</v>
      </c>
      <c r="N149" s="82">
        <f>+N145*N151</f>
        <v>-4042</v>
      </c>
    </row>
    <row r="150" spans="1:14">
      <c r="A150" s="87" t="s">
        <v>14</v>
      </c>
      <c r="B150" s="81" t="str">
        <f t="shared" ref="B150:H150" si="216">+IFERROR(B149/A149-1,"nm")</f>
        <v>nm</v>
      </c>
      <c r="C150" s="81">
        <f t="shared" si="216"/>
        <v>0.15021876519202726</v>
      </c>
      <c r="D150" s="81">
        <f t="shared" si="216"/>
        <v>3.2967032967033072E-2</v>
      </c>
      <c r="E150" s="81">
        <f t="shared" si="216"/>
        <v>-1.2274959083469206E-3</v>
      </c>
      <c r="F150" s="81">
        <f t="shared" si="216"/>
        <v>0.25645227365833678</v>
      </c>
      <c r="G150" s="81">
        <f t="shared" si="216"/>
        <v>6.0971633518095869E-2</v>
      </c>
      <c r="H150" s="81">
        <f t="shared" si="216"/>
        <v>5.5316533497234088E-2</v>
      </c>
      <c r="I150" s="81">
        <f>+IFERROR(I149/H149-1,"nm")</f>
        <v>0.1770529994175889</v>
      </c>
      <c r="J150" s="81">
        <f t="shared" ref="J150:N150" si="217">+IFERROR(J149/I149-1,"nm")</f>
        <v>0</v>
      </c>
      <c r="K150" s="81">
        <f t="shared" si="217"/>
        <v>0</v>
      </c>
      <c r="L150" s="81">
        <f t="shared" si="217"/>
        <v>0</v>
      </c>
      <c r="M150" s="81">
        <f t="shared" si="217"/>
        <v>0</v>
      </c>
      <c r="N150" s="81">
        <f t="shared" si="217"/>
        <v>0</v>
      </c>
    </row>
    <row r="151" spans="1:14">
      <c r="A151" s="87" t="s">
        <v>209</v>
      </c>
      <c r="B151" s="81">
        <f t="shared" ref="B151:H151" si="218">+IFERROR(B149/B$21,"nm")</f>
        <v>-0.14970887918486173</v>
      </c>
      <c r="C151" s="81">
        <f t="shared" si="218"/>
        <v>-0.16025467353020861</v>
      </c>
      <c r="D151" s="81">
        <f t="shared" si="218"/>
        <v>-0.16062039957939012</v>
      </c>
      <c r="E151" s="81">
        <f t="shared" si="218"/>
        <v>-0.16432177717940089</v>
      </c>
      <c r="F151" s="81">
        <f t="shared" si="218"/>
        <v>-0.19286882153188278</v>
      </c>
      <c r="G151" s="81">
        <f t="shared" si="218"/>
        <v>-0.22466169566418118</v>
      </c>
      <c r="H151" s="81">
        <f t="shared" si="218"/>
        <v>-0.19989522090924966</v>
      </c>
      <c r="I151" s="81">
        <f>+IFERROR(I149/I$145,"nm")</f>
        <v>-39.627450980392155</v>
      </c>
      <c r="J151" s="86">
        <f>+I151</f>
        <v>-39.627450980392155</v>
      </c>
      <c r="K151" s="86">
        <f t="shared" ref="K151:N151" si="219">+J151</f>
        <v>-39.627450980392155</v>
      </c>
      <c r="L151" s="86">
        <f t="shared" si="219"/>
        <v>-39.627450980392155</v>
      </c>
      <c r="M151" s="86">
        <f t="shared" si="219"/>
        <v>-39.627450980392155</v>
      </c>
      <c r="N151" s="86">
        <f t="shared" si="219"/>
        <v>-39.627450980392155</v>
      </c>
    </row>
    <row r="152" spans="1:14">
      <c r="A152" s="46" t="s">
        <v>210</v>
      </c>
      <c r="B152" s="46">
        <f>+[1]Historicals!B175</f>
        <v>210</v>
      </c>
      <c r="C152" s="46">
        <f>+[1]Historicals!C175</f>
        <v>230</v>
      </c>
      <c r="D152" s="46">
        <f>+[1]Historicals!D175</f>
        <v>233</v>
      </c>
      <c r="E152" s="46">
        <f>+[1]Historicals!E175</f>
        <v>217</v>
      </c>
      <c r="F152" s="46">
        <f>+[1]Historicals!F175</f>
        <v>195</v>
      </c>
      <c r="G152" s="46">
        <f>+[1]Historicals!G175</f>
        <v>214</v>
      </c>
      <c r="H152" s="46">
        <f>+[1]Historicals!H175</f>
        <v>222</v>
      </c>
      <c r="I152" s="46">
        <f>+[1]Historicals!I175</f>
        <v>220</v>
      </c>
      <c r="J152" s="82">
        <f>+J155*J162</f>
        <v>219.99999999999997</v>
      </c>
      <c r="K152" s="82">
        <f t="shared" ref="K152:N152" si="220">+K155*K162</f>
        <v>219.99999999999997</v>
      </c>
      <c r="L152" s="82">
        <f t="shared" si="220"/>
        <v>219.99999999999997</v>
      </c>
      <c r="M152" s="82">
        <f t="shared" si="220"/>
        <v>219.99999999999997</v>
      </c>
      <c r="N152" s="82">
        <f t="shared" si="220"/>
        <v>219.99999999999997</v>
      </c>
    </row>
    <row r="153" spans="1:14">
      <c r="A153" s="87" t="s">
        <v>14</v>
      </c>
      <c r="B153" s="81" t="str">
        <f t="shared" ref="B153:H153" si="221">+IFERROR(B152/A152-1,"nm")</f>
        <v>nm</v>
      </c>
      <c r="C153" s="81">
        <f t="shared" si="221"/>
        <v>9.5238095238095344E-2</v>
      </c>
      <c r="D153" s="81">
        <f t="shared" si="221"/>
        <v>1.304347826086949E-2</v>
      </c>
      <c r="E153" s="81">
        <f t="shared" si="221"/>
        <v>-6.8669527896995763E-2</v>
      </c>
      <c r="F153" s="81">
        <f t="shared" si="221"/>
        <v>-0.10138248847926268</v>
      </c>
      <c r="G153" s="81">
        <f t="shared" si="221"/>
        <v>9.7435897435897534E-2</v>
      </c>
      <c r="H153" s="81">
        <f t="shared" si="221"/>
        <v>3.7383177570093462E-2</v>
      </c>
      <c r="I153" s="81">
        <f>+IFERROR(I152/H152-1,"nm")</f>
        <v>-9.009009009009028E-3</v>
      </c>
      <c r="J153" s="81">
        <f t="shared" ref="J153:N153" si="222">+IFERROR(J152/I152-1,"nm")</f>
        <v>-1.1102230246251565E-16</v>
      </c>
      <c r="K153" s="81">
        <f t="shared" si="222"/>
        <v>0</v>
      </c>
      <c r="L153" s="81">
        <f t="shared" si="222"/>
        <v>0</v>
      </c>
      <c r="M153" s="81">
        <f t="shared" si="222"/>
        <v>0</v>
      </c>
      <c r="N153" s="81">
        <f t="shared" si="222"/>
        <v>0</v>
      </c>
    </row>
    <row r="154" spans="1:14">
      <c r="A154" s="87" t="s">
        <v>212</v>
      </c>
      <c r="B154" s="81">
        <f t="shared" ref="B154:H154" si="223">+IFERROR(B152/B$21,"nm")</f>
        <v>1.5283842794759825E-2</v>
      </c>
      <c r="C154" s="81">
        <f t="shared" si="223"/>
        <v>1.5578434028718504E-2</v>
      </c>
      <c r="D154" s="81">
        <f t="shared" si="223"/>
        <v>1.5312828601472135E-2</v>
      </c>
      <c r="E154" s="81">
        <f t="shared" si="223"/>
        <v>1.460787613598115E-2</v>
      </c>
      <c r="F154" s="81">
        <f t="shared" si="223"/>
        <v>1.2262608476921143E-2</v>
      </c>
      <c r="G154" s="81">
        <f t="shared" si="223"/>
        <v>1.4774924054128693E-2</v>
      </c>
      <c r="H154" s="81">
        <f t="shared" si="223"/>
        <v>1.2922754525874615E-2</v>
      </c>
      <c r="I154" s="81">
        <f>+IFERROR(I152/I$145,"nm")</f>
        <v>2.1568627450980391</v>
      </c>
      <c r="J154" s="81">
        <f t="shared" ref="J154:N154" si="224">+IFERROR(J152/J$21,"nm")</f>
        <v>1.1987141066855554E-2</v>
      </c>
      <c r="K154" s="81">
        <f t="shared" si="224"/>
        <v>1.1987141066855554E-2</v>
      </c>
      <c r="L154" s="81">
        <f t="shared" si="224"/>
        <v>1.1987141066855554E-2</v>
      </c>
      <c r="M154" s="81">
        <f t="shared" si="224"/>
        <v>1.1987141066855554E-2</v>
      </c>
      <c r="N154" s="81">
        <f t="shared" si="224"/>
        <v>1.1987141066855554E-2</v>
      </c>
    </row>
    <row r="155" spans="1:14">
      <c r="A155" s="87" t="s">
        <v>222</v>
      </c>
      <c r="B155" s="81">
        <f t="shared" ref="B155:H155" si="225">+IFERROR(B152/B162,"nm")</f>
        <v>0.43388429752066116</v>
      </c>
      <c r="C155" s="81">
        <f t="shared" si="225"/>
        <v>0.45009784735812131</v>
      </c>
      <c r="D155" s="81">
        <f t="shared" si="225"/>
        <v>0.43714821763602252</v>
      </c>
      <c r="E155" s="81">
        <f t="shared" si="225"/>
        <v>0.36348408710217756</v>
      </c>
      <c r="F155" s="81">
        <f t="shared" si="225"/>
        <v>0.2932330827067669</v>
      </c>
      <c r="G155" s="81">
        <f t="shared" si="225"/>
        <v>0.25783132530120484</v>
      </c>
      <c r="H155" s="81">
        <f t="shared" si="225"/>
        <v>0.2846153846153846</v>
      </c>
      <c r="I155" s="81">
        <f>+IFERROR(I152/I162,"nm")</f>
        <v>0.27883396704689478</v>
      </c>
      <c r="J155" s="86">
        <f>+I155</f>
        <v>0.27883396704689478</v>
      </c>
      <c r="K155" s="86">
        <f t="shared" ref="K155:N155" si="226">+J155</f>
        <v>0.27883396704689478</v>
      </c>
      <c r="L155" s="86">
        <f t="shared" si="226"/>
        <v>0.27883396704689478</v>
      </c>
      <c r="M155" s="86">
        <f t="shared" si="226"/>
        <v>0.27883396704689478</v>
      </c>
      <c r="N155" s="86">
        <f t="shared" si="226"/>
        <v>0.27883396704689478</v>
      </c>
    </row>
    <row r="156" spans="1:14">
      <c r="A156" s="46" t="s">
        <v>213</v>
      </c>
      <c r="B156" s="46">
        <f>+[1]Historicals!B142</f>
        <v>-2267</v>
      </c>
      <c r="C156" s="46">
        <f>+[1]Historicals!C142</f>
        <v>-2596</v>
      </c>
      <c r="D156" s="46">
        <f>+[1]Historicals!D142</f>
        <v>-2677</v>
      </c>
      <c r="E156" s="46">
        <f>+[1]Historicals!E142</f>
        <v>-2658</v>
      </c>
      <c r="F156" s="46">
        <f>+[1]Historicals!F142</f>
        <v>-3262</v>
      </c>
      <c r="G156" s="46">
        <f>+[1]Historicals!G142</f>
        <v>-3468</v>
      </c>
      <c r="H156" s="46">
        <f>+[1]Historicals!H142</f>
        <v>-3656</v>
      </c>
      <c r="I156" s="46">
        <f>+[1]Historicals!I142</f>
        <v>-4262</v>
      </c>
      <c r="J156" s="46">
        <f>+J149-J152</f>
        <v>-4262</v>
      </c>
      <c r="K156" s="46">
        <f t="shared" ref="K156:N156" si="227">+K149-K152</f>
        <v>-4262</v>
      </c>
      <c r="L156" s="46">
        <f t="shared" si="227"/>
        <v>-4262</v>
      </c>
      <c r="M156" s="46">
        <f t="shared" si="227"/>
        <v>-4262</v>
      </c>
      <c r="N156" s="46">
        <f t="shared" si="227"/>
        <v>-4262</v>
      </c>
    </row>
    <row r="157" spans="1:14">
      <c r="A157" s="87" t="s">
        <v>14</v>
      </c>
      <c r="B157" s="81" t="str">
        <f t="shared" ref="B157:H157" si="228">+IFERROR(B156/A156-1,"nm")</f>
        <v>nm</v>
      </c>
      <c r="C157" s="81">
        <f t="shared" si="228"/>
        <v>0.145125716806352</v>
      </c>
      <c r="D157" s="81">
        <f t="shared" si="228"/>
        <v>3.1201848998459125E-2</v>
      </c>
      <c r="E157" s="81">
        <f t="shared" si="228"/>
        <v>-7.097497198356395E-3</v>
      </c>
      <c r="F157" s="81">
        <f t="shared" si="228"/>
        <v>0.22723852520692245</v>
      </c>
      <c r="G157" s="81">
        <f t="shared" si="228"/>
        <v>6.3151440833844275E-2</v>
      </c>
      <c r="H157" s="81">
        <f t="shared" si="228"/>
        <v>5.4209919261822392E-2</v>
      </c>
      <c r="I157" s="81">
        <f>+IFERROR(I156/H156-1,"nm")</f>
        <v>0.16575492341356668</v>
      </c>
      <c r="J157" s="81">
        <f t="shared" ref="J157:N157" si="229">+IFERROR(J156/I156-1,"nm")</f>
        <v>0</v>
      </c>
      <c r="K157" s="81">
        <f t="shared" si="229"/>
        <v>0</v>
      </c>
      <c r="L157" s="81">
        <f t="shared" si="229"/>
        <v>0</v>
      </c>
      <c r="M157" s="81">
        <f t="shared" si="229"/>
        <v>0</v>
      </c>
      <c r="N157" s="81">
        <f t="shared" si="229"/>
        <v>0</v>
      </c>
    </row>
    <row r="158" spans="1:14">
      <c r="A158" s="87" t="s">
        <v>209</v>
      </c>
      <c r="B158" s="81">
        <f t="shared" ref="B158:H158" si="230">+IFERROR(B156/B$21,"nm")</f>
        <v>-0.16499272197962153</v>
      </c>
      <c r="C158" s="81">
        <f t="shared" si="230"/>
        <v>-0.17583310755892712</v>
      </c>
      <c r="D158" s="81">
        <f t="shared" si="230"/>
        <v>-0.17593322818086224</v>
      </c>
      <c r="E158" s="81">
        <f t="shared" si="230"/>
        <v>-0.17892965331538202</v>
      </c>
      <c r="F158" s="81">
        <f t="shared" si="230"/>
        <v>-0.20513143000880393</v>
      </c>
      <c r="G158" s="81">
        <f t="shared" si="230"/>
        <v>-0.23943661971830985</v>
      </c>
      <c r="H158" s="81">
        <f t="shared" si="230"/>
        <v>-0.21281797543512429</v>
      </c>
      <c r="I158" s="81">
        <f>+IFERROR(I156/I$145,"nm")</f>
        <v>-41.784313725490193</v>
      </c>
      <c r="J158" s="81">
        <f t="shared" ref="J158:N158" si="231">+IFERROR(J156/J$21,"nm")</f>
        <v>-0.2322236146679017</v>
      </c>
      <c r="K158" s="81">
        <f t="shared" si="231"/>
        <v>-0.2322236146679017</v>
      </c>
      <c r="L158" s="81">
        <f t="shared" si="231"/>
        <v>-0.2322236146679017</v>
      </c>
      <c r="M158" s="81">
        <f t="shared" si="231"/>
        <v>-0.2322236146679017</v>
      </c>
      <c r="N158" s="81">
        <f t="shared" si="231"/>
        <v>-0.2322236146679017</v>
      </c>
    </row>
    <row r="159" spans="1:14">
      <c r="A159" s="46" t="s">
        <v>215</v>
      </c>
      <c r="B159" s="46">
        <f>+[1]Historicals!B164</f>
        <v>225</v>
      </c>
      <c r="C159" s="46">
        <f>+[1]Historicals!C164</f>
        <v>258</v>
      </c>
      <c r="D159" s="46">
        <f>+[1]Historicals!D164</f>
        <v>278</v>
      </c>
      <c r="E159" s="46">
        <f>+[1]Historicals!E164</f>
        <v>286</v>
      </c>
      <c r="F159" s="46">
        <f>+[1]Historicals!F164</f>
        <v>278</v>
      </c>
      <c r="G159" s="46">
        <f>+[1]Historicals!G164</f>
        <v>438</v>
      </c>
      <c r="H159" s="46">
        <f>+[1]Historicals!H164</f>
        <v>278</v>
      </c>
      <c r="I159" s="46">
        <f>+[1]Historicals!I164</f>
        <v>222</v>
      </c>
      <c r="J159" s="82">
        <f>+J145*J161</f>
        <v>221.99999999999997</v>
      </c>
      <c r="K159" s="82">
        <f>+K145*K161</f>
        <v>221.99999999999997</v>
      </c>
      <c r="L159" s="82">
        <f>+L145*L161</f>
        <v>221.99999999999997</v>
      </c>
      <c r="M159" s="82">
        <f>+M145*M161</f>
        <v>221.99999999999997</v>
      </c>
      <c r="N159" s="82">
        <f>+N145*N161</f>
        <v>221.99999999999997</v>
      </c>
    </row>
    <row r="160" spans="1:14">
      <c r="A160" s="87" t="s">
        <v>14</v>
      </c>
      <c r="B160" s="81" t="str">
        <f t="shared" ref="B160:H160" si="232">+IFERROR(B159/A159-1,"nm")</f>
        <v>nm</v>
      </c>
      <c r="C160" s="81">
        <f t="shared" si="232"/>
        <v>0.14666666666666672</v>
      </c>
      <c r="D160" s="81">
        <f t="shared" si="232"/>
        <v>7.7519379844961156E-2</v>
      </c>
      <c r="E160" s="81">
        <f t="shared" si="232"/>
        <v>2.877697841726623E-2</v>
      </c>
      <c r="F160" s="81">
        <f t="shared" si="232"/>
        <v>-2.7972027972028024E-2</v>
      </c>
      <c r="G160" s="81">
        <f t="shared" si="232"/>
        <v>0.57553956834532372</v>
      </c>
      <c r="H160" s="81">
        <f t="shared" si="232"/>
        <v>-0.36529680365296802</v>
      </c>
      <c r="I160" s="81">
        <f>+IFERROR(I159/H159-1,"nm")</f>
        <v>-0.20143884892086328</v>
      </c>
      <c r="J160" s="81">
        <f t="shared" ref="J160:N160" si="233">+IFERROR(J159/I159-1,"nm")</f>
        <v>-1.1102230246251565E-16</v>
      </c>
      <c r="K160" s="81">
        <f t="shared" si="233"/>
        <v>0</v>
      </c>
      <c r="L160" s="81">
        <f t="shared" si="233"/>
        <v>0</v>
      </c>
      <c r="M160" s="81">
        <f t="shared" si="233"/>
        <v>0</v>
      </c>
      <c r="N160" s="81">
        <f t="shared" si="233"/>
        <v>0</v>
      </c>
    </row>
    <row r="161" spans="1:14">
      <c r="A161" s="87" t="s">
        <v>212</v>
      </c>
      <c r="B161" s="81">
        <f t="shared" ref="B161:H161" si="234">+IFERROR(B159/B$21,"nm")</f>
        <v>1.6375545851528384E-2</v>
      </c>
      <c r="C161" s="81">
        <f t="shared" si="234"/>
        <v>1.7474939040910322E-2</v>
      </c>
      <c r="D161" s="81">
        <f t="shared" si="234"/>
        <v>1.8270241850683492E-2</v>
      </c>
      <c r="E161" s="81">
        <f t="shared" si="234"/>
        <v>1.9252776842813867E-2</v>
      </c>
      <c r="F161" s="81">
        <f t="shared" si="234"/>
        <v>1.7482077726072191E-2</v>
      </c>
      <c r="G161" s="81">
        <f t="shared" si="234"/>
        <v>3.0240265120132559E-2</v>
      </c>
      <c r="H161" s="81">
        <f t="shared" si="234"/>
        <v>1.618254846032947E-2</v>
      </c>
      <c r="I161" s="81">
        <f>+IFERROR(I159/I$145,"nm")</f>
        <v>2.1764705882352939</v>
      </c>
      <c r="J161" s="86">
        <f>+I161</f>
        <v>2.1764705882352939</v>
      </c>
      <c r="K161" s="86">
        <f t="shared" ref="K161:N161" si="235">+J161</f>
        <v>2.1764705882352939</v>
      </c>
      <c r="L161" s="86">
        <f t="shared" si="235"/>
        <v>2.1764705882352939</v>
      </c>
      <c r="M161" s="86">
        <f t="shared" si="235"/>
        <v>2.1764705882352939</v>
      </c>
      <c r="N161" s="86">
        <f t="shared" si="235"/>
        <v>2.1764705882352939</v>
      </c>
    </row>
    <row r="162" spans="1:14">
      <c r="A162" s="46" t="s">
        <v>217</v>
      </c>
      <c r="B162" s="46">
        <f>[1]Historicals!B153</f>
        <v>484</v>
      </c>
      <c r="C162" s="46">
        <f>[1]Historicals!C153</f>
        <v>511</v>
      </c>
      <c r="D162" s="46">
        <f>[1]Historicals!D153</f>
        <v>533</v>
      </c>
      <c r="E162" s="46">
        <f>[1]Historicals!E153</f>
        <v>597</v>
      </c>
      <c r="F162" s="46">
        <f>[1]Historicals!F153</f>
        <v>665</v>
      </c>
      <c r="G162" s="46">
        <f>[1]Historicals!G153</f>
        <v>830</v>
      </c>
      <c r="H162" s="46">
        <f>[1]Historicals!H153</f>
        <v>780</v>
      </c>
      <c r="I162" s="46">
        <f>[1]Historicals!I153</f>
        <v>789</v>
      </c>
      <c r="J162" s="82">
        <f>+J145*J164</f>
        <v>789</v>
      </c>
      <c r="K162" s="82">
        <f>+K145*K164</f>
        <v>789</v>
      </c>
      <c r="L162" s="82">
        <f>+L145*L164</f>
        <v>789</v>
      </c>
      <c r="M162" s="82">
        <f>+M145*M164</f>
        <v>789</v>
      </c>
      <c r="N162" s="82">
        <f>+N145*N164</f>
        <v>789</v>
      </c>
    </row>
    <row r="163" spans="1:14">
      <c r="A163" s="87" t="s">
        <v>14</v>
      </c>
      <c r="B163" s="81" t="str">
        <f t="shared" ref="B163:H163" si="236">+IFERROR(B162/A162-1,"nm")</f>
        <v>nm</v>
      </c>
      <c r="C163" s="81">
        <f t="shared" si="236"/>
        <v>5.5785123966942241E-2</v>
      </c>
      <c r="D163" s="81">
        <f t="shared" si="236"/>
        <v>4.3052837573385627E-2</v>
      </c>
      <c r="E163" s="81">
        <f t="shared" si="236"/>
        <v>0.12007504690431525</v>
      </c>
      <c r="F163" s="81">
        <f t="shared" si="236"/>
        <v>0.11390284757118918</v>
      </c>
      <c r="G163" s="81">
        <f t="shared" si="236"/>
        <v>0.24812030075187974</v>
      </c>
      <c r="H163" s="81">
        <f t="shared" si="236"/>
        <v>-6.0240963855421659E-2</v>
      </c>
      <c r="I163" s="81">
        <f>+IFERROR(I162/H162-1,"nm")</f>
        <v>1.1538461538461497E-2</v>
      </c>
      <c r="J163" s="81">
        <f>+J164+J165</f>
        <v>7.7352941176470589</v>
      </c>
      <c r="K163" s="81">
        <f t="shared" ref="K163:N163" si="237">+K164+K165</f>
        <v>7.7352941176470589</v>
      </c>
      <c r="L163" s="81">
        <f t="shared" si="237"/>
        <v>7.7352941176470589</v>
      </c>
      <c r="M163" s="81">
        <f t="shared" si="237"/>
        <v>7.7352941176470589</v>
      </c>
      <c r="N163" s="81">
        <f t="shared" si="237"/>
        <v>7.7352941176470589</v>
      </c>
    </row>
    <row r="164" spans="1:14">
      <c r="A164" s="87" t="s">
        <v>212</v>
      </c>
      <c r="B164" s="81">
        <f t="shared" ref="B164:H164" si="238">+IFERROR(B162/B$21,"nm")</f>
        <v>3.5225618631732167E-2</v>
      </c>
      <c r="C164" s="81">
        <f t="shared" si="238"/>
        <v>3.4611216472500678E-2</v>
      </c>
      <c r="D164" s="81">
        <f t="shared" si="238"/>
        <v>3.5028916929547842E-2</v>
      </c>
      <c r="E164" s="81">
        <f t="shared" si="238"/>
        <v>4.0188488724335239E-2</v>
      </c>
      <c r="F164" s="81">
        <f t="shared" si="238"/>
        <v>4.1818639164884923E-2</v>
      </c>
      <c r="G164" s="81">
        <f t="shared" si="238"/>
        <v>5.7304611985639325E-2</v>
      </c>
      <c r="H164" s="81">
        <f t="shared" si="238"/>
        <v>4.5404272658478372E-2</v>
      </c>
      <c r="I164" s="81">
        <f>+IFERROR(I162/I$145,"nm")</f>
        <v>7.7352941176470589</v>
      </c>
      <c r="J164" s="86">
        <f>+I164</f>
        <v>7.7352941176470589</v>
      </c>
      <c r="K164" s="86">
        <f t="shared" ref="K164:N164" si="239">+J164</f>
        <v>7.7352941176470589</v>
      </c>
      <c r="L164" s="86">
        <f t="shared" si="239"/>
        <v>7.7352941176470589</v>
      </c>
      <c r="M164" s="86">
        <f t="shared" si="239"/>
        <v>7.7352941176470589</v>
      </c>
      <c r="N164" s="86">
        <f t="shared" si="239"/>
        <v>7.7352941176470589</v>
      </c>
    </row>
    <row r="165" spans="1:14">
      <c r="A165" s="83" t="str">
        <f>+[1]Historicals!A129</f>
        <v>Converse</v>
      </c>
      <c r="B165" s="83"/>
      <c r="C165" s="83"/>
      <c r="D165" s="83"/>
      <c r="E165" s="83"/>
      <c r="F165" s="83"/>
      <c r="G165" s="83"/>
      <c r="H165" s="83"/>
      <c r="I165" s="83"/>
      <c r="J165" s="76"/>
      <c r="K165" s="76"/>
      <c r="L165" s="76"/>
      <c r="M165" s="76"/>
      <c r="N165" s="76"/>
    </row>
    <row r="166" spans="1:14">
      <c r="A166" s="46" t="s">
        <v>219</v>
      </c>
      <c r="B166" s="46">
        <f>[1]Historicals!B129</f>
        <v>1982</v>
      </c>
      <c r="C166" s="46">
        <f>[1]Historicals!C129</f>
        <v>1955</v>
      </c>
      <c r="D166" s="46">
        <f>[1]Historicals!D129</f>
        <v>2042</v>
      </c>
      <c r="E166" s="46">
        <f>[1]Historicals!E129</f>
        <v>1886</v>
      </c>
      <c r="F166" s="46">
        <f>[1]Historicals!F129</f>
        <v>1906</v>
      </c>
      <c r="G166" s="46">
        <f>[1]Historicals!G129</f>
        <v>1846</v>
      </c>
      <c r="H166" s="46">
        <f>[1]Historicals!H129</f>
        <v>2205</v>
      </c>
      <c r="I166" s="46">
        <f>[1]Historicals!I129</f>
        <v>2346</v>
      </c>
      <c r="J166" s="46">
        <f>+SUM(J168+J172+J176+J180)</f>
        <v>2346</v>
      </c>
      <c r="K166" s="46">
        <f t="shared" ref="K166:N166" si="240">+SUM(K168+K172+K176+K180)</f>
        <v>2346</v>
      </c>
      <c r="L166" s="46">
        <f t="shared" si="240"/>
        <v>2346</v>
      </c>
      <c r="M166" s="46">
        <f t="shared" si="240"/>
        <v>2346</v>
      </c>
      <c r="N166" s="46">
        <f t="shared" si="240"/>
        <v>2346</v>
      </c>
    </row>
    <row r="167" spans="1:14">
      <c r="A167" s="84" t="s">
        <v>14</v>
      </c>
      <c r="B167" s="81" t="str">
        <f t="shared" ref="B167:H167" si="241">+IFERROR(B166/A166-1,"nm")</f>
        <v>nm</v>
      </c>
      <c r="C167" s="81">
        <f t="shared" si="241"/>
        <v>-1.3622603430877955E-2</v>
      </c>
      <c r="D167" s="81">
        <f t="shared" si="241"/>
        <v>4.4501278772378416E-2</v>
      </c>
      <c r="E167" s="81">
        <f t="shared" si="241"/>
        <v>-7.6395690499510338E-2</v>
      </c>
      <c r="F167" s="81">
        <f t="shared" si="241"/>
        <v>1.0604453870625585E-2</v>
      </c>
      <c r="G167" s="81">
        <f t="shared" si="241"/>
        <v>-3.147953830010497E-2</v>
      </c>
      <c r="H167" s="81">
        <f t="shared" si="241"/>
        <v>0.19447453954496208</v>
      </c>
      <c r="I167" s="81">
        <f>+IFERROR(I166/H166-1,"nm")</f>
        <v>6.3945578231292544E-2</v>
      </c>
      <c r="J167" s="81">
        <f t="shared" ref="J167:N167" si="242">+IFERROR(J166/I166-1,"nm")</f>
        <v>0</v>
      </c>
      <c r="K167" s="81">
        <f t="shared" si="242"/>
        <v>0</v>
      </c>
      <c r="L167" s="81">
        <f t="shared" si="242"/>
        <v>0</v>
      </c>
      <c r="M167" s="81">
        <f t="shared" si="242"/>
        <v>0</v>
      </c>
      <c r="N167" s="81">
        <f t="shared" si="242"/>
        <v>0</v>
      </c>
    </row>
    <row r="168" spans="1:14">
      <c r="A168" s="85" t="s">
        <v>179</v>
      </c>
      <c r="B168" s="2">
        <f>+[1]Historicals!B130</f>
        <v>0</v>
      </c>
      <c r="C168" s="2">
        <f>+[1]Historicals!C130</f>
        <v>0</v>
      </c>
      <c r="D168" s="2">
        <f>+[1]Historicals!D130</f>
        <v>0</v>
      </c>
      <c r="E168" s="2">
        <f>+[1]Historicals!E130</f>
        <v>1611</v>
      </c>
      <c r="F168" s="2">
        <f>+[1]Historicals!F130</f>
        <v>1658</v>
      </c>
      <c r="G168" s="2">
        <f>+[1]Historicals!G130</f>
        <v>1642</v>
      </c>
      <c r="H168" s="2">
        <f>+[1]Historicals!H130</f>
        <v>1986</v>
      </c>
      <c r="I168" s="2">
        <f>+[1]Historicals!I130</f>
        <v>2094</v>
      </c>
      <c r="J168" s="2">
        <f>+I168*(1+J169)</f>
        <v>2094</v>
      </c>
      <c r="K168" s="2">
        <f t="shared" ref="K168:N168" si="243">+J168*(1+K169)</f>
        <v>2094</v>
      </c>
      <c r="L168" s="2">
        <f t="shared" si="243"/>
        <v>2094</v>
      </c>
      <c r="M168" s="2">
        <f t="shared" si="243"/>
        <v>2094</v>
      </c>
      <c r="N168" s="2">
        <f t="shared" si="243"/>
        <v>2094</v>
      </c>
    </row>
    <row r="169" spans="1:14">
      <c r="A169" s="84" t="s">
        <v>14</v>
      </c>
      <c r="B169" s="81" t="str">
        <f t="shared" ref="B169:H169" si="244">+IFERROR(B168/A168-1,"nm")</f>
        <v>nm</v>
      </c>
      <c r="C169" s="81" t="str">
        <f t="shared" si="244"/>
        <v>nm</v>
      </c>
      <c r="D169" s="81" t="str">
        <f t="shared" si="244"/>
        <v>nm</v>
      </c>
      <c r="E169" s="81" t="str">
        <f t="shared" si="244"/>
        <v>nm</v>
      </c>
      <c r="F169" s="81">
        <f t="shared" si="244"/>
        <v>2.9174425822470429E-2</v>
      </c>
      <c r="G169" s="81">
        <f t="shared" si="244"/>
        <v>-9.6501809408926498E-3</v>
      </c>
      <c r="H169" s="81">
        <f t="shared" si="244"/>
        <v>0.2095006090133984</v>
      </c>
      <c r="I169" s="81">
        <f>+IFERROR(I168/H168-1,"nm")</f>
        <v>5.4380664652567967E-2</v>
      </c>
      <c r="J169" s="81">
        <f>+J170+J171</f>
        <v>0</v>
      </c>
      <c r="K169" s="81">
        <f t="shared" ref="K169:N169" si="245">+K170+K171</f>
        <v>0</v>
      </c>
      <c r="L169" s="81">
        <f t="shared" si="245"/>
        <v>0</v>
      </c>
      <c r="M169" s="81">
        <f t="shared" si="245"/>
        <v>0</v>
      </c>
      <c r="N169" s="81">
        <f t="shared" si="245"/>
        <v>0</v>
      </c>
    </row>
    <row r="170" spans="1:14">
      <c r="A170" s="84" t="s">
        <v>220</v>
      </c>
      <c r="B170" s="81">
        <f>+[1]Historicals!B335</f>
        <v>0</v>
      </c>
      <c r="C170" s="81">
        <f>+[1]Historicals!C335</f>
        <v>0</v>
      </c>
      <c r="D170" s="81">
        <f>+[1]Historicals!D335</f>
        <v>0</v>
      </c>
      <c r="E170" s="81">
        <f>+[1]Historicals!E335</f>
        <v>0</v>
      </c>
      <c r="F170" s="81">
        <f>+[1]Historicals!F335</f>
        <v>0</v>
      </c>
      <c r="G170" s="81">
        <f>+[1]Historicals!G335</f>
        <v>0</v>
      </c>
      <c r="H170" s="81">
        <f>+[1]Historicals!H335</f>
        <v>0</v>
      </c>
      <c r="I170" s="81">
        <f>+[1]Historicals!I335</f>
        <v>0</v>
      </c>
      <c r="J170" s="86">
        <v>0</v>
      </c>
      <c r="K170" s="86">
        <f t="shared" ref="K170:N171" si="246">+J170</f>
        <v>0</v>
      </c>
      <c r="L170" s="86">
        <f t="shared" si="246"/>
        <v>0</v>
      </c>
      <c r="M170" s="86">
        <f t="shared" si="246"/>
        <v>0</v>
      </c>
      <c r="N170" s="86">
        <f t="shared" si="246"/>
        <v>0</v>
      </c>
    </row>
    <row r="171" spans="1:14">
      <c r="A171" s="84" t="s">
        <v>221</v>
      </c>
      <c r="B171" s="81" t="str">
        <f t="shared" ref="B171:H171" si="247">+IFERROR(B169-B170,"nm")</f>
        <v>nm</v>
      </c>
      <c r="C171" s="81" t="str">
        <f t="shared" si="247"/>
        <v>nm</v>
      </c>
      <c r="D171" s="81" t="str">
        <f t="shared" si="247"/>
        <v>nm</v>
      </c>
      <c r="E171" s="81" t="str">
        <f t="shared" si="247"/>
        <v>nm</v>
      </c>
      <c r="F171" s="81">
        <f t="shared" si="247"/>
        <v>2.9174425822470429E-2</v>
      </c>
      <c r="G171" s="81">
        <f t="shared" si="247"/>
        <v>-9.6501809408926498E-3</v>
      </c>
      <c r="H171" s="81">
        <f t="shared" si="247"/>
        <v>0.2095006090133984</v>
      </c>
      <c r="I171" s="81">
        <f>+IFERROR(I169-I170,"nm")</f>
        <v>5.4380664652567967E-2</v>
      </c>
      <c r="J171" s="86">
        <v>0</v>
      </c>
      <c r="K171" s="86">
        <f t="shared" si="246"/>
        <v>0</v>
      </c>
      <c r="L171" s="86">
        <f t="shared" si="246"/>
        <v>0</v>
      </c>
      <c r="M171" s="86">
        <f t="shared" si="246"/>
        <v>0</v>
      </c>
      <c r="N171" s="86">
        <f t="shared" si="246"/>
        <v>0</v>
      </c>
    </row>
    <row r="172" spans="1:14">
      <c r="A172" s="85" t="s">
        <v>180</v>
      </c>
      <c r="B172" s="2">
        <f>+[1]Historicals!B131</f>
        <v>0</v>
      </c>
      <c r="C172" s="2">
        <f>+[1]Historicals!C131</f>
        <v>0</v>
      </c>
      <c r="D172" s="2">
        <f>+[1]Historicals!D131</f>
        <v>0</v>
      </c>
      <c r="E172" s="2">
        <f>+[1]Historicals!E131</f>
        <v>144</v>
      </c>
      <c r="F172" s="2">
        <f>+[1]Historicals!F131</f>
        <v>118</v>
      </c>
      <c r="G172" s="2">
        <f>+[1]Historicals!G131</f>
        <v>89</v>
      </c>
      <c r="H172" s="2">
        <f>+[1]Historicals!H131</f>
        <v>104</v>
      </c>
      <c r="I172" s="2">
        <f>+[1]Historicals!I131</f>
        <v>103</v>
      </c>
      <c r="J172" s="2">
        <f>+I172*(1+J173)</f>
        <v>103</v>
      </c>
      <c r="K172" s="2">
        <f t="shared" ref="K172:N172" si="248">+J172*(1+K173)</f>
        <v>103</v>
      </c>
      <c r="L172" s="2">
        <f t="shared" si="248"/>
        <v>103</v>
      </c>
      <c r="M172" s="2">
        <f t="shared" si="248"/>
        <v>103</v>
      </c>
      <c r="N172" s="2">
        <f t="shared" si="248"/>
        <v>103</v>
      </c>
    </row>
    <row r="173" spans="1:14">
      <c r="A173" s="84" t="s">
        <v>14</v>
      </c>
      <c r="B173" s="81" t="str">
        <f t="shared" ref="B173:H173" si="249">+IFERROR(B172/A172-1,"nm")</f>
        <v>nm</v>
      </c>
      <c r="C173" s="81" t="str">
        <f t="shared" si="249"/>
        <v>nm</v>
      </c>
      <c r="D173" s="81" t="str">
        <f t="shared" si="249"/>
        <v>nm</v>
      </c>
      <c r="E173" s="81" t="str">
        <f t="shared" si="249"/>
        <v>nm</v>
      </c>
      <c r="F173" s="81">
        <f t="shared" si="249"/>
        <v>-0.18055555555555558</v>
      </c>
      <c r="G173" s="81">
        <f t="shared" si="249"/>
        <v>-0.24576271186440679</v>
      </c>
      <c r="H173" s="81">
        <f t="shared" si="249"/>
        <v>0.1685393258426966</v>
      </c>
      <c r="I173" s="81">
        <f>+IFERROR(I172/H172-1,"nm")</f>
        <v>-9.6153846153845812E-3</v>
      </c>
      <c r="J173" s="81">
        <f>+J174+J175</f>
        <v>0</v>
      </c>
      <c r="K173" s="81">
        <f t="shared" ref="K173:N173" si="250">+K174+K175</f>
        <v>0</v>
      </c>
      <c r="L173" s="81">
        <f t="shared" si="250"/>
        <v>0</v>
      </c>
      <c r="M173" s="81">
        <f t="shared" si="250"/>
        <v>0</v>
      </c>
      <c r="N173" s="81">
        <f t="shared" si="250"/>
        <v>0</v>
      </c>
    </row>
    <row r="174" spans="1:14">
      <c r="A174" s="84" t="s">
        <v>220</v>
      </c>
      <c r="B174" s="81">
        <f>+[1]Historicals!B339</f>
        <v>0</v>
      </c>
      <c r="C174" s="81">
        <f>+[1]Historicals!C339</f>
        <v>0</v>
      </c>
      <c r="D174" s="81">
        <f>+[1]Historicals!D339</f>
        <v>0</v>
      </c>
      <c r="E174" s="81">
        <f>+[1]Historicals!E339</f>
        <v>0</v>
      </c>
      <c r="F174" s="81">
        <f>+[1]Historicals!F339</f>
        <v>0</v>
      </c>
      <c r="G174" s="81">
        <f>+[1]Historicals!G339</f>
        <v>0</v>
      </c>
      <c r="H174" s="81">
        <f>+[1]Historicals!H339</f>
        <v>0</v>
      </c>
      <c r="I174" s="81">
        <f>+[1]Historicals!I339</f>
        <v>0</v>
      </c>
      <c r="J174" s="86">
        <v>0</v>
      </c>
      <c r="K174" s="86">
        <f t="shared" ref="K174:N175" si="251">+J174</f>
        <v>0</v>
      </c>
      <c r="L174" s="86">
        <f t="shared" si="251"/>
        <v>0</v>
      </c>
      <c r="M174" s="86">
        <f t="shared" si="251"/>
        <v>0</v>
      </c>
      <c r="N174" s="86">
        <f t="shared" si="251"/>
        <v>0</v>
      </c>
    </row>
    <row r="175" spans="1:14">
      <c r="A175" s="84" t="s">
        <v>221</v>
      </c>
      <c r="B175" s="81" t="str">
        <f t="shared" ref="B175:H175" si="252">+IFERROR(B173-B174,"nm")</f>
        <v>nm</v>
      </c>
      <c r="C175" s="81" t="str">
        <f t="shared" si="252"/>
        <v>nm</v>
      </c>
      <c r="D175" s="81" t="str">
        <f t="shared" si="252"/>
        <v>nm</v>
      </c>
      <c r="E175" s="81" t="str">
        <f t="shared" si="252"/>
        <v>nm</v>
      </c>
      <c r="F175" s="81">
        <f t="shared" si="252"/>
        <v>-0.18055555555555558</v>
      </c>
      <c r="G175" s="81">
        <f t="shared" si="252"/>
        <v>-0.24576271186440679</v>
      </c>
      <c r="H175" s="81">
        <f t="shared" si="252"/>
        <v>0.1685393258426966</v>
      </c>
      <c r="I175" s="81">
        <f>+IFERROR(I173-I174,"nm")</f>
        <v>-9.6153846153845812E-3</v>
      </c>
      <c r="J175" s="86">
        <v>0</v>
      </c>
      <c r="K175" s="86">
        <f t="shared" si="251"/>
        <v>0</v>
      </c>
      <c r="L175" s="86">
        <f t="shared" si="251"/>
        <v>0</v>
      </c>
      <c r="M175" s="86">
        <f t="shared" si="251"/>
        <v>0</v>
      </c>
      <c r="N175" s="86">
        <f t="shared" si="251"/>
        <v>0</v>
      </c>
    </row>
    <row r="176" spans="1:14">
      <c r="A176" s="85" t="s">
        <v>181</v>
      </c>
      <c r="B176" s="2">
        <f>+[1]Historicals!B132</f>
        <v>0</v>
      </c>
      <c r="C176" s="2">
        <f>+[1]Historicals!C132</f>
        <v>0</v>
      </c>
      <c r="D176" s="2">
        <f>+[1]Historicals!D132</f>
        <v>0</v>
      </c>
      <c r="E176" s="2">
        <f>+[1]Historicals!E132</f>
        <v>28</v>
      </c>
      <c r="F176" s="2">
        <f>+[1]Historicals!F132</f>
        <v>24</v>
      </c>
      <c r="G176" s="2">
        <f>+[1]Historicals!G132</f>
        <v>25</v>
      </c>
      <c r="H176" s="2">
        <f>+[1]Historicals!H132</f>
        <v>29</v>
      </c>
      <c r="I176" s="2">
        <f>+[1]Historicals!I132</f>
        <v>26</v>
      </c>
      <c r="J176" s="2">
        <f>+I176*(1+J177)</f>
        <v>26</v>
      </c>
      <c r="K176" s="2">
        <f t="shared" ref="K176:N176" si="253">+J176*(1+K177)</f>
        <v>26</v>
      </c>
      <c r="L176" s="2">
        <f t="shared" si="253"/>
        <v>26</v>
      </c>
      <c r="M176" s="2">
        <f t="shared" si="253"/>
        <v>26</v>
      </c>
      <c r="N176" s="2">
        <f t="shared" si="253"/>
        <v>26</v>
      </c>
    </row>
    <row r="177" spans="1:14">
      <c r="A177" s="84" t="s">
        <v>14</v>
      </c>
      <c r="B177" s="81" t="str">
        <f t="shared" ref="B177:H177" si="254">+IFERROR(B176/A176-1,"nm")</f>
        <v>nm</v>
      </c>
      <c r="C177" s="81" t="str">
        <f t="shared" si="254"/>
        <v>nm</v>
      </c>
      <c r="D177" s="81" t="str">
        <f t="shared" si="254"/>
        <v>nm</v>
      </c>
      <c r="E177" s="81" t="str">
        <f t="shared" si="254"/>
        <v>nm</v>
      </c>
      <c r="F177" s="81">
        <f t="shared" si="254"/>
        <v>-0.1428571428571429</v>
      </c>
      <c r="G177" s="81">
        <f t="shared" si="254"/>
        <v>4.1666666666666741E-2</v>
      </c>
      <c r="H177" s="81">
        <f t="shared" si="254"/>
        <v>0.15999999999999992</v>
      </c>
      <c r="I177" s="81">
        <f>+IFERROR(I176/H176-1,"nm")</f>
        <v>-0.10344827586206895</v>
      </c>
      <c r="J177" s="81">
        <f>+J178+J179</f>
        <v>0</v>
      </c>
      <c r="K177" s="81">
        <f t="shared" ref="K177:N177" si="255">+K178+K179</f>
        <v>0</v>
      </c>
      <c r="L177" s="81">
        <f t="shared" si="255"/>
        <v>0</v>
      </c>
      <c r="M177" s="81">
        <f t="shared" si="255"/>
        <v>0</v>
      </c>
      <c r="N177" s="81">
        <f t="shared" si="255"/>
        <v>0</v>
      </c>
    </row>
    <row r="178" spans="1:14">
      <c r="A178" s="84" t="s">
        <v>220</v>
      </c>
      <c r="B178" s="81">
        <f>+[1]Historicals!B337</f>
        <v>0</v>
      </c>
      <c r="C178" s="81">
        <f>+[1]Historicals!C337</f>
        <v>0</v>
      </c>
      <c r="D178" s="81">
        <f>+[1]Historicals!D337</f>
        <v>0</v>
      </c>
      <c r="E178" s="81">
        <f>+[1]Historicals!E337</f>
        <v>0</v>
      </c>
      <c r="F178" s="81">
        <f>+[1]Historicals!F337</f>
        <v>0</v>
      </c>
      <c r="G178" s="81">
        <f>+[1]Historicals!G337</f>
        <v>0</v>
      </c>
      <c r="H178" s="81">
        <f>+[1]Historicals!H337</f>
        <v>0</v>
      </c>
      <c r="I178" s="81">
        <f>+[1]Historicals!I337</f>
        <v>0</v>
      </c>
      <c r="J178" s="86">
        <v>0</v>
      </c>
      <c r="K178" s="86">
        <f t="shared" ref="K178:N179" si="256">+J178</f>
        <v>0</v>
      </c>
      <c r="L178" s="86">
        <f t="shared" si="256"/>
        <v>0</v>
      </c>
      <c r="M178" s="86">
        <f t="shared" si="256"/>
        <v>0</v>
      </c>
      <c r="N178" s="86">
        <f t="shared" si="256"/>
        <v>0</v>
      </c>
    </row>
    <row r="179" spans="1:14">
      <c r="A179" s="84" t="s">
        <v>221</v>
      </c>
      <c r="B179" s="81" t="str">
        <f t="shared" ref="B179:H179" si="257">+IFERROR(B177-B178,"nm")</f>
        <v>nm</v>
      </c>
      <c r="C179" s="81" t="str">
        <f t="shared" si="257"/>
        <v>nm</v>
      </c>
      <c r="D179" s="81" t="str">
        <f t="shared" si="257"/>
        <v>nm</v>
      </c>
      <c r="E179" s="81" t="str">
        <f t="shared" si="257"/>
        <v>nm</v>
      </c>
      <c r="F179" s="81">
        <f t="shared" si="257"/>
        <v>-0.1428571428571429</v>
      </c>
      <c r="G179" s="81">
        <f t="shared" si="257"/>
        <v>4.1666666666666741E-2</v>
      </c>
      <c r="H179" s="81">
        <f t="shared" si="257"/>
        <v>0.15999999999999992</v>
      </c>
      <c r="I179" s="81">
        <f>+IFERROR(I177-I178,"nm")</f>
        <v>-0.10344827586206895</v>
      </c>
      <c r="J179" s="86">
        <v>0</v>
      </c>
      <c r="K179" s="86">
        <f t="shared" si="256"/>
        <v>0</v>
      </c>
      <c r="L179" s="86">
        <f t="shared" si="256"/>
        <v>0</v>
      </c>
      <c r="M179" s="86">
        <f t="shared" si="256"/>
        <v>0</v>
      </c>
      <c r="N179" s="86">
        <f t="shared" si="256"/>
        <v>0</v>
      </c>
    </row>
    <row r="180" spans="1:14">
      <c r="A180" s="85" t="s">
        <v>223</v>
      </c>
      <c r="B180" s="89">
        <f>[1]Historicals!B133</f>
        <v>0</v>
      </c>
      <c r="C180" s="89">
        <f>[1]Historicals!C133</f>
        <v>0</v>
      </c>
      <c r="D180" s="89">
        <f>[1]Historicals!D133</f>
        <v>0</v>
      </c>
      <c r="E180" s="89">
        <f>[1]Historicals!E133</f>
        <v>103</v>
      </c>
      <c r="F180" s="89">
        <f>[1]Historicals!F133</f>
        <v>106</v>
      </c>
      <c r="G180" s="89">
        <f>[1]Historicals!G133</f>
        <v>90</v>
      </c>
      <c r="H180" s="89">
        <f>[1]Historicals!H133</f>
        <v>86</v>
      </c>
      <c r="I180" s="89">
        <f>[1]Historicals!I133</f>
        <v>123</v>
      </c>
      <c r="J180" s="89">
        <f>+I180*(1+J181)</f>
        <v>123</v>
      </c>
      <c r="K180" s="89">
        <f t="shared" ref="K180:N180" si="258">+J180*(1+K181)</f>
        <v>123</v>
      </c>
      <c r="L180" s="89">
        <f t="shared" si="258"/>
        <v>123</v>
      </c>
      <c r="M180" s="89">
        <f t="shared" si="258"/>
        <v>123</v>
      </c>
      <c r="N180" s="89">
        <f t="shared" si="258"/>
        <v>123</v>
      </c>
    </row>
    <row r="181" spans="1:14">
      <c r="A181" s="84" t="s">
        <v>14</v>
      </c>
      <c r="B181" s="81" t="str">
        <f t="shared" ref="B181:H181" si="259">+IFERROR(B180/A180-1,"nm")</f>
        <v>nm</v>
      </c>
      <c r="C181" s="81" t="str">
        <f t="shared" si="259"/>
        <v>nm</v>
      </c>
      <c r="D181" s="81" t="str">
        <f t="shared" si="259"/>
        <v>nm</v>
      </c>
      <c r="E181" s="81" t="str">
        <f t="shared" si="259"/>
        <v>nm</v>
      </c>
      <c r="F181" s="81">
        <f t="shared" si="259"/>
        <v>2.9126213592232997E-2</v>
      </c>
      <c r="G181" s="81">
        <f t="shared" si="259"/>
        <v>-0.15094339622641506</v>
      </c>
      <c r="H181" s="81">
        <f t="shared" si="259"/>
        <v>-4.4444444444444398E-2</v>
      </c>
      <c r="I181" s="81">
        <f>+IFERROR(I180/H180-1,"nm")</f>
        <v>0.43023255813953498</v>
      </c>
      <c r="J181" s="81">
        <f>+J182+J183</f>
        <v>0</v>
      </c>
      <c r="K181" s="81">
        <f t="shared" ref="K181:N181" si="260">+K182+K183</f>
        <v>0</v>
      </c>
      <c r="L181" s="81">
        <f t="shared" si="260"/>
        <v>0</v>
      </c>
      <c r="M181" s="81">
        <f t="shared" si="260"/>
        <v>0</v>
      </c>
      <c r="N181" s="81">
        <f t="shared" si="260"/>
        <v>0</v>
      </c>
    </row>
    <row r="182" spans="1:14">
      <c r="A182" s="84" t="s">
        <v>220</v>
      </c>
      <c r="B182" s="81">
        <f>+[1]Historicals!B341</f>
        <v>0</v>
      </c>
      <c r="C182" s="81">
        <f>+[1]Historicals!C341</f>
        <v>0</v>
      </c>
      <c r="D182" s="81">
        <f>+[1]Historicals!D341</f>
        <v>0</v>
      </c>
      <c r="E182" s="81">
        <f>+[1]Historicals!E341</f>
        <v>0</v>
      </c>
      <c r="F182" s="81">
        <f>+[1]Historicals!F341</f>
        <v>0</v>
      </c>
      <c r="G182" s="81">
        <f>+[1]Historicals!G341</f>
        <v>0</v>
      </c>
      <c r="H182" s="81">
        <f>+[1]Historicals!H341</f>
        <v>0</v>
      </c>
      <c r="I182" s="81">
        <f>+[1]Historicals!I341</f>
        <v>0</v>
      </c>
      <c r="J182" s="86">
        <v>0</v>
      </c>
      <c r="K182" s="86">
        <f t="shared" ref="K182:N183" si="261">+J182</f>
        <v>0</v>
      </c>
      <c r="L182" s="86">
        <f t="shared" si="261"/>
        <v>0</v>
      </c>
      <c r="M182" s="86">
        <f t="shared" si="261"/>
        <v>0</v>
      </c>
      <c r="N182" s="86">
        <f t="shared" si="261"/>
        <v>0</v>
      </c>
    </row>
    <row r="183" spans="1:14">
      <c r="A183" s="84" t="s">
        <v>221</v>
      </c>
      <c r="B183" s="81" t="str">
        <f t="shared" ref="B183:H183" si="262">+IFERROR(B181-B182,"nm")</f>
        <v>nm</v>
      </c>
      <c r="C183" s="81" t="str">
        <f t="shared" si="262"/>
        <v>nm</v>
      </c>
      <c r="D183" s="81" t="str">
        <f t="shared" si="262"/>
        <v>nm</v>
      </c>
      <c r="E183" s="81" t="str">
        <f t="shared" si="262"/>
        <v>nm</v>
      </c>
      <c r="F183" s="81">
        <f t="shared" si="262"/>
        <v>2.9126213592232997E-2</v>
      </c>
      <c r="G183" s="81">
        <f t="shared" si="262"/>
        <v>-0.15094339622641506</v>
      </c>
      <c r="H183" s="81">
        <f t="shared" si="262"/>
        <v>-4.4444444444444398E-2</v>
      </c>
      <c r="I183" s="81">
        <f>+IFERROR(I181-I182,"nm")</f>
        <v>0.43023255813953498</v>
      </c>
      <c r="J183" s="86">
        <v>0</v>
      </c>
      <c r="K183" s="86">
        <f t="shared" si="261"/>
        <v>0</v>
      </c>
      <c r="L183" s="86">
        <f t="shared" si="261"/>
        <v>0</v>
      </c>
      <c r="M183" s="86">
        <f t="shared" si="261"/>
        <v>0</v>
      </c>
      <c r="N183" s="86">
        <f t="shared" si="261"/>
        <v>0</v>
      </c>
    </row>
    <row r="184" spans="1:14">
      <c r="A184" s="46" t="s">
        <v>45</v>
      </c>
      <c r="B184" s="82">
        <f t="shared" ref="B184:H184" si="263">+B191+B187</f>
        <v>535</v>
      </c>
      <c r="C184" s="82">
        <f t="shared" si="263"/>
        <v>514</v>
      </c>
      <c r="D184" s="82">
        <f t="shared" si="263"/>
        <v>505</v>
      </c>
      <c r="E184" s="82">
        <f t="shared" si="263"/>
        <v>343</v>
      </c>
      <c r="F184" s="82">
        <f t="shared" si="263"/>
        <v>334</v>
      </c>
      <c r="G184" s="82">
        <f t="shared" si="263"/>
        <v>322</v>
      </c>
      <c r="H184" s="82">
        <f t="shared" si="263"/>
        <v>569</v>
      </c>
      <c r="I184" s="82">
        <f>+I191+I187</f>
        <v>691</v>
      </c>
      <c r="J184" s="82">
        <f>+J166*J186</f>
        <v>691</v>
      </c>
      <c r="K184" s="82">
        <f t="shared" ref="K184:N184" si="264">+K166*K186</f>
        <v>691</v>
      </c>
      <c r="L184" s="82">
        <f t="shared" si="264"/>
        <v>691</v>
      </c>
      <c r="M184" s="82">
        <f t="shared" si="264"/>
        <v>691</v>
      </c>
      <c r="N184" s="82">
        <f t="shared" si="264"/>
        <v>691</v>
      </c>
    </row>
    <row r="185" spans="1:14">
      <c r="A185" s="87" t="s">
        <v>14</v>
      </c>
      <c r="B185" s="81" t="str">
        <f t="shared" ref="B185:H185" si="265">+IFERROR(B184/A184-1,"nm")</f>
        <v>nm</v>
      </c>
      <c r="C185" s="81">
        <f t="shared" si="265"/>
        <v>-3.9252336448598157E-2</v>
      </c>
      <c r="D185" s="81">
        <f t="shared" si="265"/>
        <v>-1.7509727626459193E-2</v>
      </c>
      <c r="E185" s="81">
        <f t="shared" si="265"/>
        <v>-0.32079207920792074</v>
      </c>
      <c r="F185" s="81">
        <f t="shared" si="265"/>
        <v>-2.6239067055393583E-2</v>
      </c>
      <c r="G185" s="81">
        <f t="shared" si="265"/>
        <v>-3.59281437125748E-2</v>
      </c>
      <c r="H185" s="81">
        <f t="shared" si="265"/>
        <v>0.76708074534161486</v>
      </c>
      <c r="I185" s="81">
        <f>+IFERROR(I184/H184-1,"nm")</f>
        <v>0.21441124780316345</v>
      </c>
      <c r="J185" s="81">
        <f t="shared" ref="J185:N185" si="266">+IFERROR(J184/I184-1,"nm")</f>
        <v>0</v>
      </c>
      <c r="K185" s="81">
        <f t="shared" si="266"/>
        <v>0</v>
      </c>
      <c r="L185" s="81">
        <f t="shared" si="266"/>
        <v>0</v>
      </c>
      <c r="M185" s="81">
        <f t="shared" si="266"/>
        <v>0</v>
      </c>
      <c r="N185" s="81">
        <f t="shared" si="266"/>
        <v>0</v>
      </c>
    </row>
    <row r="186" spans="1:14">
      <c r="A186" s="87" t="s">
        <v>209</v>
      </c>
      <c r="B186" s="81">
        <f t="shared" ref="B186:H186" si="267">+IFERROR(B184/B$21,"nm")</f>
        <v>3.8937409024745268E-2</v>
      </c>
      <c r="C186" s="81">
        <f t="shared" si="267"/>
        <v>3.4814413438092655E-2</v>
      </c>
      <c r="D186" s="81">
        <f t="shared" si="267"/>
        <v>3.3188748685594113E-2</v>
      </c>
      <c r="E186" s="81">
        <f t="shared" si="267"/>
        <v>2.3089868731066981E-2</v>
      </c>
      <c r="F186" s="81">
        <f t="shared" si="267"/>
        <v>2.100364733995724E-2</v>
      </c>
      <c r="G186" s="81">
        <f t="shared" si="267"/>
        <v>2.2231427782380558E-2</v>
      </c>
      <c r="H186" s="81">
        <f t="shared" si="267"/>
        <v>3.3121834798300248E-2</v>
      </c>
      <c r="I186" s="81">
        <f>+IFERROR(I184/I$166,"nm")</f>
        <v>0.29454390451832907</v>
      </c>
      <c r="J186" s="86">
        <f>+I186</f>
        <v>0.29454390451832907</v>
      </c>
      <c r="K186" s="86">
        <f t="shared" ref="K186:N186" si="268">+J186</f>
        <v>0.29454390451832907</v>
      </c>
      <c r="L186" s="86">
        <f t="shared" si="268"/>
        <v>0.29454390451832907</v>
      </c>
      <c r="M186" s="86">
        <f t="shared" si="268"/>
        <v>0.29454390451832907</v>
      </c>
      <c r="N186" s="86">
        <f t="shared" si="268"/>
        <v>0.29454390451832907</v>
      </c>
    </row>
    <row r="187" spans="1:14">
      <c r="A187" s="46" t="s">
        <v>210</v>
      </c>
      <c r="B187" s="46">
        <f>+[1]Historicals!B177</f>
        <v>18</v>
      </c>
      <c r="C187" s="46">
        <f>+[1]Historicals!C177</f>
        <v>27</v>
      </c>
      <c r="D187" s="46">
        <f>+[1]Historicals!D177</f>
        <v>28</v>
      </c>
      <c r="E187" s="46">
        <f>+[1]Historicals!E177</f>
        <v>33</v>
      </c>
      <c r="F187" s="46">
        <f>+[1]Historicals!F177</f>
        <v>31</v>
      </c>
      <c r="G187" s="46">
        <f>+[1]Historicals!G177</f>
        <v>25</v>
      </c>
      <c r="H187" s="46">
        <f>+[1]Historicals!H177</f>
        <v>26</v>
      </c>
      <c r="I187" s="46">
        <f>+[1]Historicals!I177</f>
        <v>22</v>
      </c>
      <c r="J187" s="82">
        <f>+J190*J197</f>
        <v>22</v>
      </c>
      <c r="K187" s="82">
        <f t="shared" ref="K187:N187" si="269">+K190*K197</f>
        <v>22</v>
      </c>
      <c r="L187" s="82">
        <f t="shared" si="269"/>
        <v>22</v>
      </c>
      <c r="M187" s="82">
        <f t="shared" si="269"/>
        <v>22</v>
      </c>
      <c r="N187" s="82">
        <f t="shared" si="269"/>
        <v>22</v>
      </c>
    </row>
    <row r="188" spans="1:14">
      <c r="A188" s="87" t="s">
        <v>14</v>
      </c>
      <c r="B188" s="81" t="str">
        <f t="shared" ref="B188:H188" si="270">+IFERROR(B187/A187-1,"nm")</f>
        <v>nm</v>
      </c>
      <c r="C188" s="81">
        <f t="shared" si="270"/>
        <v>0.5</v>
      </c>
      <c r="D188" s="81">
        <f t="shared" si="270"/>
        <v>3.7037037037036979E-2</v>
      </c>
      <c r="E188" s="81">
        <f t="shared" si="270"/>
        <v>0.1785714285714286</v>
      </c>
      <c r="F188" s="81">
        <f t="shared" si="270"/>
        <v>-6.0606060606060552E-2</v>
      </c>
      <c r="G188" s="81">
        <f t="shared" si="270"/>
        <v>-0.19354838709677424</v>
      </c>
      <c r="H188" s="81">
        <f t="shared" si="270"/>
        <v>4.0000000000000036E-2</v>
      </c>
      <c r="I188" s="81">
        <f>+IFERROR(I187/H187-1,"nm")</f>
        <v>-0.15384615384615385</v>
      </c>
      <c r="J188" s="81">
        <f t="shared" ref="J188:N188" si="271">+IFERROR(J187/I187-1,"nm")</f>
        <v>0</v>
      </c>
      <c r="K188" s="81">
        <f t="shared" si="271"/>
        <v>0</v>
      </c>
      <c r="L188" s="81">
        <f t="shared" si="271"/>
        <v>0</v>
      </c>
      <c r="M188" s="81">
        <f t="shared" si="271"/>
        <v>0</v>
      </c>
      <c r="N188" s="81">
        <f t="shared" si="271"/>
        <v>0</v>
      </c>
    </row>
    <row r="189" spans="1:14">
      <c r="A189" s="87" t="s">
        <v>212</v>
      </c>
      <c r="B189" s="81">
        <f t="shared" ref="B189:H189" si="272">+IFERROR(B187/B$21,"nm")</f>
        <v>1.3100436681222707E-3</v>
      </c>
      <c r="C189" s="81">
        <f t="shared" si="272"/>
        <v>1.8287726903278244E-3</v>
      </c>
      <c r="D189" s="81">
        <f t="shared" si="272"/>
        <v>1.840168243953733E-3</v>
      </c>
      <c r="E189" s="81">
        <f t="shared" si="272"/>
        <v>2.2214742510939076E-3</v>
      </c>
      <c r="F189" s="81">
        <f t="shared" si="272"/>
        <v>1.949440321972079E-3</v>
      </c>
      <c r="G189" s="81">
        <f t="shared" si="272"/>
        <v>1.7260425296879314E-3</v>
      </c>
      <c r="H189" s="81">
        <f t="shared" si="272"/>
        <v>1.5134757552826125E-3</v>
      </c>
      <c r="I189" s="81">
        <f>+IFERROR(I187/I$166,"nm")</f>
        <v>9.3776641091219103E-3</v>
      </c>
      <c r="J189" s="81">
        <f t="shared" ref="J189:N189" si="273">+IFERROR(J187/J$21,"nm")</f>
        <v>1.1987141066855556E-3</v>
      </c>
      <c r="K189" s="81">
        <f t="shared" si="273"/>
        <v>1.1987141066855556E-3</v>
      </c>
      <c r="L189" s="81">
        <f t="shared" si="273"/>
        <v>1.1987141066855556E-3</v>
      </c>
      <c r="M189" s="81">
        <f t="shared" si="273"/>
        <v>1.1987141066855556E-3</v>
      </c>
      <c r="N189" s="81">
        <f t="shared" si="273"/>
        <v>1.1987141066855556E-3</v>
      </c>
    </row>
    <row r="190" spans="1:14">
      <c r="A190" s="87" t="s">
        <v>222</v>
      </c>
      <c r="B190" s="81">
        <f t="shared" ref="B190:H190" si="274">+IFERROR(B187/B197,"nm")</f>
        <v>0.14754098360655737</v>
      </c>
      <c r="C190" s="81">
        <f t="shared" si="274"/>
        <v>0.216</v>
      </c>
      <c r="D190" s="81">
        <f t="shared" si="274"/>
        <v>0.224</v>
      </c>
      <c r="E190" s="81">
        <f t="shared" si="274"/>
        <v>0.28695652173913044</v>
      </c>
      <c r="F190" s="81">
        <f t="shared" si="274"/>
        <v>0.31</v>
      </c>
      <c r="G190" s="81">
        <f t="shared" si="274"/>
        <v>0.3125</v>
      </c>
      <c r="H190" s="81">
        <f t="shared" si="274"/>
        <v>0.41269841269841268</v>
      </c>
      <c r="I190" s="81">
        <f>+IFERROR(I187/I197,"nm")</f>
        <v>0.44897959183673469</v>
      </c>
      <c r="J190" s="86">
        <f>+I190</f>
        <v>0.44897959183673469</v>
      </c>
      <c r="K190" s="86">
        <f t="shared" ref="K190:N190" si="275">+J190</f>
        <v>0.44897959183673469</v>
      </c>
      <c r="L190" s="86">
        <f t="shared" si="275"/>
        <v>0.44897959183673469</v>
      </c>
      <c r="M190" s="86">
        <f t="shared" si="275"/>
        <v>0.44897959183673469</v>
      </c>
      <c r="N190" s="86">
        <f t="shared" si="275"/>
        <v>0.44897959183673469</v>
      </c>
    </row>
    <row r="191" spans="1:14">
      <c r="A191" s="46" t="s">
        <v>213</v>
      </c>
      <c r="B191" s="46">
        <f>+[1]Historicals!B144</f>
        <v>517</v>
      </c>
      <c r="C191" s="46">
        <f>+[1]Historicals!C144</f>
        <v>487</v>
      </c>
      <c r="D191" s="46">
        <f>+[1]Historicals!D144</f>
        <v>477</v>
      </c>
      <c r="E191" s="46">
        <f>+[1]Historicals!E144</f>
        <v>310</v>
      </c>
      <c r="F191" s="46">
        <f>+[1]Historicals!F144</f>
        <v>303</v>
      </c>
      <c r="G191" s="46">
        <f>+[1]Historicals!G144</f>
        <v>297</v>
      </c>
      <c r="H191" s="46">
        <f>+[1]Historicals!H144</f>
        <v>543</v>
      </c>
      <c r="I191" s="46">
        <f>+[1]Historicals!I144</f>
        <v>669</v>
      </c>
      <c r="J191" s="46">
        <f>+J184-J187</f>
        <v>669</v>
      </c>
      <c r="K191" s="46">
        <f t="shared" ref="K191:N191" si="276">+K184-K187</f>
        <v>669</v>
      </c>
      <c r="L191" s="46">
        <f t="shared" si="276"/>
        <v>669</v>
      </c>
      <c r="M191" s="46">
        <f t="shared" si="276"/>
        <v>669</v>
      </c>
      <c r="N191" s="46">
        <f t="shared" si="276"/>
        <v>669</v>
      </c>
    </row>
    <row r="192" spans="1:14">
      <c r="A192" s="87" t="s">
        <v>14</v>
      </c>
      <c r="B192" s="81" t="str">
        <f t="shared" ref="B192:H192" si="277">+IFERROR(B191/A191-1,"nm")</f>
        <v>nm</v>
      </c>
      <c r="C192" s="81">
        <f t="shared" si="277"/>
        <v>-5.8027079303675011E-2</v>
      </c>
      <c r="D192" s="81">
        <f t="shared" si="277"/>
        <v>-2.0533880903490731E-2</v>
      </c>
      <c r="E192" s="81">
        <f t="shared" si="277"/>
        <v>-0.35010482180293501</v>
      </c>
      <c r="F192" s="81">
        <f t="shared" si="277"/>
        <v>-2.2580645161290325E-2</v>
      </c>
      <c r="G192" s="81">
        <f t="shared" si="277"/>
        <v>-1.980198019801982E-2</v>
      </c>
      <c r="H192" s="81">
        <f t="shared" si="277"/>
        <v>0.82828282828282829</v>
      </c>
      <c r="I192" s="81">
        <f>+IFERROR(I191/H191-1,"nm")</f>
        <v>0.2320441988950277</v>
      </c>
      <c r="J192" s="81">
        <f t="shared" ref="J192:N192" si="278">+IFERROR(J191/I191-1,"nm")</f>
        <v>0</v>
      </c>
      <c r="K192" s="81">
        <f t="shared" si="278"/>
        <v>0</v>
      </c>
      <c r="L192" s="81">
        <f t="shared" si="278"/>
        <v>0</v>
      </c>
      <c r="M192" s="81">
        <f t="shared" si="278"/>
        <v>0</v>
      </c>
      <c r="N192" s="81">
        <f t="shared" si="278"/>
        <v>0</v>
      </c>
    </row>
    <row r="193" spans="1:14">
      <c r="A193" s="87" t="s">
        <v>209</v>
      </c>
      <c r="B193" s="81">
        <f t="shared" ref="B193:H193" si="279">+IFERROR(B191/B$21,"nm")</f>
        <v>3.7627365356622998E-2</v>
      </c>
      <c r="C193" s="81">
        <f t="shared" si="279"/>
        <v>3.2985640747764833E-2</v>
      </c>
      <c r="D193" s="81">
        <f t="shared" si="279"/>
        <v>3.1348580441640378E-2</v>
      </c>
      <c r="E193" s="81">
        <f t="shared" si="279"/>
        <v>2.0868394479973074E-2</v>
      </c>
      <c r="F193" s="81">
        <f t="shared" si="279"/>
        <v>1.9054207017985159E-2</v>
      </c>
      <c r="G193" s="81">
        <f t="shared" si="279"/>
        <v>2.0505385252692625E-2</v>
      </c>
      <c r="H193" s="81">
        <f t="shared" si="279"/>
        <v>3.1608359043017641E-2</v>
      </c>
      <c r="I193" s="81">
        <f>+IFERROR(I191/I$166,"nm")</f>
        <v>0.28516624040920718</v>
      </c>
      <c r="J193" s="81">
        <f>+IFERROR(J191/J$166,"nm")</f>
        <v>0.28516624040920718</v>
      </c>
      <c r="K193" s="81">
        <f t="shared" ref="K193:N193" si="280">+IFERROR(K191/K$21,"nm")</f>
        <v>3.6451806244210759E-2</v>
      </c>
      <c r="L193" s="81">
        <f t="shared" si="280"/>
        <v>3.6451806244210759E-2</v>
      </c>
      <c r="M193" s="81">
        <f t="shared" si="280"/>
        <v>3.6451806244210759E-2</v>
      </c>
      <c r="N193" s="81">
        <f t="shared" si="280"/>
        <v>3.6451806244210759E-2</v>
      </c>
    </row>
    <row r="194" spans="1:14">
      <c r="A194" s="46" t="s">
        <v>215</v>
      </c>
      <c r="B194" s="46">
        <f>+[1]Historicals!B166</f>
        <v>69</v>
      </c>
      <c r="C194" s="46">
        <f>+[1]Historicals!C166</f>
        <v>39</v>
      </c>
      <c r="D194" s="46">
        <f>+[1]Historicals!D166</f>
        <v>30</v>
      </c>
      <c r="E194" s="46">
        <f>+[1]Historicals!E166</f>
        <v>22</v>
      </c>
      <c r="F194" s="46">
        <f>+[1]Historicals!F166</f>
        <v>18</v>
      </c>
      <c r="G194" s="46">
        <f>+[1]Historicals!G166</f>
        <v>12</v>
      </c>
      <c r="H194" s="46">
        <f>+[1]Historicals!H166</f>
        <v>7</v>
      </c>
      <c r="I194" s="46">
        <f>+[1]Historicals!I166</f>
        <v>9</v>
      </c>
      <c r="J194" s="82">
        <f>+J166*J196</f>
        <v>9</v>
      </c>
      <c r="K194" s="82">
        <f t="shared" ref="K194:N194" si="281">+K166*K196</f>
        <v>9</v>
      </c>
      <c r="L194" s="82">
        <f t="shared" si="281"/>
        <v>9</v>
      </c>
      <c r="M194" s="82">
        <f t="shared" si="281"/>
        <v>9</v>
      </c>
      <c r="N194" s="82">
        <f t="shared" si="281"/>
        <v>9</v>
      </c>
    </row>
    <row r="195" spans="1:14">
      <c r="A195" s="87" t="s">
        <v>14</v>
      </c>
      <c r="B195" s="81" t="str">
        <f t="shared" ref="B195:H195" si="282">+IFERROR(B194/A194-1,"nm")</f>
        <v>nm</v>
      </c>
      <c r="C195" s="81">
        <f t="shared" si="282"/>
        <v>-0.43478260869565222</v>
      </c>
      <c r="D195" s="81">
        <f t="shared" si="282"/>
        <v>-0.23076923076923073</v>
      </c>
      <c r="E195" s="81">
        <f t="shared" si="282"/>
        <v>-0.26666666666666672</v>
      </c>
      <c r="F195" s="81">
        <f t="shared" si="282"/>
        <v>-0.18181818181818177</v>
      </c>
      <c r="G195" s="81">
        <f t="shared" si="282"/>
        <v>-0.33333333333333337</v>
      </c>
      <c r="H195" s="81">
        <f t="shared" si="282"/>
        <v>-0.41666666666666663</v>
      </c>
      <c r="I195" s="81">
        <f>+IFERROR(I194/H194-1,"nm")</f>
        <v>0.28571428571428581</v>
      </c>
      <c r="J195" s="81">
        <f t="shared" ref="J195:N195" si="283">+IFERROR(J194/I194-1,"nm")</f>
        <v>0</v>
      </c>
      <c r="K195" s="81">
        <f t="shared" si="283"/>
        <v>0</v>
      </c>
      <c r="L195" s="81">
        <f t="shared" si="283"/>
        <v>0</v>
      </c>
      <c r="M195" s="81">
        <f t="shared" si="283"/>
        <v>0</v>
      </c>
      <c r="N195" s="81">
        <f t="shared" si="283"/>
        <v>0</v>
      </c>
    </row>
    <row r="196" spans="1:14">
      <c r="A196" s="87" t="s">
        <v>212</v>
      </c>
      <c r="B196" s="81">
        <f t="shared" ref="B196:H196" si="284">+IFERROR(B194/B$21,"nm")</f>
        <v>5.0218340611353713E-3</v>
      </c>
      <c r="C196" s="81">
        <f t="shared" si="284"/>
        <v>2.6415605526957462E-3</v>
      </c>
      <c r="D196" s="81">
        <f t="shared" si="284"/>
        <v>1.9716088328075709E-3</v>
      </c>
      <c r="E196" s="81">
        <f t="shared" si="284"/>
        <v>1.4809828340626053E-3</v>
      </c>
      <c r="F196" s="81">
        <f t="shared" si="284"/>
        <v>1.1319330901773362E-3</v>
      </c>
      <c r="G196" s="81">
        <f t="shared" si="284"/>
        <v>8.2850041425020708E-4</v>
      </c>
      <c r="H196" s="81">
        <f t="shared" si="284"/>
        <v>4.0747424180685721E-4</v>
      </c>
      <c r="I196" s="81">
        <f>+IFERROR(I194/I$166,"nm")</f>
        <v>3.8363171355498722E-3</v>
      </c>
      <c r="J196" s="86">
        <f>+I196</f>
        <v>3.8363171355498722E-3</v>
      </c>
      <c r="K196" s="86">
        <f t="shared" ref="K196:N196" si="285">+J196</f>
        <v>3.8363171355498722E-3</v>
      </c>
      <c r="L196" s="86">
        <f t="shared" si="285"/>
        <v>3.8363171355498722E-3</v>
      </c>
      <c r="M196" s="86">
        <f t="shared" si="285"/>
        <v>3.8363171355498722E-3</v>
      </c>
      <c r="N196" s="86">
        <f t="shared" si="285"/>
        <v>3.8363171355498722E-3</v>
      </c>
    </row>
    <row r="197" spans="1:14">
      <c r="A197" s="46" t="s">
        <v>217</v>
      </c>
      <c r="B197" s="46">
        <f>[1]Historicals!B155</f>
        <v>122</v>
      </c>
      <c r="C197" s="46">
        <f>[1]Historicals!C155</f>
        <v>125</v>
      </c>
      <c r="D197" s="46">
        <f>[1]Historicals!D155</f>
        <v>125</v>
      </c>
      <c r="E197" s="46">
        <f>[1]Historicals!E155</f>
        <v>115</v>
      </c>
      <c r="F197" s="46">
        <f>[1]Historicals!F155</f>
        <v>100</v>
      </c>
      <c r="G197" s="46">
        <f>[1]Historicals!G155</f>
        <v>80</v>
      </c>
      <c r="H197" s="46">
        <f>[1]Historicals!H155</f>
        <v>63</v>
      </c>
      <c r="I197" s="46">
        <f>[1]Historicals!I155</f>
        <v>49</v>
      </c>
      <c r="J197" s="82">
        <f>+J166*J199</f>
        <v>49</v>
      </c>
      <c r="K197" s="82">
        <f t="shared" ref="K197:N197" si="286">+K166*K199</f>
        <v>49</v>
      </c>
      <c r="L197" s="82">
        <f t="shared" si="286"/>
        <v>49</v>
      </c>
      <c r="M197" s="82">
        <f t="shared" si="286"/>
        <v>49</v>
      </c>
      <c r="N197" s="82">
        <f t="shared" si="286"/>
        <v>49</v>
      </c>
    </row>
    <row r="198" spans="1:14">
      <c r="A198" s="87" t="s">
        <v>14</v>
      </c>
      <c r="B198" s="81" t="str">
        <f t="shared" ref="B198:H198" si="287">+IFERROR(B197/A197-1,"nm")</f>
        <v>nm</v>
      </c>
      <c r="C198" s="81">
        <f t="shared" si="287"/>
        <v>2.4590163934426146E-2</v>
      </c>
      <c r="D198" s="81">
        <f t="shared" si="287"/>
        <v>0</v>
      </c>
      <c r="E198" s="81">
        <f t="shared" si="287"/>
        <v>-7.999999999999996E-2</v>
      </c>
      <c r="F198" s="81">
        <f t="shared" si="287"/>
        <v>-0.13043478260869568</v>
      </c>
      <c r="G198" s="81">
        <f t="shared" si="287"/>
        <v>-0.19999999999999996</v>
      </c>
      <c r="H198" s="81">
        <f t="shared" si="287"/>
        <v>-0.21250000000000002</v>
      </c>
      <c r="I198" s="81">
        <f>+IFERROR(I197/H197-1,"nm")</f>
        <v>-0.22222222222222221</v>
      </c>
      <c r="J198" s="81">
        <f>+J199+J200</f>
        <v>2.0886615515771527E-2</v>
      </c>
      <c r="K198" s="81">
        <f t="shared" ref="K198:N198" si="288">+K199+K200</f>
        <v>2.0886615515771527E-2</v>
      </c>
      <c r="L198" s="81">
        <f t="shared" si="288"/>
        <v>2.0886615515771527E-2</v>
      </c>
      <c r="M198" s="81">
        <f t="shared" si="288"/>
        <v>2.0886615515771527E-2</v>
      </c>
      <c r="N198" s="81">
        <f t="shared" si="288"/>
        <v>2.0886615515771527E-2</v>
      </c>
    </row>
    <row r="199" spans="1:14">
      <c r="A199" s="87" t="s">
        <v>212</v>
      </c>
      <c r="B199" s="81">
        <f t="shared" ref="B199:H199" si="289">+IFERROR(B197/B$21,"nm")</f>
        <v>8.8791848617176122E-3</v>
      </c>
      <c r="C199" s="81">
        <f t="shared" si="289"/>
        <v>8.4665402329991875E-3</v>
      </c>
      <c r="D199" s="81">
        <f t="shared" si="289"/>
        <v>8.2150368033648783E-3</v>
      </c>
      <c r="E199" s="81">
        <f t="shared" si="289"/>
        <v>7.7415011780545273E-3</v>
      </c>
      <c r="F199" s="81">
        <f t="shared" si="289"/>
        <v>6.2885171676518676E-3</v>
      </c>
      <c r="G199" s="81">
        <f t="shared" si="289"/>
        <v>5.5233360950013811E-3</v>
      </c>
      <c r="H199" s="81">
        <f t="shared" si="289"/>
        <v>3.6672681762617149E-3</v>
      </c>
      <c r="I199" s="81">
        <f>+IFERROR(I197/I$166,"nm")</f>
        <v>2.0886615515771527E-2</v>
      </c>
      <c r="J199" s="86">
        <f>+I199</f>
        <v>2.0886615515771527E-2</v>
      </c>
      <c r="K199" s="86">
        <f t="shared" ref="K199:N199" si="290">+J199</f>
        <v>2.0886615515771527E-2</v>
      </c>
      <c r="L199" s="86">
        <f t="shared" si="290"/>
        <v>2.0886615515771527E-2</v>
      </c>
      <c r="M199" s="86">
        <f t="shared" si="290"/>
        <v>2.0886615515771527E-2</v>
      </c>
      <c r="N199" s="86">
        <f t="shared" si="290"/>
        <v>2.0886615515771527E-2</v>
      </c>
    </row>
    <row r="200" spans="1:14">
      <c r="A200" s="83" t="str">
        <f>+[1]Historicals!A134</f>
        <v>Corporate</v>
      </c>
      <c r="B200" s="83"/>
      <c r="C200" s="83"/>
      <c r="D200" s="83"/>
      <c r="E200" s="83"/>
      <c r="F200" s="83"/>
      <c r="G200" s="83"/>
      <c r="H200" s="83"/>
      <c r="I200" s="83"/>
      <c r="J200" s="76"/>
      <c r="K200" s="76"/>
      <c r="L200" s="76"/>
      <c r="M200" s="76"/>
      <c r="N200" s="76"/>
    </row>
    <row r="201" spans="1:14">
      <c r="A201" s="46" t="s">
        <v>219</v>
      </c>
      <c r="B201" s="46">
        <f>[1]Historicals!B134</f>
        <v>-82</v>
      </c>
      <c r="C201" s="46">
        <f>[1]Historicals!C134</f>
        <v>-86</v>
      </c>
      <c r="D201" s="46">
        <f>[1]Historicals!D134</f>
        <v>75</v>
      </c>
      <c r="E201" s="46">
        <f>[1]Historicals!E134</f>
        <v>26</v>
      </c>
      <c r="F201" s="46">
        <f>[1]Historicals!F134</f>
        <v>-7</v>
      </c>
      <c r="G201" s="46">
        <f>[1]Historicals!G134</f>
        <v>-11</v>
      </c>
      <c r="H201" s="46">
        <f>[1]Historicals!H134</f>
        <v>40</v>
      </c>
      <c r="I201" s="46">
        <f>[1]Historicals!I134</f>
        <v>-72</v>
      </c>
      <c r="J201" s="46">
        <f>I201</f>
        <v>-72</v>
      </c>
      <c r="K201" s="46">
        <f t="shared" ref="K201:N201" si="291">J201</f>
        <v>-72</v>
      </c>
      <c r="L201" s="46">
        <f t="shared" si="291"/>
        <v>-72</v>
      </c>
      <c r="M201" s="46">
        <f t="shared" si="291"/>
        <v>-72</v>
      </c>
      <c r="N201" s="46">
        <f t="shared" si="291"/>
        <v>-72</v>
      </c>
    </row>
    <row r="202" spans="1:14">
      <c r="A202" s="84" t="s">
        <v>14</v>
      </c>
      <c r="B202" s="81" t="str">
        <f t="shared" ref="B202:H202" si="292">+IFERROR(B201/A201-1,"nm")</f>
        <v>nm</v>
      </c>
      <c r="C202" s="81">
        <f t="shared" si="292"/>
        <v>4.8780487804878092E-2</v>
      </c>
      <c r="D202" s="81">
        <f t="shared" si="292"/>
        <v>-1.8720930232558139</v>
      </c>
      <c r="E202" s="81">
        <f t="shared" si="292"/>
        <v>-0.65333333333333332</v>
      </c>
      <c r="F202" s="81">
        <f t="shared" si="292"/>
        <v>-1.2692307692307692</v>
      </c>
      <c r="G202" s="81">
        <f t="shared" si="292"/>
        <v>0.5714285714285714</v>
      </c>
      <c r="H202" s="81">
        <f t="shared" si="292"/>
        <v>-4.6363636363636367</v>
      </c>
      <c r="I202" s="81">
        <f>+IFERROR(I201/H201-1,"nm")</f>
        <v>-2.8</v>
      </c>
      <c r="J202" s="81">
        <f t="shared" ref="J202:N202" si="293">+IFERROR(J201/I201-1,"nm")</f>
        <v>0</v>
      </c>
      <c r="K202" s="81">
        <f t="shared" si="293"/>
        <v>0</v>
      </c>
      <c r="L202" s="81">
        <f t="shared" si="293"/>
        <v>0</v>
      </c>
      <c r="M202" s="81">
        <f t="shared" si="293"/>
        <v>0</v>
      </c>
      <c r="N202" s="81">
        <f t="shared" si="293"/>
        <v>0</v>
      </c>
    </row>
    <row r="203" spans="1:14">
      <c r="A203" s="84" t="s">
        <v>220</v>
      </c>
      <c r="B203" s="81">
        <f>[1]Historicals!B255</f>
        <v>0</v>
      </c>
      <c r="C203" s="81">
        <f>[1]Historicals!C255</f>
        <v>0</v>
      </c>
      <c r="D203" s="81">
        <f>[1]Historicals!D255</f>
        <v>0</v>
      </c>
      <c r="E203" s="81">
        <f>[1]Historicals!E255</f>
        <v>0</v>
      </c>
      <c r="F203" s="81">
        <f>[1]Historicals!F255</f>
        <v>0</v>
      </c>
      <c r="G203" s="81">
        <f>[1]Historicals!G255</f>
        <v>0</v>
      </c>
      <c r="H203" s="81">
        <f>[1]Historicals!H255</f>
        <v>0</v>
      </c>
      <c r="I203" s="81">
        <f>[1]Historicals!I255</f>
        <v>0</v>
      </c>
      <c r="J203" s="86">
        <v>0</v>
      </c>
      <c r="K203" s="86">
        <f t="shared" ref="K203:N204" si="294">+J203</f>
        <v>0</v>
      </c>
      <c r="L203" s="86">
        <f t="shared" si="294"/>
        <v>0</v>
      </c>
      <c r="M203" s="86">
        <f t="shared" si="294"/>
        <v>0</v>
      </c>
      <c r="N203" s="86">
        <f t="shared" si="294"/>
        <v>0</v>
      </c>
    </row>
    <row r="204" spans="1:14">
      <c r="A204" s="84" t="s">
        <v>221</v>
      </c>
      <c r="B204" s="81" t="str">
        <f>+IFERROR(#REF!-B203,"nm")</f>
        <v>nm</v>
      </c>
      <c r="C204" s="81">
        <f t="shared" ref="C204:I204" si="295">+IFERROR(C202-C203,"nm")</f>
        <v>4.8780487804878092E-2</v>
      </c>
      <c r="D204" s="81">
        <f t="shared" si="295"/>
        <v>-1.8720930232558139</v>
      </c>
      <c r="E204" s="81">
        <f t="shared" si="295"/>
        <v>-0.65333333333333332</v>
      </c>
      <c r="F204" s="81">
        <f t="shared" si="295"/>
        <v>-1.2692307692307692</v>
      </c>
      <c r="G204" s="81">
        <f t="shared" si="295"/>
        <v>0.5714285714285714</v>
      </c>
      <c r="H204" s="81">
        <f t="shared" si="295"/>
        <v>-4.6363636363636367</v>
      </c>
      <c r="I204" s="81">
        <f t="shared" si="295"/>
        <v>-2.8</v>
      </c>
      <c r="J204" s="86">
        <v>0</v>
      </c>
      <c r="K204" s="86">
        <f t="shared" si="294"/>
        <v>0</v>
      </c>
      <c r="L204" s="86">
        <f t="shared" si="294"/>
        <v>0</v>
      </c>
      <c r="M204" s="86">
        <f t="shared" si="294"/>
        <v>0</v>
      </c>
      <c r="N204" s="86">
        <f t="shared" si="294"/>
        <v>0</v>
      </c>
    </row>
    <row r="205" spans="1:14">
      <c r="A205" s="46" t="s">
        <v>45</v>
      </c>
      <c r="B205" s="82">
        <f t="shared" ref="B205:I205" si="296">+B212+B208</f>
        <v>-1022</v>
      </c>
      <c r="C205" s="82">
        <f t="shared" si="296"/>
        <v>-1089</v>
      </c>
      <c r="D205" s="82">
        <f t="shared" si="296"/>
        <v>-633</v>
      </c>
      <c r="E205" s="82">
        <f t="shared" si="296"/>
        <v>-1346</v>
      </c>
      <c r="F205" s="82">
        <f t="shared" si="296"/>
        <v>-1694</v>
      </c>
      <c r="G205" s="82">
        <f t="shared" si="296"/>
        <v>-1855</v>
      </c>
      <c r="H205" s="82">
        <f t="shared" si="296"/>
        <v>-2120</v>
      </c>
      <c r="I205" s="82">
        <f t="shared" si="296"/>
        <v>-2085</v>
      </c>
      <c r="J205" s="82">
        <f>+J201*J207</f>
        <v>-2085</v>
      </c>
      <c r="K205" s="82">
        <f>+K201*K207</f>
        <v>-2085</v>
      </c>
      <c r="L205" s="82">
        <f>+L201*L207</f>
        <v>-2085</v>
      </c>
      <c r="M205" s="82">
        <f>+M201*M207</f>
        <v>-2085</v>
      </c>
      <c r="N205" s="82">
        <f>+N201*N207</f>
        <v>-2085</v>
      </c>
    </row>
    <row r="206" spans="1:14">
      <c r="A206" s="87" t="s">
        <v>14</v>
      </c>
      <c r="B206" s="81" t="str">
        <f t="shared" ref="B206:H206" si="297">+IFERROR(B205/A205-1,"nm")</f>
        <v>nm</v>
      </c>
      <c r="C206" s="81">
        <f t="shared" si="297"/>
        <v>6.5557729941291498E-2</v>
      </c>
      <c r="D206" s="81">
        <f t="shared" si="297"/>
        <v>-0.41873278236914602</v>
      </c>
      <c r="E206" s="81">
        <f t="shared" si="297"/>
        <v>1.126382306477093</v>
      </c>
      <c r="F206" s="81">
        <f t="shared" si="297"/>
        <v>0.25854383358098065</v>
      </c>
      <c r="G206" s="81">
        <f t="shared" si="297"/>
        <v>9.5041322314049603E-2</v>
      </c>
      <c r="H206" s="81">
        <f t="shared" si="297"/>
        <v>0.14285714285714279</v>
      </c>
      <c r="I206" s="81">
        <f>+IFERROR(I205/H205-1,"nm")</f>
        <v>-1.650943396226412E-2</v>
      </c>
      <c r="J206" s="81">
        <f t="shared" ref="J206:N206" si="298">+IFERROR(J205/I205-1,"nm")</f>
        <v>0</v>
      </c>
      <c r="K206" s="81">
        <f t="shared" si="298"/>
        <v>0</v>
      </c>
      <c r="L206" s="81">
        <f t="shared" si="298"/>
        <v>0</v>
      </c>
      <c r="M206" s="81">
        <f t="shared" si="298"/>
        <v>0</v>
      </c>
      <c r="N206" s="81">
        <f t="shared" si="298"/>
        <v>0</v>
      </c>
    </row>
    <row r="207" spans="1:14">
      <c r="A207" s="87" t="s">
        <v>209</v>
      </c>
      <c r="B207" s="81">
        <f t="shared" ref="B207:H207" si="299">+IFERROR(B205/B$21,"nm")</f>
        <v>-7.4381368267831149E-2</v>
      </c>
      <c r="C207" s="81">
        <f t="shared" si="299"/>
        <v>-7.3760498509888917E-2</v>
      </c>
      <c r="D207" s="81">
        <f t="shared" si="299"/>
        <v>-4.1600946372239746E-2</v>
      </c>
      <c r="E207" s="81">
        <f t="shared" si="299"/>
        <v>-9.0609222484012111E-2</v>
      </c>
      <c r="F207" s="81">
        <f t="shared" si="299"/>
        <v>-0.10652748082002264</v>
      </c>
      <c r="G207" s="81">
        <f t="shared" si="299"/>
        <v>-0.12807235570284453</v>
      </c>
      <c r="H207" s="81">
        <f t="shared" si="299"/>
        <v>-0.12340648466150532</v>
      </c>
      <c r="I207" s="81">
        <f>+IFERROR(I205/I$201,"nm")</f>
        <v>28.958333333333332</v>
      </c>
      <c r="J207" s="86">
        <f>+I207</f>
        <v>28.958333333333332</v>
      </c>
      <c r="K207" s="86">
        <f t="shared" ref="K207:N207" si="300">+J207</f>
        <v>28.958333333333332</v>
      </c>
      <c r="L207" s="86">
        <f t="shared" si="300"/>
        <v>28.958333333333332</v>
      </c>
      <c r="M207" s="86">
        <f t="shared" si="300"/>
        <v>28.958333333333332</v>
      </c>
      <c r="N207" s="86">
        <f t="shared" si="300"/>
        <v>28.958333333333332</v>
      </c>
    </row>
    <row r="208" spans="1:14">
      <c r="A208" s="46" t="s">
        <v>210</v>
      </c>
      <c r="B208" s="46">
        <f>+[1]Historicals!B178</f>
        <v>75</v>
      </c>
      <c r="C208" s="46">
        <f>+[1]Historicals!C178</f>
        <v>84</v>
      </c>
      <c r="D208" s="46">
        <f>+[1]Historicals!D178</f>
        <v>91</v>
      </c>
      <c r="E208" s="46">
        <f>+[1]Historicals!E178</f>
        <v>110</v>
      </c>
      <c r="F208" s="46">
        <f>+[1]Historicals!F178</f>
        <v>116</v>
      </c>
      <c r="G208" s="46">
        <f>+[1]Historicals!G178</f>
        <v>112</v>
      </c>
      <c r="H208" s="46">
        <f>+[1]Historicals!H178</f>
        <v>141</v>
      </c>
      <c r="I208" s="46">
        <f>+[1]Historicals!I178</f>
        <v>134</v>
      </c>
      <c r="J208" s="82">
        <f>+J211*J218</f>
        <v>134</v>
      </c>
      <c r="K208" s="82">
        <f t="shared" ref="K208:N208" si="301">+K211*K218</f>
        <v>134</v>
      </c>
      <c r="L208" s="82">
        <f t="shared" si="301"/>
        <v>134</v>
      </c>
      <c r="M208" s="82">
        <f t="shared" si="301"/>
        <v>134</v>
      </c>
      <c r="N208" s="82">
        <f t="shared" si="301"/>
        <v>134</v>
      </c>
    </row>
    <row r="209" spans="1:14">
      <c r="A209" s="87" t="s">
        <v>14</v>
      </c>
      <c r="B209" s="81" t="str">
        <f t="shared" ref="B209:H209" si="302">+IFERROR(B208/A208-1,"nm")</f>
        <v>nm</v>
      </c>
      <c r="C209" s="81">
        <f t="shared" si="302"/>
        <v>0.12000000000000011</v>
      </c>
      <c r="D209" s="81">
        <f t="shared" si="302"/>
        <v>8.3333333333333259E-2</v>
      </c>
      <c r="E209" s="81">
        <f t="shared" si="302"/>
        <v>0.20879120879120872</v>
      </c>
      <c r="F209" s="81">
        <f t="shared" si="302"/>
        <v>5.4545454545454453E-2</v>
      </c>
      <c r="G209" s="81">
        <f t="shared" si="302"/>
        <v>-3.4482758620689613E-2</v>
      </c>
      <c r="H209" s="81">
        <f t="shared" si="302"/>
        <v>0.2589285714285714</v>
      </c>
      <c r="I209" s="81">
        <f>+IFERROR(I208/H208-1,"nm")</f>
        <v>-4.9645390070921946E-2</v>
      </c>
      <c r="J209" s="81">
        <f t="shared" ref="J209:N209" si="303">+IFERROR(J208/I208-1,"nm")</f>
        <v>0</v>
      </c>
      <c r="K209" s="81">
        <f t="shared" si="303"/>
        <v>0</v>
      </c>
      <c r="L209" s="81">
        <f t="shared" si="303"/>
        <v>0</v>
      </c>
      <c r="M209" s="81">
        <f t="shared" si="303"/>
        <v>0</v>
      </c>
      <c r="N209" s="81">
        <f t="shared" si="303"/>
        <v>0</v>
      </c>
    </row>
    <row r="210" spans="1:14">
      <c r="A210" s="87" t="s">
        <v>212</v>
      </c>
      <c r="B210" s="81">
        <f t="shared" ref="B210:H210" si="304">+IFERROR(B208/B$21,"nm")</f>
        <v>5.4585152838427945E-3</v>
      </c>
      <c r="C210" s="81">
        <f t="shared" si="304"/>
        <v>5.6895150365754536E-3</v>
      </c>
      <c r="D210" s="81">
        <f t="shared" si="304"/>
        <v>5.9805467928496321E-3</v>
      </c>
      <c r="E210" s="81">
        <f t="shared" si="304"/>
        <v>7.4049141703130261E-3</v>
      </c>
      <c r="F210" s="81">
        <f t="shared" si="304"/>
        <v>7.2946799144761668E-3</v>
      </c>
      <c r="G210" s="81">
        <f t="shared" si="304"/>
        <v>7.732670533001933E-3</v>
      </c>
      <c r="H210" s="81">
        <f t="shared" si="304"/>
        <v>8.2076954421095531E-3</v>
      </c>
      <c r="I210" s="81">
        <f>+IFERROR(I208/I$201,"nm")</f>
        <v>-1.8611111111111112</v>
      </c>
      <c r="J210" s="81">
        <f t="shared" ref="J210:N210" si="305">+IFERROR(J208/J$21,"nm")</f>
        <v>7.3012586498120199E-3</v>
      </c>
      <c r="K210" s="81">
        <f t="shared" si="305"/>
        <v>7.3012586498120199E-3</v>
      </c>
      <c r="L210" s="81">
        <f t="shared" si="305"/>
        <v>7.3012586498120199E-3</v>
      </c>
      <c r="M210" s="81">
        <f t="shared" si="305"/>
        <v>7.3012586498120199E-3</v>
      </c>
      <c r="N210" s="81">
        <f t="shared" si="305"/>
        <v>7.3012586498120199E-3</v>
      </c>
    </row>
    <row r="211" spans="1:14">
      <c r="A211" s="87" t="s">
        <v>222</v>
      </c>
      <c r="B211" s="81">
        <f t="shared" ref="B211:H211" si="306">+IFERROR(B208/B218,"nm")</f>
        <v>0.10518934081346423</v>
      </c>
      <c r="C211" s="81">
        <f t="shared" si="306"/>
        <v>8.9647812166488788E-2</v>
      </c>
      <c r="D211" s="81">
        <f t="shared" si="306"/>
        <v>7.3505654281098551E-2</v>
      </c>
      <c r="E211" s="81">
        <f t="shared" si="306"/>
        <v>7.586206896551724E-2</v>
      </c>
      <c r="F211" s="81">
        <f t="shared" si="306"/>
        <v>6.9336521219366412E-2</v>
      </c>
      <c r="G211" s="81">
        <f t="shared" si="306"/>
        <v>5.845511482254697E-2</v>
      </c>
      <c r="H211" s="81">
        <f t="shared" si="306"/>
        <v>7.5401069518716571E-2</v>
      </c>
      <c r="I211" s="81">
        <f>+IFERROR(I208/I218,"nm")</f>
        <v>7.374793615850303E-2</v>
      </c>
      <c r="J211" s="86">
        <f>+I211</f>
        <v>7.374793615850303E-2</v>
      </c>
      <c r="K211" s="86">
        <f t="shared" ref="K211:N211" si="307">+J211</f>
        <v>7.374793615850303E-2</v>
      </c>
      <c r="L211" s="86">
        <f t="shared" si="307"/>
        <v>7.374793615850303E-2</v>
      </c>
      <c r="M211" s="86">
        <f t="shared" si="307"/>
        <v>7.374793615850303E-2</v>
      </c>
      <c r="N211" s="86">
        <f t="shared" si="307"/>
        <v>7.374793615850303E-2</v>
      </c>
    </row>
    <row r="212" spans="1:14">
      <c r="A212" s="46" t="s">
        <v>213</v>
      </c>
      <c r="B212" s="46">
        <f>+[1]Historicals!B145</f>
        <v>-1097</v>
      </c>
      <c r="C212" s="46">
        <f>+[1]Historicals!C145</f>
        <v>-1173</v>
      </c>
      <c r="D212" s="46">
        <f>+[1]Historicals!D145</f>
        <v>-724</v>
      </c>
      <c r="E212" s="46">
        <f>+[1]Historicals!E145</f>
        <v>-1456</v>
      </c>
      <c r="F212" s="46">
        <f>+[1]Historicals!F145</f>
        <v>-1810</v>
      </c>
      <c r="G212" s="46">
        <f>+[1]Historicals!G145</f>
        <v>-1967</v>
      </c>
      <c r="H212" s="46">
        <f>+[1]Historicals!H145</f>
        <v>-2261</v>
      </c>
      <c r="I212" s="46">
        <f>+[1]Historicals!I145</f>
        <v>-2219</v>
      </c>
      <c r="J212" s="46">
        <f>+J205-J208</f>
        <v>-2219</v>
      </c>
      <c r="K212" s="46">
        <f t="shared" ref="K212:N212" si="308">+K205-K208</f>
        <v>-2219</v>
      </c>
      <c r="L212" s="46">
        <f t="shared" si="308"/>
        <v>-2219</v>
      </c>
      <c r="M212" s="46">
        <f t="shared" si="308"/>
        <v>-2219</v>
      </c>
      <c r="N212" s="46">
        <f t="shared" si="308"/>
        <v>-2219</v>
      </c>
    </row>
    <row r="213" spans="1:14">
      <c r="A213" s="87" t="s">
        <v>14</v>
      </c>
      <c r="B213" s="81" t="str">
        <f t="shared" ref="B213:H213" si="309">+IFERROR(B212/A212-1,"nm")</f>
        <v>nm</v>
      </c>
      <c r="C213" s="81">
        <f t="shared" si="309"/>
        <v>6.9279854147675568E-2</v>
      </c>
      <c r="D213" s="81">
        <f t="shared" si="309"/>
        <v>-0.38277919863597609</v>
      </c>
      <c r="E213" s="81">
        <f t="shared" si="309"/>
        <v>1.0110497237569063</v>
      </c>
      <c r="F213" s="81">
        <f t="shared" si="309"/>
        <v>0.24313186813186816</v>
      </c>
      <c r="G213" s="81">
        <f t="shared" si="309"/>
        <v>8.6740331491712785E-2</v>
      </c>
      <c r="H213" s="81">
        <f t="shared" si="309"/>
        <v>0.14946619217081847</v>
      </c>
      <c r="I213" s="81">
        <f>+IFERROR(I212/H212-1,"nm")</f>
        <v>-1.8575851393188847E-2</v>
      </c>
      <c r="J213" s="81">
        <f t="shared" ref="J213:N213" si="310">+IFERROR(J212/I212-1,"nm")</f>
        <v>0</v>
      </c>
      <c r="K213" s="81">
        <f t="shared" si="310"/>
        <v>0</v>
      </c>
      <c r="L213" s="81">
        <f t="shared" si="310"/>
        <v>0</v>
      </c>
      <c r="M213" s="81">
        <f t="shared" si="310"/>
        <v>0</v>
      </c>
      <c r="N213" s="81">
        <f t="shared" si="310"/>
        <v>0</v>
      </c>
    </row>
    <row r="214" spans="1:14">
      <c r="A214" s="87" t="s">
        <v>209</v>
      </c>
      <c r="B214" s="81">
        <f t="shared" ref="B214:H214" si="311">+IFERROR(B212/B$21,"nm")</f>
        <v>-7.9839883551673943E-2</v>
      </c>
      <c r="C214" s="81">
        <f t="shared" si="311"/>
        <v>-7.9450013546464374E-2</v>
      </c>
      <c r="D214" s="81">
        <f t="shared" si="311"/>
        <v>-4.7581493165089382E-2</v>
      </c>
      <c r="E214" s="81">
        <f t="shared" si="311"/>
        <v>-9.8014136654325137E-2</v>
      </c>
      <c r="F214" s="81">
        <f t="shared" si="311"/>
        <v>-0.1138221607344988</v>
      </c>
      <c r="G214" s="81">
        <f t="shared" si="311"/>
        <v>-0.13580502623584645</v>
      </c>
      <c r="H214" s="81">
        <f t="shared" si="311"/>
        <v>-0.13161418010361489</v>
      </c>
      <c r="I214" s="81">
        <f>+IFERROR(I212/I$201,"nm")</f>
        <v>30.819444444444443</v>
      </c>
      <c r="J214" s="81">
        <f t="shared" ref="J214:N214" si="312">+IFERROR(J212/J$21,"nm")</f>
        <v>-0.12090666376069308</v>
      </c>
      <c r="K214" s="81">
        <f t="shared" si="312"/>
        <v>-0.12090666376069308</v>
      </c>
      <c r="L214" s="81">
        <f t="shared" si="312"/>
        <v>-0.12090666376069308</v>
      </c>
      <c r="M214" s="81">
        <f t="shared" si="312"/>
        <v>-0.12090666376069308</v>
      </c>
      <c r="N214" s="81">
        <f t="shared" si="312"/>
        <v>-0.12090666376069308</v>
      </c>
    </row>
    <row r="215" spans="1:14">
      <c r="A215" s="46" t="s">
        <v>215</v>
      </c>
      <c r="B215" s="46">
        <f>+[1]Historicals!B167</f>
        <v>104</v>
      </c>
      <c r="C215" s="46">
        <f>+[1]Historicals!C167</f>
        <v>264</v>
      </c>
      <c r="D215" s="46">
        <f>+[1]Historicals!D167</f>
        <v>291</v>
      </c>
      <c r="E215" s="46">
        <f>+[1]Historicals!E167</f>
        <v>159</v>
      </c>
      <c r="F215" s="46">
        <f>+[1]Historicals!F167</f>
        <v>377</v>
      </c>
      <c r="G215" s="46">
        <f>+[1]Historicals!G167</f>
        <v>318</v>
      </c>
      <c r="H215" s="46">
        <f>+[1]Historicals!H167</f>
        <v>11</v>
      </c>
      <c r="I215" s="46">
        <f>+[1]Historicals!I167</f>
        <v>50</v>
      </c>
      <c r="J215" s="82">
        <f>+J201*J217</f>
        <v>50</v>
      </c>
      <c r="K215" s="82">
        <f>+K201*K217</f>
        <v>50</v>
      </c>
      <c r="L215" s="82">
        <f>+L201*L217</f>
        <v>50</v>
      </c>
      <c r="M215" s="82">
        <f>+M201*M217</f>
        <v>50</v>
      </c>
      <c r="N215" s="82">
        <f>+N201*N217</f>
        <v>50</v>
      </c>
    </row>
    <row r="216" spans="1:14">
      <c r="A216" s="87" t="s">
        <v>14</v>
      </c>
      <c r="B216" s="81" t="str">
        <f t="shared" ref="B216:H216" si="313">+IFERROR(B215/A215-1,"nm")</f>
        <v>nm</v>
      </c>
      <c r="C216" s="81">
        <f t="shared" si="313"/>
        <v>1.5384615384615383</v>
      </c>
      <c r="D216" s="81">
        <f t="shared" si="313"/>
        <v>0.10227272727272729</v>
      </c>
      <c r="E216" s="81">
        <f t="shared" si="313"/>
        <v>-0.45360824742268047</v>
      </c>
      <c r="F216" s="81">
        <f t="shared" si="313"/>
        <v>1.3710691823899372</v>
      </c>
      <c r="G216" s="81">
        <f t="shared" si="313"/>
        <v>-0.156498673740053</v>
      </c>
      <c r="H216" s="81">
        <f t="shared" si="313"/>
        <v>-0.96540880503144655</v>
      </c>
      <c r="I216" s="81">
        <f>+IFERROR(I215/H215-1,"nm")</f>
        <v>3.5454545454545459</v>
      </c>
      <c r="J216" s="81">
        <f t="shared" ref="J216:N216" si="314">+IFERROR(J215/I215-1,"nm")</f>
        <v>0</v>
      </c>
      <c r="K216" s="81">
        <f t="shared" si="314"/>
        <v>0</v>
      </c>
      <c r="L216" s="81">
        <f t="shared" si="314"/>
        <v>0</v>
      </c>
      <c r="M216" s="81">
        <f t="shared" si="314"/>
        <v>0</v>
      </c>
      <c r="N216" s="81">
        <f t="shared" si="314"/>
        <v>0</v>
      </c>
    </row>
    <row r="217" spans="1:14">
      <c r="A217" s="87" t="s">
        <v>212</v>
      </c>
      <c r="B217" s="81">
        <f t="shared" ref="B217:H217" si="315">+IFERROR(B215/B$21,"nm")</f>
        <v>7.5691411935953417E-3</v>
      </c>
      <c r="C217" s="81">
        <f t="shared" si="315"/>
        <v>1.7881332972094283E-2</v>
      </c>
      <c r="D217" s="81">
        <f t="shared" si="315"/>
        <v>1.9124605678233438E-2</v>
      </c>
      <c r="E217" s="81">
        <f t="shared" si="315"/>
        <v>1.0703466846179737E-2</v>
      </c>
      <c r="F217" s="81">
        <f t="shared" si="315"/>
        <v>2.370770972204754E-2</v>
      </c>
      <c r="G217" s="81">
        <f t="shared" si="315"/>
        <v>2.1955260977630488E-2</v>
      </c>
      <c r="H217" s="81">
        <f t="shared" si="315"/>
        <v>6.4031666569648994E-4</v>
      </c>
      <c r="I217" s="81">
        <f>+IFERROR(I215/I$201,"nm")</f>
        <v>-0.69444444444444442</v>
      </c>
      <c r="J217" s="86">
        <f>+I217</f>
        <v>-0.69444444444444442</v>
      </c>
      <c r="K217" s="86">
        <f t="shared" ref="K217:N217" si="316">+J217</f>
        <v>-0.69444444444444442</v>
      </c>
      <c r="L217" s="86">
        <f t="shared" si="316"/>
        <v>-0.69444444444444442</v>
      </c>
      <c r="M217" s="86">
        <f t="shared" si="316"/>
        <v>-0.69444444444444442</v>
      </c>
      <c r="N217" s="86">
        <f t="shared" si="316"/>
        <v>-0.69444444444444442</v>
      </c>
    </row>
    <row r="218" spans="1:14">
      <c r="A218" s="46" t="s">
        <v>217</v>
      </c>
      <c r="B218" s="46">
        <f>[1]Historicals!B156</f>
        <v>713</v>
      </c>
      <c r="C218" s="46">
        <f>[1]Historicals!C156</f>
        <v>937</v>
      </c>
      <c r="D218" s="46">
        <f>[1]Historicals!D156</f>
        <v>1238</v>
      </c>
      <c r="E218" s="46">
        <f>[1]Historicals!E156</f>
        <v>1450</v>
      </c>
      <c r="F218" s="46">
        <f>[1]Historicals!F156</f>
        <v>1673</v>
      </c>
      <c r="G218" s="46">
        <f>[1]Historicals!G156</f>
        <v>1916</v>
      </c>
      <c r="H218" s="46">
        <f>[1]Historicals!H156</f>
        <v>1870</v>
      </c>
      <c r="I218" s="46">
        <f>[1]Historicals!I156</f>
        <v>1817</v>
      </c>
      <c r="J218" s="82">
        <f>+J201*J220</f>
        <v>1817</v>
      </c>
      <c r="K218" s="82">
        <f>+K201*K220</f>
        <v>1817</v>
      </c>
      <c r="L218" s="82">
        <f>+L201*L220</f>
        <v>1817</v>
      </c>
      <c r="M218" s="82">
        <f>+M201*M220</f>
        <v>1817</v>
      </c>
      <c r="N218" s="82">
        <f>+N201*N220</f>
        <v>1817</v>
      </c>
    </row>
    <row r="219" spans="1:14">
      <c r="A219" s="87" t="s">
        <v>14</v>
      </c>
      <c r="B219" s="81" t="str">
        <f t="shared" ref="B219:H219" si="317">+IFERROR(B218/A218-1,"nm")</f>
        <v>nm</v>
      </c>
      <c r="C219" s="81">
        <f t="shared" si="317"/>
        <v>0.31416549789621318</v>
      </c>
      <c r="D219" s="81">
        <f t="shared" si="317"/>
        <v>0.32123799359658478</v>
      </c>
      <c r="E219" s="81">
        <f t="shared" si="317"/>
        <v>0.17124394184168024</v>
      </c>
      <c r="F219" s="81">
        <f t="shared" si="317"/>
        <v>0.15379310344827579</v>
      </c>
      <c r="G219" s="81">
        <f t="shared" si="317"/>
        <v>0.14524805738194857</v>
      </c>
      <c r="H219" s="81">
        <f t="shared" si="317"/>
        <v>-2.4008350730688965E-2</v>
      </c>
      <c r="I219" s="81">
        <f>+IFERROR(I218/H218-1,"nm")</f>
        <v>-2.8342245989304793E-2</v>
      </c>
      <c r="J219" s="81">
        <f>+J220+J221</f>
        <v>-25.236111111111111</v>
      </c>
      <c r="K219" s="81">
        <f t="shared" ref="K219:N219" si="318">+K220+K221</f>
        <v>-25.236111111111111</v>
      </c>
      <c r="L219" s="81">
        <f t="shared" si="318"/>
        <v>-25.236111111111111</v>
      </c>
      <c r="M219" s="81">
        <f t="shared" si="318"/>
        <v>-25.236111111111111</v>
      </c>
      <c r="N219" s="81">
        <f t="shared" si="318"/>
        <v>-25.236111111111111</v>
      </c>
    </row>
    <row r="220" spans="1:14">
      <c r="A220" s="87" t="s">
        <v>212</v>
      </c>
      <c r="B220" s="81">
        <f t="shared" ref="B220:H220" si="319">+IFERROR(B218/B$21,"nm")</f>
        <v>5.1892285298398837E-2</v>
      </c>
      <c r="C220" s="81">
        <f t="shared" si="319"/>
        <v>6.3465185586561904E-2</v>
      </c>
      <c r="D220" s="81">
        <f t="shared" si="319"/>
        <v>8.1361724500525756E-2</v>
      </c>
      <c r="E220" s="81">
        <f t="shared" si="319"/>
        <v>9.7610232245035344E-2</v>
      </c>
      <c r="F220" s="81">
        <f t="shared" si="319"/>
        <v>0.10520689221481574</v>
      </c>
      <c r="G220" s="81">
        <f t="shared" si="319"/>
        <v>0.13228389947528307</v>
      </c>
      <c r="H220" s="81">
        <f t="shared" si="319"/>
        <v>0.10885383316840329</v>
      </c>
      <c r="I220" s="81">
        <f>+IFERROR(I218/I$201,"nm")</f>
        <v>-25.236111111111111</v>
      </c>
      <c r="J220" s="86">
        <f>+I220</f>
        <v>-25.236111111111111</v>
      </c>
      <c r="K220" s="86">
        <f t="shared" ref="K220:N220" si="320">+J220</f>
        <v>-25.236111111111111</v>
      </c>
      <c r="L220" s="86">
        <f t="shared" si="320"/>
        <v>-25.236111111111111</v>
      </c>
      <c r="M220" s="86">
        <f t="shared" si="320"/>
        <v>-25.236111111111111</v>
      </c>
      <c r="N220" s="86">
        <f t="shared" si="32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7"/>
  <sheetViews>
    <sheetView workbookViewId="0">
      <pane ySplit="1" topLeftCell="A2" activePane="bottomLeft" state="frozen"/>
      <selection pane="bottomLeft" activeCell="D32" sqref="D32"/>
    </sheetView>
  </sheetViews>
  <sheetFormatPr defaultColWidth="8.85546875" defaultRowHeight="15"/>
  <cols>
    <col min="1" max="1" width="42.7109375" customWidth="1"/>
    <col min="2" max="2" width="11.5703125" bestFit="1" customWidth="1"/>
    <col min="3" max="8" width="10.5703125" customWidth="1"/>
    <col min="9" max="9" width="12.140625" customWidth="1"/>
    <col min="10" max="10" width="42.7109375" customWidth="1"/>
    <col min="11" max="21" width="11.5703125" bestFit="1" customWidth="1"/>
  </cols>
  <sheetData>
    <row r="1" spans="1:21" ht="60" customHeight="1">
      <c r="A1" s="23" t="s">
        <v>39</v>
      </c>
      <c r="B1" s="7">
        <v>2015</v>
      </c>
      <c r="C1" s="7">
        <f t="shared" ref="C1:T1" si="0">+B1+1</f>
        <v>2016</v>
      </c>
      <c r="D1" s="7">
        <f t="shared" si="0"/>
        <v>2017</v>
      </c>
      <c r="E1" s="7">
        <f t="shared" si="0"/>
        <v>2018</v>
      </c>
      <c r="F1" s="7">
        <f t="shared" si="0"/>
        <v>2019</v>
      </c>
      <c r="G1" s="7">
        <f t="shared" si="0"/>
        <v>2020</v>
      </c>
      <c r="H1" s="7">
        <f t="shared" si="0"/>
        <v>2021</v>
      </c>
      <c r="I1" s="7">
        <f t="shared" si="0"/>
        <v>2022</v>
      </c>
      <c r="J1" s="24" t="s">
        <v>1</v>
      </c>
      <c r="K1" s="9">
        <f>+I1+1</f>
        <v>2023</v>
      </c>
      <c r="L1" s="9">
        <f t="shared" si="0"/>
        <v>2024</v>
      </c>
      <c r="M1" s="9">
        <f t="shared" si="0"/>
        <v>2025</v>
      </c>
      <c r="N1" s="9">
        <f t="shared" si="0"/>
        <v>2026</v>
      </c>
      <c r="O1" s="9">
        <f t="shared" si="0"/>
        <v>2027</v>
      </c>
      <c r="P1" s="9">
        <f t="shared" si="0"/>
        <v>2028</v>
      </c>
      <c r="Q1" s="9">
        <f t="shared" si="0"/>
        <v>2029</v>
      </c>
      <c r="R1" s="9">
        <f t="shared" si="0"/>
        <v>2030</v>
      </c>
      <c r="S1" s="9">
        <f t="shared" si="0"/>
        <v>2031</v>
      </c>
      <c r="T1" s="9">
        <f t="shared" si="0"/>
        <v>2032</v>
      </c>
      <c r="U1" s="16" t="s">
        <v>2</v>
      </c>
    </row>
    <row r="2" spans="1:21">
      <c r="A2" s="8" t="s">
        <v>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7"/>
      <c r="Q2" s="17"/>
      <c r="R2" s="17"/>
      <c r="S2" s="17"/>
      <c r="T2" s="17"/>
      <c r="U2" s="17"/>
    </row>
    <row r="3" spans="1:21">
      <c r="A3" t="s">
        <v>4</v>
      </c>
      <c r="B3" s="14">
        <v>50.559084083333325</v>
      </c>
      <c r="C3" s="14">
        <v>51.275248750000003</v>
      </c>
      <c r="D3" s="14">
        <v>52.234515250000008</v>
      </c>
      <c r="E3" s="14">
        <v>69.75832741666666</v>
      </c>
      <c r="F3" s="14">
        <v>83.213493333333346</v>
      </c>
      <c r="G3" s="14">
        <v>102.84935133333333</v>
      </c>
      <c r="H3" s="14">
        <v>145.86693958333333</v>
      </c>
      <c r="I3" s="14">
        <v>113.019361</v>
      </c>
      <c r="K3" s="18">
        <f>I3</f>
        <v>113.019361</v>
      </c>
      <c r="L3" s="14">
        <f>K3</f>
        <v>113.019361</v>
      </c>
      <c r="M3" s="14">
        <f t="shared" ref="M3:U3" si="1">L3</f>
        <v>113.019361</v>
      </c>
      <c r="N3" s="14">
        <f t="shared" si="1"/>
        <v>113.019361</v>
      </c>
      <c r="O3" s="14">
        <f t="shared" si="1"/>
        <v>113.019361</v>
      </c>
      <c r="P3" s="14">
        <f t="shared" si="1"/>
        <v>113.019361</v>
      </c>
      <c r="Q3" s="14">
        <f t="shared" si="1"/>
        <v>113.019361</v>
      </c>
      <c r="R3" s="14">
        <f t="shared" si="1"/>
        <v>113.019361</v>
      </c>
      <c r="S3" s="14">
        <f t="shared" si="1"/>
        <v>113.019361</v>
      </c>
      <c r="T3" s="14">
        <f t="shared" si="1"/>
        <v>113.019361</v>
      </c>
      <c r="U3" s="14">
        <f t="shared" si="1"/>
        <v>113.019361</v>
      </c>
    </row>
    <row r="4" spans="1:21">
      <c r="A4" t="s">
        <v>5</v>
      </c>
      <c r="B4" s="2">
        <v>98246.724743266648</v>
      </c>
      <c r="C4" s="2">
        <v>89989.120946875002</v>
      </c>
      <c r="D4" s="2">
        <v>89950.799803000016</v>
      </c>
      <c r="E4" s="2">
        <v>118171.04101699164</v>
      </c>
      <c r="F4" s="2">
        <v>137017.7176106667</v>
      </c>
      <c r="G4" s="2">
        <v>170350.02758213333</v>
      </c>
      <c r="H4" s="2">
        <v>240168.25256541668</v>
      </c>
      <c r="I4" s="2">
        <v>187787.58669880001</v>
      </c>
      <c r="K4" s="18">
        <f t="shared" ref="K4:K11" si="2">I4</f>
        <v>187787.58669880001</v>
      </c>
      <c r="L4" s="14">
        <f t="shared" ref="L4:U11" si="3">K4</f>
        <v>187787.58669880001</v>
      </c>
      <c r="M4" s="14">
        <f t="shared" si="3"/>
        <v>187787.58669880001</v>
      </c>
      <c r="N4" s="14">
        <f t="shared" si="3"/>
        <v>187787.58669880001</v>
      </c>
      <c r="O4" s="14">
        <f t="shared" si="3"/>
        <v>187787.58669880001</v>
      </c>
      <c r="P4" s="14">
        <f t="shared" si="3"/>
        <v>187787.58669880001</v>
      </c>
      <c r="Q4" s="14">
        <f t="shared" si="3"/>
        <v>187787.58669880001</v>
      </c>
      <c r="R4" s="14">
        <f t="shared" si="3"/>
        <v>187787.58669880001</v>
      </c>
      <c r="S4" s="14">
        <f t="shared" si="3"/>
        <v>187787.58669880001</v>
      </c>
      <c r="T4" s="14">
        <f t="shared" si="3"/>
        <v>187787.58669880001</v>
      </c>
      <c r="U4" s="14">
        <f t="shared" si="3"/>
        <v>187787.58669880001</v>
      </c>
    </row>
    <row r="5" spans="1:21">
      <c r="A5" t="s">
        <v>6</v>
      </c>
      <c r="B5" s="14">
        <v>26.610044254385961</v>
      </c>
      <c r="C5" s="14">
        <v>23.201470022624434</v>
      </c>
      <c r="D5" s="14">
        <v>20.404107519531252</v>
      </c>
      <c r="E5" s="14">
        <v>58.620443207282911</v>
      </c>
      <c r="F5" s="14">
        <v>32.632742483660138</v>
      </c>
      <c r="G5" s="14">
        <v>63.097761554192232</v>
      </c>
      <c r="H5" s="14">
        <v>40.073335050366296</v>
      </c>
      <c r="I5" s="14">
        <v>29.508971540469975</v>
      </c>
      <c r="K5" s="18">
        <f t="shared" si="2"/>
        <v>29.508971540469975</v>
      </c>
      <c r="L5" s="14">
        <f t="shared" si="3"/>
        <v>29.508971540469975</v>
      </c>
      <c r="M5" s="14">
        <f t="shared" si="3"/>
        <v>29.508971540469975</v>
      </c>
      <c r="N5" s="14">
        <f t="shared" si="3"/>
        <v>29.508971540469975</v>
      </c>
      <c r="O5" s="14">
        <f t="shared" si="3"/>
        <v>29.508971540469975</v>
      </c>
      <c r="P5" s="14">
        <f t="shared" si="3"/>
        <v>29.508971540469975</v>
      </c>
      <c r="Q5" s="14">
        <f t="shared" si="3"/>
        <v>29.508971540469975</v>
      </c>
      <c r="R5" s="14">
        <f t="shared" si="3"/>
        <v>29.508971540469975</v>
      </c>
      <c r="S5" s="14">
        <f t="shared" si="3"/>
        <v>29.508971540469975</v>
      </c>
      <c r="T5" s="14">
        <f t="shared" si="3"/>
        <v>29.508971540469975</v>
      </c>
      <c r="U5" s="14">
        <f t="shared" si="3"/>
        <v>29.508971540469975</v>
      </c>
    </row>
    <row r="6" spans="1:21">
      <c r="A6" t="s">
        <v>7</v>
      </c>
      <c r="B6" s="14">
        <v>7.8335346457280748</v>
      </c>
      <c r="C6" s="14">
        <v>7.2888824397842225</v>
      </c>
      <c r="D6" s="14">
        <v>7.1234625455791099</v>
      </c>
      <c r="E6" s="14">
        <v>11.795356809721937</v>
      </c>
      <c r="F6" s="14">
        <v>14.897424514454279</v>
      </c>
      <c r="G6" s="14">
        <v>20.322163573200907</v>
      </c>
      <c r="H6" s="14">
        <v>18.387894772884522</v>
      </c>
      <c r="I6" s="14">
        <v>11.913591171965185</v>
      </c>
      <c r="K6" s="18">
        <f t="shared" si="2"/>
        <v>11.913591171965185</v>
      </c>
      <c r="L6" s="14">
        <f t="shared" si="3"/>
        <v>11.913591171965185</v>
      </c>
      <c r="M6" s="14">
        <f t="shared" si="3"/>
        <v>11.913591171965185</v>
      </c>
      <c r="N6" s="14">
        <f t="shared" si="3"/>
        <v>11.913591171965185</v>
      </c>
      <c r="O6" s="14">
        <f t="shared" si="3"/>
        <v>11.913591171965185</v>
      </c>
      <c r="P6" s="14">
        <f t="shared" si="3"/>
        <v>11.913591171965185</v>
      </c>
      <c r="Q6" s="14">
        <f t="shared" si="3"/>
        <v>11.913591171965185</v>
      </c>
      <c r="R6" s="14">
        <f t="shared" si="3"/>
        <v>11.913591171965185</v>
      </c>
      <c r="S6" s="14">
        <f t="shared" si="3"/>
        <v>11.913591171965185</v>
      </c>
      <c r="T6" s="14">
        <f t="shared" si="3"/>
        <v>11.913591171965185</v>
      </c>
      <c r="U6" s="14">
        <f t="shared" si="3"/>
        <v>11.913591171965185</v>
      </c>
    </row>
    <row r="7" spans="1:21">
      <c r="A7" t="s">
        <v>8</v>
      </c>
      <c r="B7" s="14">
        <v>20.303104927312802</v>
      </c>
      <c r="C7" s="14">
        <v>18.596635864202316</v>
      </c>
      <c r="D7" s="14">
        <v>18.588716636288492</v>
      </c>
      <c r="E7" s="14">
        <v>24.420549910516975</v>
      </c>
      <c r="F7" s="14">
        <v>28.315296055107812</v>
      </c>
      <c r="G7" s="14">
        <v>35.203560153365018</v>
      </c>
      <c r="H7" s="14">
        <v>49.631794289195426</v>
      </c>
      <c r="I7" s="14">
        <v>38.807106158049187</v>
      </c>
      <c r="K7" s="18">
        <f t="shared" si="2"/>
        <v>38.807106158049187</v>
      </c>
      <c r="L7" s="14">
        <f t="shared" si="3"/>
        <v>38.807106158049187</v>
      </c>
      <c r="M7" s="14">
        <f t="shared" si="3"/>
        <v>38.807106158049187</v>
      </c>
      <c r="N7" s="14">
        <f t="shared" si="3"/>
        <v>38.807106158049187</v>
      </c>
      <c r="O7" s="14">
        <f t="shared" si="3"/>
        <v>38.807106158049187</v>
      </c>
      <c r="P7" s="14">
        <f t="shared" si="3"/>
        <v>38.807106158049187</v>
      </c>
      <c r="Q7" s="14">
        <f t="shared" si="3"/>
        <v>38.807106158049187</v>
      </c>
      <c r="R7" s="14">
        <f t="shared" si="3"/>
        <v>38.807106158049187</v>
      </c>
      <c r="S7" s="14">
        <f t="shared" si="3"/>
        <v>38.807106158049187</v>
      </c>
      <c r="T7" s="14">
        <f t="shared" si="3"/>
        <v>38.807106158049187</v>
      </c>
      <c r="U7" s="14">
        <f t="shared" si="3"/>
        <v>38.807106158049187</v>
      </c>
    </row>
    <row r="8" spans="1:21">
      <c r="A8" t="s">
        <v>9</v>
      </c>
      <c r="B8" s="14">
        <v>23.057198954063988</v>
      </c>
      <c r="C8" s="14">
        <v>29.778001636954006</v>
      </c>
      <c r="D8" s="14">
        <v>23.815409002647609</v>
      </c>
      <c r="E8" s="14">
        <v>28.738093632536877</v>
      </c>
      <c r="F8" s="14">
        <v>25.364257240034561</v>
      </c>
      <c r="G8" s="14">
        <v>71.575641841232496</v>
      </c>
      <c r="H8" s="14">
        <v>38.874757618228664</v>
      </c>
      <c r="I8" s="14">
        <v>35.505310398714315</v>
      </c>
      <c r="K8" s="18">
        <f t="shared" si="2"/>
        <v>35.505310398714315</v>
      </c>
      <c r="L8" s="14">
        <f t="shared" si="3"/>
        <v>35.505310398714315</v>
      </c>
      <c r="M8" s="14">
        <f t="shared" si="3"/>
        <v>35.505310398714315</v>
      </c>
      <c r="N8" s="14">
        <f t="shared" si="3"/>
        <v>35.505310398714315</v>
      </c>
      <c r="O8" s="14">
        <f t="shared" si="3"/>
        <v>35.505310398714315</v>
      </c>
      <c r="P8" s="14">
        <f t="shared" si="3"/>
        <v>35.505310398714315</v>
      </c>
      <c r="Q8" s="14">
        <f t="shared" si="3"/>
        <v>35.505310398714315</v>
      </c>
      <c r="R8" s="14">
        <f t="shared" si="3"/>
        <v>35.505310398714315</v>
      </c>
      <c r="S8" s="14">
        <f t="shared" si="3"/>
        <v>35.505310398714315</v>
      </c>
      <c r="T8" s="14">
        <f t="shared" si="3"/>
        <v>35.505310398714315</v>
      </c>
      <c r="U8" s="14">
        <f t="shared" si="3"/>
        <v>35.505310398714315</v>
      </c>
    </row>
    <row r="9" spans="1:21">
      <c r="A9" t="s">
        <v>10</v>
      </c>
      <c r="B9" s="19">
        <v>0.20130636656960729</v>
      </c>
      <c r="C9" s="19">
        <v>0.30837004405286345</v>
      </c>
      <c r="D9" s="19">
        <v>0.43346497944708634</v>
      </c>
      <c r="E9" s="19">
        <v>0.68120668569099063</v>
      </c>
      <c r="F9" s="19">
        <v>0.75342920353982301</v>
      </c>
      <c r="G9" s="19">
        <v>1.8625698324022346</v>
      </c>
      <c r="H9" s="19">
        <v>1.1983238035560428</v>
      </c>
      <c r="I9" s="19">
        <v>0.93645703815195336</v>
      </c>
      <c r="K9" s="18">
        <f t="shared" si="2"/>
        <v>0.93645703815195336</v>
      </c>
      <c r="L9" s="14">
        <f t="shared" si="3"/>
        <v>0.93645703815195336</v>
      </c>
      <c r="M9" s="14">
        <f t="shared" si="3"/>
        <v>0.93645703815195336</v>
      </c>
      <c r="N9" s="14">
        <f t="shared" si="3"/>
        <v>0.93645703815195336</v>
      </c>
      <c r="O9" s="14">
        <f t="shared" si="3"/>
        <v>0.93645703815195336</v>
      </c>
      <c r="P9" s="14">
        <f t="shared" si="3"/>
        <v>0.93645703815195336</v>
      </c>
      <c r="Q9" s="14">
        <f t="shared" si="3"/>
        <v>0.93645703815195336</v>
      </c>
      <c r="R9" s="14">
        <f t="shared" si="3"/>
        <v>0.93645703815195336</v>
      </c>
      <c r="S9" s="14">
        <f t="shared" si="3"/>
        <v>0.93645703815195336</v>
      </c>
      <c r="T9" s="14">
        <f t="shared" si="3"/>
        <v>0.93645703815195336</v>
      </c>
      <c r="U9" s="14">
        <f t="shared" si="3"/>
        <v>0.93645703815195336</v>
      </c>
    </row>
    <row r="10" spans="1:21">
      <c r="A10" t="s">
        <v>11</v>
      </c>
      <c r="B10" s="19">
        <v>0.11844237625596148</v>
      </c>
      <c r="C10" s="19">
        <v>0.17666853617498599</v>
      </c>
      <c r="D10" s="19">
        <v>0.23122232254181177</v>
      </c>
      <c r="E10" s="19">
        <v>0.29659211927582535</v>
      </c>
      <c r="F10" s="19">
        <v>0.28717797360543068</v>
      </c>
      <c r="G10" s="19">
        <v>0.47868674621913088</v>
      </c>
      <c r="H10" s="19">
        <v>0.40537890832008477</v>
      </c>
      <c r="I10" s="19">
        <v>0.35490191215495648</v>
      </c>
      <c r="K10" s="18">
        <f t="shared" si="2"/>
        <v>0.35490191215495648</v>
      </c>
      <c r="L10" s="14">
        <f t="shared" si="3"/>
        <v>0.35490191215495648</v>
      </c>
      <c r="M10" s="14">
        <f t="shared" si="3"/>
        <v>0.35490191215495648</v>
      </c>
      <c r="N10" s="14">
        <f t="shared" si="3"/>
        <v>0.35490191215495648</v>
      </c>
      <c r="O10" s="14">
        <f t="shared" si="3"/>
        <v>0.35490191215495648</v>
      </c>
      <c r="P10" s="14">
        <f t="shared" si="3"/>
        <v>0.35490191215495648</v>
      </c>
      <c r="Q10" s="14">
        <f t="shared" si="3"/>
        <v>0.35490191215495648</v>
      </c>
      <c r="R10" s="14">
        <f t="shared" si="3"/>
        <v>0.35490191215495648</v>
      </c>
      <c r="S10" s="14">
        <f t="shared" si="3"/>
        <v>0.35490191215495648</v>
      </c>
      <c r="T10" s="14">
        <f t="shared" si="3"/>
        <v>0.35490191215495648</v>
      </c>
      <c r="U10" s="14">
        <f t="shared" si="3"/>
        <v>0.35490191215495648</v>
      </c>
    </row>
    <row r="11" spans="1:21">
      <c r="A11" t="s">
        <v>12</v>
      </c>
      <c r="B11" s="19">
        <v>0.25757456520028332</v>
      </c>
      <c r="C11" s="19">
        <v>0.3067384565181922</v>
      </c>
      <c r="D11" s="19">
        <v>0.34174256468122832</v>
      </c>
      <c r="E11" s="19">
        <v>0.19700366897676314</v>
      </c>
      <c r="F11" s="19">
        <v>0.44568584070796458</v>
      </c>
      <c r="G11" s="19">
        <v>0.31520794537554314</v>
      </c>
      <c r="H11" s="19">
        <v>0.44857836610010182</v>
      </c>
      <c r="I11" s="19">
        <v>0.3956547346377855</v>
      </c>
      <c r="K11" s="18">
        <f t="shared" si="2"/>
        <v>0.3956547346377855</v>
      </c>
      <c r="L11" s="14">
        <f t="shared" si="3"/>
        <v>0.3956547346377855</v>
      </c>
      <c r="M11" s="14">
        <f t="shared" si="3"/>
        <v>0.3956547346377855</v>
      </c>
      <c r="N11" s="14">
        <f t="shared" si="3"/>
        <v>0.3956547346377855</v>
      </c>
      <c r="O11" s="14">
        <f t="shared" si="3"/>
        <v>0.3956547346377855</v>
      </c>
      <c r="P11" s="14">
        <f t="shared" si="3"/>
        <v>0.3956547346377855</v>
      </c>
      <c r="Q11" s="14">
        <f t="shared" si="3"/>
        <v>0.3956547346377855</v>
      </c>
      <c r="R11" s="14">
        <f t="shared" si="3"/>
        <v>0.3956547346377855</v>
      </c>
      <c r="S11" s="14">
        <f t="shared" si="3"/>
        <v>0.3956547346377855</v>
      </c>
      <c r="T11" s="14">
        <f t="shared" si="3"/>
        <v>0.3956547346377855</v>
      </c>
      <c r="U11" s="14">
        <f t="shared" si="3"/>
        <v>0.3956547346377855</v>
      </c>
    </row>
    <row r="15" spans="1:21">
      <c r="A15" t="s">
        <v>13</v>
      </c>
      <c r="B15" s="2">
        <v>4261</v>
      </c>
      <c r="C15" s="2">
        <v>3022</v>
      </c>
      <c r="D15" s="2">
        <v>3777</v>
      </c>
      <c r="E15" s="2">
        <v>4112</v>
      </c>
      <c r="F15" s="2">
        <v>5402</v>
      </c>
      <c r="G15" s="2">
        <v>2380</v>
      </c>
      <c r="H15" s="2">
        <v>6178</v>
      </c>
      <c r="I15" s="2">
        <v>5289</v>
      </c>
      <c r="J15" t="s">
        <v>43</v>
      </c>
      <c r="K15" s="2">
        <f>(AVERAGE($C$16:$I$16)+1)*(I15)</f>
        <v>6236.4462238766364</v>
      </c>
      <c r="L15" s="2">
        <f>(AVERAGE($C$16:$I$16)+1)*(K15)</f>
        <v>7353.6134436198072</v>
      </c>
      <c r="M15" s="2">
        <f>(AVERAGE($C$16:$I$16)+1)*(L15)</f>
        <v>8670.9046686162255</v>
      </c>
      <c r="N15" s="2">
        <f t="shared" ref="N15:U15" si="4">(AVERAGE($C$16:$I$16)+1)*(M15)</f>
        <v>10224.169158288138</v>
      </c>
      <c r="O15" s="2">
        <f t="shared" si="4"/>
        <v>12055.678037338253</v>
      </c>
      <c r="P15" s="2">
        <f t="shared" si="4"/>
        <v>14215.274678054577</v>
      </c>
      <c r="Q15" s="2">
        <f t="shared" si="4"/>
        <v>16761.731156612335</v>
      </c>
      <c r="R15" s="2">
        <f t="shared" si="4"/>
        <v>19764.347698485606</v>
      </c>
      <c r="S15" s="2">
        <f t="shared" si="4"/>
        <v>23304.838640878323</v>
      </c>
      <c r="T15" s="2">
        <f t="shared" si="4"/>
        <v>27479.55623746643</v>
      </c>
      <c r="U15" s="2">
        <f t="shared" si="4"/>
        <v>32402.112824910793</v>
      </c>
    </row>
    <row r="16" spans="1:21" s="10" customFormat="1" ht="12">
      <c r="A16" s="13" t="s">
        <v>14</v>
      </c>
      <c r="B16" s="11"/>
      <c r="C16" s="12">
        <f>(C15-B15)/B15</f>
        <v>-0.29077681295470548</v>
      </c>
      <c r="D16" s="12">
        <f t="shared" ref="D16:I16" si="5">(D15-C15)/C15</f>
        <v>0.24983454665784249</v>
      </c>
      <c r="E16" s="12">
        <f t="shared" si="5"/>
        <v>8.8694731268202279E-2</v>
      </c>
      <c r="F16" s="12">
        <f t="shared" si="5"/>
        <v>0.31371595330739299</v>
      </c>
      <c r="G16" s="12">
        <f t="shared" si="5"/>
        <v>-0.55942243613476494</v>
      </c>
      <c r="H16" s="12">
        <f t="shared" si="5"/>
        <v>1.5957983193277312</v>
      </c>
      <c r="I16" s="12">
        <f t="shared" si="5"/>
        <v>-0.143897701521528</v>
      </c>
      <c r="J16" s="13"/>
      <c r="K16" s="12">
        <f>(K15-I15)/I15</f>
        <v>0.17913522856431016</v>
      </c>
      <c r="L16" s="12">
        <f>(L15-K15)/K15</f>
        <v>0.17913522856431024</v>
      </c>
      <c r="M16" s="12">
        <f t="shared" ref="M16:U16" si="6">(M15-L15)/L15</f>
        <v>0.17913522856431019</v>
      </c>
      <c r="N16" s="12">
        <f t="shared" si="6"/>
        <v>0.17913522856431022</v>
      </c>
      <c r="O16" s="12">
        <f t="shared" si="6"/>
        <v>0.17913522856431013</v>
      </c>
      <c r="P16" s="12">
        <f t="shared" si="6"/>
        <v>0.17913522856431024</v>
      </c>
      <c r="Q16" s="12">
        <f t="shared" si="6"/>
        <v>0.17913522856431027</v>
      </c>
      <c r="R16" s="12">
        <f t="shared" si="6"/>
        <v>0.17913522856431022</v>
      </c>
      <c r="S16" s="12">
        <f t="shared" si="6"/>
        <v>0.17913522856431016</v>
      </c>
      <c r="T16" s="12">
        <f t="shared" si="6"/>
        <v>0.17913522856431022</v>
      </c>
      <c r="U16" s="12">
        <f t="shared" si="6"/>
        <v>0.17913522856431016</v>
      </c>
    </row>
    <row r="17" spans="1:21">
      <c r="A17" t="s">
        <v>19</v>
      </c>
      <c r="B17" s="36">
        <v>5.1791399645967288E-2</v>
      </c>
      <c r="C17" s="36">
        <v>2.2610889706034681E-2</v>
      </c>
      <c r="D17" s="36">
        <v>0.14229905600442103</v>
      </c>
      <c r="E17" s="36">
        <v>8.3620356153362593E-2</v>
      </c>
      <c r="F17" s="36">
        <v>5.6477517347660537E-2</v>
      </c>
      <c r="G17" s="36">
        <v>5.5466553436854346E-2</v>
      </c>
      <c r="H17" s="36">
        <v>0.21689928965293645</v>
      </c>
      <c r="I17" s="36">
        <v>-2.9818577656898156E-2</v>
      </c>
      <c r="J17" t="s">
        <v>29</v>
      </c>
      <c r="K17" s="36">
        <f>I17</f>
        <v>-2.9818577656898156E-2</v>
      </c>
      <c r="L17" s="36">
        <f>K17</f>
        <v>-2.9818577656898156E-2</v>
      </c>
      <c r="M17" s="36">
        <f t="shared" ref="M17:U17" si="7">L17</f>
        <v>-2.9818577656898156E-2</v>
      </c>
      <c r="N17" s="36">
        <f t="shared" si="7"/>
        <v>-2.9818577656898156E-2</v>
      </c>
      <c r="O17" s="36">
        <f t="shared" si="7"/>
        <v>-2.9818577656898156E-2</v>
      </c>
      <c r="P17" s="36">
        <f t="shared" si="7"/>
        <v>-2.9818577656898156E-2</v>
      </c>
      <c r="Q17" s="36">
        <f t="shared" si="7"/>
        <v>-2.9818577656898156E-2</v>
      </c>
      <c r="R17" s="36">
        <f t="shared" si="7"/>
        <v>-2.9818577656898156E-2</v>
      </c>
      <c r="S17" s="36">
        <f t="shared" si="7"/>
        <v>-2.9818577656898156E-2</v>
      </c>
      <c r="T17" s="36">
        <f t="shared" si="7"/>
        <v>-2.9818577656898156E-2</v>
      </c>
      <c r="U17" s="36">
        <f t="shared" si="7"/>
        <v>-2.9818577656898156E-2</v>
      </c>
    </row>
    <row r="18" spans="1:21">
      <c r="A18" s="1" t="s">
        <v>15</v>
      </c>
      <c r="B18">
        <v>1.08</v>
      </c>
      <c r="C18">
        <v>1.08</v>
      </c>
      <c r="D18">
        <v>1.08</v>
      </c>
      <c r="E18">
        <v>1.08</v>
      </c>
      <c r="F18">
        <v>1.08</v>
      </c>
      <c r="G18">
        <v>1.08</v>
      </c>
      <c r="H18">
        <v>1.08</v>
      </c>
      <c r="I18">
        <v>1.08</v>
      </c>
      <c r="J18" s="1" t="s">
        <v>27</v>
      </c>
      <c r="K18" s="14">
        <f t="shared" ref="K18:K22" si="8">I18</f>
        <v>1.08</v>
      </c>
      <c r="L18" s="14">
        <f t="shared" ref="L18:U23" si="9">K18</f>
        <v>1.08</v>
      </c>
      <c r="M18" s="14">
        <f t="shared" si="9"/>
        <v>1.08</v>
      </c>
      <c r="N18" s="14">
        <f t="shared" si="9"/>
        <v>1.08</v>
      </c>
      <c r="O18" s="14">
        <f t="shared" si="9"/>
        <v>1.08</v>
      </c>
      <c r="P18" s="14">
        <f t="shared" si="9"/>
        <v>1.08</v>
      </c>
      <c r="Q18" s="14">
        <f t="shared" si="9"/>
        <v>1.08</v>
      </c>
      <c r="R18" s="14">
        <f t="shared" si="9"/>
        <v>1.08</v>
      </c>
      <c r="S18" s="14">
        <f t="shared" si="9"/>
        <v>1.08</v>
      </c>
      <c r="T18" s="14">
        <f t="shared" si="9"/>
        <v>1.08</v>
      </c>
      <c r="U18" s="14">
        <f t="shared" si="9"/>
        <v>1.08</v>
      </c>
    </row>
    <row r="19" spans="1:21">
      <c r="A19" s="1" t="s">
        <v>16</v>
      </c>
      <c r="B19" s="37">
        <f>B20+(B18*(B21-B20))</f>
        <v>5.7605168520256628E-2</v>
      </c>
      <c r="C19" s="37">
        <f t="shared" ref="C19:I19" si="10">C20+(C18*(C21-C20))</f>
        <v>2.6585457948024461E-2</v>
      </c>
      <c r="D19" s="37">
        <f t="shared" si="10"/>
        <v>0.18223446107819968</v>
      </c>
      <c r="E19" s="37">
        <f t="shared" si="10"/>
        <v>0.11735640801149326</v>
      </c>
      <c r="F19" s="37">
        <f t="shared" si="10"/>
        <v>7.6798560911481087E-2</v>
      </c>
      <c r="G19" s="37">
        <f t="shared" si="10"/>
        <v>0.10160724703239457</v>
      </c>
      <c r="H19" s="37">
        <f t="shared" si="10"/>
        <v>0.35473092189807104</v>
      </c>
      <c r="I19" s="37">
        <f t="shared" si="10"/>
        <v>-5.3387693587715786E-2</v>
      </c>
      <c r="J19" s="1" t="s">
        <v>32</v>
      </c>
      <c r="K19" s="36">
        <f t="shared" si="8"/>
        <v>-5.3387693587715786E-2</v>
      </c>
      <c r="L19" s="36">
        <f t="shared" si="9"/>
        <v>-5.3387693587715786E-2</v>
      </c>
      <c r="M19" s="36">
        <f t="shared" si="9"/>
        <v>-5.3387693587715786E-2</v>
      </c>
      <c r="N19" s="36">
        <f t="shared" si="9"/>
        <v>-5.3387693587715786E-2</v>
      </c>
      <c r="O19" s="36">
        <f t="shared" si="9"/>
        <v>-5.3387693587715786E-2</v>
      </c>
      <c r="P19" s="36">
        <f t="shared" si="9"/>
        <v>-5.3387693587715786E-2</v>
      </c>
      <c r="Q19" s="36">
        <f t="shared" si="9"/>
        <v>-5.3387693587715786E-2</v>
      </c>
      <c r="R19" s="36">
        <f t="shared" si="9"/>
        <v>-5.3387693587715786E-2</v>
      </c>
      <c r="S19" s="36">
        <f t="shared" si="9"/>
        <v>-5.3387693587715786E-2</v>
      </c>
      <c r="T19" s="36">
        <f t="shared" si="9"/>
        <v>-5.3387693587715786E-2</v>
      </c>
      <c r="U19" s="36">
        <f t="shared" si="9"/>
        <v>-5.3387693587715786E-2</v>
      </c>
    </row>
    <row r="20" spans="1:21">
      <c r="A20" s="1" t="s">
        <v>34</v>
      </c>
      <c r="B20" s="29">
        <v>2.63E-2</v>
      </c>
      <c r="C20" s="29">
        <v>2.23E-2</v>
      </c>
      <c r="D20" s="29">
        <v>2.5999999999999999E-2</v>
      </c>
      <c r="E20" s="29">
        <v>2.9100000000000001E-2</v>
      </c>
      <c r="F20" s="29">
        <v>2.3900000000000001E-2</v>
      </c>
      <c r="G20" s="29">
        <v>1.18E-2</v>
      </c>
      <c r="H20" s="29">
        <v>2.18E-2</v>
      </c>
      <c r="I20" s="29">
        <v>3.2800000000000003E-2</v>
      </c>
      <c r="J20" s="25" t="s">
        <v>33</v>
      </c>
      <c r="K20" s="14">
        <f t="shared" si="8"/>
        <v>3.2800000000000003E-2</v>
      </c>
      <c r="L20" s="14">
        <f t="shared" si="9"/>
        <v>3.2800000000000003E-2</v>
      </c>
      <c r="M20" s="14">
        <f t="shared" si="9"/>
        <v>3.2800000000000003E-2</v>
      </c>
      <c r="N20" s="14">
        <f t="shared" si="9"/>
        <v>3.2800000000000003E-2</v>
      </c>
      <c r="O20" s="14">
        <f t="shared" si="9"/>
        <v>3.2800000000000003E-2</v>
      </c>
      <c r="P20" s="14">
        <f t="shared" si="9"/>
        <v>3.2800000000000003E-2</v>
      </c>
      <c r="Q20" s="14">
        <f t="shared" si="9"/>
        <v>3.2800000000000003E-2</v>
      </c>
      <c r="R20" s="14">
        <f t="shared" si="9"/>
        <v>3.2800000000000003E-2</v>
      </c>
      <c r="S20" s="14">
        <f t="shared" si="9"/>
        <v>3.2800000000000003E-2</v>
      </c>
      <c r="T20" s="14">
        <f t="shared" si="9"/>
        <v>3.2800000000000003E-2</v>
      </c>
      <c r="U20" s="14">
        <f t="shared" si="9"/>
        <v>3.2800000000000003E-2</v>
      </c>
    </row>
    <row r="21" spans="1:21">
      <c r="A21" s="1" t="s">
        <v>36</v>
      </c>
      <c r="B21" s="29">
        <v>5.5286267148385762E-2</v>
      </c>
      <c r="C21" s="14">
        <v>2.6268016618541168E-2</v>
      </c>
      <c r="D21" s="14">
        <v>0.17066153803537007</v>
      </c>
      <c r="E21" s="14">
        <v>0.1108188963069382</v>
      </c>
      <c r="F21" s="14">
        <v>7.288014899211212E-2</v>
      </c>
      <c r="G21" s="14">
        <v>9.4954858363328301E-2</v>
      </c>
      <c r="H21" s="14">
        <v>0.33006937212784354</v>
      </c>
      <c r="I21" s="29">
        <v>-4.7003419988625728E-2</v>
      </c>
      <c r="J21" s="1" t="s">
        <v>35</v>
      </c>
      <c r="K21" s="14">
        <f t="shared" si="8"/>
        <v>-4.7003419988625728E-2</v>
      </c>
      <c r="L21" s="14">
        <f t="shared" si="9"/>
        <v>-4.7003419988625728E-2</v>
      </c>
      <c r="M21" s="14">
        <f t="shared" si="9"/>
        <v>-4.7003419988625728E-2</v>
      </c>
      <c r="N21" s="14">
        <f t="shared" si="9"/>
        <v>-4.7003419988625728E-2</v>
      </c>
      <c r="O21" s="14">
        <f t="shared" si="9"/>
        <v>-4.7003419988625728E-2</v>
      </c>
      <c r="P21" s="14">
        <f t="shared" si="9"/>
        <v>-4.7003419988625728E-2</v>
      </c>
      <c r="Q21" s="14">
        <f t="shared" si="9"/>
        <v>-4.7003419988625728E-2</v>
      </c>
      <c r="R21" s="14">
        <f t="shared" si="9"/>
        <v>-4.7003419988625728E-2</v>
      </c>
      <c r="S21" s="14">
        <f t="shared" si="9"/>
        <v>-4.7003419988625728E-2</v>
      </c>
      <c r="T21" s="14">
        <f t="shared" si="9"/>
        <v>-4.7003419988625728E-2</v>
      </c>
      <c r="U21" s="14">
        <f t="shared" si="9"/>
        <v>-4.7003419988625728E-2</v>
      </c>
    </row>
    <row r="22" spans="1:21">
      <c r="A22" s="1" t="s">
        <v>17</v>
      </c>
      <c r="B22" s="37">
        <f>Workings!C44/Workings!C25</f>
        <v>1.0946051602814699E-2</v>
      </c>
      <c r="C22" s="37">
        <f>Workings!D44/Workings!D25</f>
        <v>5.0264550264550265E-3</v>
      </c>
      <c r="D22" s="37">
        <f>Workings!E44/Workings!E25</f>
        <v>1.0970621048716996E-2</v>
      </c>
      <c r="E22" s="37">
        <f>Workings!F44/Workings!F25</f>
        <v>8.0789946140035901E-3</v>
      </c>
      <c r="F22" s="37">
        <f>Workings!G44/Workings!G25</f>
        <v>7.1942446043165471E-3</v>
      </c>
      <c r="G22" s="37">
        <f>Workings!H44/Workings!H25</f>
        <v>5.9321469039525431E-3</v>
      </c>
      <c r="H22" s="37">
        <f>Workings!I44/Workings!I25</f>
        <v>1.712530230734035E-2</v>
      </c>
      <c r="I22" s="37">
        <f>Workings!J44/Workings!J25</f>
        <v>1.43256464011181E-2</v>
      </c>
      <c r="J22" t="s">
        <v>26</v>
      </c>
      <c r="K22" s="36">
        <f t="shared" si="8"/>
        <v>1.43256464011181E-2</v>
      </c>
      <c r="L22" s="36">
        <f t="shared" si="9"/>
        <v>1.43256464011181E-2</v>
      </c>
      <c r="M22" s="36">
        <f t="shared" si="9"/>
        <v>1.43256464011181E-2</v>
      </c>
      <c r="N22" s="36">
        <f t="shared" si="9"/>
        <v>1.43256464011181E-2</v>
      </c>
      <c r="O22" s="36">
        <f t="shared" si="9"/>
        <v>1.43256464011181E-2</v>
      </c>
      <c r="P22" s="36">
        <f t="shared" si="9"/>
        <v>1.43256464011181E-2</v>
      </c>
      <c r="Q22" s="36">
        <f t="shared" si="9"/>
        <v>1.43256464011181E-2</v>
      </c>
      <c r="R22" s="36">
        <f t="shared" si="9"/>
        <v>1.43256464011181E-2</v>
      </c>
      <c r="S22" s="36">
        <f t="shared" si="9"/>
        <v>1.43256464011181E-2</v>
      </c>
      <c r="T22" s="36">
        <f t="shared" si="9"/>
        <v>1.43256464011181E-2</v>
      </c>
      <c r="U22" s="36">
        <f t="shared" si="9"/>
        <v>1.43256464011181E-2</v>
      </c>
    </row>
    <row r="23" spans="1:21">
      <c r="A23" s="1" t="s">
        <v>18</v>
      </c>
      <c r="B23" s="29">
        <v>0.11844237625596148</v>
      </c>
      <c r="C23" s="14">
        <v>0.17666853617498599</v>
      </c>
      <c r="D23" s="14">
        <v>0.23122232254181177</v>
      </c>
      <c r="E23" s="14">
        <v>0.29659211927582535</v>
      </c>
      <c r="F23" s="14">
        <v>0.28717797360543068</v>
      </c>
      <c r="G23" s="14">
        <v>0.47868674621913088</v>
      </c>
      <c r="H23" s="14">
        <v>0.40537890832008477</v>
      </c>
      <c r="I23" s="29">
        <v>0.35490191215495648</v>
      </c>
      <c r="J23" t="s">
        <v>26</v>
      </c>
      <c r="K23" s="14">
        <f>I23</f>
        <v>0.35490191215495648</v>
      </c>
      <c r="L23" s="14">
        <f t="shared" si="9"/>
        <v>0.35490191215495648</v>
      </c>
      <c r="M23" s="14">
        <f t="shared" si="9"/>
        <v>0.35490191215495648</v>
      </c>
      <c r="N23" s="14">
        <f t="shared" si="9"/>
        <v>0.35490191215495648</v>
      </c>
      <c r="O23" s="14">
        <f t="shared" si="9"/>
        <v>0.35490191215495648</v>
      </c>
      <c r="P23" s="14">
        <f t="shared" si="9"/>
        <v>0.35490191215495648</v>
      </c>
      <c r="Q23" s="14">
        <f t="shared" si="9"/>
        <v>0.35490191215495648</v>
      </c>
      <c r="R23" s="14">
        <f t="shared" si="9"/>
        <v>0.35490191215495648</v>
      </c>
      <c r="S23" s="14">
        <f t="shared" si="9"/>
        <v>0.35490191215495648</v>
      </c>
      <c r="T23" s="14">
        <f t="shared" si="9"/>
        <v>0.35490191215495648</v>
      </c>
      <c r="U23" s="14">
        <f t="shared" si="9"/>
        <v>0.35490191215495648</v>
      </c>
    </row>
    <row r="24" spans="1:21">
      <c r="A24" t="s">
        <v>28</v>
      </c>
      <c r="J24" t="s">
        <v>38</v>
      </c>
      <c r="K24" s="2">
        <f>K15*(1/(1+K17)^1)</f>
        <v>6428.1237305233981</v>
      </c>
      <c r="L24" s="2">
        <f t="shared" ref="L24:U24" si="11">L15*(1/(1+L17)^1)</f>
        <v>7579.6271442303741</v>
      </c>
      <c r="M24" s="2">
        <f t="shared" si="11"/>
        <v>8937.4053851443314</v>
      </c>
      <c r="N24" s="2">
        <f t="shared" si="11"/>
        <v>10538.409541584058</v>
      </c>
      <c r="O24" s="2">
        <f t="shared" si="11"/>
        <v>12426.209943520025</v>
      </c>
      <c r="P24" s="2">
        <f t="shared" si="11"/>
        <v>14652.18190194059</v>
      </c>
      <c r="Q24" s="2">
        <f t="shared" si="11"/>
        <v>17276.903855910568</v>
      </c>
      <c r="R24" s="2">
        <f t="shared" si="11"/>
        <v>20371.805977022719</v>
      </c>
      <c r="S24" s="2">
        <f t="shared" si="11"/>
        <v>24021.114096984464</v>
      </c>
      <c r="T24" s="2">
        <f t="shared" si="11"/>
        <v>28324.14186111715</v>
      </c>
      <c r="U24" s="2">
        <f t="shared" si="11"/>
        <v>33397.99348729632</v>
      </c>
    </row>
    <row r="25" spans="1:21" ht="15.75" thickBot="1">
      <c r="K25" s="2"/>
      <c r="L25" s="2"/>
      <c r="M25" s="2"/>
      <c r="N25" s="2"/>
      <c r="O25" s="2"/>
    </row>
    <row r="26" spans="1:21">
      <c r="A26" s="20" t="s">
        <v>24</v>
      </c>
      <c r="B26" s="40">
        <f>SUM(K24:T24)</f>
        <v>150555.92343797768</v>
      </c>
      <c r="K26" s="2"/>
      <c r="L26" s="2"/>
      <c r="M26" s="2"/>
      <c r="N26" s="2"/>
      <c r="O26" s="2"/>
    </row>
    <row r="27" spans="1:21">
      <c r="A27" s="21" t="s">
        <v>25</v>
      </c>
      <c r="B27" s="39">
        <f>U24</f>
        <v>33397.99348729632</v>
      </c>
      <c r="K27" s="2"/>
      <c r="L27" s="2"/>
      <c r="M27" s="2"/>
      <c r="N27" s="2"/>
      <c r="O27" s="2"/>
    </row>
    <row r="28" spans="1:21">
      <c r="A28" s="21" t="s">
        <v>20</v>
      </c>
      <c r="B28" s="39">
        <f>B26+B27</f>
        <v>183953.91692527401</v>
      </c>
    </row>
    <row r="29" spans="1:21">
      <c r="A29" s="21" t="s">
        <v>22</v>
      </c>
      <c r="B29" s="39">
        <f>Workings!J25</f>
        <v>14310</v>
      </c>
    </row>
    <row r="30" spans="1:21">
      <c r="A30" s="21" t="s">
        <v>23</v>
      </c>
      <c r="B30" s="41">
        <f>B28-B29</f>
        <v>169643.91692527401</v>
      </c>
    </row>
    <row r="31" spans="1:21" ht="15.75" thickBot="1">
      <c r="A31" s="22" t="s">
        <v>21</v>
      </c>
      <c r="B31" s="42">
        <f>B30/Workings!J5</f>
        <v>105.31656128959152</v>
      </c>
    </row>
    <row r="37" spans="2:2">
      <c r="B37" s="27"/>
    </row>
  </sheetData>
  <hyperlinks>
    <hyperlink ref="J20" r:id="rId1" xr:uid="{00000000-0004-0000-0100-000000000000}"/>
  </hyperlinks>
  <pageMargins left="0.7" right="0.7" top="0.75" bottom="0.75" header="0.3" footer="0.3"/>
  <pageSetup orientation="portrait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58623-74B7-4390-BF9A-6869F8C59CE6}">
  <dimension ref="A1:K60"/>
  <sheetViews>
    <sheetView workbookViewId="0">
      <selection activeCell="C60" sqref="C60:J60"/>
    </sheetView>
  </sheetViews>
  <sheetFormatPr defaultRowHeight="15"/>
  <cols>
    <col min="1" max="1" width="41.140625" bestFit="1" customWidth="1"/>
    <col min="2" max="2" width="10.5703125" customWidth="1"/>
    <col min="3" max="3" width="10.5703125" bestFit="1" customWidth="1"/>
    <col min="4" max="5" width="11.42578125" bestFit="1" customWidth="1"/>
    <col min="6" max="7" width="10.5703125" bestFit="1" customWidth="1"/>
    <col min="8" max="10" width="10.7109375" bestFit="1" customWidth="1"/>
  </cols>
  <sheetData>
    <row r="1" spans="1:11">
      <c r="B1">
        <v>2014</v>
      </c>
      <c r="C1">
        <v>2015</v>
      </c>
      <c r="D1">
        <v>2016</v>
      </c>
      <c r="E1">
        <v>2017</v>
      </c>
      <c r="F1">
        <v>2018</v>
      </c>
      <c r="G1">
        <v>2019</v>
      </c>
      <c r="H1">
        <v>2020</v>
      </c>
      <c r="I1">
        <v>2021</v>
      </c>
      <c r="J1">
        <v>2022</v>
      </c>
    </row>
    <row r="2" spans="1:11">
      <c r="A2" s="33" t="s">
        <v>4</v>
      </c>
      <c r="B2" s="33"/>
      <c r="C2" s="14">
        <v>50.559084083333325</v>
      </c>
      <c r="D2" s="14">
        <v>51.275248750000003</v>
      </c>
      <c r="E2" s="14">
        <v>52.234515250000008</v>
      </c>
      <c r="F2" s="14">
        <v>69.75832741666666</v>
      </c>
      <c r="G2" s="14">
        <v>83.213493333333346</v>
      </c>
      <c r="H2" s="14">
        <v>102.84935133333333</v>
      </c>
      <c r="I2" s="14">
        <v>145.86693958333333</v>
      </c>
      <c r="J2" s="14">
        <v>113.019361</v>
      </c>
      <c r="K2" t="s">
        <v>44</v>
      </c>
    </row>
    <row r="3" spans="1:11">
      <c r="C3" s="14"/>
      <c r="D3" s="28">
        <f>(D2-C2)/C2</f>
        <v>1.4164905865111592E-2</v>
      </c>
      <c r="E3" s="28">
        <f t="shared" ref="E3:J3" si="0">(E2-D2)/D2</f>
        <v>1.8708178378169356E-2</v>
      </c>
      <c r="F3" s="28">
        <f t="shared" si="0"/>
        <v>0.33548338838401776</v>
      </c>
      <c r="G3" s="28">
        <f t="shared" si="0"/>
        <v>0.1928825763883206</v>
      </c>
      <c r="H3" s="28">
        <f t="shared" si="0"/>
        <v>0.23596963921876751</v>
      </c>
      <c r="I3" s="28">
        <f t="shared" si="0"/>
        <v>0.41825823587919958</v>
      </c>
      <c r="J3" s="28">
        <f t="shared" si="0"/>
        <v>-0.22518864574222186</v>
      </c>
      <c r="K3" s="30">
        <f>AVERAGE(D3:J3)</f>
        <v>0.1414683254816235</v>
      </c>
    </row>
    <row r="4" spans="1:11">
      <c r="A4" s="33" t="s">
        <v>5</v>
      </c>
      <c r="B4" s="33"/>
      <c r="C4" s="2">
        <f t="shared" ref="C4:J4" si="1">(C2*C5)+(C25)-C26</f>
        <v>98246.724743266648</v>
      </c>
      <c r="D4" s="2">
        <f t="shared" si="1"/>
        <v>89989.120946875002</v>
      </c>
      <c r="E4" s="2">
        <f t="shared" si="1"/>
        <v>89950.799803000016</v>
      </c>
      <c r="F4" s="2">
        <f t="shared" si="1"/>
        <v>118171.04101699164</v>
      </c>
      <c r="G4" s="2">
        <f t="shared" si="1"/>
        <v>137017.7176106667</v>
      </c>
      <c r="H4" s="2">
        <f t="shared" si="1"/>
        <v>170350.02758213333</v>
      </c>
      <c r="I4" s="2">
        <f t="shared" si="1"/>
        <v>240168.25256541668</v>
      </c>
      <c r="J4" s="2">
        <f t="shared" si="1"/>
        <v>187787.58669880001</v>
      </c>
    </row>
    <row r="5" spans="1:11">
      <c r="A5" s="31" t="s">
        <v>50</v>
      </c>
      <c r="B5" s="31"/>
      <c r="C5">
        <v>1968.8</v>
      </c>
      <c r="D5">
        <v>1742.5</v>
      </c>
      <c r="E5">
        <v>1692</v>
      </c>
      <c r="F5">
        <v>1659.1</v>
      </c>
      <c r="G5">
        <v>1618.4</v>
      </c>
      <c r="H5" s="32">
        <v>1591.6</v>
      </c>
      <c r="I5" s="32">
        <v>1609.4</v>
      </c>
      <c r="J5" s="32">
        <v>1610.8</v>
      </c>
    </row>
    <row r="6" spans="1:11">
      <c r="A6" t="s">
        <v>49</v>
      </c>
      <c r="C6" s="14">
        <v>1.9</v>
      </c>
      <c r="D6" s="14">
        <v>2.21</v>
      </c>
      <c r="E6" s="14">
        <v>2.56</v>
      </c>
      <c r="F6" s="14">
        <v>1.19</v>
      </c>
      <c r="G6" s="14">
        <v>2.5499999999999998</v>
      </c>
      <c r="H6" s="14">
        <v>1.63</v>
      </c>
      <c r="I6" s="14">
        <v>3.64</v>
      </c>
      <c r="J6" s="14">
        <v>3.83</v>
      </c>
    </row>
    <row r="7" spans="1:11">
      <c r="A7" s="34" t="s">
        <v>6</v>
      </c>
      <c r="B7" s="34"/>
      <c r="C7" s="14">
        <f>C2/C6</f>
        <v>26.610044254385961</v>
      </c>
      <c r="D7" s="14">
        <f t="shared" ref="D7:J7" si="2">D2/D6</f>
        <v>23.201470022624434</v>
      </c>
      <c r="E7" s="14">
        <f t="shared" si="2"/>
        <v>20.404107519531252</v>
      </c>
      <c r="F7" s="14">
        <f t="shared" si="2"/>
        <v>58.620443207282911</v>
      </c>
      <c r="G7" s="14">
        <f t="shared" si="2"/>
        <v>32.632742483660138</v>
      </c>
      <c r="H7" s="14">
        <f t="shared" si="2"/>
        <v>63.097761554192232</v>
      </c>
      <c r="I7" s="14">
        <f t="shared" si="2"/>
        <v>40.073335050366296</v>
      </c>
      <c r="J7" s="14">
        <f t="shared" si="2"/>
        <v>29.508971540469975</v>
      </c>
    </row>
    <row r="8" spans="1:11">
      <c r="A8" t="s">
        <v>56</v>
      </c>
      <c r="C8" s="14">
        <v>12707</v>
      </c>
      <c r="D8" s="14">
        <v>12258</v>
      </c>
      <c r="E8" s="14">
        <v>12407</v>
      </c>
      <c r="F8" s="14">
        <v>9812</v>
      </c>
      <c r="G8" s="14">
        <v>9040</v>
      </c>
      <c r="H8" s="14">
        <v>8055</v>
      </c>
      <c r="I8" s="14">
        <v>12767</v>
      </c>
      <c r="J8" s="14">
        <v>15281</v>
      </c>
    </row>
    <row r="9" spans="1:11">
      <c r="A9" t="s">
        <v>55</v>
      </c>
      <c r="C9" s="14">
        <f>C8/C5</f>
        <v>6.4541852905323038</v>
      </c>
      <c r="D9" s="14">
        <f t="shared" ref="D9:J9" si="3">D8/D5</f>
        <v>7.0347202295552371</v>
      </c>
      <c r="E9" s="14">
        <f t="shared" si="3"/>
        <v>7.33274231678487</v>
      </c>
      <c r="F9" s="14">
        <f t="shared" si="3"/>
        <v>5.9140497860285697</v>
      </c>
      <c r="G9" s="14">
        <f t="shared" si="3"/>
        <v>5.5857637172516066</v>
      </c>
      <c r="H9" s="14">
        <f t="shared" si="3"/>
        <v>5.0609449610454895</v>
      </c>
      <c r="I9" s="14">
        <f t="shared" si="3"/>
        <v>7.9327699763887161</v>
      </c>
      <c r="J9" s="14">
        <f t="shared" si="3"/>
        <v>9.4865905140302953</v>
      </c>
    </row>
    <row r="10" spans="1:11">
      <c r="A10" s="34" t="s">
        <v>7</v>
      </c>
      <c r="B10" s="34"/>
      <c r="C10" s="14">
        <f>C2/C9</f>
        <v>7.8335346457280748</v>
      </c>
      <c r="D10" s="14">
        <f t="shared" ref="D10:J10" si="4">D2/D9</f>
        <v>7.2888824397842225</v>
      </c>
      <c r="E10" s="14">
        <f t="shared" si="4"/>
        <v>7.1234625455791099</v>
      </c>
      <c r="F10" s="14">
        <f t="shared" si="4"/>
        <v>11.795356809721937</v>
      </c>
      <c r="G10" s="14">
        <f t="shared" si="4"/>
        <v>14.897424514454279</v>
      </c>
      <c r="H10" s="14">
        <f t="shared" si="4"/>
        <v>20.322163573200907</v>
      </c>
      <c r="I10" s="14">
        <f t="shared" si="4"/>
        <v>18.387894772884522</v>
      </c>
      <c r="J10" s="14">
        <f t="shared" si="4"/>
        <v>11.913591171965185</v>
      </c>
    </row>
    <row r="11" spans="1:11">
      <c r="A11" t="s">
        <v>45</v>
      </c>
      <c r="C11" s="14">
        <f>'[2]Three Statements'!$B$5</f>
        <v>4839</v>
      </c>
      <c r="D11" s="14">
        <f>'[2]Three Statements'!$B$5</f>
        <v>4839</v>
      </c>
      <c r="E11" s="14">
        <f>'[2]Three Statements'!$B$5</f>
        <v>4839</v>
      </c>
      <c r="F11" s="14">
        <f>'[2]Three Statements'!$B$5</f>
        <v>4839</v>
      </c>
      <c r="G11" s="14">
        <f>'[2]Three Statements'!$B$5</f>
        <v>4839</v>
      </c>
      <c r="H11" s="14">
        <f>'[2]Three Statements'!$B$5</f>
        <v>4839</v>
      </c>
      <c r="I11" s="14">
        <f>'[2]Three Statements'!$B$5</f>
        <v>4839</v>
      </c>
      <c r="J11" s="14">
        <f>'[2]Three Statements'!$B$5</f>
        <v>4839</v>
      </c>
    </row>
    <row r="12" spans="1:11">
      <c r="A12" s="34" t="s">
        <v>8</v>
      </c>
      <c r="B12" s="34"/>
      <c r="C12" s="14">
        <f>C4/C11</f>
        <v>20.303104927312802</v>
      </c>
      <c r="D12" s="14">
        <f t="shared" ref="D12:J12" si="5">D4/D11</f>
        <v>18.596635864202316</v>
      </c>
      <c r="E12" s="14">
        <f t="shared" si="5"/>
        <v>18.588716636288492</v>
      </c>
      <c r="F12" s="14">
        <f t="shared" si="5"/>
        <v>24.420549910516975</v>
      </c>
      <c r="G12" s="14">
        <f t="shared" si="5"/>
        <v>28.315296055107812</v>
      </c>
      <c r="H12" s="14">
        <f t="shared" si="5"/>
        <v>35.203560153365018</v>
      </c>
      <c r="I12" s="14">
        <f t="shared" si="5"/>
        <v>49.631794289195426</v>
      </c>
      <c r="J12" s="14">
        <f t="shared" si="5"/>
        <v>38.807106158049187</v>
      </c>
    </row>
    <row r="13" spans="1:11">
      <c r="A13" t="s">
        <v>46</v>
      </c>
      <c r="C13" s="14">
        <v>4261</v>
      </c>
      <c r="D13" s="14">
        <v>3022</v>
      </c>
      <c r="E13" s="14">
        <v>3777</v>
      </c>
      <c r="F13" s="14">
        <v>4112</v>
      </c>
      <c r="G13" s="14">
        <v>5402</v>
      </c>
      <c r="H13" s="14">
        <v>2380</v>
      </c>
      <c r="I13" s="14">
        <v>6178</v>
      </c>
      <c r="J13" s="14">
        <v>5289</v>
      </c>
    </row>
    <row r="14" spans="1:11">
      <c r="A14" s="34" t="s">
        <v>9</v>
      </c>
      <c r="B14" s="34"/>
      <c r="C14" s="14">
        <f>C4/C13</f>
        <v>23.057198954063988</v>
      </c>
      <c r="D14" s="14">
        <f t="shared" ref="D14:J14" si="6">D4/D13</f>
        <v>29.778001636954006</v>
      </c>
      <c r="E14" s="14">
        <f t="shared" si="6"/>
        <v>23.815409002647609</v>
      </c>
      <c r="F14" s="14">
        <f t="shared" si="6"/>
        <v>28.738093632536877</v>
      </c>
      <c r="G14" s="14">
        <f t="shared" si="6"/>
        <v>25.364257240034561</v>
      </c>
      <c r="H14" s="14">
        <f t="shared" si="6"/>
        <v>71.575641841232496</v>
      </c>
      <c r="I14" s="14">
        <f t="shared" si="6"/>
        <v>38.874757618228664</v>
      </c>
      <c r="J14" s="14">
        <f t="shared" si="6"/>
        <v>35.505310398714315</v>
      </c>
    </row>
    <row r="15" spans="1:11">
      <c r="A15" t="s">
        <v>47</v>
      </c>
      <c r="C15" s="14">
        <v>2558</v>
      </c>
      <c r="D15" s="14">
        <v>3780</v>
      </c>
      <c r="E15" s="14">
        <v>5378</v>
      </c>
      <c r="F15" s="14">
        <v>6684</v>
      </c>
      <c r="G15" s="14">
        <v>6811</v>
      </c>
      <c r="H15" s="14">
        <v>15003</v>
      </c>
      <c r="I15" s="14">
        <v>15299</v>
      </c>
      <c r="J15" s="14">
        <v>14310</v>
      </c>
    </row>
    <row r="16" spans="1:11">
      <c r="A16" s="34" t="s">
        <v>10</v>
      </c>
      <c r="B16" s="34"/>
      <c r="C16" s="19">
        <f>C15/C8</f>
        <v>0.20130636656960729</v>
      </c>
      <c r="D16" s="19">
        <f t="shared" ref="D16:J16" si="7">D15/D8</f>
        <v>0.30837004405286345</v>
      </c>
      <c r="E16" s="19">
        <f t="shared" si="7"/>
        <v>0.43346497944708634</v>
      </c>
      <c r="F16" s="19">
        <f t="shared" si="7"/>
        <v>0.68120668569099063</v>
      </c>
      <c r="G16" s="19">
        <f t="shared" si="7"/>
        <v>0.75342920353982301</v>
      </c>
      <c r="H16" s="19">
        <f t="shared" si="7"/>
        <v>1.8625698324022346</v>
      </c>
      <c r="I16" s="19">
        <f t="shared" si="7"/>
        <v>1.1983238035560428</v>
      </c>
      <c r="J16" s="19">
        <f t="shared" si="7"/>
        <v>0.93645703815195336</v>
      </c>
    </row>
    <row r="17" spans="1:10">
      <c r="A17" t="s">
        <v>48</v>
      </c>
      <c r="C17" s="14">
        <v>21597</v>
      </c>
      <c r="D17" s="14">
        <v>21396</v>
      </c>
      <c r="E17" s="14">
        <v>23259</v>
      </c>
      <c r="F17" s="14">
        <v>22536</v>
      </c>
      <c r="G17" s="14">
        <v>23717</v>
      </c>
      <c r="H17" s="14">
        <v>31342</v>
      </c>
      <c r="I17" s="14">
        <v>37740</v>
      </c>
      <c r="J17" s="14">
        <v>40321</v>
      </c>
    </row>
    <row r="18" spans="1:10">
      <c r="A18" s="34" t="s">
        <v>11</v>
      </c>
      <c r="B18" s="34"/>
      <c r="C18" s="19">
        <f>C15/C17</f>
        <v>0.11844237625596148</v>
      </c>
      <c r="D18" s="19">
        <f t="shared" ref="D18:J18" si="8">D15/D17</f>
        <v>0.17666853617498599</v>
      </c>
      <c r="E18" s="19">
        <f t="shared" si="8"/>
        <v>0.23122232254181177</v>
      </c>
      <c r="F18" s="19">
        <f t="shared" si="8"/>
        <v>0.29659211927582535</v>
      </c>
      <c r="G18" s="19">
        <f t="shared" si="8"/>
        <v>0.28717797360543068</v>
      </c>
      <c r="H18" s="19">
        <f t="shared" si="8"/>
        <v>0.47868674621913088</v>
      </c>
      <c r="I18" s="19">
        <f t="shared" si="8"/>
        <v>0.40537890832008477</v>
      </c>
      <c r="J18" s="19">
        <f t="shared" si="8"/>
        <v>0.35490191215495648</v>
      </c>
    </row>
    <row r="19" spans="1:10">
      <c r="A19" s="34" t="s">
        <v>12</v>
      </c>
      <c r="B19" s="34"/>
      <c r="C19" s="19">
        <f>C20/C8</f>
        <v>0.25757456520028332</v>
      </c>
      <c r="D19" s="19">
        <f t="shared" ref="D19:J19" si="9">D20/D8</f>
        <v>0.3067384565181922</v>
      </c>
      <c r="E19" s="19">
        <f t="shared" si="9"/>
        <v>0.34174256468122832</v>
      </c>
      <c r="F19" s="19">
        <f t="shared" si="9"/>
        <v>0.19700366897676314</v>
      </c>
      <c r="G19" s="19">
        <f t="shared" si="9"/>
        <v>0.44568584070796458</v>
      </c>
      <c r="H19" s="19">
        <f t="shared" si="9"/>
        <v>0.31520794537554314</v>
      </c>
      <c r="I19" s="19">
        <f t="shared" si="9"/>
        <v>0.44857836610010182</v>
      </c>
      <c r="J19" s="19">
        <f t="shared" si="9"/>
        <v>0.3956547346377855</v>
      </c>
    </row>
    <row r="20" spans="1:10">
      <c r="A20" t="s">
        <v>66</v>
      </c>
      <c r="C20">
        <v>3273</v>
      </c>
      <c r="D20">
        <v>3760</v>
      </c>
      <c r="E20">
        <v>4240</v>
      </c>
      <c r="F20">
        <v>1933</v>
      </c>
      <c r="G20">
        <v>4029</v>
      </c>
      <c r="H20">
        <v>2539</v>
      </c>
      <c r="I20">
        <v>5727</v>
      </c>
      <c r="J20">
        <v>6046</v>
      </c>
    </row>
    <row r="22" spans="1:10">
      <c r="A22" s="1" t="s">
        <v>51</v>
      </c>
      <c r="B22" s="1"/>
      <c r="C22">
        <v>1079</v>
      </c>
      <c r="D22">
        <v>2010</v>
      </c>
      <c r="E22">
        <v>3471</v>
      </c>
      <c r="F22">
        <v>3468</v>
      </c>
      <c r="G22">
        <v>3464</v>
      </c>
      <c r="H22">
        <v>9406</v>
      </c>
      <c r="I22">
        <v>9413</v>
      </c>
      <c r="J22">
        <v>8920</v>
      </c>
    </row>
    <row r="23" spans="1:10">
      <c r="A23" s="1" t="s">
        <v>52</v>
      </c>
      <c r="B23" s="1"/>
      <c r="G23">
        <v>0</v>
      </c>
      <c r="H23">
        <v>2913</v>
      </c>
      <c r="I23">
        <v>2931</v>
      </c>
      <c r="J23">
        <v>2777</v>
      </c>
    </row>
    <row r="24" spans="1:10">
      <c r="A24" s="1" t="s">
        <v>53</v>
      </c>
      <c r="B24" s="1"/>
      <c r="C24">
        <v>1479</v>
      </c>
      <c r="D24">
        <v>1770</v>
      </c>
      <c r="E24">
        <v>1907</v>
      </c>
      <c r="F24">
        <v>3216</v>
      </c>
      <c r="G24">
        <v>3347</v>
      </c>
      <c r="H24">
        <v>2684</v>
      </c>
      <c r="I24">
        <v>2955</v>
      </c>
      <c r="J24">
        <v>2613</v>
      </c>
    </row>
    <row r="25" spans="1:10">
      <c r="A25" s="1" t="s">
        <v>47</v>
      </c>
      <c r="B25" s="1"/>
      <c r="C25">
        <f>SUM(C21:C24)</f>
        <v>2558</v>
      </c>
      <c r="D25">
        <f t="shared" ref="D25:J25" si="10">SUM(D21:D24)</f>
        <v>3780</v>
      </c>
      <c r="E25">
        <f t="shared" si="10"/>
        <v>5378</v>
      </c>
      <c r="F25">
        <f t="shared" si="10"/>
        <v>6684</v>
      </c>
      <c r="G25">
        <f t="shared" si="10"/>
        <v>6811</v>
      </c>
      <c r="H25">
        <f t="shared" si="10"/>
        <v>15003</v>
      </c>
      <c r="I25">
        <f t="shared" si="10"/>
        <v>15299</v>
      </c>
      <c r="J25">
        <f t="shared" si="10"/>
        <v>14310</v>
      </c>
    </row>
    <row r="26" spans="1:10">
      <c r="A26" s="1" t="s">
        <v>54</v>
      </c>
      <c r="B26" s="1"/>
      <c r="C26">
        <v>3852</v>
      </c>
      <c r="D26">
        <v>3138</v>
      </c>
      <c r="E26">
        <v>3808</v>
      </c>
      <c r="F26">
        <v>4249</v>
      </c>
      <c r="G26">
        <v>4466</v>
      </c>
      <c r="H26">
        <v>8348</v>
      </c>
      <c r="I26">
        <v>9889</v>
      </c>
      <c r="J26">
        <v>8574</v>
      </c>
    </row>
    <row r="29" spans="1:10">
      <c r="A29" t="s">
        <v>57</v>
      </c>
      <c r="C29" s="14">
        <v>3273</v>
      </c>
      <c r="D29" s="14">
        <v>3760</v>
      </c>
      <c r="E29">
        <v>4240</v>
      </c>
      <c r="F29">
        <v>1933</v>
      </c>
      <c r="G29">
        <v>4029</v>
      </c>
      <c r="H29">
        <v>2539</v>
      </c>
      <c r="I29">
        <v>5727</v>
      </c>
      <c r="J29">
        <v>6046</v>
      </c>
    </row>
    <row r="30" spans="1:10">
      <c r="A30" t="s">
        <v>64</v>
      </c>
      <c r="C30">
        <v>606</v>
      </c>
      <c r="D30" s="14">
        <v>649</v>
      </c>
      <c r="E30" s="14">
        <v>706</v>
      </c>
      <c r="F30">
        <v>747</v>
      </c>
      <c r="G30">
        <v>705</v>
      </c>
      <c r="H30">
        <v>721</v>
      </c>
      <c r="I30">
        <v>744</v>
      </c>
      <c r="J30">
        <v>717</v>
      </c>
    </row>
    <row r="31" spans="1:10">
      <c r="A31" t="s">
        <v>63</v>
      </c>
      <c r="C31">
        <v>43</v>
      </c>
      <c r="D31" s="14">
        <v>13</v>
      </c>
      <c r="E31" s="14">
        <v>10</v>
      </c>
      <c r="F31">
        <v>27</v>
      </c>
      <c r="G31">
        <v>15</v>
      </c>
      <c r="H31">
        <v>398</v>
      </c>
      <c r="I31">
        <v>53</v>
      </c>
      <c r="J31">
        <v>123</v>
      </c>
    </row>
    <row r="32" spans="1:10">
      <c r="A32" t="s">
        <v>58</v>
      </c>
      <c r="C32" s="18">
        <f>SUM(C29:C31)</f>
        <v>3922</v>
      </c>
      <c r="D32" s="18">
        <f t="shared" ref="D32:J32" si="11">SUM(D29:D31)</f>
        <v>4422</v>
      </c>
      <c r="E32" s="18">
        <f t="shared" si="11"/>
        <v>4956</v>
      </c>
      <c r="F32" s="18">
        <f t="shared" si="11"/>
        <v>2707</v>
      </c>
      <c r="G32" s="18">
        <f t="shared" si="11"/>
        <v>4749</v>
      </c>
      <c r="H32" s="18">
        <f t="shared" si="11"/>
        <v>3658</v>
      </c>
      <c r="I32" s="18">
        <f t="shared" si="11"/>
        <v>6524</v>
      </c>
      <c r="J32" s="18">
        <f t="shared" si="11"/>
        <v>6886</v>
      </c>
    </row>
    <row r="33" spans="1:10">
      <c r="A33" t="s">
        <v>59</v>
      </c>
      <c r="C33">
        <v>-216</v>
      </c>
      <c r="D33" s="14">
        <v>60</v>
      </c>
      <c r="E33" s="14">
        <v>-426</v>
      </c>
      <c r="F33">
        <v>187</v>
      </c>
      <c r="G33">
        <v>-270</v>
      </c>
      <c r="H33">
        <v>1239</v>
      </c>
      <c r="I33">
        <v>-1606</v>
      </c>
      <c r="J33">
        <v>-504</v>
      </c>
    </row>
    <row r="34" spans="1:10">
      <c r="C34">
        <v>-621</v>
      </c>
      <c r="D34" s="14">
        <v>-590</v>
      </c>
      <c r="E34" s="14">
        <v>-231</v>
      </c>
      <c r="F34">
        <v>-255</v>
      </c>
      <c r="G34">
        <v>-490</v>
      </c>
      <c r="H34">
        <v>-1854</v>
      </c>
      <c r="I34">
        <v>507</v>
      </c>
      <c r="J34">
        <v>-1676</v>
      </c>
    </row>
    <row r="35" spans="1:10">
      <c r="A35" t="s">
        <v>60</v>
      </c>
      <c r="C35">
        <v>-144</v>
      </c>
      <c r="D35" s="14">
        <v>-161</v>
      </c>
      <c r="E35" s="14">
        <v>-120</v>
      </c>
      <c r="F35">
        <v>35</v>
      </c>
      <c r="G35">
        <v>-203</v>
      </c>
      <c r="H35">
        <v>-654</v>
      </c>
      <c r="I35">
        <v>-182</v>
      </c>
      <c r="J35">
        <v>-845</v>
      </c>
    </row>
    <row r="36" spans="1:10">
      <c r="C36">
        <v>1237</v>
      </c>
      <c r="D36" s="14">
        <v>-889</v>
      </c>
      <c r="E36" s="14">
        <v>-364</v>
      </c>
      <c r="F36">
        <v>1515</v>
      </c>
      <c r="G36">
        <v>1525</v>
      </c>
      <c r="H36">
        <v>24</v>
      </c>
      <c r="I36">
        <v>1326</v>
      </c>
      <c r="J36">
        <v>1365</v>
      </c>
    </row>
    <row r="37" spans="1:10">
      <c r="A37" t="s">
        <v>61</v>
      </c>
      <c r="C37">
        <v>83</v>
      </c>
      <c r="D37" s="14">
        <v>180</v>
      </c>
      <c r="E37" s="14">
        <v>-38</v>
      </c>
      <c r="F37">
        <v>-77</v>
      </c>
      <c r="G37">
        <v>91</v>
      </c>
      <c r="H37">
        <v>-33</v>
      </c>
      <c r="I37">
        <v>-391</v>
      </c>
      <c r="J37">
        <v>63</v>
      </c>
    </row>
    <row r="38" spans="1:10">
      <c r="A38" t="s">
        <v>62</v>
      </c>
      <c r="C38" s="18">
        <f>SUM(C32:C37)</f>
        <v>4261</v>
      </c>
      <c r="D38" s="18">
        <f t="shared" ref="D38:J38" si="12">SUM(D32:D37)</f>
        <v>3022</v>
      </c>
      <c r="E38" s="18">
        <f t="shared" si="12"/>
        <v>3777</v>
      </c>
      <c r="F38" s="18">
        <f t="shared" si="12"/>
        <v>4112</v>
      </c>
      <c r="G38" s="18">
        <f t="shared" si="12"/>
        <v>5402</v>
      </c>
      <c r="H38" s="18">
        <f t="shared" si="12"/>
        <v>2380</v>
      </c>
      <c r="I38" s="18">
        <f t="shared" si="12"/>
        <v>6178</v>
      </c>
      <c r="J38" s="18">
        <f t="shared" si="12"/>
        <v>5289</v>
      </c>
    </row>
    <row r="40" spans="1:10">
      <c r="A40" t="s">
        <v>65</v>
      </c>
      <c r="B40">
        <v>880</v>
      </c>
      <c r="C40">
        <v>963</v>
      </c>
      <c r="D40">
        <v>1143</v>
      </c>
      <c r="E40">
        <v>1105</v>
      </c>
      <c r="F40">
        <v>1028</v>
      </c>
      <c r="G40">
        <v>1119</v>
      </c>
      <c r="H40">
        <v>1086</v>
      </c>
      <c r="I40">
        <v>695</v>
      </c>
      <c r="J40">
        <v>758</v>
      </c>
    </row>
    <row r="41" spans="1:10">
      <c r="A41" t="s">
        <v>76</v>
      </c>
      <c r="C41">
        <f t="shared" ref="C41:J41" si="13">C40-B40</f>
        <v>83</v>
      </c>
      <c r="D41">
        <f t="shared" si="13"/>
        <v>180</v>
      </c>
      <c r="E41">
        <f t="shared" si="13"/>
        <v>-38</v>
      </c>
      <c r="F41">
        <f t="shared" si="13"/>
        <v>-77</v>
      </c>
      <c r="G41">
        <f t="shared" si="13"/>
        <v>91</v>
      </c>
      <c r="H41">
        <f t="shared" si="13"/>
        <v>-33</v>
      </c>
      <c r="I41">
        <f t="shared" si="13"/>
        <v>-391</v>
      </c>
      <c r="J41">
        <f t="shared" si="13"/>
        <v>63</v>
      </c>
    </row>
    <row r="44" spans="1:10">
      <c r="A44" t="s">
        <v>67</v>
      </c>
      <c r="C44">
        <v>28</v>
      </c>
      <c r="D44">
        <v>19</v>
      </c>
      <c r="E44">
        <v>59</v>
      </c>
      <c r="F44">
        <v>54</v>
      </c>
      <c r="G44">
        <v>49</v>
      </c>
      <c r="H44">
        <v>89</v>
      </c>
      <c r="I44">
        <v>262</v>
      </c>
      <c r="J44">
        <v>205</v>
      </c>
    </row>
    <row r="47" spans="1:10">
      <c r="B47" s="34"/>
    </row>
    <row r="48" spans="1:10">
      <c r="A48" t="s">
        <v>68</v>
      </c>
      <c r="C48" s="36">
        <v>1.0946051602814699E-2</v>
      </c>
      <c r="D48" s="36">
        <v>5.0264550264550265E-3</v>
      </c>
      <c r="E48" s="36">
        <v>1.0970621048716996E-2</v>
      </c>
      <c r="F48" s="36">
        <v>8.0789946140035901E-3</v>
      </c>
      <c r="G48" s="36">
        <v>7.1942446043165471E-3</v>
      </c>
      <c r="H48" s="36">
        <v>5.9321469039525431E-3</v>
      </c>
      <c r="I48" s="36">
        <v>1.712530230734035E-2</v>
      </c>
      <c r="J48" s="36">
        <v>1.43256464011181E-2</v>
      </c>
    </row>
    <row r="49" spans="1:10">
      <c r="A49" t="s">
        <v>73</v>
      </c>
      <c r="C49" s="36">
        <v>0.22164090368608799</v>
      </c>
      <c r="D49" s="36">
        <v>0.18667531905688947</v>
      </c>
      <c r="E49" s="36">
        <v>0.13221449038067951</v>
      </c>
      <c r="F49" s="36">
        <v>0.55306358381502885</v>
      </c>
      <c r="G49" s="36">
        <v>0.16079983336804832</v>
      </c>
      <c r="H49" s="36">
        <v>0.12054035330793211</v>
      </c>
      <c r="I49" s="36">
        <v>0.14021918630836211</v>
      </c>
      <c r="J49" s="36">
        <v>9.0963764847391368E-2</v>
      </c>
    </row>
    <row r="50" spans="1:10">
      <c r="A50" t="s">
        <v>72</v>
      </c>
      <c r="C50" s="36">
        <f>(1-C49)*C48</f>
        <v>8.5199588337722971E-3</v>
      </c>
      <c r="D50" s="36">
        <f t="shared" ref="D50:J50" si="14">(1-D49)*D48</f>
        <v>4.0881399306664287E-3</v>
      </c>
      <c r="E50" s="36">
        <f t="shared" si="14"/>
        <v>9.5201459776013235E-3</v>
      </c>
      <c r="F50" s="36">
        <f t="shared" si="14"/>
        <v>3.6107968991604491E-3</v>
      </c>
      <c r="G50" s="36">
        <f t="shared" si="14"/>
        <v>6.0374112707334664E-3</v>
      </c>
      <c r="H50" s="36">
        <f t="shared" si="14"/>
        <v>5.217083820275548E-3</v>
      </c>
      <c r="I50" s="36">
        <f t="shared" si="14"/>
        <v>1.4724006352520368E-2</v>
      </c>
      <c r="J50" s="36">
        <f t="shared" si="14"/>
        <v>1.3022531670599915E-2</v>
      </c>
    </row>
    <row r="51" spans="1:10">
      <c r="A51" t="s">
        <v>70</v>
      </c>
      <c r="C51" s="28">
        <v>0.11844237625596148</v>
      </c>
      <c r="D51" s="28">
        <v>0.17666853617498599</v>
      </c>
      <c r="E51" s="28">
        <v>0.23122232254181177</v>
      </c>
      <c r="F51" s="28">
        <v>0.29659211927582535</v>
      </c>
      <c r="G51" s="28">
        <v>0.28717797360543068</v>
      </c>
      <c r="H51" s="28">
        <v>0.47868674621913088</v>
      </c>
      <c r="I51" s="28">
        <v>0.40537890832008477</v>
      </c>
      <c r="J51" s="28">
        <v>0.35490191215495648</v>
      </c>
    </row>
    <row r="52" spans="1:10">
      <c r="A52" t="s">
        <v>74</v>
      </c>
      <c r="C52" s="36">
        <f>C50*C51</f>
        <v>1.0091241698749612E-3</v>
      </c>
      <c r="D52" s="36">
        <f t="shared" ref="D52:J52" si="15">D50*D51</f>
        <v>7.2224569722934668E-4</v>
      </c>
      <c r="E52" s="36">
        <f t="shared" si="15"/>
        <v>2.2012702638780652E-3</v>
      </c>
      <c r="F52" s="36">
        <f t="shared" si="15"/>
        <v>1.0709339045965763E-3</v>
      </c>
      <c r="G52" s="36">
        <f t="shared" si="15"/>
        <v>1.7338115345518251E-3</v>
      </c>
      <c r="H52" s="36">
        <f t="shared" si="15"/>
        <v>2.497348878680175E-3</v>
      </c>
      <c r="I52" s="36">
        <f t="shared" si="15"/>
        <v>5.9688016212826999E-3</v>
      </c>
      <c r="J52" s="36">
        <f t="shared" si="15"/>
        <v>4.6217213909943893E-3</v>
      </c>
    </row>
    <row r="53" spans="1:10">
      <c r="A53" t="s">
        <v>69</v>
      </c>
      <c r="C53" s="36">
        <v>5.7605168520256628E-2</v>
      </c>
      <c r="D53" s="36">
        <v>2.6585457948024461E-2</v>
      </c>
      <c r="E53" s="36">
        <v>0.18223446107819968</v>
      </c>
      <c r="F53" s="36">
        <v>0.11735640801149326</v>
      </c>
      <c r="G53" s="36">
        <v>7.6798560911481087E-2</v>
      </c>
      <c r="H53" s="36">
        <v>0.10160724703239457</v>
      </c>
      <c r="I53" s="36">
        <v>0.35473092189807104</v>
      </c>
      <c r="J53" s="36">
        <v>-5.3387693587715786E-2</v>
      </c>
    </row>
    <row r="54" spans="1:10">
      <c r="A54" t="s">
        <v>71</v>
      </c>
      <c r="C54" s="36">
        <f>100%-C51</f>
        <v>0.88155762374403857</v>
      </c>
      <c r="D54" s="36">
        <f t="shared" ref="D54:J54" si="16">100%-D51</f>
        <v>0.82333146382501399</v>
      </c>
      <c r="E54" s="36">
        <f t="shared" si="16"/>
        <v>0.76877767745818826</v>
      </c>
      <c r="F54" s="36">
        <f t="shared" si="16"/>
        <v>0.70340788072417459</v>
      </c>
      <c r="G54" s="36">
        <f t="shared" si="16"/>
        <v>0.71282202639456926</v>
      </c>
      <c r="H54" s="36">
        <f t="shared" si="16"/>
        <v>0.52131325378086912</v>
      </c>
      <c r="I54" s="36">
        <f t="shared" si="16"/>
        <v>0.59462109167991528</v>
      </c>
      <c r="J54" s="36">
        <f t="shared" si="16"/>
        <v>0.64509808784504352</v>
      </c>
    </row>
    <row r="55" spans="1:10">
      <c r="A55" t="s">
        <v>75</v>
      </c>
      <c r="C55" s="36">
        <f>C53*C54</f>
        <v>5.0782275476092327E-2</v>
      </c>
      <c r="D55" s="36">
        <f t="shared" ref="D55:J55" si="17">D53*D54</f>
        <v>2.1888644008805334E-2</v>
      </c>
      <c r="E55" s="36">
        <f t="shared" si="17"/>
        <v>0.14009778574054296</v>
      </c>
      <c r="F55" s="36">
        <f t="shared" si="17"/>
        <v>8.2549422248766019E-2</v>
      </c>
      <c r="G55" s="36">
        <f t="shared" si="17"/>
        <v>5.4743705813108709E-2</v>
      </c>
      <c r="H55" s="36">
        <f t="shared" si="17"/>
        <v>5.2969204558174172E-2</v>
      </c>
      <c r="I55" s="36">
        <f t="shared" si="17"/>
        <v>0.21093048803165376</v>
      </c>
      <c r="J55" s="36">
        <f t="shared" si="17"/>
        <v>-3.4440299047892545E-2</v>
      </c>
    </row>
    <row r="56" spans="1:10">
      <c r="A56" s="34" t="s">
        <v>19</v>
      </c>
      <c r="C56" s="38">
        <f>C52+C55</f>
        <v>5.1791399645967288E-2</v>
      </c>
      <c r="D56" s="38">
        <f t="shared" ref="D56:J56" si="18">D52+D55</f>
        <v>2.2610889706034681E-2</v>
      </c>
      <c r="E56" s="38">
        <f t="shared" si="18"/>
        <v>0.14229905600442103</v>
      </c>
      <c r="F56" s="38">
        <f t="shared" si="18"/>
        <v>8.3620356153362593E-2</v>
      </c>
      <c r="G56" s="38">
        <f t="shared" si="18"/>
        <v>5.6477517347660537E-2</v>
      </c>
      <c r="H56" s="38">
        <f t="shared" si="18"/>
        <v>5.5466553436854346E-2</v>
      </c>
      <c r="I56" s="38">
        <f t="shared" si="18"/>
        <v>0.21689928965293645</v>
      </c>
      <c r="J56" s="38">
        <f t="shared" si="18"/>
        <v>-2.9818577656898156E-2</v>
      </c>
    </row>
    <row r="58" spans="1:10">
      <c r="A58" t="s">
        <v>77</v>
      </c>
      <c r="C58">
        <v>2558</v>
      </c>
      <c r="D58">
        <v>3780</v>
      </c>
      <c r="E58">
        <v>5378</v>
      </c>
      <c r="F58">
        <v>6684</v>
      </c>
      <c r="G58">
        <v>6811</v>
      </c>
      <c r="H58">
        <v>15003</v>
      </c>
      <c r="I58">
        <v>15299</v>
      </c>
      <c r="J58">
        <v>14310</v>
      </c>
    </row>
    <row r="59" spans="1:10">
      <c r="A59" t="s">
        <v>78</v>
      </c>
      <c r="C59">
        <v>21597</v>
      </c>
      <c r="D59">
        <v>21396</v>
      </c>
      <c r="E59">
        <v>23259</v>
      </c>
      <c r="F59">
        <v>22536</v>
      </c>
      <c r="G59">
        <v>23717</v>
      </c>
      <c r="H59">
        <v>31342</v>
      </c>
      <c r="I59">
        <v>37740</v>
      </c>
      <c r="J59">
        <v>40321</v>
      </c>
    </row>
    <row r="60" spans="1:10">
      <c r="A60" t="s">
        <v>79</v>
      </c>
      <c r="C60" s="14">
        <f>C58/C59</f>
        <v>0.11844237625596148</v>
      </c>
      <c r="D60" s="14">
        <f t="shared" ref="D60:J60" si="19">D58/D59</f>
        <v>0.17666853617498599</v>
      </c>
      <c r="E60" s="14">
        <f t="shared" si="19"/>
        <v>0.23122232254181177</v>
      </c>
      <c r="F60" s="14">
        <f t="shared" si="19"/>
        <v>0.29659211927582535</v>
      </c>
      <c r="G60" s="14">
        <f t="shared" si="19"/>
        <v>0.28717797360543068</v>
      </c>
      <c r="H60" s="14">
        <f t="shared" si="19"/>
        <v>0.47868674621913088</v>
      </c>
      <c r="I60" s="14">
        <f t="shared" si="19"/>
        <v>0.40537890832008477</v>
      </c>
      <c r="J60" s="14">
        <f t="shared" si="19"/>
        <v>0.35490191215495648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B7607-5958-4C46-9FD2-997A275E1822}">
  <dimension ref="A1:P72"/>
  <sheetViews>
    <sheetView workbookViewId="0">
      <selection activeCell="B13" sqref="B13:I13"/>
    </sheetView>
  </sheetViews>
  <sheetFormatPr defaultColWidth="8.85546875" defaultRowHeight="15"/>
  <cols>
    <col min="1" max="1" width="36.140625" customWidth="1"/>
    <col min="2" max="9" width="11.7109375" customWidth="1"/>
    <col min="10" max="10" width="11.7109375" style="115" customWidth="1"/>
    <col min="11" max="14" width="11.7109375" customWidth="1"/>
    <col min="15" max="15" width="88" customWidth="1"/>
  </cols>
  <sheetData>
    <row r="1" spans="1:15" ht="60" customHeight="1">
      <c r="A1" s="43" t="s">
        <v>80</v>
      </c>
      <c r="B1" s="7">
        <f t="shared" ref="B1:G1" si="0">+C1-1</f>
        <v>2015</v>
      </c>
      <c r="C1" s="7">
        <f t="shared" si="0"/>
        <v>2016</v>
      </c>
      <c r="D1" s="7">
        <f t="shared" si="0"/>
        <v>2017</v>
      </c>
      <c r="E1" s="7">
        <f t="shared" si="0"/>
        <v>2018</v>
      </c>
      <c r="F1" s="7">
        <f t="shared" si="0"/>
        <v>2019</v>
      </c>
      <c r="G1" s="7">
        <f t="shared" si="0"/>
        <v>2020</v>
      </c>
      <c r="H1" s="7">
        <f>+I1-1</f>
        <v>2021</v>
      </c>
      <c r="I1" s="7">
        <v>2022</v>
      </c>
      <c r="J1" s="90">
        <f>+I1+1</f>
        <v>2023</v>
      </c>
      <c r="K1" s="76">
        <f>+J1+1</f>
        <v>2024</v>
      </c>
      <c r="L1" s="76">
        <f>+K1+1</f>
        <v>2025</v>
      </c>
      <c r="M1" s="76">
        <f>+L1+1</f>
        <v>2026</v>
      </c>
      <c r="N1" s="76">
        <f>+M1+1</f>
        <v>2027</v>
      </c>
      <c r="O1" s="91" t="s">
        <v>224</v>
      </c>
    </row>
    <row r="2" spans="1:15">
      <c r="A2" s="77" t="s">
        <v>225</v>
      </c>
      <c r="B2" s="77"/>
      <c r="C2" s="77"/>
      <c r="D2" s="77"/>
      <c r="E2" s="77"/>
      <c r="F2" s="77"/>
      <c r="G2" s="77"/>
      <c r="H2" s="77"/>
      <c r="I2" s="77"/>
      <c r="J2" s="92"/>
      <c r="K2" s="77"/>
      <c r="L2" s="77"/>
      <c r="M2" s="77"/>
      <c r="N2" s="77"/>
    </row>
    <row r="3" spans="1:15">
      <c r="A3" s="34" t="s">
        <v>219</v>
      </c>
      <c r="B3" s="46">
        <f>'[3]Segmental forecast'!B3</f>
        <v>30601</v>
      </c>
      <c r="C3" s="46">
        <f>'[3]Segmental forecast'!C3</f>
        <v>32376</v>
      </c>
      <c r="D3" s="46">
        <f>'[3]Segmental forecast'!D3</f>
        <v>34350</v>
      </c>
      <c r="E3" s="46">
        <f>'[3]Segmental forecast'!E3</f>
        <v>36397</v>
      </c>
      <c r="F3" s="46">
        <f>'[3]Segmental forecast'!F3</f>
        <v>39117</v>
      </c>
      <c r="G3" s="46">
        <f>'[3]Segmental forecast'!G3</f>
        <v>37403</v>
      </c>
      <c r="H3" s="46">
        <f>'[3]Segmental forecast'!H3</f>
        <v>44538</v>
      </c>
      <c r="I3" s="46">
        <f>'[3]Segmental forecast'!I3</f>
        <v>46710</v>
      </c>
      <c r="J3" s="93">
        <f>'[4]Segmental forecast'!J3</f>
        <v>49627.354576272774</v>
      </c>
      <c r="K3" s="46">
        <f>'[4]Segmental forecast'!K3</f>
        <v>55553.236255640855</v>
      </c>
      <c r="L3" s="46">
        <f>'[4]Segmental forecast'!L3</f>
        <v>62187.289559824145</v>
      </c>
      <c r="M3" s="46">
        <f>'[4]Segmental forecast'!M3</f>
        <v>69614.212624612148</v>
      </c>
      <c r="N3" s="46">
        <f>'[4]Segmental forecast'!N3</f>
        <v>77928.841647255293</v>
      </c>
      <c r="O3" t="s">
        <v>226</v>
      </c>
    </row>
    <row r="4" spans="1:15">
      <c r="A4" s="80" t="s">
        <v>14</v>
      </c>
      <c r="B4" s="94" t="str">
        <f t="shared" ref="B4:N4" si="1">+IFERROR(B3/A3-1,"nm")</f>
        <v>nm</v>
      </c>
      <c r="C4" s="94">
        <f t="shared" si="1"/>
        <v>5.8004640371229765E-2</v>
      </c>
      <c r="D4" s="94">
        <f t="shared" si="1"/>
        <v>6.0971089696071123E-2</v>
      </c>
      <c r="E4" s="94">
        <f t="shared" si="1"/>
        <v>5.95924308588065E-2</v>
      </c>
      <c r="F4" s="94">
        <f t="shared" si="1"/>
        <v>7.4731433909388079E-2</v>
      </c>
      <c r="G4" s="94">
        <f t="shared" si="1"/>
        <v>-4.3817266150267153E-2</v>
      </c>
      <c r="H4" s="94">
        <f t="shared" si="1"/>
        <v>0.19076009945726269</v>
      </c>
      <c r="I4" s="94">
        <f t="shared" si="1"/>
        <v>4.8767344739323759E-2</v>
      </c>
      <c r="J4" s="95">
        <f t="shared" si="1"/>
        <v>6.2456745370857991E-2</v>
      </c>
      <c r="K4" s="94">
        <f t="shared" si="1"/>
        <v>0.11940756725729829</v>
      </c>
      <c r="L4" s="94">
        <f t="shared" si="1"/>
        <v>0.11941794486382729</v>
      </c>
      <c r="M4" s="94">
        <f t="shared" si="1"/>
        <v>0.11942831272045251</v>
      </c>
      <c r="N4" s="94">
        <f t="shared" si="1"/>
        <v>0.11943867077085213</v>
      </c>
    </row>
    <row r="5" spans="1:15">
      <c r="A5" s="34" t="s">
        <v>45</v>
      </c>
      <c r="B5" s="46">
        <f>'[3]Segmental forecast'!B5</f>
        <v>4839</v>
      </c>
      <c r="C5" s="46">
        <f>'[3]Segmental forecast'!C5</f>
        <v>5291</v>
      </c>
      <c r="D5" s="46">
        <f>'[3]Segmental forecast'!D5</f>
        <v>5651</v>
      </c>
      <c r="E5" s="46">
        <f>'[3]Segmental forecast'!E5</f>
        <v>5126</v>
      </c>
      <c r="F5" s="46">
        <f>'[3]Segmental forecast'!F5</f>
        <v>5555</v>
      </c>
      <c r="G5" s="46">
        <f>'[3]Segmental forecast'!G5</f>
        <v>3697</v>
      </c>
      <c r="H5" s="46">
        <f>'[3]Segmental forecast'!H5</f>
        <v>7667</v>
      </c>
      <c r="I5" s="46">
        <f>'[3]Segmental forecast'!I5</f>
        <v>7573</v>
      </c>
      <c r="J5" s="93">
        <f>($I5/$I3)*J3</f>
        <v>8045.9849326935073</v>
      </c>
      <c r="K5" s="46">
        <f t="shared" ref="K5:N5" si="2">($I5/$I3)*K3</f>
        <v>9006.7364196953149</v>
      </c>
      <c r="L5" s="46">
        <f>($I5/$I3)*L3</f>
        <v>10082.302372865515</v>
      </c>
      <c r="M5" s="46">
        <f t="shared" si="2"/>
        <v>11286.414733594258</v>
      </c>
      <c r="N5" s="46">
        <f t="shared" si="2"/>
        <v>12634.449107143317</v>
      </c>
      <c r="O5" t="s">
        <v>227</v>
      </c>
    </row>
    <row r="6" spans="1:15">
      <c r="A6" s="96" t="s">
        <v>210</v>
      </c>
      <c r="B6" s="97">
        <f>'[3]Segmental forecast'!B8</f>
        <v>606</v>
      </c>
      <c r="C6" s="97">
        <f>'[3]Segmental forecast'!C8</f>
        <v>649</v>
      </c>
      <c r="D6" s="97">
        <f>'[3]Segmental forecast'!D8</f>
        <v>706</v>
      </c>
      <c r="E6" s="97">
        <f>'[3]Segmental forecast'!E8</f>
        <v>747</v>
      </c>
      <c r="F6" s="97">
        <f>'[3]Segmental forecast'!F8</f>
        <v>705</v>
      </c>
      <c r="G6" s="97">
        <f>'[3]Segmental forecast'!G8</f>
        <v>721</v>
      </c>
      <c r="H6" s="97">
        <f>'[3]Segmental forecast'!H8</f>
        <v>744</v>
      </c>
      <c r="I6" s="97">
        <f>'[3]Segmental forecast'!I8</f>
        <v>717</v>
      </c>
      <c r="J6" s="98">
        <f>'[5]Segmental forecast'!J8</f>
        <v>717</v>
      </c>
      <c r="K6" s="97">
        <f>'[5]Segmental forecast'!K8</f>
        <v>717</v>
      </c>
      <c r="L6" s="97">
        <f>'[5]Segmental forecast'!L8</f>
        <v>717</v>
      </c>
      <c r="M6" s="97">
        <f>'[5]Segmental forecast'!M8</f>
        <v>717</v>
      </c>
      <c r="N6" s="97">
        <f>'[5]Segmental forecast'!N8</f>
        <v>717</v>
      </c>
      <c r="O6" t="s">
        <v>226</v>
      </c>
    </row>
    <row r="7" spans="1:15">
      <c r="A7" s="50" t="s">
        <v>213</v>
      </c>
      <c r="B7" s="51">
        <f>'[3]Segmental forecast'!B11</f>
        <v>4233</v>
      </c>
      <c r="C7" s="51">
        <f>'[3]Segmental forecast'!C11</f>
        <v>4642</v>
      </c>
      <c r="D7" s="51">
        <f>'[3]Segmental forecast'!D11</f>
        <v>4945</v>
      </c>
      <c r="E7" s="51">
        <f>'[3]Segmental forecast'!E11</f>
        <v>4379</v>
      </c>
      <c r="F7" s="51">
        <f>'[3]Segmental forecast'!F11</f>
        <v>4850</v>
      </c>
      <c r="G7" s="51">
        <f>'[3]Segmental forecast'!G11</f>
        <v>2976</v>
      </c>
      <c r="H7" s="51">
        <f>'[3]Segmental forecast'!H11</f>
        <v>6923</v>
      </c>
      <c r="I7" s="51">
        <f>'[3]Segmental forecast'!I11</f>
        <v>6856</v>
      </c>
      <c r="J7" s="99">
        <f>J5-J6</f>
        <v>7328.9849326935073</v>
      </c>
      <c r="K7" s="51">
        <f t="shared" ref="K7:N7" si="3">K5-K6</f>
        <v>8289.7364196953149</v>
      </c>
      <c r="L7" s="51">
        <f t="shared" si="3"/>
        <v>9365.3023728655153</v>
      </c>
      <c r="M7" s="51">
        <f t="shared" si="3"/>
        <v>10569.414733594258</v>
      </c>
      <c r="N7" s="51">
        <f t="shared" si="3"/>
        <v>11917.449107143317</v>
      </c>
      <c r="O7" t="s">
        <v>228</v>
      </c>
    </row>
    <row r="8" spans="1:15">
      <c r="A8" s="80" t="s">
        <v>14</v>
      </c>
      <c r="B8" s="94" t="str">
        <f t="shared" ref="B8:N8" si="4">+IFERROR(B7/A7-1,"nm")</f>
        <v>nm</v>
      </c>
      <c r="C8" s="94">
        <f t="shared" si="4"/>
        <v>9.6621781242617555E-2</v>
      </c>
      <c r="D8" s="94">
        <f t="shared" si="4"/>
        <v>6.5273588970271357E-2</v>
      </c>
      <c r="E8" s="94">
        <f t="shared" si="4"/>
        <v>-0.11445904954499497</v>
      </c>
      <c r="F8" s="94">
        <f t="shared" si="4"/>
        <v>0.10755880337976698</v>
      </c>
      <c r="G8" s="94">
        <f t="shared" si="4"/>
        <v>-0.38639175257731961</v>
      </c>
      <c r="H8" s="94">
        <f t="shared" si="4"/>
        <v>1.32627688172043</v>
      </c>
      <c r="I8" s="94">
        <f t="shared" si="4"/>
        <v>-9.67788530983682E-3</v>
      </c>
      <c r="J8" s="95">
        <f t="shared" si="4"/>
        <v>6.89884674290413E-2</v>
      </c>
      <c r="K8" s="94">
        <f t="shared" si="4"/>
        <v>0.13108929760737253</v>
      </c>
      <c r="L8" s="94">
        <f t="shared" si="4"/>
        <v>0.12974670106697217</v>
      </c>
      <c r="M8" s="94">
        <f t="shared" si="4"/>
        <v>0.12857164806738841</v>
      </c>
      <c r="N8" s="94">
        <f t="shared" si="4"/>
        <v>0.12754106140469745</v>
      </c>
    </row>
    <row r="9" spans="1:15">
      <c r="A9" s="80" t="s">
        <v>209</v>
      </c>
      <c r="B9" s="94">
        <f>+IFERROR(B7/B$3,"nm")</f>
        <v>0.13832881278389594</v>
      </c>
      <c r="C9" s="94">
        <f t="shared" ref="C9:N9" si="5">+IFERROR(C7/C$3,"nm")</f>
        <v>0.14337781072399308</v>
      </c>
      <c r="D9" s="94">
        <f t="shared" si="5"/>
        <v>0.14395924308588065</v>
      </c>
      <c r="E9" s="94">
        <f t="shared" si="5"/>
        <v>0.12031211363573921</v>
      </c>
      <c r="F9" s="94">
        <f t="shared" si="5"/>
        <v>0.12398701331901731</v>
      </c>
      <c r="G9" s="94">
        <f t="shared" si="5"/>
        <v>7.9565810229126011E-2</v>
      </c>
      <c r="H9" s="94">
        <f t="shared" si="5"/>
        <v>0.1554402981723472</v>
      </c>
      <c r="I9" s="94">
        <f t="shared" si="5"/>
        <v>0.14677799186469706</v>
      </c>
      <c r="J9" s="95">
        <f t="shared" si="5"/>
        <v>0.14768034676177466</v>
      </c>
      <c r="K9" s="94">
        <f t="shared" si="5"/>
        <v>0.14922148516331626</v>
      </c>
      <c r="L9" s="94">
        <f t="shared" si="5"/>
        <v>0.15059833672049813</v>
      </c>
      <c r="M9" s="94">
        <f t="shared" si="5"/>
        <v>0.15182840306747125</v>
      </c>
      <c r="N9" s="94">
        <f t="shared" si="5"/>
        <v>0.1529273226091005</v>
      </c>
    </row>
    <row r="10" spans="1:15">
      <c r="A10" s="1" t="s">
        <v>67</v>
      </c>
      <c r="B10" s="2">
        <f>[3]Historicals!B8</f>
        <v>28</v>
      </c>
      <c r="C10" s="2">
        <f>[3]Historicals!C8</f>
        <v>19</v>
      </c>
      <c r="D10" s="2">
        <f>[3]Historicals!D8</f>
        <v>59</v>
      </c>
      <c r="E10" s="2">
        <f>[3]Historicals!E8</f>
        <v>54</v>
      </c>
      <c r="F10" s="2">
        <f>[3]Historicals!F8</f>
        <v>49</v>
      </c>
      <c r="G10" s="2">
        <f>[3]Historicals!G8</f>
        <v>89</v>
      </c>
      <c r="H10" s="2">
        <f>[3]Historicals!H8</f>
        <v>262</v>
      </c>
      <c r="I10" s="2">
        <f>[3]Historicals!I8</f>
        <v>205</v>
      </c>
      <c r="J10" s="98">
        <f>J50</f>
        <v>343.85492782035288</v>
      </c>
      <c r="K10" s="2">
        <f t="shared" ref="K10:N10" si="6">K50</f>
        <v>4.8398665925845981</v>
      </c>
      <c r="L10" s="2">
        <f t="shared" si="6"/>
        <v>-355.56955956535199</v>
      </c>
      <c r="M10" s="2">
        <f t="shared" si="6"/>
        <v>-691.7405874233956</v>
      </c>
      <c r="N10" s="2">
        <f t="shared" si="6"/>
        <v>-1136.0556760551483</v>
      </c>
      <c r="O10" t="s">
        <v>229</v>
      </c>
    </row>
    <row r="11" spans="1:15">
      <c r="A11" s="50" t="s">
        <v>230</v>
      </c>
      <c r="B11" s="51">
        <f>B7-B10</f>
        <v>4205</v>
      </c>
      <c r="C11" s="51">
        <f t="shared" ref="C11:N11" si="7">C7-C10</f>
        <v>4623</v>
      </c>
      <c r="D11" s="51">
        <f t="shared" si="7"/>
        <v>4886</v>
      </c>
      <c r="E11" s="51">
        <f t="shared" si="7"/>
        <v>4325</v>
      </c>
      <c r="F11" s="51">
        <f t="shared" si="7"/>
        <v>4801</v>
      </c>
      <c r="G11" s="51">
        <f t="shared" si="7"/>
        <v>2887</v>
      </c>
      <c r="H11" s="51">
        <f t="shared" si="7"/>
        <v>6661</v>
      </c>
      <c r="I11" s="51">
        <f t="shared" si="7"/>
        <v>6651</v>
      </c>
      <c r="J11" s="99">
        <f t="shared" si="7"/>
        <v>6985.1300048731546</v>
      </c>
      <c r="K11" s="51">
        <f t="shared" si="7"/>
        <v>8284.8965531027297</v>
      </c>
      <c r="L11" s="51">
        <f t="shared" si="7"/>
        <v>9720.8719324308677</v>
      </c>
      <c r="M11" s="51">
        <f t="shared" si="7"/>
        <v>11261.155321017653</v>
      </c>
      <c r="N11" s="51">
        <f t="shared" si="7"/>
        <v>13053.504783198465</v>
      </c>
    </row>
    <row r="12" spans="1:15">
      <c r="A12" t="s">
        <v>89</v>
      </c>
      <c r="B12" s="2">
        <f>[3]Historicals!B11</f>
        <v>932</v>
      </c>
      <c r="C12" s="2">
        <f>[3]Historicals!C11</f>
        <v>863</v>
      </c>
      <c r="D12" s="2">
        <f>[3]Historicals!D11</f>
        <v>646</v>
      </c>
      <c r="E12" s="2">
        <f>[3]Historicals!E11</f>
        <v>2392</v>
      </c>
      <c r="F12" s="2">
        <f>[3]Historicals!F11</f>
        <v>772</v>
      </c>
      <c r="G12" s="2">
        <f>[3]Historicals!G11</f>
        <v>348</v>
      </c>
      <c r="H12" s="2">
        <f>[3]Historicals!H11</f>
        <v>934</v>
      </c>
      <c r="I12" s="2">
        <f>[3]Historicals!I11</f>
        <v>605</v>
      </c>
      <c r="J12" s="98">
        <f>($I12/$I3)*J3</f>
        <v>642.78633094936913</v>
      </c>
      <c r="K12" s="2">
        <f t="shared" ref="K12:N12" si="8">($I12/$I3)*K3</f>
        <v>719.53988299427783</v>
      </c>
      <c r="L12" s="2">
        <f t="shared" si="8"/>
        <v>805.46585706901328</v>
      </c>
      <c r="M12" s="2">
        <f t="shared" si="8"/>
        <v>901.66128533269864</v>
      </c>
      <c r="N12" s="2">
        <f t="shared" si="8"/>
        <v>1009.3545107383741</v>
      </c>
      <c r="O12" t="s">
        <v>231</v>
      </c>
    </row>
    <row r="13" spans="1:15">
      <c r="A13" s="100" t="s">
        <v>232</v>
      </c>
      <c r="B13" s="101">
        <f>(B12/B11)</f>
        <v>0.22164090368608799</v>
      </c>
      <c r="C13" s="101">
        <f t="shared" ref="C13:N13" si="9">(C12/C11)</f>
        <v>0.18667531905688947</v>
      </c>
      <c r="D13" s="101">
        <f t="shared" si="9"/>
        <v>0.13221449038067951</v>
      </c>
      <c r="E13" s="101">
        <f t="shared" si="9"/>
        <v>0.55306358381502885</v>
      </c>
      <c r="F13" s="101">
        <f t="shared" si="9"/>
        <v>0.16079983336804832</v>
      </c>
      <c r="G13" s="101">
        <f t="shared" si="9"/>
        <v>0.12054035330793211</v>
      </c>
      <c r="H13" s="101">
        <f t="shared" si="9"/>
        <v>0.14021918630836211</v>
      </c>
      <c r="I13" s="101">
        <f t="shared" si="9"/>
        <v>9.0963764847391368E-2</v>
      </c>
      <c r="J13" s="102">
        <f t="shared" si="9"/>
        <v>9.2022099875153529E-2</v>
      </c>
      <c r="K13" s="101">
        <f t="shared" si="9"/>
        <v>8.6849591709724727E-2</v>
      </c>
      <c r="L13" s="101">
        <f t="shared" si="9"/>
        <v>8.2859424819887839E-2</v>
      </c>
      <c r="M13" s="101">
        <f t="shared" si="9"/>
        <v>8.0068275379334419E-2</v>
      </c>
      <c r="N13" s="101">
        <f t="shared" si="9"/>
        <v>7.7324406548465272E-2</v>
      </c>
    </row>
    <row r="14" spans="1:15" ht="15.75" thickBot="1">
      <c r="A14" s="52" t="s">
        <v>233</v>
      </c>
      <c r="B14" s="35">
        <f>+B11-B12</f>
        <v>3273</v>
      </c>
      <c r="C14" s="35">
        <f t="shared" ref="C14:N14" si="10">+C11-C12</f>
        <v>3760</v>
      </c>
      <c r="D14" s="35">
        <f t="shared" si="10"/>
        <v>4240</v>
      </c>
      <c r="E14" s="35">
        <f t="shared" si="10"/>
        <v>1933</v>
      </c>
      <c r="F14" s="35">
        <f t="shared" si="10"/>
        <v>4029</v>
      </c>
      <c r="G14" s="35">
        <f t="shared" si="10"/>
        <v>2539</v>
      </c>
      <c r="H14" s="35">
        <f t="shared" si="10"/>
        <v>5727</v>
      </c>
      <c r="I14" s="35">
        <f t="shared" si="10"/>
        <v>6046</v>
      </c>
      <c r="J14" s="103">
        <f t="shared" si="10"/>
        <v>6342.3436739237859</v>
      </c>
      <c r="K14" s="35">
        <f t="shared" si="10"/>
        <v>7565.3566701084519</v>
      </c>
      <c r="L14" s="35">
        <f t="shared" si="10"/>
        <v>8915.4060753618542</v>
      </c>
      <c r="M14" s="35">
        <f t="shared" si="10"/>
        <v>10359.494035684955</v>
      </c>
      <c r="N14" s="35">
        <f t="shared" si="10"/>
        <v>12044.15027246009</v>
      </c>
    </row>
    <row r="15" spans="1:15" ht="15.75" thickTop="1">
      <c r="A15" t="s">
        <v>234</v>
      </c>
      <c r="B15" s="2">
        <f>[3]Historicals!B18</f>
        <v>1968.8</v>
      </c>
      <c r="C15" s="2">
        <f>[3]Historicals!C18</f>
        <v>1742.5</v>
      </c>
      <c r="D15" s="2">
        <f>[3]Historicals!D18</f>
        <v>1692</v>
      </c>
      <c r="E15" s="2">
        <f>[3]Historicals!E18</f>
        <v>1659.1</v>
      </c>
      <c r="F15" s="2">
        <f>[3]Historicals!F18</f>
        <v>1618.4</v>
      </c>
      <c r="G15" s="2">
        <f>[3]Historicals!G18</f>
        <v>1591.6</v>
      </c>
      <c r="H15" s="2">
        <f>[3]Historicals!H18</f>
        <v>1609.4</v>
      </c>
      <c r="I15" s="2">
        <f>[3]Historicals!I18</f>
        <v>1610.8</v>
      </c>
      <c r="J15" s="98">
        <f>I15</f>
        <v>1610.8</v>
      </c>
      <c r="K15" s="2">
        <f t="shared" ref="K15:N15" si="11">J15</f>
        <v>1610.8</v>
      </c>
      <c r="L15" s="2">
        <f t="shared" si="11"/>
        <v>1610.8</v>
      </c>
      <c r="M15" s="2">
        <f t="shared" si="11"/>
        <v>1610.8</v>
      </c>
      <c r="N15" s="2">
        <f t="shared" si="11"/>
        <v>1610.8</v>
      </c>
    </row>
    <row r="16" spans="1:15">
      <c r="A16" t="s">
        <v>49</v>
      </c>
      <c r="B16" s="14">
        <f>[3]Historicals!B15</f>
        <v>1.85</v>
      </c>
      <c r="C16" s="14">
        <f>[3]Historicals!C15</f>
        <v>2.16</v>
      </c>
      <c r="D16" s="14">
        <f>[3]Historicals!D15</f>
        <v>2.5099999999999998</v>
      </c>
      <c r="E16" s="14">
        <f>[3]Historicals!E15</f>
        <v>1.17</v>
      </c>
      <c r="F16" s="14">
        <f>[3]Historicals!F15</f>
        <v>2.4900000000000002</v>
      </c>
      <c r="G16" s="14">
        <f>[3]Historicals!G15</f>
        <v>1.6</v>
      </c>
      <c r="H16" s="14">
        <f>[3]Historicals!H15</f>
        <v>3.56</v>
      </c>
      <c r="I16" s="14">
        <f>[3]Historicals!I15</f>
        <v>3.75</v>
      </c>
      <c r="J16" s="104">
        <f>J14/J15</f>
        <v>3.9373874310428274</v>
      </c>
      <c r="K16" s="14">
        <f t="shared" ref="K16:N16" si="12">K14/K15</f>
        <v>4.6966455612791487</v>
      </c>
      <c r="L16" s="14">
        <f t="shared" si="12"/>
        <v>5.5347691056381016</v>
      </c>
      <c r="M16" s="14">
        <f t="shared" si="12"/>
        <v>6.4312726817016106</v>
      </c>
      <c r="N16" s="14">
        <f t="shared" si="12"/>
        <v>7.4771233377576927</v>
      </c>
    </row>
    <row r="17" spans="1:16">
      <c r="A17" t="s">
        <v>235</v>
      </c>
      <c r="B17" s="14">
        <f>-[3]Historicals!B94/'[3]Three Statements'!B15</f>
        <v>0.45662332385209264</v>
      </c>
      <c r="C17" s="14">
        <f>-[3]Historicals!C94/'[3]Three Statements'!C15</f>
        <v>0.58651362984218081</v>
      </c>
      <c r="D17" s="14">
        <f>-[3]Historicals!D94/'[3]Three Statements'!D15</f>
        <v>0.66962174940898345</v>
      </c>
      <c r="E17" s="14">
        <f>-[3]Historicals!E94/'[3]Three Statements'!E15</f>
        <v>0.74920137423904531</v>
      </c>
      <c r="F17" s="14">
        <f>-[3]Historicals!F94/'[3]Three Statements'!F15</f>
        <v>0.82303509639149774</v>
      </c>
      <c r="G17" s="14">
        <f>-[3]Historicals!G94/'[3]Three Statements'!G15</f>
        <v>0.91228951997989449</v>
      </c>
      <c r="H17" s="14">
        <f>-[3]Historicals!H94/'[3]Three Statements'!H15</f>
        <v>1.0177705977382876</v>
      </c>
      <c r="I17" s="14">
        <f>-[3]Historicals!I94/'[3]Three Statements'!I15</f>
        <v>1.1404271169605165</v>
      </c>
      <c r="J17" s="104">
        <f>1.11*I17</f>
        <v>1.2658740998261735</v>
      </c>
      <c r="K17" s="14">
        <f>1.11*J17</f>
        <v>1.4051202508070526</v>
      </c>
      <c r="L17" s="14">
        <f t="shared" ref="L17:N17" si="13">1.11*K17</f>
        <v>1.5596834783958284</v>
      </c>
      <c r="M17" s="14">
        <f t="shared" si="13"/>
        <v>1.7312486610193698</v>
      </c>
      <c r="N17" s="14">
        <f t="shared" si="13"/>
        <v>1.9216860137315006</v>
      </c>
      <c r="O17" s="105" t="s">
        <v>236</v>
      </c>
      <c r="P17" s="28"/>
    </row>
    <row r="18" spans="1:16">
      <c r="A18" s="100" t="s">
        <v>14</v>
      </c>
      <c r="B18" s="101" t="str">
        <f t="shared" ref="B18:N18" si="14">+IFERROR(B17/A17-1,"nm")</f>
        <v>nm</v>
      </c>
      <c r="C18" s="101">
        <f t="shared" si="14"/>
        <v>0.28445832528730319</v>
      </c>
      <c r="D18" s="101">
        <f t="shared" si="14"/>
        <v>0.14169853067040461</v>
      </c>
      <c r="E18" s="101">
        <f t="shared" si="14"/>
        <v>0.11884265243818604</v>
      </c>
      <c r="F18" s="101">
        <f t="shared" si="14"/>
        <v>9.8549902190775418E-2</v>
      </c>
      <c r="G18" s="101">
        <f t="shared" si="14"/>
        <v>0.10844546481641237</v>
      </c>
      <c r="H18" s="101">
        <f t="shared" si="14"/>
        <v>0.11562237146023313</v>
      </c>
      <c r="I18" s="101">
        <f t="shared" si="14"/>
        <v>0.12051489745803123</v>
      </c>
      <c r="J18" s="102">
        <f t="shared" si="14"/>
        <v>0.1100000000000001</v>
      </c>
      <c r="K18" s="101">
        <f t="shared" si="14"/>
        <v>0.1100000000000001</v>
      </c>
      <c r="L18" s="101">
        <f t="shared" si="14"/>
        <v>0.1100000000000001</v>
      </c>
      <c r="M18" s="101">
        <f t="shared" si="14"/>
        <v>0.1100000000000001</v>
      </c>
      <c r="N18" s="101">
        <f t="shared" si="14"/>
        <v>0.1100000000000001</v>
      </c>
    </row>
    <row r="19" spans="1:16">
      <c r="A19" s="100" t="s">
        <v>237</v>
      </c>
      <c r="B19" s="101">
        <f>B17/B16</f>
        <v>0.24682341829842844</v>
      </c>
      <c r="C19" s="101">
        <f t="shared" ref="C19:N19" si="15">C17/C16</f>
        <v>0.27153408788989852</v>
      </c>
      <c r="D19" s="101">
        <f t="shared" si="15"/>
        <v>0.26678157346971454</v>
      </c>
      <c r="E19" s="101">
        <f t="shared" si="15"/>
        <v>0.64034305490516696</v>
      </c>
      <c r="F19" s="101">
        <f t="shared" si="15"/>
        <v>0.33053618328975809</v>
      </c>
      <c r="G19" s="101">
        <f t="shared" si="15"/>
        <v>0.57018094998743407</v>
      </c>
      <c r="H19" s="101">
        <f t="shared" si="15"/>
        <v>0.2858906173422156</v>
      </c>
      <c r="I19" s="101">
        <f t="shared" si="15"/>
        <v>0.30411389785613774</v>
      </c>
      <c r="J19" s="102">
        <f t="shared" si="15"/>
        <v>0.32150102625052152</v>
      </c>
      <c r="K19" s="101">
        <f t="shared" si="15"/>
        <v>0.29917527998948318</v>
      </c>
      <c r="L19" s="101">
        <f t="shared" si="15"/>
        <v>0.28179738822474565</v>
      </c>
      <c r="M19" s="101">
        <f t="shared" si="15"/>
        <v>0.26919223405736692</v>
      </c>
      <c r="N19" s="101">
        <f t="shared" si="15"/>
        <v>0.25700873543538377</v>
      </c>
      <c r="O19" s="4"/>
    </row>
    <row r="20" spans="1:16">
      <c r="A20" s="106" t="s">
        <v>238</v>
      </c>
      <c r="B20" s="77"/>
      <c r="C20" s="77"/>
      <c r="D20" s="77"/>
      <c r="E20" s="77"/>
      <c r="F20" s="77"/>
      <c r="G20" s="77"/>
      <c r="H20" s="77"/>
      <c r="I20" s="77"/>
      <c r="J20" s="92"/>
      <c r="K20" s="77"/>
      <c r="L20" s="77"/>
      <c r="M20" s="77"/>
      <c r="N20" s="77"/>
    </row>
    <row r="21" spans="1:16">
      <c r="A21" t="s">
        <v>239</v>
      </c>
      <c r="B21" s="2">
        <f>[3]Historicals!B25</f>
        <v>3852</v>
      </c>
      <c r="C21" s="2">
        <f>[3]Historicals!C25</f>
        <v>3138</v>
      </c>
      <c r="D21" s="2">
        <f>[3]Historicals!D25</f>
        <v>3808</v>
      </c>
      <c r="E21" s="2">
        <f>[3]Historicals!E25</f>
        <v>4249</v>
      </c>
      <c r="F21" s="2">
        <f>[3]Historicals!F25</f>
        <v>4466</v>
      </c>
      <c r="G21" s="2">
        <f>[3]Historicals!G25</f>
        <v>8348</v>
      </c>
      <c r="H21" s="2">
        <f>[3]Historicals!H25</f>
        <v>9889</v>
      </c>
      <c r="I21" s="2">
        <f>[3]Historicals!I25</f>
        <v>8574</v>
      </c>
      <c r="J21" s="98">
        <f>J68</f>
        <v>15023.356926031061</v>
      </c>
      <c r="K21" s="2">
        <f t="shared" ref="K21:N21" si="16">K68</f>
        <v>21496.657926624794</v>
      </c>
      <c r="L21" s="2">
        <f t="shared" si="16"/>
        <v>28000.987710457492</v>
      </c>
      <c r="M21" s="2">
        <f t="shared" si="16"/>
        <v>35597.718614984267</v>
      </c>
      <c r="N21" s="2">
        <f t="shared" si="16"/>
        <v>43219.751174585901</v>
      </c>
    </row>
    <row r="22" spans="1:16">
      <c r="A22" t="s">
        <v>240</v>
      </c>
      <c r="B22" s="2">
        <f>[6]Historicals!B26</f>
        <v>2072</v>
      </c>
      <c r="C22" s="2">
        <f>[6]Historicals!C26</f>
        <v>2319</v>
      </c>
      <c r="D22" s="2">
        <f>[6]Historicals!D26</f>
        <v>2371</v>
      </c>
      <c r="E22" s="2">
        <f>[6]Historicals!E26</f>
        <v>996</v>
      </c>
      <c r="F22" s="2">
        <f>[6]Historicals!F26</f>
        <v>197</v>
      </c>
      <c r="G22" s="2">
        <f>[6]Historicals!G26</f>
        <v>439</v>
      </c>
      <c r="H22" s="2">
        <f>[6]Historicals!H26</f>
        <v>3587</v>
      </c>
      <c r="I22" s="2">
        <f>[6]Historicals!I26</f>
        <v>4423</v>
      </c>
      <c r="J22" s="98">
        <f>I22</f>
        <v>4423</v>
      </c>
      <c r="K22" s="2">
        <f t="shared" ref="K22:N22" si="17">J22</f>
        <v>4423</v>
      </c>
      <c r="L22" s="2">
        <f t="shared" si="17"/>
        <v>4423</v>
      </c>
      <c r="M22" s="2">
        <f t="shared" si="17"/>
        <v>4423</v>
      </c>
      <c r="N22" s="2">
        <f t="shared" si="17"/>
        <v>4423</v>
      </c>
    </row>
    <row r="23" spans="1:16">
      <c r="A23" t="s">
        <v>241</v>
      </c>
      <c r="B23" s="2">
        <f>[6]Historicals!B28+[6]Historicals!B27-[6]Historicals!B41</f>
        <v>5564</v>
      </c>
      <c r="C23" s="2">
        <f>[6]Historicals!C28+[6]Historicals!C27-[6]Historicals!C41</f>
        <v>5888</v>
      </c>
      <c r="D23" s="2">
        <f>[6]Historicals!D28+[6]Historicals!D27-[6]Historicals!D41</f>
        <v>6684</v>
      </c>
      <c r="E23" s="2">
        <f>[6]Historicals!E28+[6]Historicals!E27-[6]Historicals!E41</f>
        <v>6480</v>
      </c>
      <c r="F23" s="2">
        <f>[6]Historicals!F28+[6]Historicals!F27-[6]Historicals!F41</f>
        <v>7282</v>
      </c>
      <c r="G23" s="2">
        <f>[6]Historicals!G28+[6]Historicals!G27-[6]Historicals!G41</f>
        <v>7868</v>
      </c>
      <c r="H23" s="2">
        <f>[6]Historicals!H28+[6]Historicals!H27-[6]Historicals!H41</f>
        <v>8481</v>
      </c>
      <c r="I23" s="2">
        <f>[6]Historicals!I28+[6]Historicals!I27-[6]Historicals!I41</f>
        <v>9729</v>
      </c>
      <c r="J23" s="98">
        <f>(I23/I3)*J3</f>
        <v>10336.641675713077</v>
      </c>
      <c r="K23" s="2">
        <f t="shared" ref="K23:N23" si="18">(J23/J3)*K3</f>
        <v>11570.91491182038</v>
      </c>
      <c r="L23" s="2">
        <f t="shared" si="18"/>
        <v>12952.689790784183</v>
      </c>
      <c r="M23" s="2">
        <f t="shared" si="18"/>
        <v>14499.607677688968</v>
      </c>
      <c r="N23" s="2">
        <f t="shared" si="18"/>
        <v>16231.42154541098</v>
      </c>
    </row>
    <row r="24" spans="1:16">
      <c r="A24" s="100" t="s">
        <v>242</v>
      </c>
      <c r="B24" s="101">
        <f>B23/B3</f>
        <v>0.18182412339466031</v>
      </c>
      <c r="C24" s="101">
        <f t="shared" ref="C24:N24" si="19">C23/C3</f>
        <v>0.1818631084754139</v>
      </c>
      <c r="D24" s="101">
        <f t="shared" si="19"/>
        <v>0.19458515283842795</v>
      </c>
      <c r="E24" s="101">
        <f t="shared" si="19"/>
        <v>0.17803665137236585</v>
      </c>
      <c r="F24" s="101">
        <f t="shared" si="19"/>
        <v>0.18615947030702765</v>
      </c>
      <c r="G24" s="101">
        <f t="shared" si="19"/>
        <v>0.21035745795791783</v>
      </c>
      <c r="H24" s="101">
        <f t="shared" si="19"/>
        <v>0.19042166240064665</v>
      </c>
      <c r="I24" s="101">
        <f t="shared" si="19"/>
        <v>0.20828516377649325</v>
      </c>
      <c r="J24" s="102">
        <f t="shared" si="19"/>
        <v>0.20828516377649328</v>
      </c>
      <c r="K24" s="101">
        <f t="shared" si="19"/>
        <v>0.20828516377649328</v>
      </c>
      <c r="L24" s="101">
        <f t="shared" si="19"/>
        <v>0.20828516377649328</v>
      </c>
      <c r="M24" s="101">
        <f t="shared" si="19"/>
        <v>0.20828516377649328</v>
      </c>
      <c r="N24" s="101">
        <f t="shared" si="19"/>
        <v>0.20828516377649328</v>
      </c>
      <c r="O24" t="s">
        <v>243</v>
      </c>
    </row>
    <row r="25" spans="1:16">
      <c r="A25" t="s">
        <v>244</v>
      </c>
      <c r="B25" s="2">
        <f>[3]Historicals!B29+[3]Historicals!B28+[3]Historicals!B27</f>
        <v>9663</v>
      </c>
      <c r="C25" s="2">
        <f>[3]Historicals!C29+[3]Historicals!C28+[3]Historicals!C27</f>
        <v>9568</v>
      </c>
      <c r="D25" s="2">
        <f>[3]Historicals!D29+[3]Historicals!D28+[3]Historicals!D27</f>
        <v>9882</v>
      </c>
      <c r="E25" s="2">
        <f>[3]Historicals!E29+[3]Historicals!E28+[3]Historicals!E27</f>
        <v>9889</v>
      </c>
      <c r="F25" s="2">
        <f>[3]Historicals!F29+[3]Historicals!F28+[3]Historicals!F27</f>
        <v>11862</v>
      </c>
      <c r="G25" s="2">
        <f>[3]Historicals!G29+[3]Historicals!G28+[3]Historicals!G27</f>
        <v>11769</v>
      </c>
      <c r="H25" s="2">
        <f>[3]Historicals!H29+[3]Historicals!H28+[3]Historicals!H27</f>
        <v>12815</v>
      </c>
      <c r="I25" s="2">
        <f>[3]Historicals!I29+[3]Historicals!I28+[3]Historicals!I27</f>
        <v>15216</v>
      </c>
      <c r="J25" s="98">
        <f>I25</f>
        <v>15216</v>
      </c>
      <c r="K25" s="2">
        <f t="shared" ref="K25:N26" si="20">J25</f>
        <v>15216</v>
      </c>
      <c r="L25" s="2">
        <f t="shared" si="20"/>
        <v>15216</v>
      </c>
      <c r="M25" s="2">
        <f t="shared" si="20"/>
        <v>15216</v>
      </c>
      <c r="N25" s="2">
        <f t="shared" si="20"/>
        <v>15216</v>
      </c>
    </row>
    <row r="26" spans="1:16">
      <c r="A26" t="s">
        <v>245</v>
      </c>
      <c r="B26" s="2">
        <f>[3]Historicals!B31</f>
        <v>3011</v>
      </c>
      <c r="C26" s="2">
        <f>[3]Historicals!C31</f>
        <v>3520</v>
      </c>
      <c r="D26" s="2">
        <f>[3]Historicals!D31</f>
        <v>3989</v>
      </c>
      <c r="E26" s="2">
        <f>[3]Historicals!E31</f>
        <v>4454</v>
      </c>
      <c r="F26" s="2">
        <f>[3]Historicals!F31</f>
        <v>4744</v>
      </c>
      <c r="G26" s="2">
        <f>[3]Historicals!G31</f>
        <v>4866</v>
      </c>
      <c r="H26" s="2">
        <f>[3]Historicals!H31</f>
        <v>4904</v>
      </c>
      <c r="I26" s="2">
        <f>[3]Historicals!I31</f>
        <v>4791</v>
      </c>
      <c r="J26" s="98">
        <f>I26</f>
        <v>4791</v>
      </c>
      <c r="K26" s="2">
        <f t="shared" si="20"/>
        <v>4791</v>
      </c>
      <c r="L26" s="2">
        <f t="shared" si="20"/>
        <v>4791</v>
      </c>
      <c r="M26" s="2">
        <f t="shared" si="20"/>
        <v>4791</v>
      </c>
      <c r="N26" s="2">
        <f t="shared" si="20"/>
        <v>4791</v>
      </c>
    </row>
    <row r="27" spans="1:16">
      <c r="A27" t="s">
        <v>246</v>
      </c>
      <c r="B27" s="2">
        <f>[3]Historicals!B33</f>
        <v>281</v>
      </c>
      <c r="C27" s="2">
        <f>[3]Historicals!C33</f>
        <v>281</v>
      </c>
      <c r="D27" s="2">
        <f>[3]Historicals!D33</f>
        <v>283</v>
      </c>
      <c r="E27" s="2">
        <f>[3]Historicals!E33</f>
        <v>285</v>
      </c>
      <c r="F27" s="2">
        <f>[3]Historicals!F33</f>
        <v>283</v>
      </c>
      <c r="G27" s="2">
        <f>[3]Historicals!G33</f>
        <v>274</v>
      </c>
      <c r="H27" s="2">
        <f>[3]Historicals!H33</f>
        <v>269</v>
      </c>
      <c r="I27" s="2">
        <f>[3]Historicals!I33</f>
        <v>286</v>
      </c>
      <c r="J27" s="98">
        <f t="shared" ref="J27:N30" si="21">I27</f>
        <v>286</v>
      </c>
      <c r="K27" s="2">
        <f t="shared" si="21"/>
        <v>286</v>
      </c>
      <c r="L27" s="2">
        <f t="shared" si="21"/>
        <v>286</v>
      </c>
      <c r="M27" s="2">
        <f t="shared" si="21"/>
        <v>286</v>
      </c>
      <c r="N27" s="2">
        <f t="shared" si="21"/>
        <v>286</v>
      </c>
    </row>
    <row r="28" spans="1:16">
      <c r="A28" t="s">
        <v>107</v>
      </c>
      <c r="B28" s="2">
        <f>[3]Historicals!B34</f>
        <v>131</v>
      </c>
      <c r="C28" s="2">
        <f>[3]Historicals!C34</f>
        <v>131</v>
      </c>
      <c r="D28" s="2">
        <f>[3]Historicals!D34</f>
        <v>139</v>
      </c>
      <c r="E28" s="2">
        <f>[3]Historicals!E34</f>
        <v>154</v>
      </c>
      <c r="F28" s="2">
        <f>[3]Historicals!F34</f>
        <v>154</v>
      </c>
      <c r="G28" s="2">
        <f>[3]Historicals!G34</f>
        <v>223</v>
      </c>
      <c r="H28" s="2">
        <f>[3]Historicals!H34</f>
        <v>242</v>
      </c>
      <c r="I28" s="2">
        <f>[3]Historicals!I34</f>
        <v>284</v>
      </c>
      <c r="J28" s="98">
        <f t="shared" si="21"/>
        <v>284</v>
      </c>
      <c r="K28" s="2">
        <f t="shared" si="21"/>
        <v>284</v>
      </c>
      <c r="L28" s="2">
        <f t="shared" si="21"/>
        <v>284</v>
      </c>
      <c r="M28" s="2">
        <f t="shared" si="21"/>
        <v>284</v>
      </c>
      <c r="N28" s="2">
        <f t="shared" si="21"/>
        <v>284</v>
      </c>
    </row>
    <row r="29" spans="1:16">
      <c r="A29" s="107" t="s">
        <v>105</v>
      </c>
      <c r="B29" s="2">
        <f>[3]Historicals!B32</f>
        <v>0</v>
      </c>
      <c r="C29" s="2">
        <f>[3]Historicals!C32</f>
        <v>0</v>
      </c>
      <c r="D29" s="2">
        <f>[3]Historicals!D32</f>
        <v>0</v>
      </c>
      <c r="E29" s="2">
        <f>[3]Historicals!E32</f>
        <v>0</v>
      </c>
      <c r="F29" s="2">
        <f>[3]Historicals!F32</f>
        <v>0</v>
      </c>
      <c r="G29" s="2">
        <f>[3]Historicals!G32</f>
        <v>3097</v>
      </c>
      <c r="H29" s="2">
        <f>[3]Historicals!H32</f>
        <v>3113</v>
      </c>
      <c r="I29" s="2">
        <f>[3]Historicals!I32</f>
        <v>2926</v>
      </c>
      <c r="J29" s="98">
        <f>I29</f>
        <v>2926</v>
      </c>
      <c r="K29" s="2">
        <f t="shared" si="21"/>
        <v>2926</v>
      </c>
      <c r="L29" s="2">
        <f t="shared" si="21"/>
        <v>2926</v>
      </c>
      <c r="M29" s="2">
        <f t="shared" si="21"/>
        <v>2926</v>
      </c>
      <c r="N29" s="2">
        <f t="shared" si="21"/>
        <v>2926</v>
      </c>
    </row>
    <row r="30" spans="1:16">
      <c r="A30" t="s">
        <v>247</v>
      </c>
      <c r="B30" s="2">
        <f>[3]Historicals!B35</f>
        <v>2587</v>
      </c>
      <c r="C30" s="2">
        <f>[3]Historicals!C35</f>
        <v>2439</v>
      </c>
      <c r="D30" s="2">
        <f>[3]Historicals!D35</f>
        <v>2787</v>
      </c>
      <c r="E30" s="2">
        <f>[3]Historicals!E35</f>
        <v>2509</v>
      </c>
      <c r="F30" s="2">
        <f>[3]Historicals!F35</f>
        <v>2011</v>
      </c>
      <c r="G30" s="2">
        <f>[3]Historicals!G35</f>
        <v>2326</v>
      </c>
      <c r="H30" s="2">
        <f>[3]Historicals!H35</f>
        <v>2921</v>
      </c>
      <c r="I30" s="2">
        <f>[3]Historicals!I35</f>
        <v>3821</v>
      </c>
      <c r="J30" s="98">
        <f t="shared" si="21"/>
        <v>3821</v>
      </c>
      <c r="K30" s="2">
        <f t="shared" si="21"/>
        <v>3821</v>
      </c>
      <c r="L30" s="2">
        <f t="shared" si="21"/>
        <v>3821</v>
      </c>
      <c r="M30" s="2">
        <f t="shared" si="21"/>
        <v>3821</v>
      </c>
      <c r="N30" s="2">
        <f t="shared" si="21"/>
        <v>3821</v>
      </c>
    </row>
    <row r="31" spans="1:16" ht="15.75" thickBot="1">
      <c r="A31" s="52" t="s">
        <v>248</v>
      </c>
      <c r="B31" s="35">
        <f>B21+B22+B25+B26+B27+B28+B29+B30</f>
        <v>21597</v>
      </c>
      <c r="C31" s="35">
        <f t="shared" ref="C31:I31" si="22">C21+C22+C25+C26+C27+C28+C29+C30</f>
        <v>21396</v>
      </c>
      <c r="D31" s="35">
        <f t="shared" si="22"/>
        <v>23259</v>
      </c>
      <c r="E31" s="35">
        <f t="shared" si="22"/>
        <v>22536</v>
      </c>
      <c r="F31" s="35">
        <f t="shared" si="22"/>
        <v>23717</v>
      </c>
      <c r="G31" s="35">
        <f t="shared" si="22"/>
        <v>31342</v>
      </c>
      <c r="H31" s="35">
        <f t="shared" si="22"/>
        <v>37740</v>
      </c>
      <c r="I31" s="35">
        <f t="shared" si="22"/>
        <v>40321</v>
      </c>
      <c r="J31" s="103">
        <f>I31+J52-J47</f>
        <v>40362</v>
      </c>
      <c r="K31" s="35">
        <f t="shared" ref="K31:N31" si="23">J31+K52-K47</f>
        <v>40403</v>
      </c>
      <c r="L31" s="35">
        <f t="shared" si="23"/>
        <v>40444</v>
      </c>
      <c r="M31" s="35">
        <f t="shared" si="23"/>
        <v>40485</v>
      </c>
      <c r="N31" s="35">
        <f t="shared" si="23"/>
        <v>40526</v>
      </c>
    </row>
    <row r="32" spans="1:16" ht="15.75" thickTop="1">
      <c r="A32" t="s">
        <v>249</v>
      </c>
      <c r="B32" s="2"/>
      <c r="C32" s="2"/>
      <c r="D32" s="2"/>
      <c r="E32" s="2"/>
      <c r="F32" s="2"/>
      <c r="G32" s="2"/>
      <c r="H32" s="2"/>
      <c r="I32" s="2"/>
      <c r="J32" s="98"/>
      <c r="K32" s="2"/>
      <c r="L32" s="2"/>
      <c r="M32" s="2"/>
      <c r="N32" s="2"/>
    </row>
    <row r="33" spans="1:15">
      <c r="A33" s="1" t="s">
        <v>112</v>
      </c>
      <c r="B33" s="2">
        <f>[3]Historicals!B39</f>
        <v>107</v>
      </c>
      <c r="C33" s="2">
        <f>[3]Historicals!C39</f>
        <v>44</v>
      </c>
      <c r="D33" s="2">
        <f>[3]Historicals!D39</f>
        <v>6</v>
      </c>
      <c r="E33" s="2">
        <f>[3]Historicals!E39</f>
        <v>6</v>
      </c>
      <c r="F33" s="2">
        <f>[3]Historicals!F39</f>
        <v>6</v>
      </c>
      <c r="G33" s="2">
        <f>[3]Historicals!G39</f>
        <v>3</v>
      </c>
      <c r="H33" s="2">
        <f>[3]Historicals!H39</f>
        <v>0</v>
      </c>
      <c r="I33" s="2">
        <f>[3]Historicals!I39</f>
        <v>500</v>
      </c>
      <c r="J33" s="98">
        <v>500</v>
      </c>
      <c r="K33" s="2">
        <v>0</v>
      </c>
      <c r="L33" s="2">
        <v>1000</v>
      </c>
      <c r="M33" s="2">
        <v>0</v>
      </c>
      <c r="N33" s="2">
        <v>2000</v>
      </c>
      <c r="O33" t="s">
        <v>250</v>
      </c>
    </row>
    <row r="34" spans="1:15">
      <c r="A34" s="1" t="s">
        <v>113</v>
      </c>
      <c r="B34" s="2">
        <f>[3]Historicals!B40</f>
        <v>74</v>
      </c>
      <c r="C34" s="2">
        <f>[3]Historicals!C40</f>
        <v>1</v>
      </c>
      <c r="D34" s="2">
        <f>[3]Historicals!D40</f>
        <v>325</v>
      </c>
      <c r="E34" s="2">
        <f>[3]Historicals!E40</f>
        <v>336</v>
      </c>
      <c r="F34" s="2">
        <f>[3]Historicals!F40</f>
        <v>9</v>
      </c>
      <c r="G34" s="2">
        <f>[3]Historicals!G40</f>
        <v>248</v>
      </c>
      <c r="H34" s="2">
        <f>[3]Historicals!H40</f>
        <v>2</v>
      </c>
      <c r="I34" s="2">
        <f>[3]Historicals!I40</f>
        <v>10</v>
      </c>
      <c r="J34" s="98">
        <v>400</v>
      </c>
      <c r="K34" s="2">
        <v>400</v>
      </c>
      <c r="L34" s="2">
        <v>400</v>
      </c>
      <c r="M34" s="2">
        <v>400</v>
      </c>
      <c r="N34" s="2">
        <v>400</v>
      </c>
      <c r="O34" t="s">
        <v>251</v>
      </c>
    </row>
    <row r="35" spans="1:15">
      <c r="A35" t="s">
        <v>252</v>
      </c>
      <c r="B35" s="2">
        <f>[3]Historicals!B45-[3]Historicals!B39-[3]Historicals!B40</f>
        <v>6151</v>
      </c>
      <c r="C35" s="2">
        <f>[3]Historicals!C45-[3]Historicals!C39-[3]Historicals!C40</f>
        <v>5313</v>
      </c>
      <c r="D35" s="2">
        <f>[3]Historicals!D45-[3]Historicals!D39-[3]Historicals!D40</f>
        <v>5143</v>
      </c>
      <c r="E35" s="2">
        <f>[3]Historicals!E45-[3]Historicals!E39-[3]Historicals!E40</f>
        <v>5698</v>
      </c>
      <c r="F35" s="2">
        <f>[3]Historicals!F45-[3]Historicals!F39-[3]Historicals!F40</f>
        <v>7851</v>
      </c>
      <c r="G35" s="2">
        <f>[3]Historicals!G45-[3]Historicals!G39-[3]Historicals!G40</f>
        <v>8033</v>
      </c>
      <c r="H35" s="2">
        <f>[3]Historicals!H45-[3]Historicals!H39-[3]Historicals!H40</f>
        <v>9672</v>
      </c>
      <c r="I35" s="2">
        <f>[3]Historicals!I45-[3]Historicals!I39-[3]Historicals!I40</f>
        <v>10220</v>
      </c>
      <c r="J35" s="98">
        <f>I35</f>
        <v>10220</v>
      </c>
      <c r="K35" s="2">
        <f t="shared" ref="K35:N35" si="24">J35</f>
        <v>10220</v>
      </c>
      <c r="L35" s="2">
        <f t="shared" si="24"/>
        <v>10220</v>
      </c>
      <c r="M35" s="2">
        <f t="shared" si="24"/>
        <v>10220</v>
      </c>
      <c r="N35" s="2">
        <f t="shared" si="24"/>
        <v>10220</v>
      </c>
    </row>
    <row r="36" spans="1:15">
      <c r="A36" t="s">
        <v>51</v>
      </c>
      <c r="B36" s="2">
        <f>[3]Historicals!B46</f>
        <v>1079</v>
      </c>
      <c r="C36" s="2">
        <f>[3]Historicals!C46</f>
        <v>2010</v>
      </c>
      <c r="D36" s="2">
        <f>[3]Historicals!D46</f>
        <v>3471</v>
      </c>
      <c r="E36" s="2">
        <f>[3]Historicals!E46</f>
        <v>3468</v>
      </c>
      <c r="F36" s="2">
        <f>[3]Historicals!F46</f>
        <v>3464</v>
      </c>
      <c r="G36" s="2">
        <f>[3]Historicals!G46</f>
        <v>9406</v>
      </c>
      <c r="H36" s="2">
        <f>[3]Historicals!H46</f>
        <v>9413</v>
      </c>
      <c r="I36" s="2">
        <f>[3]Historicals!I46</f>
        <v>8920</v>
      </c>
      <c r="J36" s="98">
        <f>I36-J33</f>
        <v>8420</v>
      </c>
      <c r="K36" s="2">
        <f t="shared" ref="K36:N36" si="25">J36-K33</f>
        <v>8420</v>
      </c>
      <c r="L36" s="2">
        <f t="shared" si="25"/>
        <v>7420</v>
      </c>
      <c r="M36" s="2">
        <f t="shared" si="25"/>
        <v>7420</v>
      </c>
      <c r="N36" s="2">
        <f t="shared" si="25"/>
        <v>5420</v>
      </c>
    </row>
    <row r="37" spans="1:15">
      <c r="A37" s="107" t="s">
        <v>52</v>
      </c>
      <c r="B37" s="2">
        <f>[3]Historicals!B47</f>
        <v>0</v>
      </c>
      <c r="C37" s="2">
        <f>[3]Historicals!C47</f>
        <v>0</v>
      </c>
      <c r="D37" s="2">
        <f>[3]Historicals!D47</f>
        <v>0</v>
      </c>
      <c r="E37" s="2">
        <f>[3]Historicals!E47</f>
        <v>0</v>
      </c>
      <c r="F37" s="2">
        <f>[3]Historicals!F47</f>
        <v>0</v>
      </c>
      <c r="G37" s="2">
        <f>[3]Historicals!G47</f>
        <v>2913</v>
      </c>
      <c r="H37" s="2">
        <f>[3]Historicals!H47</f>
        <v>2931</v>
      </c>
      <c r="I37" s="2">
        <f>[3]Historicals!I47</f>
        <v>2777</v>
      </c>
      <c r="J37" s="98">
        <f>I37</f>
        <v>2777</v>
      </c>
      <c r="K37" s="2">
        <f t="shared" ref="K37:N38" si="26">J37</f>
        <v>2777</v>
      </c>
      <c r="L37" s="2">
        <f t="shared" si="26"/>
        <v>2777</v>
      </c>
      <c r="M37" s="2">
        <f t="shared" si="26"/>
        <v>2777</v>
      </c>
      <c r="N37" s="2">
        <f t="shared" si="26"/>
        <v>2777</v>
      </c>
    </row>
    <row r="38" spans="1:15">
      <c r="A38" t="s">
        <v>253</v>
      </c>
      <c r="B38" s="2">
        <f>[3]Historicals!B48</f>
        <v>1479</v>
      </c>
      <c r="C38" s="2">
        <f>[3]Historicals!C48</f>
        <v>1770</v>
      </c>
      <c r="D38" s="2">
        <f>[3]Historicals!D48</f>
        <v>1907</v>
      </c>
      <c r="E38" s="2">
        <f>[3]Historicals!E48</f>
        <v>3216</v>
      </c>
      <c r="F38" s="2">
        <f>[3]Historicals!F48</f>
        <v>3347</v>
      </c>
      <c r="G38" s="2">
        <f>[3]Historicals!G48</f>
        <v>2684</v>
      </c>
      <c r="H38" s="2">
        <f>[3]Historicals!H48</f>
        <v>2955</v>
      </c>
      <c r="I38" s="2">
        <f>[3]Historicals!I48</f>
        <v>2613</v>
      </c>
      <c r="J38" s="98">
        <f>I38</f>
        <v>2613</v>
      </c>
      <c r="K38" s="2">
        <f t="shared" si="26"/>
        <v>2613</v>
      </c>
      <c r="L38" s="2">
        <f t="shared" si="26"/>
        <v>2613</v>
      </c>
      <c r="M38" s="2">
        <f t="shared" si="26"/>
        <v>2613</v>
      </c>
      <c r="N38" s="2">
        <f t="shared" si="26"/>
        <v>2613</v>
      </c>
    </row>
    <row r="39" spans="1:15">
      <c r="A39" t="s">
        <v>254</v>
      </c>
      <c r="B39" s="2"/>
      <c r="C39" s="2"/>
      <c r="D39" s="2"/>
      <c r="E39" s="2"/>
      <c r="F39" s="2"/>
      <c r="G39" s="2"/>
      <c r="H39" s="2"/>
      <c r="I39" s="2"/>
      <c r="J39" s="98"/>
      <c r="K39" s="2"/>
      <c r="L39" s="2"/>
      <c r="M39" s="2"/>
      <c r="N39" s="2"/>
    </row>
    <row r="40" spans="1:15">
      <c r="A40" s="1" t="s">
        <v>255</v>
      </c>
      <c r="B40" s="2">
        <f>[3]Historicals!B54</f>
        <v>3</v>
      </c>
      <c r="C40" s="2">
        <f>[3]Historicals!C54</f>
        <v>3</v>
      </c>
      <c r="D40" s="2">
        <f>[3]Historicals!D54</f>
        <v>3</v>
      </c>
      <c r="E40" s="2">
        <f>[3]Historicals!E54</f>
        <v>3</v>
      </c>
      <c r="F40" s="2">
        <f>[3]Historicals!F54</f>
        <v>3</v>
      </c>
      <c r="G40" s="2">
        <f>[3]Historicals!G54</f>
        <v>3</v>
      </c>
      <c r="H40" s="2">
        <f>[3]Historicals!H54</f>
        <v>3</v>
      </c>
      <c r="I40" s="2">
        <f>[3]Historicals!I54</f>
        <v>3</v>
      </c>
      <c r="J40" s="98">
        <f>I40</f>
        <v>3</v>
      </c>
      <c r="K40" s="2">
        <f t="shared" ref="K40:N40" si="27">J40</f>
        <v>3</v>
      </c>
      <c r="L40" s="2">
        <f t="shared" si="27"/>
        <v>3</v>
      </c>
      <c r="M40" s="2">
        <f t="shared" si="27"/>
        <v>3</v>
      </c>
      <c r="N40" s="2">
        <f t="shared" si="27"/>
        <v>3</v>
      </c>
    </row>
    <row r="41" spans="1:15">
      <c r="A41" s="1" t="s">
        <v>256</v>
      </c>
      <c r="B41" s="2">
        <f>[3]Historicals!B57</f>
        <v>4685</v>
      </c>
      <c r="C41" s="2">
        <f>[3]Historicals!C57</f>
        <v>4151</v>
      </c>
      <c r="D41" s="2">
        <f>[3]Historicals!D57</f>
        <v>6907</v>
      </c>
      <c r="E41" s="2">
        <f>[3]Historicals!E57</f>
        <v>3517</v>
      </c>
      <c r="F41" s="2">
        <f>[3]Historicals!F57</f>
        <v>1643</v>
      </c>
      <c r="G41" s="2">
        <f>[3]Historicals!G57</f>
        <v>-191</v>
      </c>
      <c r="H41" s="2">
        <f>[3]Historicals!H57</f>
        <v>3179</v>
      </c>
      <c r="I41" s="2">
        <f>[3]Historicals!I57</f>
        <v>3476</v>
      </c>
      <c r="J41" s="98">
        <f>J14-J61+J59</f>
        <v>3627.0036739237862</v>
      </c>
      <c r="K41" s="98">
        <f t="shared" ref="K41:N41" si="28">K14-K61+K59</f>
        <v>4167.9989701084523</v>
      </c>
      <c r="L41" s="98">
        <f t="shared" si="28"/>
        <v>4208.9979283618541</v>
      </c>
      <c r="M41" s="98">
        <f t="shared" si="28"/>
        <v>5249.9986925149542</v>
      </c>
      <c r="N41" s="98">
        <f t="shared" si="28"/>
        <v>5290.9984415413901</v>
      </c>
    </row>
    <row r="42" spans="1:15">
      <c r="A42" s="1" t="s">
        <v>257</v>
      </c>
      <c r="B42" s="2">
        <f>[3]Historicals!B55+[3]Historicals!B56</f>
        <v>8019</v>
      </c>
      <c r="C42" s="2">
        <f>[3]Historicals!C55+[3]Historicals!C56</f>
        <v>8104</v>
      </c>
      <c r="D42" s="2">
        <f>[3]Historicals!D55+[3]Historicals!D56</f>
        <v>5497</v>
      </c>
      <c r="E42" s="2">
        <f>[3]Historicals!E55+[3]Historicals!E56</f>
        <v>6292</v>
      </c>
      <c r="F42" s="2">
        <f>[3]Historicals!F55+[3]Historicals!F56</f>
        <v>7394</v>
      </c>
      <c r="G42" s="2">
        <f>[3]Historicals!G55+[3]Historicals!G56</f>
        <v>8243</v>
      </c>
      <c r="H42" s="2">
        <f>[3]Historicals!H55+[3]Historicals!H56</f>
        <v>9585</v>
      </c>
      <c r="I42" s="2">
        <f>[3]Historicals!I55+[3]Historicals!I56</f>
        <v>11802</v>
      </c>
      <c r="J42" s="98">
        <f>I42</f>
        <v>11802</v>
      </c>
      <c r="K42" s="2">
        <f t="shared" ref="K42:N42" si="29">J42</f>
        <v>11802</v>
      </c>
      <c r="L42" s="2">
        <f t="shared" si="29"/>
        <v>11802</v>
      </c>
      <c r="M42" s="2">
        <f t="shared" si="29"/>
        <v>11802</v>
      </c>
      <c r="N42" s="2">
        <f t="shared" si="29"/>
        <v>11802</v>
      </c>
    </row>
    <row r="43" spans="1:15" ht="15.75" thickBot="1">
      <c r="A43" s="52" t="s">
        <v>258</v>
      </c>
      <c r="B43" s="35">
        <f>SUM(B33:B42)</f>
        <v>21597</v>
      </c>
      <c r="C43" s="35">
        <f t="shared" ref="C43:N43" si="30">SUM(C33:C42)</f>
        <v>21396</v>
      </c>
      <c r="D43" s="35">
        <f t="shared" si="30"/>
        <v>23259</v>
      </c>
      <c r="E43" s="35">
        <f t="shared" si="30"/>
        <v>22536</v>
      </c>
      <c r="F43" s="35">
        <f t="shared" si="30"/>
        <v>23717</v>
      </c>
      <c r="G43" s="35">
        <f t="shared" si="30"/>
        <v>31342</v>
      </c>
      <c r="H43" s="35">
        <f t="shared" si="30"/>
        <v>37740</v>
      </c>
      <c r="I43" s="35">
        <f t="shared" si="30"/>
        <v>40321</v>
      </c>
      <c r="J43" s="103">
        <f t="shared" si="30"/>
        <v>40362.003673923784</v>
      </c>
      <c r="K43" s="35">
        <f t="shared" si="30"/>
        <v>40402.998970108456</v>
      </c>
      <c r="L43" s="35">
        <f t="shared" si="30"/>
        <v>40443.997928361852</v>
      </c>
      <c r="M43" s="35">
        <f t="shared" si="30"/>
        <v>40484.998692514957</v>
      </c>
      <c r="N43" s="35">
        <f t="shared" si="30"/>
        <v>40525.998441541393</v>
      </c>
    </row>
    <row r="44" spans="1:15" s="34" customFormat="1" ht="15.75" thickTop="1">
      <c r="A44" s="108" t="s">
        <v>259</v>
      </c>
      <c r="B44" s="108">
        <f>B31-B43</f>
        <v>0</v>
      </c>
      <c r="C44" s="108"/>
      <c r="D44" s="108"/>
      <c r="E44" s="108"/>
      <c r="F44" s="108"/>
      <c r="G44" s="108"/>
      <c r="H44" s="108"/>
      <c r="I44" s="108"/>
      <c r="J44" s="109"/>
      <c r="K44" s="108"/>
      <c r="L44" s="108"/>
      <c r="M44" s="108"/>
      <c r="N44" s="108"/>
    </row>
    <row r="45" spans="1:15">
      <c r="A45" s="106" t="s">
        <v>260</v>
      </c>
      <c r="B45" s="77"/>
      <c r="C45" s="77"/>
      <c r="D45" s="77"/>
      <c r="E45" s="77"/>
      <c r="F45" s="77"/>
      <c r="G45" s="77"/>
      <c r="H45" s="77"/>
      <c r="I45" s="77"/>
      <c r="J45" s="92"/>
      <c r="K45" s="77"/>
      <c r="L45" s="77"/>
      <c r="M45" s="77"/>
      <c r="N45" s="77"/>
    </row>
    <row r="46" spans="1:15">
      <c r="A46" s="34" t="s">
        <v>213</v>
      </c>
      <c r="B46" s="46">
        <f>'[6]Segmental forecast'!B11</f>
        <v>4233</v>
      </c>
      <c r="C46" s="46">
        <f>'[6]Segmental forecast'!C11</f>
        <v>4642</v>
      </c>
      <c r="D46" s="46">
        <f>'[6]Segmental forecast'!D11</f>
        <v>4945</v>
      </c>
      <c r="E46" s="46">
        <f>'[6]Segmental forecast'!E11</f>
        <v>4379</v>
      </c>
      <c r="F46" s="46">
        <f>'[6]Segmental forecast'!F11</f>
        <v>4850</v>
      </c>
      <c r="G46" s="46">
        <f>'[6]Segmental forecast'!G11</f>
        <v>2976</v>
      </c>
      <c r="H46" s="46">
        <f>'[6]Segmental forecast'!H11</f>
        <v>6923</v>
      </c>
      <c r="I46" s="46">
        <f>'[6]Segmental forecast'!I11</f>
        <v>6856</v>
      </c>
      <c r="J46" s="93">
        <f>J7</f>
        <v>7328.9849326935073</v>
      </c>
      <c r="K46" s="46">
        <f t="shared" ref="K46:N46" si="31">K7</f>
        <v>8289.7364196953149</v>
      </c>
      <c r="L46" s="46">
        <f t="shared" si="31"/>
        <v>9365.3023728655153</v>
      </c>
      <c r="M46" s="46">
        <f t="shared" si="31"/>
        <v>10569.414733594258</v>
      </c>
      <c r="N46" s="46">
        <f t="shared" si="31"/>
        <v>11917.449107143317</v>
      </c>
    </row>
    <row r="47" spans="1:15">
      <c r="A47" t="s">
        <v>210</v>
      </c>
      <c r="B47" s="110">
        <f>'[6]Segmental forecast'!B8</f>
        <v>606</v>
      </c>
      <c r="C47" s="110">
        <f>'[6]Segmental forecast'!C8</f>
        <v>649</v>
      </c>
      <c r="D47" s="110">
        <f>'[6]Segmental forecast'!D8</f>
        <v>706</v>
      </c>
      <c r="E47" s="110">
        <f>'[6]Segmental forecast'!E8</f>
        <v>747</v>
      </c>
      <c r="F47" s="110">
        <f>'[6]Segmental forecast'!F8</f>
        <v>705</v>
      </c>
      <c r="G47" s="110">
        <f>'[6]Segmental forecast'!G8</f>
        <v>721</v>
      </c>
      <c r="H47" s="110">
        <f>'[6]Segmental forecast'!H8</f>
        <v>744</v>
      </c>
      <c r="I47" s="110">
        <f>'[6]Segmental forecast'!I8</f>
        <v>717</v>
      </c>
      <c r="J47" s="111">
        <f>J6</f>
        <v>717</v>
      </c>
      <c r="K47" s="110">
        <f t="shared" ref="K47:N47" si="32">K6</f>
        <v>717</v>
      </c>
      <c r="L47" s="110">
        <f t="shared" si="32"/>
        <v>717</v>
      </c>
      <c r="M47" s="110">
        <f t="shared" si="32"/>
        <v>717</v>
      </c>
      <c r="N47" s="110">
        <f t="shared" si="32"/>
        <v>717</v>
      </c>
    </row>
    <row r="48" spans="1:15">
      <c r="A48" t="s">
        <v>261</v>
      </c>
      <c r="B48" s="2">
        <f>[6]Historicals!B105</f>
        <v>1262</v>
      </c>
      <c r="C48" s="2">
        <f>[6]Historicals!C105</f>
        <v>748</v>
      </c>
      <c r="D48" s="2">
        <f>[6]Historicals!D105</f>
        <v>703</v>
      </c>
      <c r="E48" s="2">
        <f>[6]Historicals!E105</f>
        <v>529</v>
      </c>
      <c r="F48" s="2">
        <f>[6]Historicals!F105</f>
        <v>757</v>
      </c>
      <c r="G48" s="2">
        <f>[6]Historicals!G105</f>
        <v>1028</v>
      </c>
      <c r="H48" s="2">
        <f>[6]Historicals!H105</f>
        <v>1177</v>
      </c>
      <c r="I48" s="2">
        <f>[6]Historicals!I105</f>
        <v>1231</v>
      </c>
      <c r="J48" s="98">
        <f>J12</f>
        <v>642.78633094936913</v>
      </c>
      <c r="K48" s="2">
        <f t="shared" ref="K48:N48" si="33">K12</f>
        <v>719.53988299427783</v>
      </c>
      <c r="L48" s="2">
        <f t="shared" si="33"/>
        <v>805.46585706901328</v>
      </c>
      <c r="M48" s="2">
        <f t="shared" si="33"/>
        <v>901.66128533269864</v>
      </c>
      <c r="N48" s="2">
        <f t="shared" si="33"/>
        <v>1009.3545107383741</v>
      </c>
    </row>
    <row r="49" spans="1:14">
      <c r="A49" s="34" t="s">
        <v>262</v>
      </c>
      <c r="B49" s="46">
        <f>B46-B48</f>
        <v>2971</v>
      </c>
      <c r="C49" s="46">
        <f t="shared" ref="C49:N49" si="34">C46-C48</f>
        <v>3894</v>
      </c>
      <c r="D49" s="46">
        <f t="shared" si="34"/>
        <v>4242</v>
      </c>
      <c r="E49" s="46">
        <f t="shared" si="34"/>
        <v>3850</v>
      </c>
      <c r="F49" s="46">
        <f t="shared" si="34"/>
        <v>4093</v>
      </c>
      <c r="G49" s="46">
        <f t="shared" si="34"/>
        <v>1948</v>
      </c>
      <c r="H49" s="46">
        <f t="shared" si="34"/>
        <v>5746</v>
      </c>
      <c r="I49" s="46">
        <f t="shared" si="34"/>
        <v>5625</v>
      </c>
      <c r="J49" s="93">
        <f t="shared" si="34"/>
        <v>6686.1986017441377</v>
      </c>
      <c r="K49" s="46">
        <f t="shared" si="34"/>
        <v>7570.1965367010371</v>
      </c>
      <c r="L49" s="46">
        <f t="shared" si="34"/>
        <v>8559.8365157965018</v>
      </c>
      <c r="M49" s="46">
        <f t="shared" si="34"/>
        <v>9667.7534482615592</v>
      </c>
      <c r="N49" s="46">
        <f t="shared" si="34"/>
        <v>10908.094596404942</v>
      </c>
    </row>
    <row r="50" spans="1:14">
      <c r="A50" t="s">
        <v>263</v>
      </c>
      <c r="B50" s="2">
        <f>[6]Historicals!B104</f>
        <v>53</v>
      </c>
      <c r="C50" s="2">
        <f>[6]Historicals!C104</f>
        <v>70</v>
      </c>
      <c r="D50" s="2">
        <f>[6]Historicals!D104</f>
        <v>98</v>
      </c>
      <c r="E50" s="2">
        <f>[6]Historicals!E104</f>
        <v>125</v>
      </c>
      <c r="F50" s="2">
        <f>[6]Historicals!F104</f>
        <v>153</v>
      </c>
      <c r="G50" s="2">
        <f>[6]Historicals!G104</f>
        <v>140</v>
      </c>
      <c r="H50" s="2">
        <f>[6]Historicals!H104</f>
        <v>293</v>
      </c>
      <c r="I50" s="2">
        <f>[6]Historicals!I104</f>
        <v>290</v>
      </c>
      <c r="J50" s="98">
        <f>(I50/H70)*I70</f>
        <v>343.85492782035288</v>
      </c>
      <c r="K50" s="2">
        <f t="shared" ref="K50:N50" si="35">(J50/I70)*J70</f>
        <v>4.8398665925845981</v>
      </c>
      <c r="L50" s="2">
        <f t="shared" si="35"/>
        <v>-355.56955956535199</v>
      </c>
      <c r="M50" s="2">
        <f t="shared" si="35"/>
        <v>-691.7405874233956</v>
      </c>
      <c r="N50" s="2">
        <f t="shared" si="35"/>
        <v>-1136.0556760551483</v>
      </c>
    </row>
    <row r="51" spans="1:14">
      <c r="A51" t="s">
        <v>264</v>
      </c>
      <c r="B51" s="2">
        <v>-113</v>
      </c>
      <c r="C51" s="2">
        <f>B23-C23</f>
        <v>-324</v>
      </c>
      <c r="D51" s="2">
        <f t="shared" ref="D51:N51" si="36">C23-D23</f>
        <v>-796</v>
      </c>
      <c r="E51" s="2">
        <f t="shared" si="36"/>
        <v>204</v>
      </c>
      <c r="F51" s="2">
        <f t="shared" si="36"/>
        <v>-802</v>
      </c>
      <c r="G51" s="2">
        <f t="shared" si="36"/>
        <v>-586</v>
      </c>
      <c r="H51" s="2">
        <f t="shared" si="36"/>
        <v>-613</v>
      </c>
      <c r="I51" s="2">
        <f t="shared" si="36"/>
        <v>-1248</v>
      </c>
      <c r="J51" s="98">
        <f t="shared" si="36"/>
        <v>-607.64167571307735</v>
      </c>
      <c r="K51" s="2">
        <f t="shared" si="36"/>
        <v>-1234.2732361073031</v>
      </c>
      <c r="L51" s="2">
        <f t="shared" si="36"/>
        <v>-1381.7748789638026</v>
      </c>
      <c r="M51" s="2">
        <f t="shared" si="36"/>
        <v>-1546.9178869047846</v>
      </c>
      <c r="N51" s="2">
        <f t="shared" si="36"/>
        <v>-1731.8138677220122</v>
      </c>
    </row>
    <row r="52" spans="1:14">
      <c r="A52" t="s">
        <v>215</v>
      </c>
      <c r="B52" s="2">
        <f>-[6]Historicals!B82</f>
        <v>963</v>
      </c>
      <c r="C52" s="2">
        <f>-[6]Historicals!C82</f>
        <v>1143</v>
      </c>
      <c r="D52" s="2">
        <f>-[6]Historicals!D82</f>
        <v>1105</v>
      </c>
      <c r="E52" s="2">
        <f>-[6]Historicals!E82</f>
        <v>1028</v>
      </c>
      <c r="F52" s="2">
        <f>-[6]Historicals!F82</f>
        <v>1119</v>
      </c>
      <c r="G52" s="2">
        <f>-[6]Historicals!G82</f>
        <v>1086</v>
      </c>
      <c r="H52" s="2">
        <f>-[6]Historicals!H82</f>
        <v>695</v>
      </c>
      <c r="I52" s="2">
        <f>-[6]Historicals!I82</f>
        <v>758</v>
      </c>
      <c r="J52" s="98">
        <f>'[5]Segmental forecast'!J14</f>
        <v>758</v>
      </c>
      <c r="K52" s="2">
        <f>'[5]Segmental forecast'!K14</f>
        <v>758</v>
      </c>
      <c r="L52" s="2">
        <f>'[5]Segmental forecast'!L14</f>
        <v>758</v>
      </c>
      <c r="M52" s="2">
        <f>'[5]Segmental forecast'!M14</f>
        <v>758</v>
      </c>
      <c r="N52" s="2">
        <f>'[5]Segmental forecast'!N14</f>
        <v>758</v>
      </c>
    </row>
    <row r="53" spans="1:14">
      <c r="A53" s="34" t="s">
        <v>46</v>
      </c>
      <c r="B53" s="46">
        <f>B49-(B51+B52)</f>
        <v>2121</v>
      </c>
      <c r="C53" s="46">
        <f t="shared" ref="C53:N53" si="37">C49-(C51+C52)</f>
        <v>3075</v>
      </c>
      <c r="D53" s="46">
        <f t="shared" si="37"/>
        <v>3933</v>
      </c>
      <c r="E53" s="46">
        <f t="shared" si="37"/>
        <v>2618</v>
      </c>
      <c r="F53" s="46">
        <f t="shared" si="37"/>
        <v>3776</v>
      </c>
      <c r="G53" s="46">
        <f t="shared" si="37"/>
        <v>1448</v>
      </c>
      <c r="H53" s="46">
        <f t="shared" si="37"/>
        <v>5664</v>
      </c>
      <c r="I53" s="46">
        <f t="shared" si="37"/>
        <v>6115</v>
      </c>
      <c r="J53" s="93">
        <f t="shared" si="37"/>
        <v>6535.8402774572151</v>
      </c>
      <c r="K53" s="46">
        <f t="shared" si="37"/>
        <v>8046.4697728083402</v>
      </c>
      <c r="L53" s="46">
        <f t="shared" si="37"/>
        <v>9183.6113947603044</v>
      </c>
      <c r="M53" s="46">
        <f t="shared" si="37"/>
        <v>10456.671335166344</v>
      </c>
      <c r="N53" s="46">
        <f t="shared" si="37"/>
        <v>11881.908464126955</v>
      </c>
    </row>
    <row r="54" spans="1:14">
      <c r="A54" t="s">
        <v>265</v>
      </c>
      <c r="B54" s="2">
        <f>B55-B49-B51-B52</f>
        <v>859</v>
      </c>
      <c r="C54" s="2">
        <f t="shared" ref="C54:I54" si="38">C55-C49-C51-C52</f>
        <v>-1617</v>
      </c>
      <c r="D54" s="2">
        <f t="shared" si="38"/>
        <v>-911</v>
      </c>
      <c r="E54" s="2">
        <f t="shared" si="38"/>
        <v>-127</v>
      </c>
      <c r="F54" s="2">
        <f t="shared" si="38"/>
        <v>1493</v>
      </c>
      <c r="G54" s="2">
        <f t="shared" si="38"/>
        <v>37</v>
      </c>
      <c r="H54" s="2">
        <f t="shared" si="38"/>
        <v>829</v>
      </c>
      <c r="I54" s="2">
        <f t="shared" si="38"/>
        <v>53</v>
      </c>
      <c r="J54" s="98">
        <f>I54</f>
        <v>53</v>
      </c>
      <c r="K54" s="2">
        <f t="shared" ref="K54:N54" si="39">J54</f>
        <v>53</v>
      </c>
      <c r="L54" s="2">
        <f t="shared" si="39"/>
        <v>53</v>
      </c>
      <c r="M54" s="2">
        <f t="shared" si="39"/>
        <v>53</v>
      </c>
      <c r="N54" s="2">
        <f t="shared" si="39"/>
        <v>53</v>
      </c>
    </row>
    <row r="55" spans="1:14">
      <c r="A55" s="60" t="s">
        <v>266</v>
      </c>
      <c r="B55" s="59">
        <f>[3]Historicals!B76</f>
        <v>4680</v>
      </c>
      <c r="C55" s="59">
        <f>[3]Historicals!C76</f>
        <v>3096</v>
      </c>
      <c r="D55" s="59">
        <f>[3]Historicals!D76</f>
        <v>3640</v>
      </c>
      <c r="E55" s="59">
        <f>[3]Historicals!E76</f>
        <v>4955</v>
      </c>
      <c r="F55" s="59">
        <f>[3]Historicals!F76</f>
        <v>5903</v>
      </c>
      <c r="G55" s="59">
        <f>[3]Historicals!G76</f>
        <v>2485</v>
      </c>
      <c r="H55" s="59">
        <f>[3]Historicals!H76</f>
        <v>6657</v>
      </c>
      <c r="I55" s="59">
        <f>[3]Historicals!I76</f>
        <v>5188</v>
      </c>
      <c r="J55" s="112">
        <f>J49+J51+J52+J54</f>
        <v>6889.5569260310604</v>
      </c>
      <c r="K55" s="59">
        <f t="shared" ref="K55:N55" si="40">K49+K51+K52+K54</f>
        <v>7146.923300593734</v>
      </c>
      <c r="L55" s="59">
        <f t="shared" si="40"/>
        <v>7989.0616368326992</v>
      </c>
      <c r="M55" s="59">
        <f t="shared" si="40"/>
        <v>8931.8355613567746</v>
      </c>
      <c r="N55" s="59">
        <f t="shared" si="40"/>
        <v>9987.2807286829302</v>
      </c>
    </row>
    <row r="56" spans="1:14">
      <c r="A56" t="s">
        <v>267</v>
      </c>
      <c r="B56" s="2">
        <f>B58-B57</f>
        <v>-175</v>
      </c>
      <c r="C56" s="2">
        <f t="shared" ref="C56:I56" si="41">C58-C57</f>
        <v>-1040</v>
      </c>
      <c r="D56" s="2">
        <f t="shared" si="41"/>
        <v>-974</v>
      </c>
      <c r="E56" s="2">
        <f t="shared" si="41"/>
        <v>298</v>
      </c>
      <c r="F56" s="2">
        <f t="shared" si="41"/>
        <v>-269</v>
      </c>
      <c r="G56" s="2">
        <f t="shared" si="41"/>
        <v>-1059</v>
      </c>
      <c r="H56" s="2">
        <f t="shared" si="41"/>
        <v>-3971</v>
      </c>
      <c r="I56" s="2">
        <f t="shared" si="41"/>
        <v>-1505</v>
      </c>
      <c r="J56" s="98">
        <f>I56</f>
        <v>-1505</v>
      </c>
      <c r="K56" s="2">
        <f t="shared" ref="K56:N58" si="42">J56</f>
        <v>-1505</v>
      </c>
      <c r="L56" s="2">
        <f t="shared" si="42"/>
        <v>-1505</v>
      </c>
      <c r="M56" s="2">
        <f t="shared" si="42"/>
        <v>-1505</v>
      </c>
      <c r="N56" s="2">
        <f t="shared" si="42"/>
        <v>-1505</v>
      </c>
    </row>
    <row r="57" spans="1:14">
      <c r="A57" t="s">
        <v>268</v>
      </c>
      <c r="B57" s="2">
        <f>[3]Historicals!B84</f>
        <v>0</v>
      </c>
      <c r="C57" s="2">
        <f>[3]Historicals!C84</f>
        <v>6</v>
      </c>
      <c r="D57" s="2">
        <f>[3]Historicals!D84</f>
        <v>-34</v>
      </c>
      <c r="E57" s="2">
        <f>[3]Historicals!E84</f>
        <v>-22</v>
      </c>
      <c r="F57" s="2">
        <f>[3]Historicals!F84</f>
        <v>5</v>
      </c>
      <c r="G57" s="2">
        <f>[3]Historicals!G84</f>
        <v>31</v>
      </c>
      <c r="H57" s="2">
        <f>[3]Historicals!H84</f>
        <v>171</v>
      </c>
      <c r="I57" s="2">
        <f>[3]Historicals!I84</f>
        <v>-19</v>
      </c>
      <c r="J57" s="98">
        <f>I57</f>
        <v>-19</v>
      </c>
      <c r="K57" s="2">
        <f t="shared" si="42"/>
        <v>-19</v>
      </c>
      <c r="L57" s="2">
        <f t="shared" si="42"/>
        <v>-19</v>
      </c>
      <c r="M57" s="2">
        <f t="shared" si="42"/>
        <v>-19</v>
      </c>
      <c r="N57" s="2">
        <f t="shared" si="42"/>
        <v>-19</v>
      </c>
    </row>
    <row r="58" spans="1:14">
      <c r="A58" s="60" t="s">
        <v>269</v>
      </c>
      <c r="B58" s="59">
        <f>[3]Historicals!B85</f>
        <v>-175</v>
      </c>
      <c r="C58" s="59">
        <f>[3]Historicals!C85</f>
        <v>-1034</v>
      </c>
      <c r="D58" s="59">
        <f>[3]Historicals!D85</f>
        <v>-1008</v>
      </c>
      <c r="E58" s="59">
        <f>[3]Historicals!E85</f>
        <v>276</v>
      </c>
      <c r="F58" s="59">
        <f>[3]Historicals!F85</f>
        <v>-264</v>
      </c>
      <c r="G58" s="59">
        <f>[3]Historicals!G85</f>
        <v>-1028</v>
      </c>
      <c r="H58" s="59">
        <f>[3]Historicals!H85</f>
        <v>-3800</v>
      </c>
      <c r="I58" s="59">
        <f>[3]Historicals!I85</f>
        <v>-1524</v>
      </c>
      <c r="J58" s="112">
        <f>I58</f>
        <v>-1524</v>
      </c>
      <c r="K58" s="59">
        <f t="shared" si="42"/>
        <v>-1524</v>
      </c>
      <c r="L58" s="59">
        <f t="shared" si="42"/>
        <v>-1524</v>
      </c>
      <c r="M58" s="59">
        <f t="shared" si="42"/>
        <v>-1524</v>
      </c>
      <c r="N58" s="59">
        <f t="shared" si="42"/>
        <v>-1524</v>
      </c>
    </row>
    <row r="59" spans="1:14">
      <c r="A59" t="s">
        <v>270</v>
      </c>
      <c r="B59" s="2">
        <f>[3]Historicals!B91+[3]Historicals!B92+[3]Historicals!B93</f>
        <v>-1802</v>
      </c>
      <c r="C59" s="2">
        <f>[3]Historicals!C91+[3]Historicals!C92+[3]Historicals!C93</f>
        <v>-2450</v>
      </c>
      <c r="D59" s="2">
        <f>[3]Historicals!D91+[3]Historicals!D92+[3]Historicals!D93</f>
        <v>-2557</v>
      </c>
      <c r="E59" s="2">
        <f>[3]Historicals!E91+[3]Historicals!E92+[3]Historicals!E93</f>
        <v>-3521</v>
      </c>
      <c r="F59" s="2">
        <f>[3]Historicals!F91+[3]Historicals!F92+[3]Historicals!F93</f>
        <v>-3586</v>
      </c>
      <c r="G59" s="2">
        <f>[3]Historicals!G91+[3]Historicals!G92+[3]Historicals!G93</f>
        <v>-2182</v>
      </c>
      <c r="H59" s="2">
        <f>[3]Historicals!H91+[3]Historicals!H92+[3]Historicals!H93</f>
        <v>564</v>
      </c>
      <c r="I59" s="2">
        <f>[3]Historicals!I91+[3]Historicals!I92+[3]Historicals!I93</f>
        <v>-2863</v>
      </c>
      <c r="J59" s="98">
        <v>-676.27</v>
      </c>
      <c r="K59" s="98">
        <v>-1133.99</v>
      </c>
      <c r="L59" s="98">
        <v>-2194.0700000000002</v>
      </c>
      <c r="M59" s="98">
        <v>-2320.8000000000002</v>
      </c>
      <c r="N59" s="98">
        <v>-3657.7</v>
      </c>
    </row>
    <row r="60" spans="1:14">
      <c r="A60" s="100" t="s">
        <v>14</v>
      </c>
      <c r="B60" s="101" t="str">
        <f t="shared" ref="B60:N60" si="43">+IFERROR(B59/A59-1,"nm")</f>
        <v>nm</v>
      </c>
      <c r="C60" s="101">
        <f t="shared" si="43"/>
        <v>0.35960044395116531</v>
      </c>
      <c r="D60" s="101">
        <f t="shared" si="43"/>
        <v>4.3673469387755182E-2</v>
      </c>
      <c r="E60" s="101">
        <f t="shared" si="43"/>
        <v>0.37700430191630807</v>
      </c>
      <c r="F60" s="101">
        <f t="shared" si="43"/>
        <v>1.8460664583924924E-2</v>
      </c>
      <c r="G60" s="101">
        <f t="shared" si="43"/>
        <v>-0.39152258784160621</v>
      </c>
      <c r="H60" s="101">
        <f t="shared" si="43"/>
        <v>-1.2584784601283228</v>
      </c>
      <c r="I60" s="101">
        <f t="shared" si="43"/>
        <v>-6.0762411347517729</v>
      </c>
      <c r="J60" s="102">
        <f t="shared" si="43"/>
        <v>-0.76378973105134473</v>
      </c>
      <c r="K60" s="101">
        <f t="shared" si="43"/>
        <v>0.67683026010321323</v>
      </c>
      <c r="L60" s="101">
        <f t="shared" si="43"/>
        <v>0.93482305840439528</v>
      </c>
      <c r="M60" s="101">
        <f t="shared" si="43"/>
        <v>5.7760235543989014E-2</v>
      </c>
      <c r="N60" s="101">
        <f t="shared" si="43"/>
        <v>0.57605136159944825</v>
      </c>
    </row>
    <row r="61" spans="1:14">
      <c r="A61" t="s">
        <v>271</v>
      </c>
      <c r="B61" s="2">
        <f>[3]Historicals!B94</f>
        <v>-899</v>
      </c>
      <c r="C61" s="2">
        <f>[3]Historicals!C94</f>
        <v>-1022</v>
      </c>
      <c r="D61" s="2">
        <f>[3]Historicals!D94</f>
        <v>-1133</v>
      </c>
      <c r="E61" s="2">
        <f>[3]Historicals!E94</f>
        <v>-1243</v>
      </c>
      <c r="F61" s="2">
        <f>[3]Historicals!F94</f>
        <v>-1332</v>
      </c>
      <c r="G61" s="2">
        <f>[3]Historicals!G94</f>
        <v>-1452</v>
      </c>
      <c r="H61" s="2">
        <f>[3]Historicals!H94</f>
        <v>-1638</v>
      </c>
      <c r="I61" s="2">
        <f>[3]Historicals!I94</f>
        <v>-1837</v>
      </c>
      <c r="J61" s="98">
        <f>J17*J15</f>
        <v>2039.0700000000002</v>
      </c>
      <c r="K61" s="2">
        <f t="shared" ref="K61:N61" si="44">K17*K15</f>
        <v>2263.3677000000002</v>
      </c>
      <c r="L61" s="2">
        <f t="shared" si="44"/>
        <v>2512.3381470000004</v>
      </c>
      <c r="M61" s="2">
        <f t="shared" si="44"/>
        <v>2788.6953431700008</v>
      </c>
      <c r="N61" s="2">
        <f t="shared" si="44"/>
        <v>3095.451830918701</v>
      </c>
    </row>
    <row r="62" spans="1:14">
      <c r="A62" t="s">
        <v>272</v>
      </c>
      <c r="B62" s="2">
        <f>[3]Historicals!B87+[3]Historicals!B88+[3]Historicals!B89+[3]Historicals!B90</f>
        <v>-89</v>
      </c>
      <c r="C62" s="2">
        <f>[3]Historicals!C87+[3]Historicals!C88+[3]Historicals!C89+[3]Historicals!C90</f>
        <v>801</v>
      </c>
      <c r="D62" s="2">
        <f>[3]Historicals!D87+[3]Historicals!D88+[3]Historicals!D89+[3]Historicals!D90</f>
        <v>1748</v>
      </c>
      <c r="E62" s="2">
        <f>[3]Historicals!E87+[3]Historicals!E88+[3]Historicals!E89+[3]Historicals!E90</f>
        <v>13</v>
      </c>
      <c r="F62" s="2">
        <f>[3]Historicals!F87+[3]Historicals!F88+[3]Historicals!F89+[3]Historicals!F90</f>
        <v>-325</v>
      </c>
      <c r="G62" s="2">
        <f>[3]Historicals!G87+[3]Historicals!G88+[3]Historicals!G89+[3]Historicals!G90</f>
        <v>6183</v>
      </c>
      <c r="H62" s="2">
        <f>[3]Historicals!H87+[3]Historicals!H88+[3]Historicals!H89+[3]Historicals!H90</f>
        <v>-249</v>
      </c>
      <c r="I62" s="2">
        <f>[3]Historicals!I87+[3]Historicals!I88+[3]Historicals!I89+[3]Historicals!I90</f>
        <v>15</v>
      </c>
      <c r="J62" s="98">
        <f>I62</f>
        <v>15</v>
      </c>
      <c r="K62" s="2">
        <f t="shared" ref="K62:N63" si="45">J62</f>
        <v>15</v>
      </c>
      <c r="L62" s="2">
        <f t="shared" si="45"/>
        <v>15</v>
      </c>
      <c r="M62" s="2">
        <f t="shared" si="45"/>
        <v>15</v>
      </c>
      <c r="N62" s="2">
        <f t="shared" si="45"/>
        <v>15</v>
      </c>
    </row>
    <row r="63" spans="1:14">
      <c r="A63" t="s">
        <v>273</v>
      </c>
      <c r="B63" s="2">
        <f>B64-B59-B61-B62</f>
        <v>0</v>
      </c>
      <c r="C63" s="2">
        <f t="shared" ref="C63:I63" si="46">C64-C59-C61-C62</f>
        <v>0</v>
      </c>
      <c r="D63" s="2">
        <f t="shared" si="46"/>
        <v>0</v>
      </c>
      <c r="E63" s="2">
        <f t="shared" si="46"/>
        <v>-84</v>
      </c>
      <c r="F63" s="2">
        <f t="shared" si="46"/>
        <v>-50</v>
      </c>
      <c r="G63" s="2">
        <f t="shared" si="46"/>
        <v>-58</v>
      </c>
      <c r="H63" s="2">
        <f t="shared" si="46"/>
        <v>-136</v>
      </c>
      <c r="I63" s="2">
        <f t="shared" si="46"/>
        <v>-151</v>
      </c>
      <c r="J63" s="98">
        <f>I63</f>
        <v>-151</v>
      </c>
      <c r="K63" s="2">
        <f t="shared" si="45"/>
        <v>-151</v>
      </c>
      <c r="L63" s="2">
        <f t="shared" si="45"/>
        <v>-151</v>
      </c>
      <c r="M63" s="2">
        <f t="shared" si="45"/>
        <v>-151</v>
      </c>
      <c r="N63" s="2">
        <f t="shared" si="45"/>
        <v>-151</v>
      </c>
    </row>
    <row r="64" spans="1:14">
      <c r="A64" s="60" t="s">
        <v>274</v>
      </c>
      <c r="B64" s="59">
        <f>[3]Historicals!B96</f>
        <v>-2790</v>
      </c>
      <c r="C64" s="59">
        <f>[3]Historicals!C96</f>
        <v>-2671</v>
      </c>
      <c r="D64" s="59">
        <f>[3]Historicals!D96</f>
        <v>-1942</v>
      </c>
      <c r="E64" s="59">
        <f>[3]Historicals!E96</f>
        <v>-4835</v>
      </c>
      <c r="F64" s="59">
        <f>[3]Historicals!F96</f>
        <v>-5293</v>
      </c>
      <c r="G64" s="59">
        <f>[3]Historicals!G96</f>
        <v>2491</v>
      </c>
      <c r="H64" s="59">
        <f>[3]Historicals!H96</f>
        <v>-1459</v>
      </c>
      <c r="I64" s="59">
        <f>[3]Historicals!I96</f>
        <v>-4836</v>
      </c>
      <c r="J64" s="112">
        <f>J59+J61+J62+J63</f>
        <v>1226.8000000000002</v>
      </c>
      <c r="K64" s="59">
        <f t="shared" ref="K64:N64" si="47">K59+K61+K62+K63</f>
        <v>993.37770000000023</v>
      </c>
      <c r="L64" s="59">
        <f t="shared" si="47"/>
        <v>182.26814700000023</v>
      </c>
      <c r="M64" s="59">
        <f t="shared" si="47"/>
        <v>331.89534317000061</v>
      </c>
      <c r="N64" s="59">
        <f t="shared" si="47"/>
        <v>-698.24816908129878</v>
      </c>
    </row>
    <row r="65" spans="1:14">
      <c r="A65" t="s">
        <v>275</v>
      </c>
      <c r="B65" s="2">
        <f>[3]Historicals!B97</f>
        <v>-83</v>
      </c>
      <c r="C65" s="2">
        <f>[3]Historicals!C97</f>
        <v>-105</v>
      </c>
      <c r="D65" s="2">
        <f>[3]Historicals!D97</f>
        <v>-20</v>
      </c>
      <c r="E65" s="2">
        <f>[3]Historicals!E97</f>
        <v>45</v>
      </c>
      <c r="F65" s="2">
        <f>[3]Historicals!F97</f>
        <v>-129</v>
      </c>
      <c r="G65" s="2">
        <f>[3]Historicals!G97</f>
        <v>-66</v>
      </c>
      <c r="H65" s="2">
        <f>[3]Historicals!H97</f>
        <v>143</v>
      </c>
      <c r="I65" s="2">
        <f>[3]Historicals!I97</f>
        <v>-143</v>
      </c>
      <c r="J65" s="98">
        <f>I65</f>
        <v>-143</v>
      </c>
      <c r="K65" s="2">
        <f t="shared" ref="K65:N65" si="48">J65</f>
        <v>-143</v>
      </c>
      <c r="L65" s="2">
        <f t="shared" si="48"/>
        <v>-143</v>
      </c>
      <c r="M65" s="2">
        <f t="shared" si="48"/>
        <v>-143</v>
      </c>
      <c r="N65" s="2">
        <f t="shared" si="48"/>
        <v>-143</v>
      </c>
    </row>
    <row r="66" spans="1:14">
      <c r="A66" s="60" t="s">
        <v>276</v>
      </c>
      <c r="B66" s="59">
        <f>B55+B58+B64+B65</f>
        <v>1632</v>
      </c>
      <c r="C66" s="59">
        <f t="shared" ref="C66:N66" si="49">C55+C58+C64+C65</f>
        <v>-714</v>
      </c>
      <c r="D66" s="59">
        <f t="shared" si="49"/>
        <v>670</v>
      </c>
      <c r="E66" s="59">
        <f t="shared" si="49"/>
        <v>441</v>
      </c>
      <c r="F66" s="59">
        <f t="shared" si="49"/>
        <v>217</v>
      </c>
      <c r="G66" s="59">
        <f t="shared" si="49"/>
        <v>3882</v>
      </c>
      <c r="H66" s="59">
        <f t="shared" si="49"/>
        <v>1541</v>
      </c>
      <c r="I66" s="59">
        <f t="shared" si="49"/>
        <v>-1315</v>
      </c>
      <c r="J66" s="112">
        <f t="shared" si="49"/>
        <v>6449.3569260310605</v>
      </c>
      <c r="K66" s="59">
        <f t="shared" si="49"/>
        <v>6473.301000593734</v>
      </c>
      <c r="L66" s="59">
        <f t="shared" si="49"/>
        <v>6504.3297838326998</v>
      </c>
      <c r="M66" s="59">
        <f t="shared" si="49"/>
        <v>7596.7309045267757</v>
      </c>
      <c r="N66" s="59">
        <f t="shared" si="49"/>
        <v>7622.0325596016319</v>
      </c>
    </row>
    <row r="67" spans="1:14">
      <c r="A67" t="s">
        <v>277</v>
      </c>
      <c r="B67" s="2">
        <f>[3]Historicals!B99</f>
        <v>2220</v>
      </c>
      <c r="C67" s="2">
        <f>[3]Historicals!C99</f>
        <v>3852</v>
      </c>
      <c r="D67" s="2">
        <f>[3]Historicals!D99</f>
        <v>3138</v>
      </c>
      <c r="E67" s="2">
        <f>[3]Historicals!E99</f>
        <v>3808</v>
      </c>
      <c r="F67" s="2">
        <f>[3]Historicals!F99</f>
        <v>4249</v>
      </c>
      <c r="G67" s="2">
        <f>[3]Historicals!G99</f>
        <v>4466</v>
      </c>
      <c r="H67" s="2">
        <f>[3]Historicals!H99</f>
        <v>8348</v>
      </c>
      <c r="I67" s="2">
        <f>[3]Historicals!I99</f>
        <v>9889</v>
      </c>
      <c r="J67" s="98">
        <f>I68</f>
        <v>8574</v>
      </c>
      <c r="K67" s="2">
        <f>J68</f>
        <v>15023.356926031061</v>
      </c>
      <c r="L67" s="2">
        <f>K68</f>
        <v>21496.657926624794</v>
      </c>
      <c r="M67" s="2">
        <f t="shared" ref="M67:N67" si="50">L68</f>
        <v>28000.987710457492</v>
      </c>
      <c r="N67" s="2">
        <f t="shared" si="50"/>
        <v>35597.718614984267</v>
      </c>
    </row>
    <row r="68" spans="1:14" ht="15.75" thickBot="1">
      <c r="A68" s="52" t="s">
        <v>278</v>
      </c>
      <c r="B68" s="35">
        <f>B67+B66</f>
        <v>3852</v>
      </c>
      <c r="C68" s="35">
        <f t="shared" ref="C68:N68" si="51">C67+C66</f>
        <v>3138</v>
      </c>
      <c r="D68" s="35">
        <f t="shared" si="51"/>
        <v>3808</v>
      </c>
      <c r="E68" s="35">
        <f t="shared" si="51"/>
        <v>4249</v>
      </c>
      <c r="F68" s="35">
        <f t="shared" si="51"/>
        <v>4466</v>
      </c>
      <c r="G68" s="35">
        <f t="shared" si="51"/>
        <v>8348</v>
      </c>
      <c r="H68" s="35">
        <f t="shared" si="51"/>
        <v>9889</v>
      </c>
      <c r="I68" s="35">
        <f t="shared" si="51"/>
        <v>8574</v>
      </c>
      <c r="J68" s="103">
        <f t="shared" si="51"/>
        <v>15023.356926031061</v>
      </c>
      <c r="K68" s="35">
        <f t="shared" si="51"/>
        <v>21496.657926624794</v>
      </c>
      <c r="L68" s="35">
        <f t="shared" si="51"/>
        <v>28000.987710457492</v>
      </c>
      <c r="M68" s="35">
        <f t="shared" si="51"/>
        <v>35597.718614984267</v>
      </c>
      <c r="N68" s="35">
        <f t="shared" si="51"/>
        <v>43219.751174585901</v>
      </c>
    </row>
    <row r="69" spans="1:14" ht="15.75" thickTop="1">
      <c r="A69" s="108" t="s">
        <v>259</v>
      </c>
      <c r="B69" s="78"/>
      <c r="C69" s="78"/>
      <c r="D69" s="78"/>
      <c r="E69" s="78"/>
      <c r="F69" s="78"/>
      <c r="G69" s="78"/>
      <c r="H69" s="78"/>
      <c r="I69" s="78"/>
      <c r="J69" s="113"/>
      <c r="K69" s="78"/>
      <c r="L69" s="78"/>
      <c r="M69" s="78"/>
      <c r="N69" s="78"/>
    </row>
    <row r="70" spans="1:14">
      <c r="A70" s="34" t="s">
        <v>279</v>
      </c>
      <c r="B70" s="82">
        <f>([5]Historicals!B45+[5]Historicals!B46)-(B21+'Three Statements'!B22)</f>
        <v>1487</v>
      </c>
      <c r="C70" s="82">
        <f>([5]Historicals!C45+[5]Historicals!C46)-(C21+'Three Statements'!C22)</f>
        <v>1911</v>
      </c>
      <c r="D70" s="82">
        <f>([5]Historicals!D45+[5]Historicals!D46)-(D21+'Three Statements'!D22)</f>
        <v>2766</v>
      </c>
      <c r="E70" s="82">
        <f>([5]Historicals!E45+[5]Historicals!E46)-(E21+'Three Statements'!E22)</f>
        <v>4263</v>
      </c>
      <c r="F70" s="82">
        <f>([5]Historicals!F45+[5]Historicals!F46)-(F21+'Three Statements'!F22)</f>
        <v>6667</v>
      </c>
      <c r="G70" s="82">
        <f>([5]Historicals!G45+[5]Historicals!G46)-(G21+'Three Statements'!G22)</f>
        <v>8903</v>
      </c>
      <c r="H70" s="82">
        <f>([5]Historicals!H45+[5]Historicals!H46)-(H21+'Three Statements'!H22)</f>
        <v>5611</v>
      </c>
      <c r="I70" s="82">
        <f>([5]Historicals!I45+[5]Historicals!I46)-(I21+'Three Statements'!I22)</f>
        <v>6653</v>
      </c>
      <c r="J70" s="114">
        <f>(J33+J34+J35+J36)-(J21+'Three Statements'!J22)</f>
        <v>93.643073968938552</v>
      </c>
      <c r="K70" s="82">
        <f>(K33+K34+K35+K36)-(K21+'Three Statements'!K22)</f>
        <v>-6879.6579266247936</v>
      </c>
      <c r="L70" s="82">
        <f>(L33+L34+L35+L36)-(L21+'Three Statements'!L22)</f>
        <v>-13383.987710457492</v>
      </c>
      <c r="M70" s="82">
        <f>(M33+M34+M35+M36)-(M21+'Three Statements'!M22)</f>
        <v>-21980.718614984267</v>
      </c>
      <c r="N70" s="82">
        <f>(N33+N34+N35+N36)-(N21+'Three Statements'!N22)</f>
        <v>-29602.751174585901</v>
      </c>
    </row>
    <row r="72" spans="1:14">
      <c r="B72" s="110"/>
      <c r="C72" s="110"/>
      <c r="D72" s="110"/>
      <c r="E72" s="110"/>
      <c r="F72" s="110"/>
      <c r="G72" s="110"/>
      <c r="H72" s="110"/>
      <c r="I72" s="110"/>
      <c r="J72" s="111"/>
      <c r="K72" s="110"/>
      <c r="L72" s="110"/>
      <c r="M72" s="110"/>
      <c r="N72" s="1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Historicals</vt:lpstr>
      <vt:lpstr>Segmental forecast</vt:lpstr>
      <vt:lpstr>Schedules</vt:lpstr>
      <vt:lpstr>Workings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GODWIN BASSEY</cp:lastModifiedBy>
  <dcterms:created xsi:type="dcterms:W3CDTF">2020-05-20T17:26:08Z</dcterms:created>
  <dcterms:modified xsi:type="dcterms:W3CDTF">2024-05-29T09:23:31Z</dcterms:modified>
</cp:coreProperties>
</file>