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/>
  <mc:AlternateContent xmlns:mc="http://schemas.openxmlformats.org/markup-compatibility/2006">
    <mc:Choice Requires="x15">
      <x15ac:absPath xmlns:x15ac="http://schemas.microsoft.com/office/spreadsheetml/2010/11/ac" url="C:\Users\rshah\Downloads\"/>
    </mc:Choice>
  </mc:AlternateContent>
  <xr:revisionPtr revIDLastSave="0" documentId="13_ncr:1_{3F81D960-D722-41EE-BD40-14118D423116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  <workbookView xWindow="11424" yWindow="0" windowWidth="11712" windowHeight="12336" firstSheet="3" activeTab="3" xr2:uid="{ED91D317-58ED-4511-B73A-7EAD3629ABC4}"/>
    <workbookView xWindow="-96" yWindow="0" windowWidth="11712" windowHeight="12336" firstSheet="3" activeTab="4" xr2:uid="{5E5E3BDC-92ED-43D7-AB39-05902168C2CA}"/>
  </bookViews>
  <sheets>
    <sheet name="Sheet1" sheetId="2" r:id="rId1"/>
    <sheet name="Historicals" sheetId="5" r:id="rId2"/>
    <sheet name="Segmental forecast" sheetId="6" r:id="rId3"/>
    <sheet name="Three Statements" sheetId="4" r:id="rId4"/>
    <sheet name="Questions" sheetId="7" r:id="rId5"/>
  </sheets>
  <definedNames>
    <definedName name="_xlnm._FilterDatabase" localSheetId="2" hidden="1">'Segmental forecast'!$A$1:$N$210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55" i="4" l="1"/>
  <c r="M55" i="4"/>
  <c r="L55" i="4"/>
  <c r="K55" i="4"/>
  <c r="J55" i="4"/>
  <c r="I55" i="4"/>
  <c r="H55" i="4"/>
  <c r="G55" i="4"/>
  <c r="F55" i="4"/>
  <c r="E55" i="4"/>
  <c r="D55" i="4"/>
  <c r="C55" i="4"/>
  <c r="B54" i="4"/>
  <c r="I52" i="4"/>
  <c r="H52" i="4"/>
  <c r="G52" i="4"/>
  <c r="F52" i="4"/>
  <c r="E52" i="4"/>
  <c r="D52" i="4"/>
  <c r="C52" i="4"/>
  <c r="B52" i="4"/>
  <c r="I48" i="4"/>
  <c r="H48" i="4"/>
  <c r="G48" i="4"/>
  <c r="F48" i="4"/>
  <c r="E48" i="4"/>
  <c r="D48" i="4"/>
  <c r="C48" i="4"/>
  <c r="N65" i="4"/>
  <c r="M65" i="4"/>
  <c r="L65" i="4"/>
  <c r="K65" i="4"/>
  <c r="J65" i="4"/>
  <c r="I65" i="4"/>
  <c r="H65" i="4"/>
  <c r="G65" i="4"/>
  <c r="F65" i="4"/>
  <c r="E65" i="4"/>
  <c r="D65" i="4"/>
  <c r="C65" i="4"/>
  <c r="B65" i="4"/>
  <c r="I63" i="4"/>
  <c r="H63" i="4"/>
  <c r="G63" i="4"/>
  <c r="F63" i="4"/>
  <c r="E63" i="4"/>
  <c r="D63" i="4"/>
  <c r="C63" i="4"/>
  <c r="I62" i="4"/>
  <c r="H62" i="4"/>
  <c r="G62" i="4"/>
  <c r="F62" i="4"/>
  <c r="E62" i="4"/>
  <c r="D62" i="4"/>
  <c r="C62" i="4"/>
  <c r="B63" i="4"/>
  <c r="B62" i="4"/>
  <c r="I57" i="4"/>
  <c r="H57" i="4"/>
  <c r="G57" i="4"/>
  <c r="F57" i="4"/>
  <c r="E57" i="4"/>
  <c r="D57" i="4"/>
  <c r="C57" i="4"/>
  <c r="N58" i="4"/>
  <c r="M58" i="4"/>
  <c r="L58" i="4"/>
  <c r="K58" i="4"/>
  <c r="J58" i="4"/>
  <c r="I56" i="4"/>
  <c r="I58" i="4" s="1"/>
  <c r="H56" i="4"/>
  <c r="H58" i="4" s="1"/>
  <c r="G56" i="4"/>
  <c r="G58" i="4" s="1"/>
  <c r="F56" i="4"/>
  <c r="E56" i="4"/>
  <c r="D56" i="4"/>
  <c r="C56" i="4"/>
  <c r="B57" i="4"/>
  <c r="B58" i="4" s="1"/>
  <c r="B56" i="4"/>
  <c r="B51" i="4"/>
  <c r="I51" i="4"/>
  <c r="H51" i="4"/>
  <c r="G51" i="4"/>
  <c r="F51" i="4"/>
  <c r="E51" i="4"/>
  <c r="D51" i="4"/>
  <c r="C51" i="4"/>
  <c r="I50" i="4"/>
  <c r="H50" i="4"/>
  <c r="G50" i="4"/>
  <c r="F50" i="4"/>
  <c r="E50" i="4"/>
  <c r="D50" i="4"/>
  <c r="C50" i="4"/>
  <c r="B50" i="4"/>
  <c r="B48" i="4"/>
  <c r="J47" i="4"/>
  <c r="K47" i="4"/>
  <c r="L47" i="4"/>
  <c r="M47" i="4"/>
  <c r="N47" i="4"/>
  <c r="I47" i="4"/>
  <c r="H47" i="4"/>
  <c r="G47" i="4"/>
  <c r="F47" i="4"/>
  <c r="E47" i="4"/>
  <c r="D47" i="4"/>
  <c r="C47" i="4"/>
  <c r="B47" i="4"/>
  <c r="N31" i="4"/>
  <c r="N44" i="4" s="1"/>
  <c r="M31" i="4"/>
  <c r="M44" i="4" s="1"/>
  <c r="I22" i="4"/>
  <c r="H22" i="4"/>
  <c r="G22" i="4"/>
  <c r="F22" i="4"/>
  <c r="E22" i="4"/>
  <c r="D22" i="4"/>
  <c r="C22" i="4"/>
  <c r="I25" i="4"/>
  <c r="H25" i="4"/>
  <c r="G25" i="4"/>
  <c r="F25" i="4"/>
  <c r="E25" i="4"/>
  <c r="D25" i="4"/>
  <c r="C25" i="4"/>
  <c r="B25" i="4"/>
  <c r="B31" i="4"/>
  <c r="B22" i="4"/>
  <c r="L31" i="4"/>
  <c r="L44" i="4" s="1"/>
  <c r="K31" i="4"/>
  <c r="K44" i="4" s="1"/>
  <c r="J31" i="4"/>
  <c r="J44" i="4" s="1"/>
  <c r="L43" i="4"/>
  <c r="I42" i="4"/>
  <c r="H42" i="4"/>
  <c r="G42" i="4"/>
  <c r="F42" i="4"/>
  <c r="E42" i="4"/>
  <c r="D42" i="4"/>
  <c r="C42" i="4"/>
  <c r="M43" i="4"/>
  <c r="K43" i="4"/>
  <c r="J43" i="4"/>
  <c r="I41" i="4"/>
  <c r="H41" i="4"/>
  <c r="G41" i="4"/>
  <c r="F41" i="4"/>
  <c r="E41" i="4"/>
  <c r="D41" i="4"/>
  <c r="D43" i="4" s="1"/>
  <c r="C41" i="4"/>
  <c r="I40" i="4"/>
  <c r="H40" i="4"/>
  <c r="G40" i="4"/>
  <c r="F40" i="4"/>
  <c r="F43" i="4" s="1"/>
  <c r="E40" i="4"/>
  <c r="D40" i="4"/>
  <c r="C40" i="4"/>
  <c r="B42" i="4"/>
  <c r="B40" i="4"/>
  <c r="B41" i="4"/>
  <c r="N43" i="4"/>
  <c r="I35" i="4"/>
  <c r="H35" i="4"/>
  <c r="G35" i="4"/>
  <c r="F35" i="4"/>
  <c r="E35" i="4"/>
  <c r="D35" i="4"/>
  <c r="C35" i="4"/>
  <c r="I34" i="4"/>
  <c r="H34" i="4"/>
  <c r="G34" i="4"/>
  <c r="F34" i="4"/>
  <c r="E34" i="4"/>
  <c r="D34" i="4"/>
  <c r="C34" i="4"/>
  <c r="I33" i="4"/>
  <c r="H33" i="4"/>
  <c r="G33" i="4"/>
  <c r="F33" i="4"/>
  <c r="E33" i="4"/>
  <c r="D33" i="4"/>
  <c r="C33" i="4"/>
  <c r="B35" i="4"/>
  <c r="B34" i="4"/>
  <c r="B33" i="4"/>
  <c r="I23" i="4"/>
  <c r="I24" i="4" s="1"/>
  <c r="H23" i="4"/>
  <c r="H24" i="4" s="1"/>
  <c r="G23" i="4"/>
  <c r="G24" i="4" s="1"/>
  <c r="F23" i="4"/>
  <c r="F24" i="4" s="1"/>
  <c r="E23" i="4"/>
  <c r="E24" i="4" s="1"/>
  <c r="D23" i="4"/>
  <c r="D24" i="4" s="1"/>
  <c r="C23" i="4"/>
  <c r="C24" i="4" s="1"/>
  <c r="B23" i="4"/>
  <c r="B24" i="4" s="1"/>
  <c r="E43" i="4"/>
  <c r="C59" i="4"/>
  <c r="D59" i="4"/>
  <c r="D60" i="4" s="1"/>
  <c r="E59" i="4"/>
  <c r="F59" i="4"/>
  <c r="G59" i="4"/>
  <c r="G60" i="4" s="1"/>
  <c r="H59" i="4"/>
  <c r="I59" i="4"/>
  <c r="J60" i="4" s="1"/>
  <c r="B59" i="4"/>
  <c r="C61" i="4"/>
  <c r="D61" i="4"/>
  <c r="E61" i="4"/>
  <c r="F61" i="4"/>
  <c r="G61" i="4"/>
  <c r="H61" i="4"/>
  <c r="I61" i="4"/>
  <c r="B61" i="4"/>
  <c r="B64" i="4" s="1"/>
  <c r="B37" i="4"/>
  <c r="C37" i="4"/>
  <c r="D37" i="4"/>
  <c r="E37" i="4"/>
  <c r="F37" i="4"/>
  <c r="G37" i="4"/>
  <c r="H37" i="4"/>
  <c r="I37" i="4"/>
  <c r="C38" i="4"/>
  <c r="D38" i="4"/>
  <c r="E38" i="4"/>
  <c r="F38" i="4"/>
  <c r="G38" i="4"/>
  <c r="H38" i="4"/>
  <c r="I38" i="4"/>
  <c r="B38" i="4"/>
  <c r="C36" i="4"/>
  <c r="D36" i="4"/>
  <c r="E36" i="4"/>
  <c r="F36" i="4"/>
  <c r="G36" i="4"/>
  <c r="H36" i="4"/>
  <c r="I36" i="4"/>
  <c r="B36" i="4"/>
  <c r="F60" i="4"/>
  <c r="I60" i="4"/>
  <c r="K60" i="4"/>
  <c r="L60" i="4"/>
  <c r="M60" i="4"/>
  <c r="N60" i="4"/>
  <c r="C60" i="4"/>
  <c r="C58" i="4"/>
  <c r="D58" i="4"/>
  <c r="E58" i="4"/>
  <c r="F58" i="4"/>
  <c r="C69" i="4"/>
  <c r="D69" i="4"/>
  <c r="E69" i="4"/>
  <c r="F69" i="4"/>
  <c r="G69" i="4"/>
  <c r="H69" i="4"/>
  <c r="I69" i="4"/>
  <c r="J69" i="4"/>
  <c r="K69" i="4"/>
  <c r="L69" i="4"/>
  <c r="M69" i="4"/>
  <c r="N69" i="4"/>
  <c r="C68" i="4"/>
  <c r="D68" i="4"/>
  <c r="E68" i="4"/>
  <c r="F68" i="4"/>
  <c r="G68" i="4"/>
  <c r="H68" i="4"/>
  <c r="I68" i="4"/>
  <c r="B68" i="4"/>
  <c r="B69" i="4" s="1"/>
  <c r="C67" i="4"/>
  <c r="D67" i="4"/>
  <c r="E67" i="4"/>
  <c r="F67" i="4"/>
  <c r="G67" i="4"/>
  <c r="H67" i="4"/>
  <c r="I67" i="4"/>
  <c r="B67" i="4"/>
  <c r="B11" i="6"/>
  <c r="B7" i="4"/>
  <c r="B11" i="4" s="1"/>
  <c r="B14" i="4" s="1"/>
  <c r="P13" i="4" s="1"/>
  <c r="N10" i="4"/>
  <c r="M10" i="4"/>
  <c r="L10" i="4"/>
  <c r="K10" i="4"/>
  <c r="J10" i="4"/>
  <c r="I10" i="4"/>
  <c r="H10" i="4"/>
  <c r="G10" i="4"/>
  <c r="F10" i="4"/>
  <c r="E10" i="4"/>
  <c r="D10" i="4"/>
  <c r="C10" i="4"/>
  <c r="B10" i="4"/>
  <c r="N11" i="4"/>
  <c r="N14" i="4" s="1"/>
  <c r="L11" i="4"/>
  <c r="L14" i="4" s="1"/>
  <c r="K11" i="4"/>
  <c r="K14" i="4" s="1"/>
  <c r="J11" i="4"/>
  <c r="J14" i="4" s="1"/>
  <c r="I11" i="4"/>
  <c r="I14" i="4" s="1"/>
  <c r="H11" i="4"/>
  <c r="H14" i="4" s="1"/>
  <c r="L13" i="4"/>
  <c r="K13" i="4"/>
  <c r="J13" i="4"/>
  <c r="B13" i="4"/>
  <c r="C12" i="4"/>
  <c r="C13" i="4" s="1"/>
  <c r="D12" i="4"/>
  <c r="D13" i="4" s="1"/>
  <c r="E12" i="4"/>
  <c r="E13" i="4" s="1"/>
  <c r="F12" i="4"/>
  <c r="G12" i="4"/>
  <c r="H12" i="4"/>
  <c r="I12" i="4"/>
  <c r="B12" i="4"/>
  <c r="I30" i="4"/>
  <c r="H30" i="4"/>
  <c r="G30" i="4"/>
  <c r="F30" i="4"/>
  <c r="E30" i="4"/>
  <c r="D30" i="4"/>
  <c r="C30" i="4"/>
  <c r="I29" i="4"/>
  <c r="H29" i="4"/>
  <c r="G29" i="4"/>
  <c r="F29" i="4"/>
  <c r="E29" i="4"/>
  <c r="D29" i="4"/>
  <c r="D31" i="4" s="1"/>
  <c r="D44" i="4" s="1"/>
  <c r="C29" i="4"/>
  <c r="I28" i="4"/>
  <c r="H28" i="4"/>
  <c r="G28" i="4"/>
  <c r="F28" i="4"/>
  <c r="E28" i="4"/>
  <c r="D28" i="4"/>
  <c r="C28" i="4"/>
  <c r="I27" i="4"/>
  <c r="H27" i="4"/>
  <c r="G27" i="4"/>
  <c r="F27" i="4"/>
  <c r="E27" i="4"/>
  <c r="D27" i="4"/>
  <c r="C27" i="4"/>
  <c r="B30" i="4"/>
  <c r="B27" i="4"/>
  <c r="B29" i="4"/>
  <c r="B28" i="4"/>
  <c r="I26" i="4"/>
  <c r="I31" i="4" s="1"/>
  <c r="I44" i="4" s="1"/>
  <c r="H26" i="4"/>
  <c r="H31" i="4" s="1"/>
  <c r="H44" i="4" s="1"/>
  <c r="G26" i="4"/>
  <c r="F26" i="4"/>
  <c r="E26" i="4"/>
  <c r="D26" i="4"/>
  <c r="C26" i="4"/>
  <c r="B26" i="4"/>
  <c r="I21" i="4"/>
  <c r="H21" i="4"/>
  <c r="G21" i="4"/>
  <c r="F21" i="4"/>
  <c r="E21" i="4"/>
  <c r="D21" i="4"/>
  <c r="C21" i="4"/>
  <c r="B21" i="4"/>
  <c r="N19" i="4"/>
  <c r="M19" i="4"/>
  <c r="L19" i="4"/>
  <c r="K19" i="4"/>
  <c r="J19" i="4"/>
  <c r="I19" i="4"/>
  <c r="H19" i="4"/>
  <c r="I17" i="4"/>
  <c r="H17" i="4"/>
  <c r="G17" i="4"/>
  <c r="G19" i="4" s="1"/>
  <c r="F17" i="4"/>
  <c r="F19" i="4" s="1"/>
  <c r="G18" i="4"/>
  <c r="H18" i="4"/>
  <c r="C15" i="4"/>
  <c r="C17" i="4" s="1"/>
  <c r="D15" i="4"/>
  <c r="D17" i="4" s="1"/>
  <c r="E15" i="4"/>
  <c r="E17" i="4" s="1"/>
  <c r="F15" i="4"/>
  <c r="G15" i="4"/>
  <c r="H15" i="4"/>
  <c r="I15" i="4"/>
  <c r="C16" i="4"/>
  <c r="D16" i="4"/>
  <c r="E16" i="4"/>
  <c r="F16" i="4"/>
  <c r="G16" i="4"/>
  <c r="H16" i="4"/>
  <c r="I16" i="4"/>
  <c r="B16" i="4"/>
  <c r="B15" i="4"/>
  <c r="B17" i="4" s="1"/>
  <c r="B19" i="4" s="1"/>
  <c r="N9" i="4"/>
  <c r="M9" i="4"/>
  <c r="L9" i="4"/>
  <c r="K9" i="4"/>
  <c r="J9" i="4"/>
  <c r="I9" i="4"/>
  <c r="H9" i="4"/>
  <c r="N7" i="4"/>
  <c r="N46" i="4" s="1"/>
  <c r="N49" i="4" s="1"/>
  <c r="M7" i="4"/>
  <c r="M46" i="4" s="1"/>
  <c r="L7" i="4"/>
  <c r="M8" i="4" s="1"/>
  <c r="K7" i="4"/>
  <c r="K46" i="4" s="1"/>
  <c r="J7" i="4"/>
  <c r="J46" i="4" s="1"/>
  <c r="I7" i="4"/>
  <c r="I46" i="4" s="1"/>
  <c r="H7" i="4"/>
  <c r="H8" i="4" s="1"/>
  <c r="G7" i="4"/>
  <c r="G11" i="4" s="1"/>
  <c r="G14" i="4" s="1"/>
  <c r="F7" i="4"/>
  <c r="F11" i="4" s="1"/>
  <c r="F14" i="4" s="1"/>
  <c r="E7" i="4"/>
  <c r="D7" i="4"/>
  <c r="C7" i="4"/>
  <c r="N24" i="4"/>
  <c r="M24" i="4"/>
  <c r="N18" i="4"/>
  <c r="M18" i="4"/>
  <c r="L18" i="4"/>
  <c r="K18" i="4"/>
  <c r="J18" i="4"/>
  <c r="I18" i="4"/>
  <c r="N8" i="4"/>
  <c r="L8" i="4"/>
  <c r="K8" i="4"/>
  <c r="J8" i="4"/>
  <c r="I8" i="4"/>
  <c r="K6" i="4"/>
  <c r="J6" i="4"/>
  <c r="I6" i="4"/>
  <c r="H6" i="4"/>
  <c r="G6" i="4"/>
  <c r="F6" i="4"/>
  <c r="E6" i="4"/>
  <c r="D6" i="4"/>
  <c r="C6" i="4"/>
  <c r="B6" i="4"/>
  <c r="N5" i="4"/>
  <c r="N6" i="4" s="1"/>
  <c r="M5" i="4"/>
  <c r="M6" i="4" s="1"/>
  <c r="L5" i="4"/>
  <c r="L6" i="4" s="1"/>
  <c r="K5" i="4"/>
  <c r="J5" i="4"/>
  <c r="I5" i="4"/>
  <c r="H5" i="4"/>
  <c r="G5" i="4"/>
  <c r="F5" i="4"/>
  <c r="E5" i="4"/>
  <c r="D5" i="4"/>
  <c r="C5" i="4"/>
  <c r="B5" i="4"/>
  <c r="N4" i="4"/>
  <c r="M4" i="4"/>
  <c r="L4" i="4"/>
  <c r="K4" i="4"/>
  <c r="H4" i="4"/>
  <c r="G4" i="4"/>
  <c r="F4" i="4"/>
  <c r="E4" i="4"/>
  <c r="J3" i="4"/>
  <c r="J24" i="4" s="1"/>
  <c r="K3" i="4"/>
  <c r="K24" i="4" s="1"/>
  <c r="L3" i="4"/>
  <c r="L24" i="4" s="1"/>
  <c r="M3" i="4"/>
  <c r="M13" i="4" s="1"/>
  <c r="N3" i="4"/>
  <c r="N13" i="4" s="1"/>
  <c r="B3" i="4"/>
  <c r="B4" i="4" s="1"/>
  <c r="C3" i="4"/>
  <c r="C4" i="4" s="1"/>
  <c r="D3" i="4"/>
  <c r="D4" i="4" s="1"/>
  <c r="E3" i="4"/>
  <c r="F3" i="4"/>
  <c r="F13" i="4" s="1"/>
  <c r="G3" i="4"/>
  <c r="G13" i="4" s="1"/>
  <c r="H3" i="4"/>
  <c r="H13" i="4" s="1"/>
  <c r="I3" i="4"/>
  <c r="J4" i="4" s="1"/>
  <c r="I213" i="6"/>
  <c r="F213" i="6"/>
  <c r="G212" i="6"/>
  <c r="F212" i="6"/>
  <c r="I211" i="6"/>
  <c r="H211" i="6"/>
  <c r="H213" i="6" s="1"/>
  <c r="G211" i="6"/>
  <c r="F211" i="6"/>
  <c r="E211" i="6"/>
  <c r="D211" i="6"/>
  <c r="D213" i="6" s="1"/>
  <c r="C211" i="6"/>
  <c r="C213" i="6" s="1"/>
  <c r="B211" i="6"/>
  <c r="I210" i="6"/>
  <c r="C210" i="6"/>
  <c r="J209" i="6"/>
  <c r="I209" i="6"/>
  <c r="D209" i="6"/>
  <c r="K208" i="6"/>
  <c r="J208" i="6"/>
  <c r="I208" i="6"/>
  <c r="H208" i="6"/>
  <c r="G208" i="6"/>
  <c r="G210" i="6" s="1"/>
  <c r="F208" i="6"/>
  <c r="F210" i="6" s="1"/>
  <c r="E208" i="6"/>
  <c r="D208" i="6"/>
  <c r="D210" i="6" s="1"/>
  <c r="C208" i="6"/>
  <c r="B208" i="6"/>
  <c r="F207" i="6"/>
  <c r="D207" i="6"/>
  <c r="C207" i="6"/>
  <c r="G206" i="6"/>
  <c r="D206" i="6"/>
  <c r="I205" i="6"/>
  <c r="I207" i="6" s="1"/>
  <c r="H205" i="6"/>
  <c r="G205" i="6"/>
  <c r="G207" i="6" s="1"/>
  <c r="F205" i="6"/>
  <c r="F199" i="6" s="1"/>
  <c r="E205" i="6"/>
  <c r="D205" i="6"/>
  <c r="C205" i="6"/>
  <c r="C199" i="6" s="1"/>
  <c r="B205" i="6"/>
  <c r="B207" i="6" s="1"/>
  <c r="I204" i="6"/>
  <c r="G204" i="6"/>
  <c r="F204" i="6"/>
  <c r="D204" i="6"/>
  <c r="B204" i="6"/>
  <c r="G203" i="6"/>
  <c r="D203" i="6"/>
  <c r="C203" i="6"/>
  <c r="I202" i="6"/>
  <c r="I199" i="6" s="1"/>
  <c r="H202" i="6"/>
  <c r="G202" i="6"/>
  <c r="F202" i="6"/>
  <c r="E202" i="6"/>
  <c r="E204" i="6" s="1"/>
  <c r="D202" i="6"/>
  <c r="C202" i="6"/>
  <c r="B202" i="6"/>
  <c r="B203" i="6" s="1"/>
  <c r="D199" i="6"/>
  <c r="D201" i="6" s="1"/>
  <c r="B199" i="6"/>
  <c r="I197" i="6"/>
  <c r="B197" i="6"/>
  <c r="I196" i="6"/>
  <c r="F196" i="6"/>
  <c r="E196" i="6"/>
  <c r="B196" i="6"/>
  <c r="B198" i="6" s="1"/>
  <c r="I195" i="6"/>
  <c r="H195" i="6"/>
  <c r="H210" i="6" s="1"/>
  <c r="G195" i="6"/>
  <c r="H196" i="6" s="1"/>
  <c r="F195" i="6"/>
  <c r="E195" i="6"/>
  <c r="E213" i="6" s="1"/>
  <c r="D195" i="6"/>
  <c r="D196" i="6" s="1"/>
  <c r="C195" i="6"/>
  <c r="C204" i="6" s="1"/>
  <c r="B195" i="6"/>
  <c r="A194" i="6"/>
  <c r="J192" i="6"/>
  <c r="I192" i="6"/>
  <c r="D192" i="6"/>
  <c r="K191" i="6"/>
  <c r="J191" i="6"/>
  <c r="I191" i="6"/>
  <c r="H191" i="6"/>
  <c r="H192" i="6" s="1"/>
  <c r="G191" i="6"/>
  <c r="F191" i="6"/>
  <c r="F193" i="6" s="1"/>
  <c r="E191" i="6"/>
  <c r="D191" i="6"/>
  <c r="D193" i="6" s="1"/>
  <c r="C191" i="6"/>
  <c r="B191" i="6"/>
  <c r="F190" i="6"/>
  <c r="D190" i="6"/>
  <c r="C190" i="6"/>
  <c r="G189" i="6"/>
  <c r="D189" i="6"/>
  <c r="I188" i="6"/>
  <c r="H188" i="6"/>
  <c r="G188" i="6"/>
  <c r="F188" i="6"/>
  <c r="E188" i="6"/>
  <c r="D188" i="6"/>
  <c r="C188" i="6"/>
  <c r="B188" i="6"/>
  <c r="I187" i="6"/>
  <c r="F187" i="6"/>
  <c r="D187" i="6"/>
  <c r="I186" i="6"/>
  <c r="G186" i="6"/>
  <c r="D186" i="6"/>
  <c r="C186" i="6"/>
  <c r="J185" i="6"/>
  <c r="I185" i="6"/>
  <c r="I179" i="6" s="1"/>
  <c r="H185" i="6"/>
  <c r="G185" i="6"/>
  <c r="F185" i="6"/>
  <c r="F179" i="6" s="1"/>
  <c r="F181" i="6" s="1"/>
  <c r="E185" i="6"/>
  <c r="D185" i="6"/>
  <c r="C185" i="6"/>
  <c r="B185" i="6"/>
  <c r="B186" i="6" s="1"/>
  <c r="F184" i="6"/>
  <c r="G183" i="6"/>
  <c r="F183" i="6"/>
  <c r="I182" i="6"/>
  <c r="H182" i="6"/>
  <c r="G182" i="6"/>
  <c r="F182" i="6"/>
  <c r="E182" i="6"/>
  <c r="D182" i="6"/>
  <c r="C182" i="6"/>
  <c r="C184" i="6" s="1"/>
  <c r="B182" i="6"/>
  <c r="C181" i="6"/>
  <c r="G179" i="6"/>
  <c r="E179" i="6"/>
  <c r="D179" i="6"/>
  <c r="C179" i="6"/>
  <c r="C177" i="6"/>
  <c r="C178" i="6" s="1"/>
  <c r="B177" i="6"/>
  <c r="H176" i="6"/>
  <c r="H178" i="6" s="1"/>
  <c r="G176" i="6"/>
  <c r="B176" i="6"/>
  <c r="B178" i="6" s="1"/>
  <c r="I175" i="6"/>
  <c r="H175" i="6"/>
  <c r="G175" i="6"/>
  <c r="F175" i="6"/>
  <c r="F176" i="6" s="1"/>
  <c r="E175" i="6"/>
  <c r="E176" i="6" s="1"/>
  <c r="D175" i="6"/>
  <c r="C175" i="6"/>
  <c r="C176" i="6" s="1"/>
  <c r="B175" i="6"/>
  <c r="I173" i="6"/>
  <c r="B173" i="6"/>
  <c r="G172" i="6"/>
  <c r="F172" i="6"/>
  <c r="I171" i="6"/>
  <c r="H171" i="6"/>
  <c r="G171" i="6"/>
  <c r="F171" i="6"/>
  <c r="E171" i="6"/>
  <c r="D171" i="6"/>
  <c r="D172" i="6" s="1"/>
  <c r="C171" i="6"/>
  <c r="B171" i="6"/>
  <c r="B172" i="6" s="1"/>
  <c r="I170" i="6"/>
  <c r="B170" i="6"/>
  <c r="I169" i="6"/>
  <c r="B169" i="6"/>
  <c r="I168" i="6"/>
  <c r="J167" i="6" s="1"/>
  <c r="F168" i="6"/>
  <c r="E168" i="6"/>
  <c r="B168" i="6"/>
  <c r="I167" i="6"/>
  <c r="H167" i="6"/>
  <c r="G167" i="6"/>
  <c r="F167" i="6"/>
  <c r="E167" i="6"/>
  <c r="D167" i="6"/>
  <c r="C167" i="6"/>
  <c r="C168" i="6" s="1"/>
  <c r="C170" i="6" s="1"/>
  <c r="B167" i="6"/>
  <c r="B166" i="6"/>
  <c r="C165" i="6"/>
  <c r="B165" i="6"/>
  <c r="G164" i="6"/>
  <c r="D164" i="6"/>
  <c r="C164" i="6"/>
  <c r="I163" i="6"/>
  <c r="H163" i="6"/>
  <c r="H164" i="6" s="1"/>
  <c r="G163" i="6"/>
  <c r="F163" i="6"/>
  <c r="E163" i="6"/>
  <c r="D163" i="6"/>
  <c r="C163" i="6"/>
  <c r="B163" i="6"/>
  <c r="B164" i="6" s="1"/>
  <c r="F162" i="6"/>
  <c r="E162" i="6"/>
  <c r="B162" i="6"/>
  <c r="G161" i="6"/>
  <c r="F161" i="6"/>
  <c r="E161" i="6"/>
  <c r="E184" i="6" s="1"/>
  <c r="D161" i="6"/>
  <c r="C161" i="6"/>
  <c r="B161" i="6"/>
  <c r="B187" i="6" s="1"/>
  <c r="A160" i="6"/>
  <c r="I159" i="6"/>
  <c r="E159" i="6"/>
  <c r="J158" i="6"/>
  <c r="K157" i="6" s="1"/>
  <c r="I158" i="6"/>
  <c r="B158" i="6"/>
  <c r="J157" i="6"/>
  <c r="I157" i="6"/>
  <c r="H157" i="6"/>
  <c r="G157" i="6"/>
  <c r="F157" i="6"/>
  <c r="F159" i="6" s="1"/>
  <c r="E157" i="6"/>
  <c r="D157" i="6"/>
  <c r="D159" i="6" s="1"/>
  <c r="C157" i="6"/>
  <c r="D158" i="6" s="1"/>
  <c r="B157" i="6"/>
  <c r="E156" i="6"/>
  <c r="D156" i="6"/>
  <c r="D155" i="6"/>
  <c r="I154" i="6"/>
  <c r="I156" i="6" s="1"/>
  <c r="H154" i="6"/>
  <c r="G154" i="6"/>
  <c r="G156" i="6" s="1"/>
  <c r="F154" i="6"/>
  <c r="E154" i="6"/>
  <c r="E155" i="6" s="1"/>
  <c r="D154" i="6"/>
  <c r="C154" i="6"/>
  <c r="B154" i="6"/>
  <c r="G153" i="6"/>
  <c r="F153" i="6"/>
  <c r="C153" i="6"/>
  <c r="I152" i="6"/>
  <c r="H152" i="6"/>
  <c r="G152" i="6"/>
  <c r="D152" i="6"/>
  <c r="C152" i="6"/>
  <c r="I151" i="6"/>
  <c r="H151" i="6"/>
  <c r="G151" i="6"/>
  <c r="F151" i="6"/>
  <c r="F145" i="6" s="1"/>
  <c r="E151" i="6"/>
  <c r="D151" i="6"/>
  <c r="D153" i="6" s="1"/>
  <c r="C151" i="6"/>
  <c r="B151" i="6"/>
  <c r="B152" i="6" s="1"/>
  <c r="I150" i="6"/>
  <c r="F150" i="6"/>
  <c r="G149" i="6"/>
  <c r="F149" i="6"/>
  <c r="I148" i="6"/>
  <c r="H148" i="6"/>
  <c r="G148" i="6"/>
  <c r="G150" i="6" s="1"/>
  <c r="F148" i="6"/>
  <c r="E148" i="6"/>
  <c r="E149" i="6" s="1"/>
  <c r="D148" i="6"/>
  <c r="C148" i="6"/>
  <c r="B148" i="6"/>
  <c r="B149" i="6" s="1"/>
  <c r="B147" i="6"/>
  <c r="G145" i="6"/>
  <c r="D145" i="6"/>
  <c r="C145" i="6"/>
  <c r="B145" i="6"/>
  <c r="B146" i="6" s="1"/>
  <c r="N144" i="6"/>
  <c r="M144" i="6"/>
  <c r="L144" i="6"/>
  <c r="K144" i="6"/>
  <c r="J144" i="6"/>
  <c r="I144" i="6"/>
  <c r="G143" i="6"/>
  <c r="G144" i="6" s="1"/>
  <c r="H142" i="6"/>
  <c r="G142" i="6"/>
  <c r="B142" i="6"/>
  <c r="I141" i="6"/>
  <c r="H141" i="6"/>
  <c r="H159" i="6" s="1"/>
  <c r="G141" i="6"/>
  <c r="F141" i="6"/>
  <c r="E141" i="6"/>
  <c r="D141" i="6"/>
  <c r="C141" i="6"/>
  <c r="C159" i="6" s="1"/>
  <c r="B141" i="6"/>
  <c r="A140" i="6"/>
  <c r="H138" i="6"/>
  <c r="F138" i="6"/>
  <c r="E138" i="6"/>
  <c r="C138" i="6"/>
  <c r="B138" i="6"/>
  <c r="I137" i="6"/>
  <c r="H137" i="6"/>
  <c r="G137" i="6"/>
  <c r="F137" i="6"/>
  <c r="E137" i="6"/>
  <c r="D137" i="6"/>
  <c r="D138" i="6" s="1"/>
  <c r="C137" i="6"/>
  <c r="B137" i="6"/>
  <c r="I135" i="6"/>
  <c r="H135" i="6"/>
  <c r="G135" i="6"/>
  <c r="F135" i="6"/>
  <c r="C135" i="6"/>
  <c r="B135" i="6"/>
  <c r="J134" i="6"/>
  <c r="I134" i="6"/>
  <c r="H134" i="6"/>
  <c r="G134" i="6"/>
  <c r="F134" i="6"/>
  <c r="E134" i="6"/>
  <c r="D134" i="6"/>
  <c r="D14" i="6" s="1"/>
  <c r="C134" i="6"/>
  <c r="B134" i="6"/>
  <c r="I132" i="6"/>
  <c r="F132" i="6"/>
  <c r="E132" i="6"/>
  <c r="B132" i="6"/>
  <c r="I131" i="6"/>
  <c r="H131" i="6"/>
  <c r="G131" i="6"/>
  <c r="F131" i="6"/>
  <c r="E131" i="6"/>
  <c r="D131" i="6"/>
  <c r="D132" i="6" s="1"/>
  <c r="C131" i="6"/>
  <c r="B131" i="6"/>
  <c r="B130" i="6"/>
  <c r="I129" i="6"/>
  <c r="H129" i="6"/>
  <c r="J128" i="6"/>
  <c r="I128" i="6"/>
  <c r="H128" i="6"/>
  <c r="G128" i="6"/>
  <c r="G129" i="6" s="1"/>
  <c r="F128" i="6"/>
  <c r="E128" i="6"/>
  <c r="D128" i="6"/>
  <c r="D129" i="6" s="1"/>
  <c r="C128" i="6"/>
  <c r="B128" i="6"/>
  <c r="B125" i="6" s="1"/>
  <c r="B126" i="6"/>
  <c r="I125" i="6"/>
  <c r="H125" i="6"/>
  <c r="G125" i="6"/>
  <c r="F125" i="6"/>
  <c r="E125" i="6"/>
  <c r="E126" i="6" s="1"/>
  <c r="D125" i="6"/>
  <c r="I123" i="6"/>
  <c r="G122" i="6"/>
  <c r="G124" i="6" s="1"/>
  <c r="I121" i="6"/>
  <c r="I122" i="6" s="1"/>
  <c r="I124" i="6" s="1"/>
  <c r="H121" i="6"/>
  <c r="H122" i="6" s="1"/>
  <c r="G121" i="6"/>
  <c r="F121" i="6"/>
  <c r="E121" i="6"/>
  <c r="E122" i="6" s="1"/>
  <c r="D121" i="6"/>
  <c r="D122" i="6" s="1"/>
  <c r="C121" i="6"/>
  <c r="B121" i="6"/>
  <c r="B122" i="6" s="1"/>
  <c r="B124" i="6" s="1"/>
  <c r="I119" i="6"/>
  <c r="I120" i="6" s="1"/>
  <c r="I118" i="6"/>
  <c r="K117" i="6"/>
  <c r="J117" i="6"/>
  <c r="J118" i="6" s="1"/>
  <c r="J120" i="6" s="1"/>
  <c r="I117" i="6"/>
  <c r="H117" i="6"/>
  <c r="H118" i="6" s="1"/>
  <c r="G117" i="6"/>
  <c r="G118" i="6" s="1"/>
  <c r="F117" i="6"/>
  <c r="E117" i="6"/>
  <c r="E118" i="6" s="1"/>
  <c r="D117" i="6"/>
  <c r="D118" i="6" s="1"/>
  <c r="D120" i="6" s="1"/>
  <c r="C117" i="6"/>
  <c r="C118" i="6" s="1"/>
  <c r="C120" i="6" s="1"/>
  <c r="B117" i="6"/>
  <c r="B118" i="6" s="1"/>
  <c r="B120" i="6" s="1"/>
  <c r="I115" i="6"/>
  <c r="D115" i="6"/>
  <c r="H114" i="6"/>
  <c r="J113" i="6"/>
  <c r="I113" i="6"/>
  <c r="I114" i="6" s="1"/>
  <c r="I116" i="6" s="1"/>
  <c r="H113" i="6"/>
  <c r="G113" i="6"/>
  <c r="F113" i="6"/>
  <c r="E113" i="6"/>
  <c r="D113" i="6"/>
  <c r="D114" i="6" s="1"/>
  <c r="D116" i="6" s="1"/>
  <c r="C113" i="6"/>
  <c r="B113" i="6"/>
  <c r="B114" i="6" s="1"/>
  <c r="A110" i="6"/>
  <c r="E108" i="6"/>
  <c r="D108" i="6"/>
  <c r="B108" i="6"/>
  <c r="I107" i="6"/>
  <c r="H107" i="6"/>
  <c r="G107" i="6"/>
  <c r="G108" i="6" s="1"/>
  <c r="F107" i="6"/>
  <c r="F108" i="6" s="1"/>
  <c r="E107" i="6"/>
  <c r="D107" i="6"/>
  <c r="C107" i="6"/>
  <c r="B107" i="6"/>
  <c r="I105" i="6"/>
  <c r="H105" i="6"/>
  <c r="J104" i="6"/>
  <c r="I104" i="6"/>
  <c r="H104" i="6"/>
  <c r="G104" i="6"/>
  <c r="F104" i="6"/>
  <c r="E104" i="6"/>
  <c r="D104" i="6"/>
  <c r="C104" i="6"/>
  <c r="B104" i="6"/>
  <c r="E102" i="6"/>
  <c r="B102" i="6"/>
  <c r="I101" i="6"/>
  <c r="H101" i="6"/>
  <c r="G101" i="6"/>
  <c r="F101" i="6"/>
  <c r="F102" i="6" s="1"/>
  <c r="E101" i="6"/>
  <c r="D101" i="6"/>
  <c r="D102" i="6" s="1"/>
  <c r="C101" i="6"/>
  <c r="B101" i="6"/>
  <c r="B95" i="6" s="1"/>
  <c r="F99" i="6"/>
  <c r="E99" i="6"/>
  <c r="C99" i="6"/>
  <c r="B99" i="6"/>
  <c r="I98" i="6"/>
  <c r="H98" i="6"/>
  <c r="G98" i="6"/>
  <c r="F98" i="6"/>
  <c r="F100" i="6" s="1"/>
  <c r="E98" i="6"/>
  <c r="D98" i="6"/>
  <c r="C98" i="6"/>
  <c r="D99" i="6" s="1"/>
  <c r="B98" i="6"/>
  <c r="G94" i="6"/>
  <c r="I93" i="6"/>
  <c r="F93" i="6"/>
  <c r="E92" i="6"/>
  <c r="D92" i="6"/>
  <c r="C92" i="6"/>
  <c r="I91" i="6"/>
  <c r="H91" i="6"/>
  <c r="H92" i="6" s="1"/>
  <c r="H94" i="6" s="1"/>
  <c r="G91" i="6"/>
  <c r="G92" i="6" s="1"/>
  <c r="F91" i="6"/>
  <c r="F92" i="6" s="1"/>
  <c r="E91" i="6"/>
  <c r="D91" i="6"/>
  <c r="C91" i="6"/>
  <c r="B91" i="6"/>
  <c r="B92" i="6" s="1"/>
  <c r="I89" i="6"/>
  <c r="E89" i="6"/>
  <c r="B89" i="6"/>
  <c r="D88" i="6"/>
  <c r="C88" i="6"/>
  <c r="B88" i="6"/>
  <c r="B90" i="6" s="1"/>
  <c r="I87" i="6"/>
  <c r="I88" i="6" s="1"/>
  <c r="I90" i="6" s="1"/>
  <c r="H87" i="6"/>
  <c r="G87" i="6"/>
  <c r="G88" i="6" s="1"/>
  <c r="G90" i="6" s="1"/>
  <c r="F87" i="6"/>
  <c r="F88" i="6" s="1"/>
  <c r="F90" i="6" s="1"/>
  <c r="E87" i="6"/>
  <c r="E88" i="6" s="1"/>
  <c r="D87" i="6"/>
  <c r="C87" i="6"/>
  <c r="B87" i="6"/>
  <c r="H86" i="6"/>
  <c r="E86" i="6"/>
  <c r="G84" i="6"/>
  <c r="G86" i="6" s="1"/>
  <c r="E84" i="6"/>
  <c r="D84" i="6"/>
  <c r="I83" i="6"/>
  <c r="H83" i="6"/>
  <c r="H84" i="6" s="1"/>
  <c r="G83" i="6"/>
  <c r="F83" i="6"/>
  <c r="E83" i="6"/>
  <c r="F84" i="6" s="1"/>
  <c r="F86" i="6" s="1"/>
  <c r="D83" i="6"/>
  <c r="C83" i="6"/>
  <c r="B83" i="6"/>
  <c r="B84" i="6" s="1"/>
  <c r="B86" i="6" s="1"/>
  <c r="A80" i="6"/>
  <c r="H78" i="6"/>
  <c r="G78" i="6"/>
  <c r="B78" i="6"/>
  <c r="I77" i="6"/>
  <c r="H77" i="6"/>
  <c r="G77" i="6"/>
  <c r="F77" i="6"/>
  <c r="F78" i="6" s="1"/>
  <c r="E77" i="6"/>
  <c r="D77" i="6"/>
  <c r="C77" i="6"/>
  <c r="B77" i="6"/>
  <c r="I74" i="6"/>
  <c r="I75" i="6" s="1"/>
  <c r="H74" i="6"/>
  <c r="G74" i="6"/>
  <c r="F74" i="6"/>
  <c r="E74" i="6"/>
  <c r="D74" i="6"/>
  <c r="C74" i="6"/>
  <c r="C75" i="6" s="1"/>
  <c r="B74" i="6"/>
  <c r="B75" i="6" s="1"/>
  <c r="H72" i="6"/>
  <c r="G72" i="6"/>
  <c r="E72" i="6"/>
  <c r="D72" i="6"/>
  <c r="B72" i="6"/>
  <c r="I71" i="6"/>
  <c r="H71" i="6"/>
  <c r="G71" i="6"/>
  <c r="F71" i="6"/>
  <c r="F65" i="6" s="1"/>
  <c r="E71" i="6"/>
  <c r="D71" i="6"/>
  <c r="C71" i="6"/>
  <c r="C65" i="6" s="1"/>
  <c r="B71" i="6"/>
  <c r="C72" i="6" s="1"/>
  <c r="H69" i="6"/>
  <c r="G69" i="6"/>
  <c r="D69" i="6"/>
  <c r="I68" i="6"/>
  <c r="H68" i="6"/>
  <c r="G68" i="6"/>
  <c r="F68" i="6"/>
  <c r="E68" i="6"/>
  <c r="D68" i="6"/>
  <c r="C68" i="6"/>
  <c r="C69" i="6" s="1"/>
  <c r="B68" i="6"/>
  <c r="I65" i="6"/>
  <c r="I66" i="6" s="1"/>
  <c r="H65" i="6"/>
  <c r="I63" i="6"/>
  <c r="F62" i="6"/>
  <c r="I61" i="6"/>
  <c r="H61" i="6"/>
  <c r="H62" i="6" s="1"/>
  <c r="G61" i="6"/>
  <c r="G62" i="6" s="1"/>
  <c r="F61" i="6"/>
  <c r="E61" i="6"/>
  <c r="E62" i="6" s="1"/>
  <c r="D61" i="6"/>
  <c r="D62" i="6" s="1"/>
  <c r="D64" i="6" s="1"/>
  <c r="C61" i="6"/>
  <c r="B61" i="6"/>
  <c r="B62" i="6" s="1"/>
  <c r="I60" i="6"/>
  <c r="I59" i="6"/>
  <c r="F59" i="6"/>
  <c r="I58" i="6"/>
  <c r="F58" i="6"/>
  <c r="F60" i="6" s="1"/>
  <c r="E58" i="6"/>
  <c r="E60" i="6" s="1"/>
  <c r="I57" i="6"/>
  <c r="H57" i="6"/>
  <c r="G57" i="6"/>
  <c r="H58" i="6" s="1"/>
  <c r="H60" i="6" s="1"/>
  <c r="F57" i="6"/>
  <c r="E57" i="6"/>
  <c r="D57" i="6"/>
  <c r="D58" i="6" s="1"/>
  <c r="C57" i="6"/>
  <c r="B57" i="6"/>
  <c r="B58" i="6" s="1"/>
  <c r="J56" i="6"/>
  <c r="C56" i="6"/>
  <c r="I55" i="6"/>
  <c r="D55" i="6"/>
  <c r="I54" i="6"/>
  <c r="I56" i="6" s="1"/>
  <c r="H54" i="6"/>
  <c r="L53" i="6"/>
  <c r="L54" i="6" s="1"/>
  <c r="L56" i="6" s="1"/>
  <c r="K53" i="6"/>
  <c r="K54" i="6" s="1"/>
  <c r="K56" i="6" s="1"/>
  <c r="I53" i="6"/>
  <c r="J53" i="6" s="1"/>
  <c r="J54" i="6" s="1"/>
  <c r="H53" i="6"/>
  <c r="G53" i="6"/>
  <c r="F53" i="6"/>
  <c r="E53" i="6"/>
  <c r="E54" i="6" s="1"/>
  <c r="D53" i="6"/>
  <c r="C53" i="6"/>
  <c r="C54" i="6" s="1"/>
  <c r="B53" i="6"/>
  <c r="B54" i="6" s="1"/>
  <c r="F51" i="6"/>
  <c r="A50" i="6"/>
  <c r="J48" i="6"/>
  <c r="I48" i="6"/>
  <c r="H48" i="6"/>
  <c r="E48" i="6"/>
  <c r="B48" i="6"/>
  <c r="K47" i="6"/>
  <c r="J47" i="6"/>
  <c r="I47" i="6"/>
  <c r="H47" i="6"/>
  <c r="G47" i="6"/>
  <c r="F47" i="6"/>
  <c r="E47" i="6"/>
  <c r="E17" i="6" s="1"/>
  <c r="D47" i="6"/>
  <c r="C47" i="6"/>
  <c r="C17" i="6" s="1"/>
  <c r="B47" i="6"/>
  <c r="I45" i="6"/>
  <c r="H45" i="6"/>
  <c r="G45" i="6"/>
  <c r="F45" i="6"/>
  <c r="E45" i="6"/>
  <c r="I44" i="6"/>
  <c r="H44" i="6"/>
  <c r="G44" i="6"/>
  <c r="F44" i="6"/>
  <c r="E44" i="6"/>
  <c r="D44" i="6"/>
  <c r="C44" i="6"/>
  <c r="B44" i="6"/>
  <c r="I42" i="6"/>
  <c r="H42" i="6"/>
  <c r="E42" i="6"/>
  <c r="D42" i="6"/>
  <c r="C42" i="6"/>
  <c r="J41" i="6"/>
  <c r="I41" i="6"/>
  <c r="H41" i="6"/>
  <c r="G41" i="6"/>
  <c r="F41" i="6"/>
  <c r="E41" i="6"/>
  <c r="D41" i="6"/>
  <c r="C41" i="6"/>
  <c r="B41" i="6"/>
  <c r="F39" i="6"/>
  <c r="E39" i="6"/>
  <c r="D39" i="6"/>
  <c r="B39" i="6"/>
  <c r="I38" i="6"/>
  <c r="H38" i="6"/>
  <c r="G38" i="6"/>
  <c r="F38" i="6"/>
  <c r="E38" i="6"/>
  <c r="D38" i="6"/>
  <c r="C38" i="6"/>
  <c r="C35" i="6" s="1"/>
  <c r="B38" i="6"/>
  <c r="C39" i="6" s="1"/>
  <c r="F36" i="6"/>
  <c r="E36" i="6"/>
  <c r="F35" i="6"/>
  <c r="E35" i="6"/>
  <c r="D35" i="6"/>
  <c r="D36" i="6" s="1"/>
  <c r="I33" i="6"/>
  <c r="E33" i="6"/>
  <c r="D33" i="6"/>
  <c r="C33" i="6"/>
  <c r="H32" i="6"/>
  <c r="I31" i="6"/>
  <c r="H31" i="6"/>
  <c r="G31" i="6"/>
  <c r="G32" i="6" s="1"/>
  <c r="F31" i="6"/>
  <c r="E31" i="6"/>
  <c r="F32" i="6" s="1"/>
  <c r="F34" i="6" s="1"/>
  <c r="D31" i="6"/>
  <c r="D32" i="6" s="1"/>
  <c r="D34" i="6" s="1"/>
  <c r="C31" i="6"/>
  <c r="C32" i="6" s="1"/>
  <c r="C34" i="6" s="1"/>
  <c r="B31" i="6"/>
  <c r="B32" i="6" s="1"/>
  <c r="B34" i="6" s="1"/>
  <c r="I29" i="6"/>
  <c r="G29" i="6"/>
  <c r="D29" i="6"/>
  <c r="C29" i="6"/>
  <c r="H28" i="6"/>
  <c r="G28" i="6"/>
  <c r="G30" i="6" s="1"/>
  <c r="F28" i="6"/>
  <c r="C28" i="6"/>
  <c r="C30" i="6" s="1"/>
  <c r="B28" i="6"/>
  <c r="I27" i="6"/>
  <c r="H27" i="6"/>
  <c r="G27" i="6"/>
  <c r="F27" i="6"/>
  <c r="E27" i="6"/>
  <c r="E28" i="6" s="1"/>
  <c r="D27" i="6"/>
  <c r="C27" i="6"/>
  <c r="D28" i="6" s="1"/>
  <c r="D30" i="6" s="1"/>
  <c r="B27" i="6"/>
  <c r="I25" i="6"/>
  <c r="G25" i="6"/>
  <c r="F25" i="6"/>
  <c r="E25" i="6"/>
  <c r="C25" i="6"/>
  <c r="E24" i="6"/>
  <c r="E26" i="6" s="1"/>
  <c r="D24" i="6"/>
  <c r="D26" i="6" s="1"/>
  <c r="B24" i="6"/>
  <c r="I23" i="6"/>
  <c r="H23" i="6"/>
  <c r="G23" i="6"/>
  <c r="H24" i="6" s="1"/>
  <c r="H26" i="6" s="1"/>
  <c r="F23" i="6"/>
  <c r="G24" i="6" s="1"/>
  <c r="G26" i="6" s="1"/>
  <c r="E23" i="6"/>
  <c r="D23" i="6"/>
  <c r="C23" i="6"/>
  <c r="C24" i="6" s="1"/>
  <c r="B23" i="6"/>
  <c r="C21" i="6"/>
  <c r="C49" i="6" s="1"/>
  <c r="B21" i="6"/>
  <c r="B49" i="6" s="1"/>
  <c r="A20" i="6"/>
  <c r="I18" i="6"/>
  <c r="I17" i="6"/>
  <c r="H17" i="6"/>
  <c r="F17" i="6"/>
  <c r="F14" i="6"/>
  <c r="E14" i="6"/>
  <c r="C14" i="6"/>
  <c r="I11" i="6"/>
  <c r="H11" i="6"/>
  <c r="F11" i="6"/>
  <c r="C11" i="6"/>
  <c r="B12" i="6"/>
  <c r="E9" i="6"/>
  <c r="F8" i="6"/>
  <c r="E8" i="6"/>
  <c r="D8" i="6"/>
  <c r="C8" i="6"/>
  <c r="J1" i="6"/>
  <c r="K1" i="6" s="1"/>
  <c r="L1" i="6" s="1"/>
  <c r="M1" i="6" s="1"/>
  <c r="N1" i="6" s="1"/>
  <c r="H1" i="6"/>
  <c r="G1" i="6" s="1"/>
  <c r="F1" i="6"/>
  <c r="E1" i="6" s="1"/>
  <c r="D1" i="6" s="1"/>
  <c r="C1" i="6" s="1"/>
  <c r="B1" i="6" s="1"/>
  <c r="H202" i="5"/>
  <c r="H197" i="6" s="1"/>
  <c r="G202" i="5"/>
  <c r="G197" i="6" s="1"/>
  <c r="F202" i="5"/>
  <c r="F197" i="6" s="1"/>
  <c r="E202" i="5"/>
  <c r="E197" i="6" s="1"/>
  <c r="E198" i="6" s="1"/>
  <c r="D202" i="5"/>
  <c r="D197" i="6" s="1"/>
  <c r="C202" i="5"/>
  <c r="C197" i="6" s="1"/>
  <c r="H201" i="5"/>
  <c r="H177" i="6" s="1"/>
  <c r="G201" i="5"/>
  <c r="G177" i="6" s="1"/>
  <c r="F201" i="5"/>
  <c r="F177" i="6" s="1"/>
  <c r="E201" i="5"/>
  <c r="E177" i="6" s="1"/>
  <c r="D201" i="5"/>
  <c r="D177" i="6" s="1"/>
  <c r="C201" i="5"/>
  <c r="H200" i="5"/>
  <c r="H173" i="6" s="1"/>
  <c r="G200" i="5"/>
  <c r="G173" i="6" s="1"/>
  <c r="F200" i="5"/>
  <c r="F173" i="6" s="1"/>
  <c r="F174" i="6" s="1"/>
  <c r="E200" i="5"/>
  <c r="E173" i="6" s="1"/>
  <c r="D200" i="5"/>
  <c r="D173" i="6" s="1"/>
  <c r="D174" i="6" s="1"/>
  <c r="C200" i="5"/>
  <c r="C173" i="6" s="1"/>
  <c r="H199" i="5"/>
  <c r="H169" i="6" s="1"/>
  <c r="G199" i="5"/>
  <c r="G169" i="6" s="1"/>
  <c r="F199" i="5"/>
  <c r="F169" i="6" s="1"/>
  <c r="E199" i="5"/>
  <c r="E169" i="6" s="1"/>
  <c r="E170" i="6" s="1"/>
  <c r="D199" i="5"/>
  <c r="D169" i="6" s="1"/>
  <c r="C199" i="5"/>
  <c r="C169" i="6" s="1"/>
  <c r="H198" i="5"/>
  <c r="H165" i="6" s="1"/>
  <c r="G198" i="5"/>
  <c r="G165" i="6" s="1"/>
  <c r="F198" i="5"/>
  <c r="F165" i="6" s="1"/>
  <c r="E198" i="5"/>
  <c r="E165" i="6" s="1"/>
  <c r="D198" i="5"/>
  <c r="D165" i="6" s="1"/>
  <c r="D166" i="6" s="1"/>
  <c r="C198" i="5"/>
  <c r="G197" i="5"/>
  <c r="F197" i="5"/>
  <c r="E197" i="5"/>
  <c r="D197" i="5"/>
  <c r="C197" i="5"/>
  <c r="H195" i="5"/>
  <c r="H143" i="6" s="1"/>
  <c r="H144" i="6" s="1"/>
  <c r="G195" i="5"/>
  <c r="F195" i="5"/>
  <c r="F143" i="6" s="1"/>
  <c r="F144" i="6" s="1"/>
  <c r="E195" i="5"/>
  <c r="E143" i="6" s="1"/>
  <c r="E144" i="6" s="1"/>
  <c r="D195" i="5"/>
  <c r="D143" i="6" s="1"/>
  <c r="D144" i="6" s="1"/>
  <c r="C195" i="5"/>
  <c r="C143" i="6" s="1"/>
  <c r="C144" i="6" s="1"/>
  <c r="B195" i="5"/>
  <c r="B143" i="6" s="1"/>
  <c r="B144" i="6" s="1"/>
  <c r="H194" i="5"/>
  <c r="H123" i="6" s="1"/>
  <c r="H124" i="6" s="1"/>
  <c r="G194" i="5"/>
  <c r="G123" i="6" s="1"/>
  <c r="F194" i="5"/>
  <c r="F123" i="6" s="1"/>
  <c r="E194" i="5"/>
  <c r="E123" i="6" s="1"/>
  <c r="D194" i="5"/>
  <c r="D123" i="6" s="1"/>
  <c r="C194" i="5"/>
  <c r="C123" i="6" s="1"/>
  <c r="B194" i="5"/>
  <c r="B123" i="6" s="1"/>
  <c r="H193" i="5"/>
  <c r="H119" i="6" s="1"/>
  <c r="G193" i="5"/>
  <c r="G119" i="6" s="1"/>
  <c r="F193" i="5"/>
  <c r="F119" i="6" s="1"/>
  <c r="E193" i="5"/>
  <c r="E119" i="6" s="1"/>
  <c r="D193" i="5"/>
  <c r="D119" i="6" s="1"/>
  <c r="C193" i="5"/>
  <c r="C119" i="6" s="1"/>
  <c r="B193" i="5"/>
  <c r="B119" i="6" s="1"/>
  <c r="H192" i="5"/>
  <c r="H115" i="6" s="1"/>
  <c r="H116" i="6" s="1"/>
  <c r="G192" i="5"/>
  <c r="G115" i="6" s="1"/>
  <c r="F192" i="5"/>
  <c r="F115" i="6" s="1"/>
  <c r="E192" i="5"/>
  <c r="E115" i="6" s="1"/>
  <c r="D192" i="5"/>
  <c r="C192" i="5"/>
  <c r="C115" i="6" s="1"/>
  <c r="B192" i="5"/>
  <c r="B115" i="6" s="1"/>
  <c r="C191" i="5"/>
  <c r="B191" i="5"/>
  <c r="H190" i="5"/>
  <c r="H93" i="6" s="1"/>
  <c r="G190" i="5"/>
  <c r="G93" i="6" s="1"/>
  <c r="F190" i="5"/>
  <c r="E190" i="5"/>
  <c r="E93" i="6" s="1"/>
  <c r="D190" i="5"/>
  <c r="D93" i="6" s="1"/>
  <c r="C190" i="5"/>
  <c r="C93" i="6" s="1"/>
  <c r="B190" i="5"/>
  <c r="B93" i="6" s="1"/>
  <c r="H189" i="5"/>
  <c r="H89" i="6" s="1"/>
  <c r="G189" i="5"/>
  <c r="G89" i="6" s="1"/>
  <c r="F189" i="5"/>
  <c r="F89" i="6" s="1"/>
  <c r="E189" i="5"/>
  <c r="D189" i="5"/>
  <c r="D89" i="6" s="1"/>
  <c r="C189" i="5"/>
  <c r="C89" i="6" s="1"/>
  <c r="B189" i="5"/>
  <c r="H188" i="5"/>
  <c r="H85" i="6" s="1"/>
  <c r="G188" i="5"/>
  <c r="G85" i="6" s="1"/>
  <c r="F188" i="5"/>
  <c r="F85" i="6" s="1"/>
  <c r="E188" i="5"/>
  <c r="E85" i="6" s="1"/>
  <c r="D188" i="5"/>
  <c r="D85" i="6" s="1"/>
  <c r="C188" i="5"/>
  <c r="C85" i="6" s="1"/>
  <c r="B188" i="5"/>
  <c r="B85" i="6" s="1"/>
  <c r="H186" i="5"/>
  <c r="H63" i="6" s="1"/>
  <c r="G186" i="5"/>
  <c r="G63" i="6" s="1"/>
  <c r="F186" i="5"/>
  <c r="F63" i="6" s="1"/>
  <c r="E186" i="5"/>
  <c r="E63" i="6" s="1"/>
  <c r="D186" i="5"/>
  <c r="D63" i="6" s="1"/>
  <c r="C186" i="5"/>
  <c r="C63" i="6" s="1"/>
  <c r="B186" i="5"/>
  <c r="B63" i="6" s="1"/>
  <c r="B64" i="6" s="1"/>
  <c r="H185" i="5"/>
  <c r="H59" i="6" s="1"/>
  <c r="G185" i="5"/>
  <c r="G59" i="6" s="1"/>
  <c r="F185" i="5"/>
  <c r="E185" i="5"/>
  <c r="E59" i="6" s="1"/>
  <c r="D185" i="5"/>
  <c r="D59" i="6" s="1"/>
  <c r="C185" i="5"/>
  <c r="C59" i="6" s="1"/>
  <c r="B185" i="5"/>
  <c r="B59" i="6" s="1"/>
  <c r="B60" i="6" s="1"/>
  <c r="H184" i="5"/>
  <c r="H55" i="6" s="1"/>
  <c r="H56" i="6" s="1"/>
  <c r="G184" i="5"/>
  <c r="G55" i="6" s="1"/>
  <c r="F184" i="5"/>
  <c r="E184" i="5"/>
  <c r="D184" i="5"/>
  <c r="C184" i="5"/>
  <c r="C55" i="6" s="1"/>
  <c r="B184" i="5"/>
  <c r="B29" i="6" s="1"/>
  <c r="F183" i="5"/>
  <c r="E183" i="5"/>
  <c r="C183" i="5"/>
  <c r="B183" i="5"/>
  <c r="H182" i="5"/>
  <c r="H33" i="6" s="1"/>
  <c r="G182" i="5"/>
  <c r="G33" i="6" s="1"/>
  <c r="F182" i="5"/>
  <c r="F33" i="6" s="1"/>
  <c r="E182" i="5"/>
  <c r="D182" i="5"/>
  <c r="C182" i="5"/>
  <c r="B182" i="5"/>
  <c r="B33" i="6" s="1"/>
  <c r="H181" i="5"/>
  <c r="G181" i="5"/>
  <c r="F181" i="5"/>
  <c r="E181" i="5"/>
  <c r="D181" i="5"/>
  <c r="C181" i="5"/>
  <c r="B181" i="5"/>
  <c r="H180" i="5"/>
  <c r="H25" i="6" s="1"/>
  <c r="G180" i="5"/>
  <c r="F180" i="5"/>
  <c r="E180" i="5"/>
  <c r="D180" i="5"/>
  <c r="D25" i="6" s="1"/>
  <c r="C180" i="5"/>
  <c r="B180" i="5"/>
  <c r="B25" i="6" s="1"/>
  <c r="E179" i="5"/>
  <c r="D179" i="5"/>
  <c r="C179" i="5"/>
  <c r="I175" i="5"/>
  <c r="I176" i="5" s="1"/>
  <c r="H175" i="5"/>
  <c r="H176" i="5" s="1"/>
  <c r="G175" i="5"/>
  <c r="G176" i="5" s="1"/>
  <c r="F175" i="5"/>
  <c r="F176" i="5" s="1"/>
  <c r="E175" i="5"/>
  <c r="E176" i="5" s="1"/>
  <c r="I172" i="5"/>
  <c r="H172" i="5"/>
  <c r="G172" i="5"/>
  <c r="F172" i="5"/>
  <c r="E172" i="5"/>
  <c r="D172" i="5"/>
  <c r="D175" i="5" s="1"/>
  <c r="D176" i="5" s="1"/>
  <c r="C172" i="5"/>
  <c r="C175" i="5" s="1"/>
  <c r="C176" i="5" s="1"/>
  <c r="B172" i="5"/>
  <c r="B175" i="5" s="1"/>
  <c r="B176" i="5" s="1"/>
  <c r="F164" i="5"/>
  <c r="F165" i="5" s="1"/>
  <c r="E164" i="5"/>
  <c r="E165" i="5" s="1"/>
  <c r="D164" i="5"/>
  <c r="D165" i="5" s="1"/>
  <c r="F163" i="5"/>
  <c r="E163" i="5"/>
  <c r="D163" i="5"/>
  <c r="C163" i="5"/>
  <c r="C164" i="5" s="1"/>
  <c r="C165" i="5" s="1"/>
  <c r="B163" i="5"/>
  <c r="I161" i="5"/>
  <c r="I163" i="5" s="1"/>
  <c r="H161" i="5"/>
  <c r="H163" i="5" s="1"/>
  <c r="G161" i="5"/>
  <c r="G163" i="5" s="1"/>
  <c r="G164" i="5" s="1"/>
  <c r="G165" i="5" s="1"/>
  <c r="F161" i="5"/>
  <c r="E161" i="5"/>
  <c r="D161" i="5"/>
  <c r="C161" i="5"/>
  <c r="B161" i="5"/>
  <c r="B164" i="5" s="1"/>
  <c r="B165" i="5" s="1"/>
  <c r="F154" i="5"/>
  <c r="E154" i="5"/>
  <c r="D154" i="5"/>
  <c r="F153" i="5"/>
  <c r="E153" i="5"/>
  <c r="D153" i="5"/>
  <c r="C153" i="5"/>
  <c r="C154" i="5" s="1"/>
  <c r="B153" i="5"/>
  <c r="B154" i="5" s="1"/>
  <c r="I150" i="5"/>
  <c r="I153" i="5" s="1"/>
  <c r="I154" i="5" s="1"/>
  <c r="H150" i="5"/>
  <c r="H153" i="5" s="1"/>
  <c r="H154" i="5" s="1"/>
  <c r="G150" i="5"/>
  <c r="G153" i="5" s="1"/>
  <c r="G154" i="5" s="1"/>
  <c r="F150" i="5"/>
  <c r="E150" i="5"/>
  <c r="D150" i="5"/>
  <c r="C150" i="5"/>
  <c r="B150" i="5"/>
  <c r="F142" i="5"/>
  <c r="E142" i="5"/>
  <c r="D142" i="5"/>
  <c r="C142" i="5"/>
  <c r="C143" i="5" s="1"/>
  <c r="B142" i="5"/>
  <c r="I139" i="5"/>
  <c r="I142" i="5" s="1"/>
  <c r="I143" i="5" s="1"/>
  <c r="H139" i="5"/>
  <c r="H142" i="5" s="1"/>
  <c r="H143" i="5" s="1"/>
  <c r="G139" i="5"/>
  <c r="G142" i="5" s="1"/>
  <c r="F139" i="5"/>
  <c r="E139" i="5"/>
  <c r="D139" i="5"/>
  <c r="C139" i="5"/>
  <c r="B139" i="5"/>
  <c r="I125" i="5"/>
  <c r="I161" i="6" s="1"/>
  <c r="H125" i="5"/>
  <c r="I119" i="5"/>
  <c r="I111" i="6" s="1"/>
  <c r="H119" i="5"/>
  <c r="H111" i="6" s="1"/>
  <c r="H136" i="6" s="1"/>
  <c r="G119" i="5"/>
  <c r="G111" i="6" s="1"/>
  <c r="F119" i="5"/>
  <c r="F191" i="5" s="1"/>
  <c r="E119" i="5"/>
  <c r="E111" i="6" s="1"/>
  <c r="D119" i="5"/>
  <c r="D111" i="6" s="1"/>
  <c r="C119" i="5"/>
  <c r="C111" i="6" s="1"/>
  <c r="B119" i="5"/>
  <c r="B111" i="6" s="1"/>
  <c r="I115" i="5"/>
  <c r="I81" i="6" s="1"/>
  <c r="I106" i="6" s="1"/>
  <c r="H115" i="5"/>
  <c r="H187" i="5" s="1"/>
  <c r="G115" i="5"/>
  <c r="G81" i="6" s="1"/>
  <c r="G100" i="6" s="1"/>
  <c r="F115" i="5"/>
  <c r="F81" i="6" s="1"/>
  <c r="F82" i="6" s="1"/>
  <c r="E115" i="5"/>
  <c r="E81" i="6" s="1"/>
  <c r="E109" i="6" s="1"/>
  <c r="D115" i="5"/>
  <c r="C115" i="5"/>
  <c r="B115" i="5"/>
  <c r="B81" i="6" s="1"/>
  <c r="I111" i="5"/>
  <c r="I51" i="6" s="1"/>
  <c r="H111" i="5"/>
  <c r="G111" i="5"/>
  <c r="F111" i="5"/>
  <c r="E111" i="5"/>
  <c r="E51" i="6" s="1"/>
  <c r="D111" i="5"/>
  <c r="D51" i="6" s="1"/>
  <c r="D70" i="6" s="1"/>
  <c r="C111" i="5"/>
  <c r="C124" i="5" s="1"/>
  <c r="B111" i="5"/>
  <c r="B51" i="6" s="1"/>
  <c r="B76" i="6" s="1"/>
  <c r="I107" i="5"/>
  <c r="I21" i="6" s="1"/>
  <c r="H107" i="5"/>
  <c r="H21" i="6" s="1"/>
  <c r="G107" i="5"/>
  <c r="G124" i="5" s="1"/>
  <c r="F107" i="5"/>
  <c r="F21" i="6" s="1"/>
  <c r="F22" i="6" s="1"/>
  <c r="E107" i="5"/>
  <c r="E21" i="6" s="1"/>
  <c r="D107" i="5"/>
  <c r="D124" i="5" s="1"/>
  <c r="C107" i="5"/>
  <c r="B107" i="5"/>
  <c r="B179" i="5" s="1"/>
  <c r="I92" i="5"/>
  <c r="H92" i="5"/>
  <c r="G92" i="5"/>
  <c r="F92" i="5"/>
  <c r="E92" i="5"/>
  <c r="D92" i="5"/>
  <c r="C92" i="5"/>
  <c r="B92" i="5"/>
  <c r="I83" i="5"/>
  <c r="H83" i="5"/>
  <c r="G83" i="5"/>
  <c r="F83" i="5"/>
  <c r="E83" i="5"/>
  <c r="D83" i="5"/>
  <c r="C83" i="5"/>
  <c r="B83" i="5"/>
  <c r="G76" i="5"/>
  <c r="G94" i="5" s="1"/>
  <c r="G96" i="5" s="1"/>
  <c r="G97" i="5" s="1"/>
  <c r="F76" i="5"/>
  <c r="F94" i="5" s="1"/>
  <c r="F96" i="5" s="1"/>
  <c r="F97" i="5" s="1"/>
  <c r="E76" i="5"/>
  <c r="E94" i="5" s="1"/>
  <c r="E96" i="5" s="1"/>
  <c r="E97" i="5" s="1"/>
  <c r="D76" i="5"/>
  <c r="D94" i="5" s="1"/>
  <c r="D96" i="5" s="1"/>
  <c r="D97" i="5" s="1"/>
  <c r="C76" i="5"/>
  <c r="C94" i="5" s="1"/>
  <c r="C96" i="5" s="1"/>
  <c r="C97" i="5" s="1"/>
  <c r="B76" i="5"/>
  <c r="B94" i="5" s="1"/>
  <c r="B96" i="5" s="1"/>
  <c r="B97" i="5" s="1"/>
  <c r="C59" i="5"/>
  <c r="C60" i="5" s="1"/>
  <c r="B59" i="5"/>
  <c r="B60" i="5" s="1"/>
  <c r="I58" i="5"/>
  <c r="I59" i="5" s="1"/>
  <c r="I60" i="5" s="1"/>
  <c r="H58" i="5"/>
  <c r="H59" i="5" s="1"/>
  <c r="H60" i="5" s="1"/>
  <c r="G58" i="5"/>
  <c r="G59" i="5" s="1"/>
  <c r="G60" i="5" s="1"/>
  <c r="F58" i="5"/>
  <c r="E58" i="5"/>
  <c r="D58" i="5"/>
  <c r="C58" i="5"/>
  <c r="B58" i="5"/>
  <c r="I45" i="5"/>
  <c r="H45" i="5"/>
  <c r="G45" i="5"/>
  <c r="F45" i="5"/>
  <c r="F59" i="5" s="1"/>
  <c r="F60" i="5" s="1"/>
  <c r="E45" i="5"/>
  <c r="E59" i="5" s="1"/>
  <c r="E60" i="5" s="1"/>
  <c r="D45" i="5"/>
  <c r="D59" i="5" s="1"/>
  <c r="D60" i="5" s="1"/>
  <c r="C45" i="5"/>
  <c r="B45" i="5"/>
  <c r="F36" i="5"/>
  <c r="E36" i="5"/>
  <c r="D36" i="5"/>
  <c r="C36" i="5"/>
  <c r="B36" i="5"/>
  <c r="I30" i="5"/>
  <c r="I36" i="5" s="1"/>
  <c r="H30" i="5"/>
  <c r="H36" i="5" s="1"/>
  <c r="G30" i="5"/>
  <c r="G36" i="5" s="1"/>
  <c r="F30" i="5"/>
  <c r="E30" i="5"/>
  <c r="D30" i="5"/>
  <c r="C30" i="5"/>
  <c r="B30" i="5"/>
  <c r="I10" i="5"/>
  <c r="I12" i="5" s="1"/>
  <c r="H10" i="5"/>
  <c r="H12" i="5" s="1"/>
  <c r="I7" i="5"/>
  <c r="H7" i="5"/>
  <c r="G7" i="5"/>
  <c r="G10" i="5" s="1"/>
  <c r="G12" i="5" s="1"/>
  <c r="G20" i="5" s="1"/>
  <c r="F7" i="5"/>
  <c r="E7" i="5"/>
  <c r="D7" i="5"/>
  <c r="C7" i="5"/>
  <c r="B7" i="5"/>
  <c r="I4" i="5"/>
  <c r="H4" i="5"/>
  <c r="G4" i="5"/>
  <c r="F4" i="5"/>
  <c r="F10" i="5" s="1"/>
  <c r="E4" i="5"/>
  <c r="E10" i="5" s="1"/>
  <c r="D4" i="5"/>
  <c r="D10" i="5" s="1"/>
  <c r="C4" i="5"/>
  <c r="C10" i="5" s="1"/>
  <c r="C12" i="5" s="1"/>
  <c r="C20" i="5" s="1"/>
  <c r="B4" i="5"/>
  <c r="B10" i="5" s="1"/>
  <c r="B12" i="5" s="1"/>
  <c r="B20" i="5" s="1"/>
  <c r="H1" i="5"/>
  <c r="G1" i="5" s="1"/>
  <c r="F1" i="5" s="1"/>
  <c r="E1" i="5" s="1"/>
  <c r="D1" i="5" s="1"/>
  <c r="C1" i="5" s="1"/>
  <c r="B1" i="5" s="1"/>
  <c r="J64" i="4" l="1"/>
  <c r="N64" i="4"/>
  <c r="M64" i="4"/>
  <c r="L64" i="4"/>
  <c r="K64" i="4"/>
  <c r="N53" i="4"/>
  <c r="J49" i="4"/>
  <c r="J53" i="4" s="1"/>
  <c r="I49" i="4"/>
  <c r="I53" i="4" s="1"/>
  <c r="K49" i="4"/>
  <c r="K53" i="4" s="1"/>
  <c r="M49" i="4"/>
  <c r="M53" i="4" s="1"/>
  <c r="G31" i="4"/>
  <c r="G44" i="4" s="1"/>
  <c r="C31" i="4"/>
  <c r="C44" i="4" s="1"/>
  <c r="E31" i="4"/>
  <c r="E44" i="4" s="1"/>
  <c r="F31" i="4"/>
  <c r="F44" i="4" s="1"/>
  <c r="F18" i="4"/>
  <c r="E19" i="4"/>
  <c r="E18" i="4"/>
  <c r="D18" i="4"/>
  <c r="D19" i="4"/>
  <c r="C18" i="4"/>
  <c r="C19" i="4"/>
  <c r="D8" i="4"/>
  <c r="E8" i="4"/>
  <c r="D46" i="4"/>
  <c r="D49" i="4" s="1"/>
  <c r="D53" i="4" s="1"/>
  <c r="C64" i="4"/>
  <c r="F46" i="4"/>
  <c r="F49" i="4" s="1"/>
  <c r="F53" i="4" s="1"/>
  <c r="H46" i="4"/>
  <c r="H49" i="4" s="1"/>
  <c r="H53" i="4" s="1"/>
  <c r="I64" i="4"/>
  <c r="I13" i="4"/>
  <c r="F8" i="4"/>
  <c r="E9" i="4"/>
  <c r="E11" i="4"/>
  <c r="E14" i="4" s="1"/>
  <c r="G8" i="4"/>
  <c r="F9" i="4"/>
  <c r="M11" i="4"/>
  <c r="M14" i="4" s="1"/>
  <c r="C43" i="4"/>
  <c r="C8" i="4"/>
  <c r="B46" i="4"/>
  <c r="B49" i="4" s="1"/>
  <c r="B53" i="4" s="1"/>
  <c r="B55" i="4" s="1"/>
  <c r="C46" i="4"/>
  <c r="C49" i="4" s="1"/>
  <c r="C53" i="4" s="1"/>
  <c r="I4" i="4"/>
  <c r="E46" i="4"/>
  <c r="E49" i="4" s="1"/>
  <c r="E53" i="4" s="1"/>
  <c r="G46" i="4"/>
  <c r="G49" i="4" s="1"/>
  <c r="G53" i="4" s="1"/>
  <c r="C11" i="4"/>
  <c r="C14" i="4" s="1"/>
  <c r="F64" i="4"/>
  <c r="L46" i="4"/>
  <c r="L49" i="4" s="1"/>
  <c r="L53" i="4" s="1"/>
  <c r="B9" i="4"/>
  <c r="C9" i="4"/>
  <c r="B8" i="4"/>
  <c r="D9" i="4"/>
  <c r="D11" i="4"/>
  <c r="D14" i="4" s="1"/>
  <c r="G9" i="4"/>
  <c r="B44" i="4"/>
  <c r="I43" i="4"/>
  <c r="G43" i="4"/>
  <c r="H43" i="4"/>
  <c r="B43" i="4"/>
  <c r="H60" i="4"/>
  <c r="H64" i="4" s="1"/>
  <c r="G64" i="4"/>
  <c r="D64" i="4"/>
  <c r="E60" i="4"/>
  <c r="E64" i="4" s="1"/>
  <c r="B18" i="4"/>
  <c r="D15" i="6"/>
  <c r="E15" i="6"/>
  <c r="I3" i="6"/>
  <c r="I13" i="6" s="1"/>
  <c r="I22" i="6"/>
  <c r="J21" i="6" s="1"/>
  <c r="I43" i="6"/>
  <c r="I46" i="6"/>
  <c r="I49" i="6"/>
  <c r="C112" i="6"/>
  <c r="C139" i="6"/>
  <c r="J31" i="6"/>
  <c r="D12" i="5"/>
  <c r="D20" i="5" s="1"/>
  <c r="D143" i="5"/>
  <c r="E12" i="5"/>
  <c r="E20" i="5" s="1"/>
  <c r="E143" i="5"/>
  <c r="G143" i="5"/>
  <c r="H64" i="5"/>
  <c r="H76" i="5" s="1"/>
  <c r="H94" i="5" s="1"/>
  <c r="H96" i="5" s="1"/>
  <c r="H20" i="5"/>
  <c r="G131" i="5"/>
  <c r="C196" i="5"/>
  <c r="C131" i="5"/>
  <c r="D131" i="5"/>
  <c r="D196" i="5"/>
  <c r="F12" i="5"/>
  <c r="F20" i="5" s="1"/>
  <c r="F143" i="5"/>
  <c r="I64" i="5"/>
  <c r="I76" i="5" s="1"/>
  <c r="I94" i="5" s="1"/>
  <c r="I20" i="5"/>
  <c r="H43" i="6"/>
  <c r="H46" i="6"/>
  <c r="B143" i="5"/>
  <c r="F37" i="6"/>
  <c r="H51" i="6"/>
  <c r="H183" i="5"/>
  <c r="D133" i="6"/>
  <c r="D130" i="6"/>
  <c r="D127" i="6"/>
  <c r="D112" i="6"/>
  <c r="H124" i="5"/>
  <c r="F55" i="6"/>
  <c r="F29" i="6"/>
  <c r="F30" i="6" s="1"/>
  <c r="G191" i="5"/>
  <c r="B3" i="6"/>
  <c r="B4" i="6" s="1"/>
  <c r="C9" i="6"/>
  <c r="C22" i="6"/>
  <c r="E32" i="6"/>
  <c r="E34" i="6" s="1"/>
  <c r="C37" i="6"/>
  <c r="G8" i="6"/>
  <c r="G39" i="6"/>
  <c r="J44" i="6"/>
  <c r="B55" i="6"/>
  <c r="B56" i="6" s="1"/>
  <c r="H64" i="6"/>
  <c r="C79" i="6"/>
  <c r="C78" i="6"/>
  <c r="J105" i="6"/>
  <c r="K104" i="6" s="1"/>
  <c r="H108" i="6"/>
  <c r="F111" i="6"/>
  <c r="J114" i="6"/>
  <c r="J116" i="6" s="1"/>
  <c r="K113" i="6"/>
  <c r="C122" i="6"/>
  <c r="C124" i="6" s="1"/>
  <c r="E46" i="6"/>
  <c r="E49" i="6"/>
  <c r="I52" i="6"/>
  <c r="J51" i="6" s="1"/>
  <c r="I76" i="6"/>
  <c r="E136" i="6"/>
  <c r="E133" i="6"/>
  <c r="E127" i="6"/>
  <c r="E112" i="6"/>
  <c r="I124" i="5"/>
  <c r="I131" i="5" s="1"/>
  <c r="B132" i="5" s="1"/>
  <c r="H191" i="5"/>
  <c r="D9" i="6"/>
  <c r="H40" i="6"/>
  <c r="H8" i="6"/>
  <c r="H35" i="6"/>
  <c r="E40" i="6"/>
  <c r="I35" i="6"/>
  <c r="B70" i="6"/>
  <c r="G82" i="6"/>
  <c r="I100" i="6"/>
  <c r="I95" i="6"/>
  <c r="I99" i="6"/>
  <c r="J98" i="6" s="1"/>
  <c r="G106" i="6"/>
  <c r="I109" i="6"/>
  <c r="I108" i="6"/>
  <c r="J107" i="6" s="1"/>
  <c r="I127" i="6"/>
  <c r="I126" i="6"/>
  <c r="J125" i="6"/>
  <c r="C136" i="6"/>
  <c r="C81" i="6"/>
  <c r="C187" i="5"/>
  <c r="G130" i="6"/>
  <c r="G139" i="6"/>
  <c r="I193" i="6"/>
  <c r="I162" i="6"/>
  <c r="J161" i="6" s="1"/>
  <c r="I184" i="6"/>
  <c r="F179" i="5"/>
  <c r="E3" i="6"/>
  <c r="F15" i="6"/>
  <c r="F18" i="6"/>
  <c r="I24" i="6"/>
  <c r="I26" i="6" s="1"/>
  <c r="J23" i="6"/>
  <c r="B30" i="6"/>
  <c r="H29" i="6"/>
  <c r="H30" i="6" s="1"/>
  <c r="I32" i="6"/>
  <c r="I34" i="6" s="1"/>
  <c r="M53" i="6"/>
  <c r="J65" i="6"/>
  <c r="I79" i="6"/>
  <c r="H88" i="6"/>
  <c r="H90" i="6" s="1"/>
  <c r="D95" i="6"/>
  <c r="G136" i="6"/>
  <c r="H155" i="6"/>
  <c r="H156" i="6"/>
  <c r="I155" i="6"/>
  <c r="J154" i="6" s="1"/>
  <c r="F40" i="6"/>
  <c r="J129" i="6"/>
  <c r="K128" i="6" s="1"/>
  <c r="G159" i="6"/>
  <c r="G158" i="6"/>
  <c r="F3" i="6"/>
  <c r="F10" i="6" s="1"/>
  <c r="E10" i="6"/>
  <c r="G14" i="6"/>
  <c r="G17" i="6"/>
  <c r="E70" i="6"/>
  <c r="F69" i="6"/>
  <c r="B116" i="6"/>
  <c r="B190" i="6"/>
  <c r="C189" i="6"/>
  <c r="B189" i="6"/>
  <c r="I112" i="6"/>
  <c r="J111" i="6"/>
  <c r="J130" i="6" s="1"/>
  <c r="H164" i="5"/>
  <c r="H165" i="5" s="1"/>
  <c r="H179" i="5"/>
  <c r="D183" i="5"/>
  <c r="B187" i="5"/>
  <c r="F9" i="6"/>
  <c r="I14" i="6"/>
  <c r="D21" i="6"/>
  <c r="G34" i="6"/>
  <c r="B46" i="6"/>
  <c r="B14" i="6"/>
  <c r="B45" i="6"/>
  <c r="C51" i="6"/>
  <c r="I62" i="6"/>
  <c r="F70" i="6"/>
  <c r="I70" i="6"/>
  <c r="J87" i="6"/>
  <c r="G127" i="6"/>
  <c r="I40" i="6"/>
  <c r="I39" i="6"/>
  <c r="J38" i="6"/>
  <c r="L47" i="6"/>
  <c r="B124" i="5"/>
  <c r="B131" i="5" s="1"/>
  <c r="I8" i="6"/>
  <c r="G21" i="6"/>
  <c r="G49" i="6" s="1"/>
  <c r="F79" i="6"/>
  <c r="F52" i="6"/>
  <c r="D54" i="6"/>
  <c r="D56" i="6" s="1"/>
  <c r="I78" i="6"/>
  <c r="J77" i="6" s="1"/>
  <c r="C94" i="6"/>
  <c r="G103" i="6"/>
  <c r="G102" i="6"/>
  <c r="G95" i="6"/>
  <c r="C108" i="6"/>
  <c r="B17" i="6"/>
  <c r="C18" i="6" s="1"/>
  <c r="B109" i="6"/>
  <c r="D124" i="6"/>
  <c r="E153" i="6"/>
  <c r="F152" i="6"/>
  <c r="E152" i="6"/>
  <c r="E145" i="6"/>
  <c r="G155" i="6"/>
  <c r="J186" i="6"/>
  <c r="K185" i="6"/>
  <c r="D187" i="5"/>
  <c r="D81" i="6"/>
  <c r="F64" i="6"/>
  <c r="F187" i="5"/>
  <c r="B26" i="6"/>
  <c r="B40" i="6"/>
  <c r="B8" i="6"/>
  <c r="C43" i="6"/>
  <c r="D17" i="6"/>
  <c r="D48" i="6"/>
  <c r="D49" i="6"/>
  <c r="B73" i="6"/>
  <c r="B65" i="6"/>
  <c r="C66" i="6" s="1"/>
  <c r="D76" i="6"/>
  <c r="E124" i="6"/>
  <c r="B82" i="6"/>
  <c r="B103" i="6"/>
  <c r="E16" i="6"/>
  <c r="H139" i="6"/>
  <c r="H112" i="6"/>
  <c r="H133" i="6"/>
  <c r="H130" i="6"/>
  <c r="G187" i="5"/>
  <c r="C12" i="6"/>
  <c r="I28" i="6"/>
  <c r="I30" i="6" s="1"/>
  <c r="D11" i="6"/>
  <c r="K48" i="6"/>
  <c r="I69" i="6"/>
  <c r="J68" i="6" s="1"/>
  <c r="C67" i="6"/>
  <c r="F76" i="6"/>
  <c r="F75" i="6"/>
  <c r="H81" i="6"/>
  <c r="B94" i="6"/>
  <c r="E94" i="6"/>
  <c r="B100" i="6"/>
  <c r="B106" i="6"/>
  <c r="B105" i="6"/>
  <c r="F109" i="6"/>
  <c r="D147" i="6"/>
  <c r="D146" i="6"/>
  <c r="H150" i="6"/>
  <c r="I149" i="6"/>
  <c r="J148" i="6" s="1"/>
  <c r="H149" i="6"/>
  <c r="K158" i="6"/>
  <c r="L157" i="6"/>
  <c r="I198" i="6"/>
  <c r="J195" i="6"/>
  <c r="H34" i="6"/>
  <c r="E187" i="5"/>
  <c r="E73" i="6"/>
  <c r="E52" i="6"/>
  <c r="I82" i="6"/>
  <c r="J81" i="6"/>
  <c r="E124" i="5"/>
  <c r="D191" i="5"/>
  <c r="C26" i="6"/>
  <c r="E37" i="6"/>
  <c r="H39" i="6"/>
  <c r="E43" i="6"/>
  <c r="E11" i="6"/>
  <c r="F46" i="6"/>
  <c r="G58" i="6"/>
  <c r="G60" i="6" s="1"/>
  <c r="F67" i="6"/>
  <c r="D65" i="6"/>
  <c r="D5" i="6" s="1"/>
  <c r="D73" i="6"/>
  <c r="I92" i="6"/>
  <c r="I94" i="6" s="1"/>
  <c r="E100" i="6"/>
  <c r="C105" i="6"/>
  <c r="G109" i="6"/>
  <c r="E130" i="6"/>
  <c r="B133" i="6"/>
  <c r="G147" i="6"/>
  <c r="G146" i="6"/>
  <c r="I181" i="6"/>
  <c r="G179" i="5"/>
  <c r="I164" i="5"/>
  <c r="I165" i="5" s="1"/>
  <c r="B112" i="6"/>
  <c r="B136" i="6"/>
  <c r="B139" i="6"/>
  <c r="B127" i="6"/>
  <c r="F124" i="5"/>
  <c r="G196" i="5" s="1"/>
  <c r="E191" i="5"/>
  <c r="G11" i="6"/>
  <c r="I12" i="6"/>
  <c r="F24" i="6"/>
  <c r="F26" i="6" s="1"/>
  <c r="F43" i="6"/>
  <c r="F42" i="6"/>
  <c r="G48" i="6"/>
  <c r="D105" i="6"/>
  <c r="F127" i="6"/>
  <c r="F126" i="6"/>
  <c r="C142" i="6"/>
  <c r="C156" i="6"/>
  <c r="D142" i="6"/>
  <c r="C147" i="6"/>
  <c r="H161" i="6"/>
  <c r="H197" i="5"/>
  <c r="K41" i="6"/>
  <c r="J42" i="6"/>
  <c r="D136" i="6"/>
  <c r="E135" i="6"/>
  <c r="D135" i="6"/>
  <c r="G51" i="6"/>
  <c r="G183" i="5"/>
  <c r="E55" i="6"/>
  <c r="E56" i="6" s="1"/>
  <c r="E29" i="6"/>
  <c r="E30" i="6" s="1"/>
  <c r="B22" i="6"/>
  <c r="G35" i="6"/>
  <c r="C40" i="6"/>
  <c r="G42" i="6"/>
  <c r="D43" i="6"/>
  <c r="H14" i="6"/>
  <c r="H49" i="6"/>
  <c r="F49" i="6"/>
  <c r="B52" i="6"/>
  <c r="D60" i="6"/>
  <c r="G64" i="6"/>
  <c r="I67" i="6"/>
  <c r="E69" i="6"/>
  <c r="F73" i="6"/>
  <c r="D86" i="6"/>
  <c r="G126" i="6"/>
  <c r="H126" i="6"/>
  <c r="I133" i="6"/>
  <c r="I172" i="6"/>
  <c r="H172" i="6"/>
  <c r="H174" i="6" s="1"/>
  <c r="B183" i="6"/>
  <c r="B179" i="6"/>
  <c r="B184" i="6"/>
  <c r="C183" i="6"/>
  <c r="C58" i="6"/>
  <c r="C60" i="6" s="1"/>
  <c r="F72" i="6"/>
  <c r="B79" i="6"/>
  <c r="C95" i="6"/>
  <c r="C102" i="6"/>
  <c r="E120" i="6"/>
  <c r="F130" i="6"/>
  <c r="F129" i="6"/>
  <c r="F147" i="6"/>
  <c r="F146" i="6"/>
  <c r="C162" i="6"/>
  <c r="C193" i="6"/>
  <c r="C187" i="6"/>
  <c r="H168" i="6"/>
  <c r="H170" i="6" s="1"/>
  <c r="G168" i="6"/>
  <c r="G170" i="6" s="1"/>
  <c r="C48" i="6"/>
  <c r="F54" i="6"/>
  <c r="D75" i="6"/>
  <c r="D79" i="6"/>
  <c r="C84" i="6"/>
  <c r="C86" i="6" s="1"/>
  <c r="F94" i="6"/>
  <c r="E95" i="6"/>
  <c r="E103" i="6"/>
  <c r="E106" i="6"/>
  <c r="C133" i="6"/>
  <c r="C132" i="6"/>
  <c r="C125" i="6"/>
  <c r="J135" i="6"/>
  <c r="K134" i="6" s="1"/>
  <c r="F178" i="6"/>
  <c r="G54" i="6"/>
  <c r="G56" i="6" s="1"/>
  <c r="C62" i="6"/>
  <c r="C64" i="6" s="1"/>
  <c r="E79" i="6"/>
  <c r="D90" i="6"/>
  <c r="F103" i="6"/>
  <c r="F95" i="6"/>
  <c r="H120" i="6"/>
  <c r="I130" i="6"/>
  <c r="D139" i="6"/>
  <c r="I145" i="6"/>
  <c r="I153" i="6"/>
  <c r="J151" i="6"/>
  <c r="D181" i="6"/>
  <c r="D180" i="6"/>
  <c r="G187" i="6"/>
  <c r="G184" i="6"/>
  <c r="G162" i="6"/>
  <c r="E180" i="6"/>
  <c r="F180" i="6"/>
  <c r="E181" i="6"/>
  <c r="D198" i="6"/>
  <c r="C200" i="6"/>
  <c r="C201" i="6"/>
  <c r="B210" i="6"/>
  <c r="C209" i="6"/>
  <c r="B209" i="6"/>
  <c r="B35" i="6"/>
  <c r="B43" i="6"/>
  <c r="C46" i="6"/>
  <c r="C45" i="6"/>
  <c r="F48" i="6"/>
  <c r="E64" i="6"/>
  <c r="G76" i="6"/>
  <c r="G99" i="6"/>
  <c r="H166" i="6"/>
  <c r="I176" i="6"/>
  <c r="I178" i="6" s="1"/>
  <c r="J175" i="6"/>
  <c r="G181" i="6"/>
  <c r="G180" i="6"/>
  <c r="H204" i="6"/>
  <c r="I203" i="6"/>
  <c r="J202" i="6" s="1"/>
  <c r="H203" i="6"/>
  <c r="B42" i="6"/>
  <c r="D45" i="6"/>
  <c r="J57" i="6"/>
  <c r="I73" i="6"/>
  <c r="I72" i="6"/>
  <c r="J71" i="6"/>
  <c r="E90" i="6"/>
  <c r="H99" i="6"/>
  <c r="H95" i="6"/>
  <c r="H100" i="6"/>
  <c r="I103" i="6"/>
  <c r="K118" i="6"/>
  <c r="K120" i="6" s="1"/>
  <c r="B153" i="6"/>
  <c r="B150" i="6"/>
  <c r="C146" i="6"/>
  <c r="F155" i="6"/>
  <c r="F156" i="6"/>
  <c r="E158" i="6"/>
  <c r="F158" i="6"/>
  <c r="B159" i="6"/>
  <c r="J168" i="6"/>
  <c r="J170" i="6" s="1"/>
  <c r="I200" i="6"/>
  <c r="J199" i="6" s="1"/>
  <c r="I201" i="6"/>
  <c r="E207" i="6"/>
  <c r="F206" i="6"/>
  <c r="E206" i="6"/>
  <c r="E199" i="6"/>
  <c r="H158" i="6"/>
  <c r="I164" i="6"/>
  <c r="F170" i="6"/>
  <c r="E190" i="6"/>
  <c r="F189" i="6"/>
  <c r="E189" i="6"/>
  <c r="E65" i="6"/>
  <c r="I84" i="6"/>
  <c r="I86" i="6" s="1"/>
  <c r="J83" i="6"/>
  <c r="C90" i="6"/>
  <c r="D94" i="6"/>
  <c r="F106" i="6"/>
  <c r="G120" i="6"/>
  <c r="F122" i="6"/>
  <c r="F124" i="6" s="1"/>
  <c r="H127" i="6"/>
  <c r="F133" i="6"/>
  <c r="H145" i="6"/>
  <c r="H153" i="6"/>
  <c r="E178" i="6"/>
  <c r="F198" i="6"/>
  <c r="F201" i="6"/>
  <c r="E210" i="6"/>
  <c r="F209" i="6"/>
  <c r="E209" i="6"/>
  <c r="G65" i="6"/>
  <c r="E139" i="6"/>
  <c r="D162" i="6"/>
  <c r="C166" i="6"/>
  <c r="D168" i="6"/>
  <c r="D170" i="6" s="1"/>
  <c r="H207" i="6"/>
  <c r="I206" i="6"/>
  <c r="J205" i="6" s="1"/>
  <c r="H206" i="6"/>
  <c r="H199" i="6"/>
  <c r="E76" i="6"/>
  <c r="E75" i="6"/>
  <c r="B97" i="6"/>
  <c r="B96" i="6"/>
  <c r="C114" i="6"/>
  <c r="C116" i="6" s="1"/>
  <c r="J131" i="6"/>
  <c r="G193" i="6"/>
  <c r="G133" i="6"/>
  <c r="H132" i="6"/>
  <c r="G132" i="6"/>
  <c r="E150" i="6"/>
  <c r="E142" i="6"/>
  <c r="G166" i="6"/>
  <c r="B174" i="6"/>
  <c r="C172" i="6"/>
  <c r="C174" i="6" s="1"/>
  <c r="D184" i="6"/>
  <c r="D183" i="6"/>
  <c r="E187" i="6"/>
  <c r="F186" i="6"/>
  <c r="E186" i="6"/>
  <c r="H198" i="6"/>
  <c r="B213" i="6"/>
  <c r="C212" i="6"/>
  <c r="B212" i="6"/>
  <c r="F139" i="6"/>
  <c r="F142" i="6"/>
  <c r="E183" i="6"/>
  <c r="G190" i="6"/>
  <c r="B193" i="6"/>
  <c r="C192" i="6"/>
  <c r="B192" i="6"/>
  <c r="G75" i="6"/>
  <c r="D78" i="6"/>
  <c r="H102" i="6"/>
  <c r="E105" i="6"/>
  <c r="E114" i="6"/>
  <c r="E116" i="6" s="1"/>
  <c r="F118" i="6"/>
  <c r="F120" i="6" s="1"/>
  <c r="B129" i="6"/>
  <c r="G138" i="6"/>
  <c r="C149" i="6"/>
  <c r="C158" i="6"/>
  <c r="F164" i="6"/>
  <c r="F166" i="6" s="1"/>
  <c r="E164" i="6"/>
  <c r="E166" i="6" s="1"/>
  <c r="G174" i="6"/>
  <c r="D176" i="6"/>
  <c r="D178" i="6" s="1"/>
  <c r="I189" i="6"/>
  <c r="J188" i="6" s="1"/>
  <c r="H189" i="6"/>
  <c r="B69" i="6"/>
  <c r="H75" i="6"/>
  <c r="E78" i="6"/>
  <c r="I102" i="6"/>
  <c r="J101" i="6" s="1"/>
  <c r="F105" i="6"/>
  <c r="C130" i="6"/>
  <c r="C129" i="6"/>
  <c r="C150" i="6"/>
  <c r="E172" i="6"/>
  <c r="E174" i="6" s="1"/>
  <c r="G178" i="6"/>
  <c r="H186" i="6"/>
  <c r="H179" i="6"/>
  <c r="I190" i="6"/>
  <c r="B201" i="6"/>
  <c r="B200" i="6"/>
  <c r="J74" i="6"/>
  <c r="G105" i="6"/>
  <c r="G114" i="6"/>
  <c r="G116" i="6" s="1"/>
  <c r="F114" i="6"/>
  <c r="F116" i="6" s="1"/>
  <c r="E129" i="6"/>
  <c r="I136" i="6"/>
  <c r="I139" i="6"/>
  <c r="I138" i="6"/>
  <c r="J137" i="6"/>
  <c r="I142" i="6"/>
  <c r="J141" i="6"/>
  <c r="J159" i="6" s="1"/>
  <c r="D150" i="6"/>
  <c r="D149" i="6"/>
  <c r="B156" i="6"/>
  <c r="C155" i="6"/>
  <c r="B155" i="6"/>
  <c r="I183" i="6"/>
  <c r="J182" i="6" s="1"/>
  <c r="H183" i="6"/>
  <c r="E193" i="6"/>
  <c r="F192" i="6"/>
  <c r="E192" i="6"/>
  <c r="G192" i="6"/>
  <c r="C196" i="6"/>
  <c r="C198" i="6" s="1"/>
  <c r="D200" i="6"/>
  <c r="G209" i="6"/>
  <c r="D212" i="6"/>
  <c r="J121" i="6"/>
  <c r="H209" i="6"/>
  <c r="E212" i="6"/>
  <c r="G199" i="6"/>
  <c r="K192" i="6"/>
  <c r="L191" i="6" s="1"/>
  <c r="G196" i="6"/>
  <c r="G198" i="6" s="1"/>
  <c r="E203" i="6"/>
  <c r="B206" i="6"/>
  <c r="K209" i="6"/>
  <c r="L208" i="6" s="1"/>
  <c r="H212" i="6"/>
  <c r="G213" i="6"/>
  <c r="F203" i="6"/>
  <c r="C206" i="6"/>
  <c r="I212" i="6"/>
  <c r="J211" i="6" s="1"/>
  <c r="J78" i="6" l="1"/>
  <c r="K77" i="6" s="1"/>
  <c r="J17" i="6"/>
  <c r="J79" i="6"/>
  <c r="J201" i="6"/>
  <c r="J200" i="6"/>
  <c r="K199" i="6"/>
  <c r="J193" i="6"/>
  <c r="J162" i="6"/>
  <c r="K161" i="6" s="1"/>
  <c r="J187" i="6"/>
  <c r="K68" i="6"/>
  <c r="J70" i="6"/>
  <c r="J69" i="6"/>
  <c r="K129" i="6"/>
  <c r="L128" i="6" s="1"/>
  <c r="K105" i="6"/>
  <c r="L104" i="6"/>
  <c r="K106" i="6"/>
  <c r="K135" i="6"/>
  <c r="L134" i="6"/>
  <c r="K21" i="6"/>
  <c r="J3" i="6"/>
  <c r="J4" i="6" s="1"/>
  <c r="J22" i="6"/>
  <c r="J43" i="6"/>
  <c r="J49" i="6"/>
  <c r="J102" i="6"/>
  <c r="K101" i="6"/>
  <c r="J103" i="6"/>
  <c r="J11" i="6"/>
  <c r="L209" i="6"/>
  <c r="M208" i="6"/>
  <c r="L192" i="6"/>
  <c r="M191" i="6" s="1"/>
  <c r="J52" i="6"/>
  <c r="K51" i="6"/>
  <c r="I64" i="6"/>
  <c r="J61" i="6"/>
  <c r="E67" i="6"/>
  <c r="E66" i="6"/>
  <c r="L117" i="6"/>
  <c r="H82" i="6"/>
  <c r="H106" i="6"/>
  <c r="J88" i="6"/>
  <c r="J90" i="6" s="1"/>
  <c r="H9" i="6"/>
  <c r="H10" i="6"/>
  <c r="H52" i="6"/>
  <c r="H70" i="6"/>
  <c r="H79" i="6"/>
  <c r="J156" i="6"/>
  <c r="J155" i="6"/>
  <c r="K154" i="6"/>
  <c r="J76" i="6"/>
  <c r="J75" i="6"/>
  <c r="K74" i="6"/>
  <c r="B19" i="6"/>
  <c r="B18" i="6"/>
  <c r="J82" i="6"/>
  <c r="K81" i="6"/>
  <c r="G22" i="6"/>
  <c r="G3" i="6"/>
  <c r="G4" i="6" s="1"/>
  <c r="G40" i="6"/>
  <c r="G43" i="6"/>
  <c r="F97" i="6"/>
  <c r="F96" i="6"/>
  <c r="G36" i="6"/>
  <c r="G37" i="6"/>
  <c r="G5" i="6"/>
  <c r="K186" i="6"/>
  <c r="L185" i="6"/>
  <c r="G96" i="6"/>
  <c r="G97" i="6"/>
  <c r="J24" i="6"/>
  <c r="J26" i="6" s="1"/>
  <c r="K23" i="6"/>
  <c r="D132" i="5"/>
  <c r="D203" i="5"/>
  <c r="G66" i="6"/>
  <c r="G67" i="6"/>
  <c r="H96" i="6"/>
  <c r="H97" i="6"/>
  <c r="C70" i="6"/>
  <c r="C52" i="6"/>
  <c r="C73" i="6"/>
  <c r="C76" i="6"/>
  <c r="C3" i="6"/>
  <c r="D52" i="6"/>
  <c r="C203" i="5"/>
  <c r="C132" i="5"/>
  <c r="K42" i="6"/>
  <c r="L41" i="6" s="1"/>
  <c r="J100" i="6"/>
  <c r="J99" i="6"/>
  <c r="K98" i="6"/>
  <c r="J133" i="6"/>
  <c r="J132" i="6"/>
  <c r="K131" i="6" s="1"/>
  <c r="C126" i="6"/>
  <c r="C127" i="6"/>
  <c r="D126" i="6"/>
  <c r="J150" i="6"/>
  <c r="J149" i="6"/>
  <c r="K148" i="6"/>
  <c r="G15" i="6"/>
  <c r="F4" i="6"/>
  <c r="F13" i="6"/>
  <c r="E97" i="6"/>
  <c r="E96" i="6"/>
  <c r="H196" i="5"/>
  <c r="H131" i="5"/>
  <c r="H73" i="6"/>
  <c r="E201" i="6"/>
  <c r="E200" i="6"/>
  <c r="H76" i="6"/>
  <c r="J176" i="6"/>
  <c r="J178" i="6" s="1"/>
  <c r="K175" i="6"/>
  <c r="F66" i="6"/>
  <c r="B180" i="6"/>
  <c r="B181" i="6"/>
  <c r="C180" i="6"/>
  <c r="B9" i="6"/>
  <c r="B10" i="6"/>
  <c r="E146" i="6"/>
  <c r="E147" i="6"/>
  <c r="J91" i="6"/>
  <c r="H67" i="6"/>
  <c r="F112" i="6"/>
  <c r="F136" i="6"/>
  <c r="G112" i="6"/>
  <c r="G9" i="6"/>
  <c r="G10" i="6"/>
  <c r="G132" i="5"/>
  <c r="D100" i="6"/>
  <c r="D109" i="6"/>
  <c r="D82" i="6"/>
  <c r="H18" i="6"/>
  <c r="G18" i="6"/>
  <c r="J142" i="6"/>
  <c r="K141" i="6"/>
  <c r="J139" i="6"/>
  <c r="J138" i="6"/>
  <c r="K137" i="6"/>
  <c r="I166" i="6"/>
  <c r="J163" i="6"/>
  <c r="H181" i="6"/>
  <c r="H180" i="6"/>
  <c r="D96" i="6"/>
  <c r="D97" i="6"/>
  <c r="C82" i="6"/>
  <c r="C109" i="6"/>
  <c r="C106" i="6"/>
  <c r="I19" i="6"/>
  <c r="J122" i="6"/>
  <c r="J124" i="6" s="1"/>
  <c r="K121" i="6"/>
  <c r="J184" i="6"/>
  <c r="J183" i="6"/>
  <c r="K182" i="6"/>
  <c r="J190" i="6"/>
  <c r="J189" i="6"/>
  <c r="K188" i="6"/>
  <c r="H201" i="6"/>
  <c r="H200" i="6"/>
  <c r="F200" i="6"/>
  <c r="J73" i="6"/>
  <c r="J72" i="6"/>
  <c r="K71" i="6"/>
  <c r="G79" i="6"/>
  <c r="G70" i="6"/>
  <c r="G52" i="6"/>
  <c r="G73" i="6"/>
  <c r="J196" i="6"/>
  <c r="J198" i="6" s="1"/>
  <c r="K195" i="6"/>
  <c r="J210" i="6"/>
  <c r="J39" i="6"/>
  <c r="K38" i="6"/>
  <c r="J40" i="6"/>
  <c r="J8" i="6"/>
  <c r="F16" i="6"/>
  <c r="J127" i="6"/>
  <c r="J126" i="6"/>
  <c r="K125" i="6"/>
  <c r="H66" i="6"/>
  <c r="H109" i="6"/>
  <c r="F5" i="6"/>
  <c r="C97" i="6"/>
  <c r="C96" i="6"/>
  <c r="C5" i="6"/>
  <c r="H147" i="6"/>
  <c r="H146" i="6"/>
  <c r="H162" i="6"/>
  <c r="H193" i="6"/>
  <c r="H187" i="6"/>
  <c r="I96" i="6"/>
  <c r="J95" i="6"/>
  <c r="I97" i="6"/>
  <c r="J213" i="6"/>
  <c r="J212" i="6"/>
  <c r="K211" i="6"/>
  <c r="D18" i="6"/>
  <c r="E18" i="6"/>
  <c r="D19" i="6"/>
  <c r="D103" i="6"/>
  <c r="J45" i="6"/>
  <c r="J14" i="6"/>
  <c r="J46" i="6"/>
  <c r="K44" i="6"/>
  <c r="H22" i="6"/>
  <c r="I180" i="6"/>
  <c r="J179" i="6" s="1"/>
  <c r="B37" i="6"/>
  <c r="B5" i="6"/>
  <c r="C36" i="6"/>
  <c r="B36" i="6"/>
  <c r="E13" i="6"/>
  <c r="F12" i="6"/>
  <c r="E12" i="6"/>
  <c r="L48" i="6"/>
  <c r="M47" i="6"/>
  <c r="H184" i="6"/>
  <c r="H190" i="6"/>
  <c r="J153" i="6"/>
  <c r="J152" i="6"/>
  <c r="K151" i="6" s="1"/>
  <c r="F196" i="5"/>
  <c r="F131" i="5"/>
  <c r="G203" i="5" s="1"/>
  <c r="E5" i="6"/>
  <c r="D12" i="6"/>
  <c r="D46" i="6"/>
  <c r="E22" i="6"/>
  <c r="D37" i="6"/>
  <c r="D22" i="6"/>
  <c r="D3" i="6"/>
  <c r="D13" i="6" s="1"/>
  <c r="D40" i="6"/>
  <c r="E19" i="6"/>
  <c r="E4" i="6"/>
  <c r="I36" i="6"/>
  <c r="J35" i="6" s="1"/>
  <c r="I5" i="6"/>
  <c r="I37" i="6"/>
  <c r="E196" i="5"/>
  <c r="E131" i="5"/>
  <c r="J204" i="6"/>
  <c r="J203" i="6"/>
  <c r="K202" i="6"/>
  <c r="I10" i="6"/>
  <c r="I9" i="6"/>
  <c r="H12" i="6"/>
  <c r="G12" i="6"/>
  <c r="B16" i="6"/>
  <c r="B15" i="6"/>
  <c r="H3" i="6"/>
  <c r="J207" i="6"/>
  <c r="J206" i="6"/>
  <c r="K205" i="6"/>
  <c r="J84" i="6"/>
  <c r="J86" i="6" s="1"/>
  <c r="K83" i="6"/>
  <c r="H103" i="6"/>
  <c r="J171" i="6"/>
  <c r="I174" i="6"/>
  <c r="L158" i="6"/>
  <c r="M157" i="6"/>
  <c r="B13" i="6"/>
  <c r="I15" i="6"/>
  <c r="I16" i="6"/>
  <c r="J67" i="6"/>
  <c r="J66" i="6"/>
  <c r="K65" i="6"/>
  <c r="J27" i="6"/>
  <c r="H97" i="5"/>
  <c r="I95" i="5"/>
  <c r="I96" i="5" s="1"/>
  <c r="I97" i="5" s="1"/>
  <c r="B67" i="6"/>
  <c r="B66" i="6"/>
  <c r="D67" i="6"/>
  <c r="D66" i="6"/>
  <c r="K167" i="6"/>
  <c r="G201" i="6"/>
  <c r="G200" i="6"/>
  <c r="J112" i="6"/>
  <c r="J136" i="6"/>
  <c r="K111" i="6"/>
  <c r="K130" i="6" s="1"/>
  <c r="F19" i="6"/>
  <c r="L113" i="6"/>
  <c r="K114" i="6"/>
  <c r="K116" i="6" s="1"/>
  <c r="J32" i="6"/>
  <c r="J34" i="6" s="1"/>
  <c r="C15" i="6"/>
  <c r="J58" i="6"/>
  <c r="J60" i="6" s="1"/>
  <c r="I146" i="6"/>
  <c r="J145" i="6"/>
  <c r="I147" i="6"/>
  <c r="F56" i="6"/>
  <c r="C103" i="6"/>
  <c r="H16" i="6"/>
  <c r="H15" i="6"/>
  <c r="D106" i="6"/>
  <c r="C100" i="6"/>
  <c r="J106" i="6"/>
  <c r="M54" i="6"/>
  <c r="M56" i="6" s="1"/>
  <c r="N53" i="6"/>
  <c r="N54" i="6" s="1"/>
  <c r="N56" i="6" s="1"/>
  <c r="J108" i="6"/>
  <c r="K107" i="6"/>
  <c r="J109" i="6"/>
  <c r="H36" i="6"/>
  <c r="H37" i="6"/>
  <c r="H5" i="6"/>
  <c r="E82" i="6"/>
  <c r="G46" i="6"/>
  <c r="M192" i="6" l="1"/>
  <c r="N191" i="6" s="1"/>
  <c r="J36" i="6"/>
  <c r="J37" i="6"/>
  <c r="J5" i="6"/>
  <c r="K35" i="6"/>
  <c r="K152" i="6"/>
  <c r="L151" i="6"/>
  <c r="K153" i="6"/>
  <c r="K162" i="6"/>
  <c r="L161" i="6" s="1"/>
  <c r="K193" i="6"/>
  <c r="K187" i="6"/>
  <c r="K132" i="6"/>
  <c r="K133" i="6"/>
  <c r="L131" i="6"/>
  <c r="L42" i="6"/>
  <c r="M41" i="6"/>
  <c r="L130" i="6"/>
  <c r="L129" i="6"/>
  <c r="M128" i="6" s="1"/>
  <c r="K78" i="6"/>
  <c r="L77" i="6"/>
  <c r="K79" i="6"/>
  <c r="K17" i="6"/>
  <c r="H7" i="6"/>
  <c r="H6" i="6"/>
  <c r="L114" i="6"/>
  <c r="L116" i="6" s="1"/>
  <c r="K73" i="6"/>
  <c r="K72" i="6"/>
  <c r="L71" i="6"/>
  <c r="M209" i="6"/>
  <c r="N208" i="6" s="1"/>
  <c r="C7" i="6"/>
  <c r="C6" i="6"/>
  <c r="K142" i="6"/>
  <c r="L141" i="6"/>
  <c r="K159" i="6"/>
  <c r="J12" i="6"/>
  <c r="J13" i="6"/>
  <c r="C4" i="6"/>
  <c r="C16" i="6"/>
  <c r="C13" i="6"/>
  <c r="C10" i="6"/>
  <c r="C19" i="6"/>
  <c r="J147" i="6"/>
  <c r="J146" i="6"/>
  <c r="K145" i="6"/>
  <c r="K204" i="6"/>
  <c r="K203" i="6"/>
  <c r="L202" i="6"/>
  <c r="K100" i="6"/>
  <c r="K99" i="6"/>
  <c r="L98" i="6"/>
  <c r="K207" i="6"/>
  <c r="K206" i="6"/>
  <c r="L205" i="6"/>
  <c r="G16" i="6"/>
  <c r="L105" i="6"/>
  <c r="L106" i="6"/>
  <c r="M104" i="6"/>
  <c r="F6" i="6"/>
  <c r="F7" i="6"/>
  <c r="K168" i="6"/>
  <c r="K170" i="6" s="1"/>
  <c r="H13" i="6"/>
  <c r="H4" i="6"/>
  <c r="H19" i="6"/>
  <c r="M48" i="6"/>
  <c r="N47" i="6" s="1"/>
  <c r="K45" i="6"/>
  <c r="L44" i="6" s="1"/>
  <c r="K14" i="6"/>
  <c r="K46" i="6"/>
  <c r="J96" i="6"/>
  <c r="K95" i="6"/>
  <c r="J97" i="6"/>
  <c r="G19" i="6"/>
  <c r="J92" i="6"/>
  <c r="J94" i="6" s="1"/>
  <c r="K11" i="6"/>
  <c r="D7" i="6"/>
  <c r="F132" i="5"/>
  <c r="F203" i="5"/>
  <c r="K22" i="6"/>
  <c r="L21" i="6"/>
  <c r="L43" i="6" s="1"/>
  <c r="K3" i="6"/>
  <c r="K4" i="6" s="1"/>
  <c r="K49" i="6"/>
  <c r="K138" i="6"/>
  <c r="L137" i="6" s="1"/>
  <c r="K139" i="6"/>
  <c r="L118" i="6"/>
  <c r="L120" i="6" s="1"/>
  <c r="M117" i="6"/>
  <c r="J9" i="6"/>
  <c r="J10" i="6"/>
  <c r="K24" i="6"/>
  <c r="K26" i="6" s="1"/>
  <c r="L23" i="6"/>
  <c r="K84" i="6"/>
  <c r="K86" i="6" s="1"/>
  <c r="L83" i="6"/>
  <c r="K136" i="6"/>
  <c r="K201" i="6"/>
  <c r="K200" i="6"/>
  <c r="L199" i="6"/>
  <c r="K57" i="6"/>
  <c r="K190" i="6"/>
  <c r="K189" i="6"/>
  <c r="L188" i="6"/>
  <c r="L186" i="6"/>
  <c r="M185" i="6"/>
  <c r="K43" i="6"/>
  <c r="G6" i="6"/>
  <c r="G7" i="6"/>
  <c r="D6" i="6"/>
  <c r="J19" i="6"/>
  <c r="J18" i="6"/>
  <c r="K70" i="6"/>
  <c r="K69" i="6"/>
  <c r="L68" i="6"/>
  <c r="J172" i="6"/>
  <c r="J174" i="6" s="1"/>
  <c r="K171" i="6"/>
  <c r="K67" i="6"/>
  <c r="K66" i="6"/>
  <c r="L65" i="6"/>
  <c r="D4" i="6"/>
  <c r="D10" i="6"/>
  <c r="D16" i="6"/>
  <c r="K213" i="6"/>
  <c r="K212" i="6"/>
  <c r="L211" i="6"/>
  <c r="K39" i="6"/>
  <c r="K8" i="6"/>
  <c r="K40" i="6"/>
  <c r="L38" i="6"/>
  <c r="K176" i="6"/>
  <c r="K178" i="6" s="1"/>
  <c r="J181" i="6"/>
  <c r="J180" i="6"/>
  <c r="K179" i="6"/>
  <c r="K52" i="6"/>
  <c r="L51" i="6"/>
  <c r="E132" i="5"/>
  <c r="E203" i="5"/>
  <c r="K196" i="6"/>
  <c r="K198" i="6" s="1"/>
  <c r="L195" i="6"/>
  <c r="K210" i="6"/>
  <c r="K150" i="6"/>
  <c r="K149" i="6"/>
  <c r="L148" i="6" s="1"/>
  <c r="K31" i="6"/>
  <c r="K76" i="6"/>
  <c r="K75" i="6"/>
  <c r="L74" i="6"/>
  <c r="K87" i="6"/>
  <c r="K122" i="6"/>
  <c r="K124" i="6" s="1"/>
  <c r="K156" i="6"/>
  <c r="K155" i="6"/>
  <c r="L154" i="6"/>
  <c r="L136" i="6"/>
  <c r="L135" i="6"/>
  <c r="M134" i="6" s="1"/>
  <c r="L111" i="6"/>
  <c r="K112" i="6"/>
  <c r="J28" i="6"/>
  <c r="J30" i="6" s="1"/>
  <c r="K27" i="6"/>
  <c r="K109" i="6"/>
  <c r="K108" i="6"/>
  <c r="L107" i="6"/>
  <c r="B6" i="6"/>
  <c r="B7" i="6"/>
  <c r="J62" i="6"/>
  <c r="J64" i="6" s="1"/>
  <c r="K82" i="6"/>
  <c r="L81" i="6"/>
  <c r="K103" i="6"/>
  <c r="K102" i="6"/>
  <c r="L101" i="6" s="1"/>
  <c r="M158" i="6"/>
  <c r="N157" i="6" s="1"/>
  <c r="J16" i="6"/>
  <c r="J15" i="6"/>
  <c r="K126" i="6"/>
  <c r="L125" i="6"/>
  <c r="K127" i="6"/>
  <c r="K183" i="6"/>
  <c r="L182" i="6" s="1"/>
  <c r="K184" i="6"/>
  <c r="G13" i="6"/>
  <c r="I7" i="6"/>
  <c r="I6" i="6"/>
  <c r="E6" i="6"/>
  <c r="E7" i="6"/>
  <c r="J164" i="6"/>
  <c r="J166" i="6" s="1"/>
  <c r="K163" i="6"/>
  <c r="H203" i="5"/>
  <c r="H132" i="5"/>
  <c r="I4" i="6"/>
  <c r="N158" i="6" l="1"/>
  <c r="M135" i="6"/>
  <c r="N134" i="6"/>
  <c r="N48" i="6"/>
  <c r="L11" i="6"/>
  <c r="L139" i="6"/>
  <c r="L138" i="6"/>
  <c r="M137" i="6"/>
  <c r="M129" i="6"/>
  <c r="N128" i="6" s="1"/>
  <c r="L162" i="6"/>
  <c r="M161" i="6" s="1"/>
  <c r="L193" i="6"/>
  <c r="L187" i="6"/>
  <c r="L102" i="6"/>
  <c r="M101" i="6" s="1"/>
  <c r="L103" i="6"/>
  <c r="L150" i="6"/>
  <c r="M148" i="6"/>
  <c r="L149" i="6"/>
  <c r="L46" i="6"/>
  <c r="L45" i="6"/>
  <c r="M44" i="6" s="1"/>
  <c r="L14" i="6"/>
  <c r="N209" i="6"/>
  <c r="L183" i="6"/>
  <c r="M182" i="6"/>
  <c r="L184" i="6"/>
  <c r="N192" i="6"/>
  <c r="L127" i="6"/>
  <c r="L126" i="6"/>
  <c r="M125" i="6" s="1"/>
  <c r="K164" i="6"/>
  <c r="K166" i="6" s="1"/>
  <c r="L163" i="6"/>
  <c r="L66" i="6"/>
  <c r="M65" i="6"/>
  <c r="L67" i="6"/>
  <c r="L100" i="6"/>
  <c r="L99" i="6"/>
  <c r="M98" i="6"/>
  <c r="L84" i="6"/>
  <c r="L86" i="6" s="1"/>
  <c r="L153" i="6"/>
  <c r="L152" i="6"/>
  <c r="M151" i="6" s="1"/>
  <c r="K10" i="6"/>
  <c r="K9" i="6"/>
  <c r="M113" i="6"/>
  <c r="K37" i="6"/>
  <c r="K5" i="6"/>
  <c r="K36" i="6"/>
  <c r="L35" i="6" s="1"/>
  <c r="L175" i="6"/>
  <c r="M186" i="6"/>
  <c r="N185" i="6" s="1"/>
  <c r="L196" i="6"/>
  <c r="L198" i="6" s="1"/>
  <c r="L210" i="6"/>
  <c r="M42" i="6"/>
  <c r="N41" i="6" s="1"/>
  <c r="M43" i="6"/>
  <c r="J6" i="6"/>
  <c r="J7" i="6"/>
  <c r="L76" i="6"/>
  <c r="L75" i="6"/>
  <c r="M74" i="6" s="1"/>
  <c r="L52" i="6"/>
  <c r="M51" i="6" s="1"/>
  <c r="M118" i="6"/>
  <c r="M120" i="6" s="1"/>
  <c r="K12" i="6"/>
  <c r="K13" i="6"/>
  <c r="K18" i="6"/>
  <c r="K19" i="6"/>
  <c r="K96" i="6"/>
  <c r="L95" i="6" s="1"/>
  <c r="K97" i="6"/>
  <c r="L155" i="6"/>
  <c r="M154" i="6"/>
  <c r="L156" i="6"/>
  <c r="L167" i="6"/>
  <c r="K172" i="6"/>
  <c r="K174" i="6" s="1"/>
  <c r="L171" i="6"/>
  <c r="K16" i="6"/>
  <c r="K15" i="6"/>
  <c r="L203" i="6"/>
  <c r="M202" i="6"/>
  <c r="L204" i="6"/>
  <c r="M105" i="6"/>
  <c r="N104" i="6"/>
  <c r="L142" i="6"/>
  <c r="M141" i="6"/>
  <c r="L159" i="6"/>
  <c r="K28" i="6"/>
  <c r="K30" i="6" s="1"/>
  <c r="L27" i="6"/>
  <c r="L212" i="6"/>
  <c r="M211" i="6"/>
  <c r="L213" i="6"/>
  <c r="K58" i="6"/>
  <c r="K60" i="6" s="1"/>
  <c r="L57" i="6"/>
  <c r="K91" i="6"/>
  <c r="L22" i="6"/>
  <c r="M21" i="6"/>
  <c r="L3" i="6"/>
  <c r="L4" i="6" s="1"/>
  <c r="L49" i="6"/>
  <c r="L109" i="6"/>
  <c r="L108" i="6"/>
  <c r="M107" i="6"/>
  <c r="L24" i="6"/>
  <c r="L26" i="6" s="1"/>
  <c r="L189" i="6"/>
  <c r="M188" i="6"/>
  <c r="L190" i="6"/>
  <c r="K88" i="6"/>
  <c r="K90" i="6" s="1"/>
  <c r="L87" i="6"/>
  <c r="L200" i="6"/>
  <c r="M199" i="6"/>
  <c r="L201" i="6"/>
  <c r="L207" i="6"/>
  <c r="L206" i="6"/>
  <c r="M205" i="6"/>
  <c r="M77" i="6"/>
  <c r="L79" i="6"/>
  <c r="L78" i="6"/>
  <c r="L17" i="6"/>
  <c r="K61" i="6"/>
  <c r="L72" i="6"/>
  <c r="M71" i="6"/>
  <c r="L73" i="6"/>
  <c r="L39" i="6"/>
  <c r="M38" i="6" s="1"/>
  <c r="L40" i="6"/>
  <c r="L8" i="6"/>
  <c r="L121" i="6"/>
  <c r="L70" i="6"/>
  <c r="L69" i="6"/>
  <c r="M68" i="6"/>
  <c r="K147" i="6"/>
  <c r="K146" i="6"/>
  <c r="L145" i="6"/>
  <c r="L133" i="6"/>
  <c r="L132" i="6"/>
  <c r="M131" i="6"/>
  <c r="L82" i="6"/>
  <c r="M81" i="6"/>
  <c r="L112" i="6"/>
  <c r="M111" i="6" s="1"/>
  <c r="K181" i="6"/>
  <c r="K180" i="6"/>
  <c r="L179" i="6"/>
  <c r="K32" i="6"/>
  <c r="K34" i="6" s="1"/>
  <c r="L31" i="6"/>
  <c r="N186" i="6" l="1"/>
  <c r="N129" i="6"/>
  <c r="M40" i="6"/>
  <c r="M39" i="6"/>
  <c r="N38" i="6" s="1"/>
  <c r="M8" i="6"/>
  <c r="M112" i="6"/>
  <c r="N111" i="6" s="1"/>
  <c r="M136" i="6"/>
  <c r="M130" i="6"/>
  <c r="M14" i="6"/>
  <c r="M45" i="6"/>
  <c r="M46" i="6"/>
  <c r="N44" i="6"/>
  <c r="M162" i="6"/>
  <c r="N161" i="6"/>
  <c r="M193" i="6"/>
  <c r="M187" i="6"/>
  <c r="L37" i="6"/>
  <c r="L36" i="6"/>
  <c r="M35" i="6"/>
  <c r="L5" i="6"/>
  <c r="M52" i="6"/>
  <c r="N51" i="6" s="1"/>
  <c r="N52" i="6" s="1"/>
  <c r="M76" i="6"/>
  <c r="M75" i="6"/>
  <c r="N74" i="6"/>
  <c r="M126" i="6"/>
  <c r="N125" i="6"/>
  <c r="M127" i="6"/>
  <c r="M153" i="6"/>
  <c r="M152" i="6"/>
  <c r="N151" i="6"/>
  <c r="L97" i="6"/>
  <c r="L96" i="6"/>
  <c r="M95" i="6"/>
  <c r="N42" i="6"/>
  <c r="M102" i="6"/>
  <c r="N101" i="6"/>
  <c r="M103" i="6"/>
  <c r="M11" i="6"/>
  <c r="L122" i="6"/>
  <c r="L124" i="6" s="1"/>
  <c r="M121" i="6"/>
  <c r="M82" i="6"/>
  <c r="N81" i="6" s="1"/>
  <c r="M23" i="6"/>
  <c r="M66" i="6"/>
  <c r="N65" i="6" s="1"/>
  <c r="M67" i="6"/>
  <c r="M139" i="6"/>
  <c r="M138" i="6"/>
  <c r="N137" i="6"/>
  <c r="M207" i="6"/>
  <c r="M206" i="6"/>
  <c r="N205" i="6"/>
  <c r="M108" i="6"/>
  <c r="N107" i="6" s="1"/>
  <c r="M109" i="6"/>
  <c r="L172" i="6"/>
  <c r="L174" i="6" s="1"/>
  <c r="M171" i="6"/>
  <c r="L32" i="6"/>
  <c r="L34" i="6" s="1"/>
  <c r="M31" i="6"/>
  <c r="L164" i="6"/>
  <c r="L166" i="6" s="1"/>
  <c r="M163" i="6"/>
  <c r="M78" i="6"/>
  <c r="M79" i="6"/>
  <c r="N77" i="6"/>
  <c r="M17" i="6"/>
  <c r="M203" i="6"/>
  <c r="N202" i="6"/>
  <c r="M213" i="6"/>
  <c r="M212" i="6"/>
  <c r="N211" i="6"/>
  <c r="M132" i="6"/>
  <c r="N131" i="6"/>
  <c r="M133" i="6"/>
  <c r="M184" i="6"/>
  <c r="M183" i="6"/>
  <c r="N182" i="6"/>
  <c r="M114" i="6"/>
  <c r="M116" i="6" s="1"/>
  <c r="N117" i="6"/>
  <c r="N118" i="6" s="1"/>
  <c r="N120" i="6" s="1"/>
  <c r="N135" i="6"/>
  <c r="K62" i="6"/>
  <c r="K64" i="6" s="1"/>
  <c r="L18" i="6"/>
  <c r="L19" i="6"/>
  <c r="K92" i="6"/>
  <c r="K94" i="6" s="1"/>
  <c r="L91" i="6"/>
  <c r="M150" i="6"/>
  <c r="M149" i="6"/>
  <c r="N148" i="6" s="1"/>
  <c r="K7" i="6"/>
  <c r="K6" i="6"/>
  <c r="M72" i="6"/>
  <c r="N71" i="6"/>
  <c r="N11" i="6" s="1"/>
  <c r="M73" i="6"/>
  <c r="L168" i="6"/>
  <c r="L170" i="6" s="1"/>
  <c r="L88" i="6"/>
  <c r="L90" i="6" s="1"/>
  <c r="M87" i="6"/>
  <c r="M156" i="6"/>
  <c r="M155" i="6"/>
  <c r="N154" i="6" s="1"/>
  <c r="M190" i="6"/>
  <c r="M189" i="6"/>
  <c r="N188" i="6" s="1"/>
  <c r="M106" i="6"/>
  <c r="L176" i="6"/>
  <c r="L178" i="6" s="1"/>
  <c r="M175" i="6"/>
  <c r="L10" i="6"/>
  <c r="L9" i="6"/>
  <c r="M99" i="6"/>
  <c r="N98" i="6"/>
  <c r="M100" i="6"/>
  <c r="L28" i="6"/>
  <c r="L30" i="6" s="1"/>
  <c r="M27" i="6"/>
  <c r="L13" i="6"/>
  <c r="L12" i="6"/>
  <c r="M201" i="6"/>
  <c r="M200" i="6"/>
  <c r="N199" i="6" s="1"/>
  <c r="L146" i="6"/>
  <c r="M145" i="6"/>
  <c r="L147" i="6"/>
  <c r="M142" i="6"/>
  <c r="N141" i="6" s="1"/>
  <c r="M159" i="6"/>
  <c r="M3" i="6"/>
  <c r="M4" i="6" s="1"/>
  <c r="M22" i="6"/>
  <c r="N21" i="6" s="1"/>
  <c r="M49" i="6"/>
  <c r="L15" i="6"/>
  <c r="L16" i="6"/>
  <c r="L180" i="6"/>
  <c r="M179" i="6"/>
  <c r="L181" i="6"/>
  <c r="N105" i="6"/>
  <c r="M195" i="6"/>
  <c r="M70" i="6"/>
  <c r="M69" i="6"/>
  <c r="N68" i="6"/>
  <c r="L58" i="6"/>
  <c r="L60" i="6" s="1"/>
  <c r="M57" i="6"/>
  <c r="M83" i="6"/>
  <c r="N149" i="6" l="1"/>
  <c r="N150" i="6"/>
  <c r="N156" i="6"/>
  <c r="N155" i="6"/>
  <c r="N22" i="6"/>
  <c r="N49" i="6"/>
  <c r="N43" i="6"/>
  <c r="N142" i="6"/>
  <c r="N159" i="6"/>
  <c r="N12" i="6"/>
  <c r="N109" i="6"/>
  <c r="N108" i="6"/>
  <c r="N190" i="6"/>
  <c r="N189" i="6"/>
  <c r="N67" i="6"/>
  <c r="N66" i="6"/>
  <c r="N112" i="6"/>
  <c r="N130" i="6"/>
  <c r="N136" i="6"/>
  <c r="N82" i="6"/>
  <c r="N106" i="6"/>
  <c r="N39" i="6"/>
  <c r="N8" i="6"/>
  <c r="N40" i="6"/>
  <c r="N200" i="6"/>
  <c r="M19" i="6"/>
  <c r="M18" i="6"/>
  <c r="N79" i="6"/>
  <c r="N78" i="6"/>
  <c r="N17" i="6"/>
  <c r="M147" i="6"/>
  <c r="M146" i="6"/>
  <c r="N145" i="6" s="1"/>
  <c r="N127" i="6"/>
  <c r="N126" i="6"/>
  <c r="N100" i="6"/>
  <c r="N99" i="6"/>
  <c r="L7" i="6"/>
  <c r="L6" i="6"/>
  <c r="M88" i="6"/>
  <c r="M90" i="6" s="1"/>
  <c r="N87" i="6"/>
  <c r="N88" i="6" s="1"/>
  <c r="N90" i="6" s="1"/>
  <c r="N153" i="6"/>
  <c r="N152" i="6"/>
  <c r="N138" i="6"/>
  <c r="N139" i="6"/>
  <c r="N212" i="6"/>
  <c r="M172" i="6"/>
  <c r="M174" i="6" s="1"/>
  <c r="N171" i="6"/>
  <c r="N172" i="6" s="1"/>
  <c r="N174" i="6" s="1"/>
  <c r="N46" i="6"/>
  <c r="N14" i="6"/>
  <c r="N45" i="6"/>
  <c r="N183" i="6"/>
  <c r="N184" i="6"/>
  <c r="L92" i="6"/>
  <c r="L94" i="6" s="1"/>
  <c r="M91" i="6"/>
  <c r="N206" i="6"/>
  <c r="M84" i="6"/>
  <c r="M86" i="6" s="1"/>
  <c r="N83" i="6"/>
  <c r="N84" i="6" s="1"/>
  <c r="N86" i="6" s="1"/>
  <c r="M176" i="6"/>
  <c r="M178" i="6" s="1"/>
  <c r="M164" i="6"/>
  <c r="M166" i="6" s="1"/>
  <c r="N163" i="6"/>
  <c r="N164" i="6" s="1"/>
  <c r="N166" i="6" s="1"/>
  <c r="N103" i="6"/>
  <c r="N102" i="6"/>
  <c r="M32" i="6"/>
  <c r="M34" i="6" s="1"/>
  <c r="N203" i="6"/>
  <c r="M36" i="6"/>
  <c r="N35" i="6"/>
  <c r="M37" i="6"/>
  <c r="M5" i="6"/>
  <c r="M181" i="6"/>
  <c r="M180" i="6"/>
  <c r="N179" i="6"/>
  <c r="N133" i="6"/>
  <c r="N132" i="6"/>
  <c r="L61" i="6"/>
  <c r="N162" i="6"/>
  <c r="N193" i="6"/>
  <c r="N75" i="6"/>
  <c r="N76" i="6"/>
  <c r="M24" i="6"/>
  <c r="M26" i="6" s="1"/>
  <c r="M97" i="6"/>
  <c r="M96" i="6"/>
  <c r="N95" i="6"/>
  <c r="M122" i="6"/>
  <c r="M124" i="6" s="1"/>
  <c r="M13" i="6"/>
  <c r="M12" i="6"/>
  <c r="M167" i="6"/>
  <c r="M9" i="6"/>
  <c r="M10" i="6"/>
  <c r="M58" i="6"/>
  <c r="M60" i="6" s="1"/>
  <c r="N57" i="6"/>
  <c r="N58" i="6" s="1"/>
  <c r="N60" i="6" s="1"/>
  <c r="N72" i="6"/>
  <c r="N73" i="6"/>
  <c r="N70" i="6"/>
  <c r="N69" i="6"/>
  <c r="M28" i="6"/>
  <c r="M30" i="6" s="1"/>
  <c r="N27" i="6"/>
  <c r="N28" i="6" s="1"/>
  <c r="N30" i="6" s="1"/>
  <c r="M196" i="6"/>
  <c r="M198" i="6" s="1"/>
  <c r="M210" i="6"/>
  <c r="N113" i="6"/>
  <c r="N114" i="6" s="1"/>
  <c r="N116" i="6" s="1"/>
  <c r="M204" i="6"/>
  <c r="M15" i="6"/>
  <c r="M16" i="6"/>
  <c r="N187" i="6"/>
  <c r="N147" i="6" l="1"/>
  <c r="N146" i="6"/>
  <c r="N15" i="6"/>
  <c r="M6" i="6"/>
  <c r="M7" i="6"/>
  <c r="N31" i="6"/>
  <c r="N32" i="6" s="1"/>
  <c r="N34" i="6" s="1"/>
  <c r="M92" i="6"/>
  <c r="M94" i="6" s="1"/>
  <c r="N91" i="6"/>
  <c r="N92" i="6" s="1"/>
  <c r="N94" i="6" s="1"/>
  <c r="N121" i="6"/>
  <c r="N122" i="6" s="1"/>
  <c r="N124" i="6" s="1"/>
  <c r="N180" i="6"/>
  <c r="N181" i="6"/>
  <c r="L62" i="6"/>
  <c r="L64" i="6" s="1"/>
  <c r="M61" i="6"/>
  <c r="N23" i="6"/>
  <c r="N24" i="6" s="1"/>
  <c r="N26" i="6" s="1"/>
  <c r="N175" i="6"/>
  <c r="N176" i="6" s="1"/>
  <c r="N178" i="6" s="1"/>
  <c r="N18" i="6"/>
  <c r="N97" i="6"/>
  <c r="N96" i="6"/>
  <c r="N36" i="6"/>
  <c r="N37" i="6"/>
  <c r="N5" i="6"/>
  <c r="N195" i="6"/>
  <c r="M168" i="6"/>
  <c r="M170" i="6" s="1"/>
  <c r="N167" i="6"/>
  <c r="N168" i="6" s="1"/>
  <c r="N170" i="6" s="1"/>
  <c r="N9" i="6"/>
  <c r="N196" i="6" l="1"/>
  <c r="N198" i="6" s="1"/>
  <c r="N210" i="6"/>
  <c r="N213" i="6"/>
  <c r="N201" i="6"/>
  <c r="N207" i="6"/>
  <c r="N3" i="6"/>
  <c r="N204" i="6"/>
  <c r="N6" i="6"/>
  <c r="N7" i="6"/>
  <c r="M62" i="6"/>
  <c r="M64" i="6" s="1"/>
  <c r="N61" i="6" l="1"/>
  <c r="N62" i="6" s="1"/>
  <c r="N64" i="6" s="1"/>
  <c r="N4" i="6"/>
  <c r="N13" i="6"/>
  <c r="N16" i="6"/>
  <c r="N10" i="6"/>
  <c r="N19" i="6"/>
  <c r="J1" i="4" l="1"/>
  <c r="K1" i="4" s="1"/>
  <c r="L1" i="4" s="1"/>
  <c r="M1" i="4" s="1"/>
  <c r="N1" i="4" s="1"/>
  <c r="H1" i="4"/>
  <c r="G1" i="4" s="1"/>
  <c r="F1" i="4" s="1"/>
  <c r="E1" i="4" s="1"/>
  <c r="D1" i="4" s="1"/>
  <c r="C1" i="4" s="1"/>
  <c r="B1" i="4" s="1"/>
  <c r="B66" i="4" l="1"/>
  <c r="B70" i="4" s="1"/>
  <c r="G54" i="4"/>
  <c r="G66" i="4"/>
  <c r="G70" i="4" s="1"/>
  <c r="C54" i="4"/>
  <c r="C66" i="4"/>
  <c r="C70" i="4" s="1"/>
  <c r="D54" i="4"/>
  <c r="D66" i="4"/>
  <c r="D70" i="4" s="1"/>
  <c r="I54" i="4"/>
  <c r="I66" i="4"/>
  <c r="I70" i="4" s="1"/>
  <c r="J70" i="4"/>
  <c r="J54" i="4"/>
  <c r="J66" i="4"/>
  <c r="E54" i="4"/>
  <c r="E66" i="4"/>
  <c r="E70" i="4" s="1"/>
  <c r="F70" i="4"/>
  <c r="F54" i="4"/>
  <c r="F66" i="4"/>
  <c r="H54" i="4"/>
  <c r="H66" i="4"/>
  <c r="H70" i="4" s="1"/>
  <c r="K54" i="4"/>
  <c r="K66" i="4"/>
  <c r="K70" i="4" s="1"/>
  <c r="L54" i="4"/>
  <c r="L66" i="4"/>
  <c r="L70" i="4" s="1"/>
  <c r="M54" i="4"/>
  <c r="M66" i="4"/>
  <c r="M70" i="4" s="1"/>
  <c r="N70" i="4"/>
  <c r="N54" i="4"/>
  <c r="N66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3" authorId="0" shapeId="0" xr:uid="{71193DFF-2C2D-481D-B4AD-93DDF31063FC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<sst xmlns="http://schemas.openxmlformats.org/spreadsheetml/2006/main" count="498" uniqueCount="210">
  <si>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</si>
  <si>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</si>
  <si>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</si>
  <si>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</si>
  <si>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</si>
  <si>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</si>
  <si>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</si>
  <si>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</si>
  <si>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</si>
  <si>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</si>
  <si>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</si>
  <si>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</si>
  <si>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</si>
  <si>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</si>
  <si>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</si>
  <si>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</si>
  <si>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</si>
  <si>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</si>
  <si>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</si>
  <si>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</si>
  <si>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</si>
  <si>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</si>
  <si>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</si>
  <si>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</si>
  <si>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</si>
  <si>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</si>
  <si>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</si>
  <si>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</si>
  <si>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</si>
  <si>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</si>
  <si>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</si>
  <si>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</si>
  <si>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</si>
  <si>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</si>
  <si>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</si>
  <si>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</si>
  <si>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</si>
  <si>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</si>
  <si>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</si>
  <si>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</si>
  <si>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</si>
  <si>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</si>
  <si>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</si>
  <si>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</si>
  <si>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</si>
  <si>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</si>
  <si>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</si>
  <si>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</si>
  <si>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</si>
  <si>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</si>
  <si>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</si>
  <si>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</si>
  <si>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</si>
  <si>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</si>
  <si>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</si>
  <si>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</si>
  <si>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</si>
  <si>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</si>
  <si>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</si>
  <si>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</si>
  <si>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</si>
  <si>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</si>
  <si>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</si>
  <si>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</si>
  <si>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</si>
  <si>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</si>
  <si>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</si>
  <si>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</si>
  <si>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</si>
  <si>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</si>
  <si>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</si>
  <si>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</si>
  <si>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</si>
  <si>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</si>
  <si>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</si>
  <si>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</si>
  <si>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</si>
  <si>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</si>
  <si>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</si>
  <si>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</si>
  <si>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</si>
  <si>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</si>
  <si>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</si>
  <si>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</si>
  <si>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</si>
  <si>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</si>
  <si>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</si>
  <si>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</si>
  <si>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</si>
  <si>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</si>
  <si>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</si>
  <si>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</si>
  <si>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</si>
  <si>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</si>
  <si>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</si>
  <si>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</si>
  <si>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</si>
  <si>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</si>
  <si>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</si>
  <si>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</si>
  <si>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</si>
  <si>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</si>
  <si>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</si>
  <si>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</si>
  <si>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</si>
  <si>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</si>
  <si>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</si>
  <si>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</si>
  <si>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</si>
  <si>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</si>
  <si>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</si>
  <si>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</si>
  <si>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</si>
  <si>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</si>
  <si>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</si>
  <si>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</si>
  <si>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</si>
  <si>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</si>
  <si>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</si>
  <si>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</si>
  <si>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</si>
  <si>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</si>
  <si>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</si>
  <si>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</si>
  <si>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</si>
  <si>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</si>
  <si>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</si>
  <si>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</si>
  <si>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</si>
  <si>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</si>
  <si>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</si>
  <si>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</si>
  <si>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</si>
  <si>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</si>
  <si>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</si>
  <si>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</si>
  <si>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</si>
  <si>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</si>
  <si>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</si>
  <si>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</si>
  <si>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Property, plant and equipment</t>
  </si>
  <si>
    <t>Add up the segment revenues from below</t>
  </si>
  <si>
    <t>Add up the segment EBITDA from below</t>
  </si>
  <si>
    <t>Add up the segment D&amp;A from below</t>
  </si>
  <si>
    <t>EBITDA - D&amp;A</t>
  </si>
  <si>
    <t>Add up the segment Capex from below</t>
  </si>
  <si>
    <t>Add up the segment PPE from below</t>
  </si>
  <si>
    <t>Income Statement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</si>
  <si>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</si>
  <si>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</si>
  <si>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</si>
  <si>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</si>
  <si>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</si>
  <si>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</si>
  <si>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</si>
  <si>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</si>
  <si>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</si>
  <si>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</si>
  <si>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</si>
  <si>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</si>
  <si>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</si>
  <si>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</si>
  <si>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</si>
  <si>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</si>
  <si>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</si>
  <si>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</si>
  <si>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</si>
  <si>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</si>
  <si>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</si>
  <si>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</si>
  <si>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</si>
  <si>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</si>
  <si>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</si>
  <si>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</si>
  <si>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Cashflow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</si>
  <si>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</si>
  <si>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</si>
  <si>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</si>
  <si>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</si>
  <si>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</si>
  <si>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</si>
  <si>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</si>
  <si>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</si>
  <si>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</si>
  <si>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</si>
  <si>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</si>
  <si>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</si>
  <si>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</si>
  <si>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</si>
  <si>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</si>
  <si>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</si>
  <si>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</si>
  <si>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</si>
  <si>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</si>
  <si>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</si>
  <si>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Link from Segmental Forecast sheet</t>
  </si>
  <si>
    <t>Link from Historicals sheet</t>
  </si>
  <si>
    <t>Calculate</t>
  </si>
  <si>
    <t>The exercise is to convert the sheet in the company format to the model format in order to build the forecast links</t>
  </si>
  <si>
    <t xml:space="preserve">Please link the Income statement &amp; Balance Sheet in the "Three Statements" using the data in the "Segmental forecast" sheet and "Historicals" sheet </t>
  </si>
  <si>
    <t>Submission time is 3 days from the day the task was given to you</t>
  </si>
  <si>
    <t>PROPERTY, PLANT AND EQUIPMENT</t>
  </si>
  <si>
    <t>Questions</t>
  </si>
  <si>
    <t>For D&amp;A am I linking to Cashflow Depreciation and Amortization, impairment and other lines or Depreciation in Segmental Breakdowns? They seem to be different numbers</t>
  </si>
  <si>
    <t>Is Cash Tax the same as Deferred income taxes?</t>
  </si>
  <si>
    <t>Is there a cleaner way to do this then Excel links to different rows and potentially linking to a wrong cell?</t>
  </si>
  <si>
    <t>Share Issuance/Buybacks - is this line a combination of Proceeds from exercise of stock options and other stock issuances and Repurchase of common stock in the cashflow?</t>
  </si>
  <si>
    <t>Net Working Capital - I haven't included row 23 in the Total Assets total in row 31 for totals in  row 31 and 43 to match. Why is this Net Working Capital line there?</t>
  </si>
  <si>
    <t>I am not sure I have linked everything to the right place. Please send me the template answer.</t>
  </si>
  <si>
    <t>For my CFO in line 55 - why is the Capex included in that section? Should that not be part of CFI?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</si>
</sst>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9"/>
      <color rgb="FF0070C0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65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0" fontId="11" fillId="0" borderId="1" xfId="0" applyFont="1" applyBorder="1"/>
    <xf numFmtId="166" fontId="12" fillId="0" borderId="2" xfId="2" applyNumberFormat="1" applyFont="1" applyBorder="1"/>
    <xf numFmtId="166" fontId="12" fillId="0" borderId="1" xfId="2" applyNumberFormat="1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3" fillId="0" borderId="0" xfId="1" applyNumberFormat="1" applyFont="1" applyAlignment="1">
      <alignment horizontal="left" indent="1"/>
    </xf>
    <xf numFmtId="166" fontId="11" fillId="0" borderId="0" xfId="2" applyNumberFormat="1" applyFont="1" applyAlignment="1">
      <alignment horizontal="right"/>
    </xf>
    <xf numFmtId="165" fontId="2" fillId="0" borderId="0" xfId="0" applyNumberFormat="1" applyFont="1"/>
    <xf numFmtId="165" fontId="1" fillId="0" borderId="0" xfId="1" applyNumberFormat="1" applyFont="1" applyAlignment="1">
      <alignment horizontal="left"/>
    </xf>
    <xf numFmtId="165" fontId="13" fillId="0" borderId="0" xfId="1" applyNumberFormat="1" applyFont="1" applyAlignment="1">
      <alignment horizontal="left"/>
    </xf>
    <xf numFmtId="0" fontId="6" fillId="4" borderId="0" xfId="4" applyFont="1"/>
    <xf numFmtId="0" fontId="0" fillId="0" borderId="0" xfId="0" applyAlignment="1">
      <alignment horizontal="left"/>
    </xf>
    <xf numFmtId="164" fontId="14" fillId="0" borderId="0" xfId="1" applyFont="1" applyBorder="1"/>
    <xf numFmtId="166" fontId="13" fillId="0" borderId="0" xfId="2" applyNumberFormat="1" applyFont="1" applyBorder="1" applyAlignment="1">
      <alignment horizontal="right"/>
    </xf>
    <xf numFmtId="165" fontId="1" fillId="0" borderId="0" xfId="1" applyNumberFormat="1" applyFont="1"/>
    <xf numFmtId="166" fontId="13" fillId="0" borderId="0" xfId="2" applyNumberFormat="1" applyFont="1" applyAlignment="1">
      <alignment horizontal="right"/>
    </xf>
    <xf numFmtId="166" fontId="15" fillId="7" borderId="0" xfId="2" applyNumberFormat="1" applyFont="1" applyFill="1"/>
    <xf numFmtId="164" fontId="0" fillId="0" borderId="0" xfId="1" applyFont="1"/>
    <xf numFmtId="165" fontId="0" fillId="0" borderId="0" xfId="0" applyNumberFormat="1"/>
    <xf numFmtId="165" fontId="5" fillId="0" borderId="2" xfId="1" applyNumberFormat="1" applyFont="1" applyBorder="1"/>
    <xf numFmtId="165" fontId="14" fillId="0" borderId="0" xfId="0" applyNumberFormat="1" applyFont="1"/>
    <xf numFmtId="0" fontId="16" fillId="0" borderId="0" xfId="0" applyFont="1" applyAlignment="1">
      <alignment horizontal="left"/>
    </xf>
    <xf numFmtId="9" fontId="13" fillId="0" borderId="0" xfId="2" applyFont="1" applyAlignment="1">
      <alignment horizontal="right"/>
    </xf>
    <xf numFmtId="165" fontId="2" fillId="8" borderId="2" xfId="1" applyNumberFormat="1" applyFont="1" applyFill="1" applyBorder="1"/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1"/>
  <sheetViews>
    <sheetView zoomScale="145" zoomScaleNormal="145" workbookViewId="0">
      <selection activeCell="A25" sqref="A25"/>
    </sheetView>
    <sheetView workbookViewId="1"/>
    <sheetView workbookViewId="2">
      <selection activeCell="A9" sqref="A9"/>
    </sheetView>
  </sheetViews>
  <sheetFormatPr defaultRowHeight="14.4" x14ac:dyDescent="0.3"/>
  <cols>
    <col min="1" max="1" width="176.109375" style="19" customWidth="1"/>
  </cols>
  <sheetData>
    <row r="1" spans="1:1" ht="23.4" x14ac:dyDescent="0.45">
      <c r="A1" s="18" t="s">
        <v>20</v>
      </c>
    </row>
    <row r="2" spans="1:1" x14ac:dyDescent="0.3">
      <c r="A2" s="38" t="s">
        <v>199</v>
      </c>
    </row>
    <row r="3" spans="1:1" x14ac:dyDescent="0.3">
      <c r="A3" s="38" t="s">
        <v>198</v>
      </c>
    </row>
    <row r="4" spans="1:1" x14ac:dyDescent="0.3">
      <c r="A4" s="19" t="s">
        <v>200</v>
      </c>
    </row>
    <row r="5" spans="1:1" x14ac:dyDescent="0.3">
      <c r="A5" s="38"/>
    </row>
    <row r="6" spans="1:1" x14ac:dyDescent="0.3">
      <c r="A6" s="38"/>
    </row>
    <row r="9" spans="1:1" x14ac:dyDescent="0.3">
      <c r="A9" s="20"/>
    </row>
    <row r="10" spans="1:1" x14ac:dyDescent="0.3">
      <c r="A10" s="20"/>
    </row>
    <row r="11" spans="1:1" x14ac:dyDescent="0.3">
      <c r="A11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C53838-AFDC-4579-A12E-47D7BDD216A0}">
  <dimension ref="A1:I204"/>
  <sheetViews>
    <sheetView workbookViewId="0">
      <pane ySplit="1" topLeftCell="A2" activePane="bottomLeft" state="frozen"/>
      <selection activeCell="A155" sqref="A155"/>
      <selection pane="bottomLeft" activeCell="B90" sqref="B90"/>
    </sheetView>
    <sheetView zoomScale="90" zoomScaleNormal="130" workbookViewId="1">
      <pane ySplit="1" topLeftCell="A2" activePane="bottomLeft" state="frozen"/>
      <selection pane="bottomLeft" activeCell="A2" sqref="A2:XFD2"/>
    </sheetView>
    <sheetView topLeftCell="A62" workbookViewId="2">
      <selection activeCell="D80" sqref="D80"/>
    </sheetView>
  </sheetViews>
  <sheetFormatPr defaultRowHeight="14.4" x14ac:dyDescent="0.3"/>
  <cols>
    <col min="1" max="1" width="38.44140625" customWidth="1"/>
    <col min="2" max="7" width="9" bestFit="1" customWidth="1"/>
    <col min="8" max="8" width="10.44140625" bestFit="1" customWidth="1"/>
    <col min="9" max="9" width="10.5546875" bestFit="1" customWidth="1"/>
  </cols>
  <sheetData>
    <row r="1" spans="1:9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3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9" x14ac:dyDescent="0.3">
      <c r="A3" s="23" t="s">
        <v>28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</row>
    <row r="4" spans="1:9" s="1" customFormat="1" x14ac:dyDescent="0.3">
      <c r="A4" s="1" t="s">
        <v>4</v>
      </c>
      <c r="B4" s="9">
        <f t="shared" ref="B4:H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</row>
    <row r="5" spans="1:9" x14ac:dyDescent="0.3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3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3">
      <c r="A7" s="22" t="s">
        <v>23</v>
      </c>
      <c r="B7" s="21">
        <f t="shared" ref="B7:H7" si="2">+B5+B6</f>
        <v>9892</v>
      </c>
      <c r="C7" s="21">
        <f t="shared" si="2"/>
        <v>10469</v>
      </c>
      <c r="D7" s="21">
        <f t="shared" si="2"/>
        <v>10563</v>
      </c>
      <c r="E7" s="21">
        <f t="shared" si="2"/>
        <v>11511</v>
      </c>
      <c r="F7" s="21">
        <f t="shared" si="2"/>
        <v>12702</v>
      </c>
      <c r="G7" s="21">
        <f t="shared" si="2"/>
        <v>13126</v>
      </c>
      <c r="H7" s="21">
        <f t="shared" si="2"/>
        <v>13025</v>
      </c>
      <c r="I7" s="21">
        <f>+I5+I6</f>
        <v>14804</v>
      </c>
    </row>
    <row r="8" spans="1:9" x14ac:dyDescent="0.3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9" x14ac:dyDescent="0.3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 x14ac:dyDescent="0.3">
      <c r="A10" s="4" t="s">
        <v>25</v>
      </c>
      <c r="B10" s="5">
        <f t="shared" ref="B10:H10" si="3">+B4-B7-B8-B9</f>
        <v>4205</v>
      </c>
      <c r="C10" s="5">
        <f t="shared" si="3"/>
        <v>4623</v>
      </c>
      <c r="D10" s="5">
        <f t="shared" si="3"/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>+I4-I7-I8-I9</f>
        <v>6651</v>
      </c>
    </row>
    <row r="11" spans="1:9" x14ac:dyDescent="0.3">
      <c r="A11" s="2" t="s">
        <v>26</v>
      </c>
      <c r="B11" s="3">
        <v>932</v>
      </c>
      <c r="C11" s="3">
        <v>863</v>
      </c>
      <c r="D11" s="3">
        <v>646</v>
      </c>
      <c r="E11" s="3">
        <v>2390.79</v>
      </c>
      <c r="F11" s="3">
        <v>772</v>
      </c>
      <c r="G11" s="3">
        <v>348</v>
      </c>
      <c r="H11" s="3">
        <v>934</v>
      </c>
      <c r="I11" s="3">
        <v>605</v>
      </c>
    </row>
    <row r="12" spans="1:9" ht="15" thickBot="1" x14ac:dyDescent="0.35">
      <c r="A12" s="6" t="s">
        <v>29</v>
      </c>
      <c r="B12" s="7">
        <f t="shared" ref="B12:H12" si="4">+B10-B11</f>
        <v>3273</v>
      </c>
      <c r="C12" s="7">
        <f t="shared" si="4"/>
        <v>3760</v>
      </c>
      <c r="D12" s="7">
        <f t="shared" si="4"/>
        <v>4240</v>
      </c>
      <c r="E12" s="7">
        <f t="shared" si="4"/>
        <v>1934.21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>+I10-I11</f>
        <v>6046</v>
      </c>
    </row>
    <row r="13" spans="1:9" ht="15" thickTop="1" x14ac:dyDescent="0.3">
      <c r="A13" s="1" t="s">
        <v>8</v>
      </c>
    </row>
    <row r="14" spans="1:9" x14ac:dyDescent="0.3">
      <c r="A14" s="2" t="s">
        <v>6</v>
      </c>
      <c r="B14">
        <v>0</v>
      </c>
      <c r="C14">
        <v>0</v>
      </c>
      <c r="D14">
        <v>0</v>
      </c>
      <c r="E14">
        <v>0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3">
      <c r="A15" s="2" t="s">
        <v>7</v>
      </c>
      <c r="B15">
        <v>1.85</v>
      </c>
      <c r="C15">
        <v>2.16</v>
      </c>
      <c r="D15">
        <v>2.5059100000000001</v>
      </c>
      <c r="E15">
        <v>2.3705620000000001</v>
      </c>
      <c r="F15">
        <v>2.4894959999999999</v>
      </c>
      <c r="G15">
        <v>1.81616</v>
      </c>
      <c r="H15">
        <v>3.56</v>
      </c>
      <c r="I15">
        <v>3.75</v>
      </c>
    </row>
    <row r="16" spans="1:9" x14ac:dyDescent="0.3">
      <c r="A16" s="1" t="s">
        <v>9</v>
      </c>
    </row>
    <row r="17" spans="1:9" x14ac:dyDescent="0.3">
      <c r="A17" s="2" t="s">
        <v>6</v>
      </c>
      <c r="B17">
        <v>1723.5</v>
      </c>
      <c r="C17">
        <v>1697.9</v>
      </c>
      <c r="D17">
        <v>1657.8</v>
      </c>
      <c r="E17">
        <v>1623.8</v>
      </c>
      <c r="F17">
        <v>1579.7</v>
      </c>
      <c r="G17" s="8">
        <v>1558.8</v>
      </c>
      <c r="H17" s="8">
        <v>1573</v>
      </c>
      <c r="I17" s="8">
        <v>1578.8</v>
      </c>
    </row>
    <row r="18" spans="1:9" x14ac:dyDescent="0.3">
      <c r="A18" s="2" t="s">
        <v>7</v>
      </c>
      <c r="B18">
        <v>1768.8</v>
      </c>
      <c r="C18">
        <v>1742.5</v>
      </c>
      <c r="D18">
        <v>1692</v>
      </c>
      <c r="E18">
        <v>1659.1</v>
      </c>
      <c r="F18">
        <v>1618.4</v>
      </c>
      <c r="G18" s="8">
        <v>1591.6</v>
      </c>
      <c r="H18" s="8">
        <v>1609.4</v>
      </c>
      <c r="I18" s="8">
        <v>1610.8</v>
      </c>
    </row>
    <row r="20" spans="1:9" s="12" customFormat="1" x14ac:dyDescent="0.3">
      <c r="A20" s="12" t="s">
        <v>2</v>
      </c>
      <c r="B20" s="13">
        <f t="shared" ref="B20:H20" si="5">+ROUND(((B12/B18)-B15),2)</f>
        <v>0</v>
      </c>
      <c r="C20" s="13">
        <f t="shared" si="5"/>
        <v>0</v>
      </c>
      <c r="D20" s="13">
        <f t="shared" si="5"/>
        <v>0</v>
      </c>
      <c r="E20" s="13">
        <f t="shared" si="5"/>
        <v>-1.2</v>
      </c>
      <c r="F20" s="13">
        <f t="shared" si="5"/>
        <v>0</v>
      </c>
      <c r="G20" s="13">
        <f>+ROUND(((G12/G18)-G15),2)</f>
        <v>-0.22</v>
      </c>
      <c r="H20" s="13">
        <f t="shared" si="5"/>
        <v>0</v>
      </c>
      <c r="I20" s="13">
        <f>+ROUND(((I12/I18)-I15),2)</f>
        <v>0</v>
      </c>
    </row>
    <row r="22" spans="1:9" x14ac:dyDescent="0.3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3">
      <c r="A23" s="1" t="s">
        <v>30</v>
      </c>
    </row>
    <row r="24" spans="1:9" x14ac:dyDescent="0.3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3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3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3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3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3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</row>
    <row r="30" spans="1:9" x14ac:dyDescent="0.3">
      <c r="A30" s="4" t="s">
        <v>10</v>
      </c>
      <c r="B30" s="5">
        <f t="shared" ref="B30:H30" si="6">+SUM(B25:B29)</f>
        <v>15587</v>
      </c>
      <c r="C30" s="5">
        <f t="shared" si="6"/>
        <v>15025</v>
      </c>
      <c r="D30" s="5">
        <f t="shared" si="6"/>
        <v>16061</v>
      </c>
      <c r="E30" s="5">
        <f t="shared" si="6"/>
        <v>15134</v>
      </c>
      <c r="F30" s="5">
        <f t="shared" si="6"/>
        <v>16525</v>
      </c>
      <c r="G30" s="5">
        <f t="shared" si="6"/>
        <v>20556</v>
      </c>
      <c r="H30" s="5">
        <f t="shared" si="6"/>
        <v>26291</v>
      </c>
      <c r="I30" s="5">
        <f>+SUM(I25:I29)</f>
        <v>28213</v>
      </c>
    </row>
    <row r="31" spans="1:9" x14ac:dyDescent="0.3">
      <c r="A31" s="2" t="s">
        <v>37</v>
      </c>
      <c r="B31" s="3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4866</v>
      </c>
      <c r="H31" s="3">
        <v>4904</v>
      </c>
      <c r="I31" s="3">
        <v>4791</v>
      </c>
    </row>
    <row r="32" spans="1:9" x14ac:dyDescent="0.3">
      <c r="A32" s="2" t="s">
        <v>38</v>
      </c>
      <c r="B32" s="3">
        <v>0</v>
      </c>
      <c r="C32" s="3">
        <v>0</v>
      </c>
      <c r="D32" s="3">
        <v>0</v>
      </c>
      <c r="E32" s="3">
        <v>0</v>
      </c>
      <c r="F32" s="3">
        <v>0</v>
      </c>
      <c r="G32" s="3">
        <v>3097</v>
      </c>
      <c r="H32" s="3">
        <v>3113</v>
      </c>
      <c r="I32" s="3">
        <v>2926</v>
      </c>
    </row>
    <row r="33" spans="1:9" x14ac:dyDescent="0.3">
      <c r="A33" s="2" t="s">
        <v>39</v>
      </c>
      <c r="B33" s="3">
        <v>281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</row>
    <row r="34" spans="1:9" x14ac:dyDescent="0.3">
      <c r="A34" s="2" t="s">
        <v>40</v>
      </c>
      <c r="B34" s="3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</row>
    <row r="35" spans="1:9" x14ac:dyDescent="0.3">
      <c r="A35" s="2" t="s">
        <v>41</v>
      </c>
      <c r="B35" s="3">
        <v>2587</v>
      </c>
      <c r="C35" s="3">
        <v>2422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</row>
    <row r="36" spans="1:9" ht="15" thickBot="1" x14ac:dyDescent="0.35">
      <c r="A36" s="6" t="s">
        <v>42</v>
      </c>
      <c r="B36" s="7">
        <f t="shared" ref="B36:H36" si="7">+SUM(B30:B35)</f>
        <v>21597</v>
      </c>
      <c r="C36" s="7">
        <f t="shared" si="7"/>
        <v>21379</v>
      </c>
      <c r="D36" s="7">
        <f t="shared" si="7"/>
        <v>23259</v>
      </c>
      <c r="E36" s="7">
        <f t="shared" si="7"/>
        <v>22536</v>
      </c>
      <c r="F36" s="7">
        <f t="shared" si="7"/>
        <v>23717</v>
      </c>
      <c r="G36" s="7">
        <f t="shared" si="7"/>
        <v>31342</v>
      </c>
      <c r="H36" s="7">
        <f t="shared" si="7"/>
        <v>37740</v>
      </c>
      <c r="I36" s="7">
        <f>+SUM(I30:I35)</f>
        <v>40321</v>
      </c>
    </row>
    <row r="37" spans="1:9" ht="15" thickTop="1" x14ac:dyDescent="0.3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3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3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</row>
    <row r="40" spans="1:9" x14ac:dyDescent="0.3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</row>
    <row r="41" spans="1:9" x14ac:dyDescent="0.3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</row>
    <row r="42" spans="1:9" x14ac:dyDescent="0.3">
      <c r="A42" s="11" t="s">
        <v>47</v>
      </c>
      <c r="B42" s="3">
        <v>0</v>
      </c>
      <c r="C42" s="3">
        <v>0</v>
      </c>
      <c r="D42" s="3">
        <v>0</v>
      </c>
      <c r="E42" s="3">
        <v>0</v>
      </c>
      <c r="F42" s="3">
        <v>0</v>
      </c>
      <c r="G42" s="3">
        <v>445</v>
      </c>
      <c r="H42" s="3">
        <v>467</v>
      </c>
      <c r="I42" s="3">
        <v>420</v>
      </c>
    </row>
    <row r="43" spans="1:9" x14ac:dyDescent="0.3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</row>
    <row r="44" spans="1:9" x14ac:dyDescent="0.3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</row>
    <row r="45" spans="1:9" x14ac:dyDescent="0.3">
      <c r="A45" s="4" t="s">
        <v>13</v>
      </c>
      <c r="B45" s="5">
        <f t="shared" ref="B45:H45" si="8">+SUM(B39:B44)</f>
        <v>6332</v>
      </c>
      <c r="C45" s="5">
        <f t="shared" si="8"/>
        <v>5358</v>
      </c>
      <c r="D45" s="5">
        <f t="shared" si="8"/>
        <v>5474</v>
      </c>
      <c r="E45" s="5">
        <f t="shared" si="8"/>
        <v>6040</v>
      </c>
      <c r="F45" s="5">
        <f t="shared" si="8"/>
        <v>7866</v>
      </c>
      <c r="G45" s="5">
        <f t="shared" si="8"/>
        <v>8284</v>
      </c>
      <c r="H45" s="5">
        <f t="shared" si="8"/>
        <v>9674</v>
      </c>
      <c r="I45" s="5">
        <f>+SUM(I39:I44)</f>
        <v>10730</v>
      </c>
    </row>
    <row r="46" spans="1:9" x14ac:dyDescent="0.3">
      <c r="A46" s="2" t="s">
        <v>49</v>
      </c>
      <c r="B46" s="3">
        <v>1079</v>
      </c>
      <c r="C46" s="3">
        <v>1993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</row>
    <row r="47" spans="1:9" x14ac:dyDescent="0.3">
      <c r="A47" s="2" t="s">
        <v>50</v>
      </c>
      <c r="B47" s="3">
        <v>0</v>
      </c>
      <c r="C47" s="3">
        <v>0</v>
      </c>
      <c r="D47" s="3">
        <v>0</v>
      </c>
      <c r="E47" s="3">
        <v>0</v>
      </c>
      <c r="F47" s="3">
        <v>0</v>
      </c>
      <c r="G47" s="3">
        <v>2913</v>
      </c>
      <c r="H47" s="3">
        <v>2931</v>
      </c>
      <c r="I47" s="3">
        <v>2777</v>
      </c>
    </row>
    <row r="48" spans="1:9" x14ac:dyDescent="0.3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</row>
    <row r="49" spans="1:9" x14ac:dyDescent="0.3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9" x14ac:dyDescent="0.3">
      <c r="A50" s="11" t="s">
        <v>53</v>
      </c>
      <c r="B50" s="3">
        <v>0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</row>
    <row r="51" spans="1:9" x14ac:dyDescent="0.3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9" x14ac:dyDescent="0.3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9" x14ac:dyDescent="0.3">
      <c r="A53" s="17" t="s">
        <v>56</v>
      </c>
      <c r="B53" s="3"/>
      <c r="C53" s="3"/>
      <c r="D53" s="3"/>
      <c r="E53" s="3"/>
      <c r="F53" s="3"/>
      <c r="G53" s="3"/>
      <c r="H53" s="3"/>
      <c r="I53" s="3"/>
    </row>
    <row r="54" spans="1:9" x14ac:dyDescent="0.3">
      <c r="A54" s="17" t="s">
        <v>57</v>
      </c>
      <c r="B54" s="3">
        <v>3</v>
      </c>
      <c r="C54" s="3">
        <v>3</v>
      </c>
      <c r="D54" s="3">
        <v>3</v>
      </c>
      <c r="E54" s="3">
        <v>3</v>
      </c>
      <c r="F54" s="3">
        <v>3</v>
      </c>
      <c r="G54" s="3">
        <v>3</v>
      </c>
      <c r="H54" s="3">
        <v>3</v>
      </c>
      <c r="I54" s="3">
        <v>3</v>
      </c>
    </row>
    <row r="55" spans="1:9" x14ac:dyDescent="0.3">
      <c r="A55" s="17" t="s">
        <v>58</v>
      </c>
      <c r="B55" s="3">
        <v>6773</v>
      </c>
      <c r="C55" s="3">
        <v>7786</v>
      </c>
      <c r="D55" s="3">
        <v>5710</v>
      </c>
      <c r="E55" s="3">
        <v>6384</v>
      </c>
      <c r="F55" s="3">
        <v>7163</v>
      </c>
      <c r="G55" s="3">
        <v>8299</v>
      </c>
      <c r="H55" s="3">
        <v>9965</v>
      </c>
      <c r="I55" s="3">
        <v>11484</v>
      </c>
    </row>
    <row r="56" spans="1:9" x14ac:dyDescent="0.3">
      <c r="A56" s="17" t="s">
        <v>59</v>
      </c>
      <c r="B56" s="3">
        <v>1246</v>
      </c>
      <c r="C56" s="3">
        <v>318</v>
      </c>
      <c r="D56" s="3">
        <v>-213</v>
      </c>
      <c r="E56" s="3">
        <v>-92</v>
      </c>
      <c r="F56" s="3">
        <v>231</v>
      </c>
      <c r="G56" s="3">
        <v>-56</v>
      </c>
      <c r="H56" s="3">
        <v>-380</v>
      </c>
      <c r="I56" s="3">
        <v>318</v>
      </c>
    </row>
    <row r="57" spans="1:9" x14ac:dyDescent="0.3">
      <c r="A57" s="17" t="s">
        <v>60</v>
      </c>
      <c r="B57" s="3">
        <v>4685</v>
      </c>
      <c r="C57" s="3">
        <v>4151</v>
      </c>
      <c r="D57" s="3">
        <v>6907</v>
      </c>
      <c r="E57" s="3">
        <v>3517</v>
      </c>
      <c r="F57" s="3">
        <v>1643</v>
      </c>
      <c r="G57" s="3">
        <v>-191</v>
      </c>
      <c r="H57" s="3">
        <v>3179</v>
      </c>
      <c r="I57" s="3">
        <v>3476</v>
      </c>
    </row>
    <row r="58" spans="1:9" x14ac:dyDescent="0.3">
      <c r="A58" s="4" t="s">
        <v>61</v>
      </c>
      <c r="B58" s="5">
        <f t="shared" ref="B58:H58" si="9">+SUM(B53:B57)</f>
        <v>12707</v>
      </c>
      <c r="C58" s="5">
        <f t="shared" si="9"/>
        <v>12258</v>
      </c>
      <c r="D58" s="5">
        <f t="shared" si="9"/>
        <v>12407</v>
      </c>
      <c r="E58" s="5">
        <f t="shared" si="9"/>
        <v>9812</v>
      </c>
      <c r="F58" s="5">
        <f t="shared" si="9"/>
        <v>9040</v>
      </c>
      <c r="G58" s="5">
        <f t="shared" si="9"/>
        <v>8055</v>
      </c>
      <c r="H58" s="5">
        <f t="shared" si="9"/>
        <v>12767</v>
      </c>
      <c r="I58" s="5">
        <f>+SUM(I53:I57)</f>
        <v>15281</v>
      </c>
    </row>
    <row r="59" spans="1:9" ht="15" thickBot="1" x14ac:dyDescent="0.35">
      <c r="A59" s="6" t="s">
        <v>62</v>
      </c>
      <c r="B59" s="7">
        <f t="shared" ref="B59:H59" si="10">+SUM(B45:B50)+B58</f>
        <v>21597</v>
      </c>
      <c r="C59" s="7">
        <f t="shared" si="10"/>
        <v>21379</v>
      </c>
      <c r="D59" s="7">
        <f t="shared" si="10"/>
        <v>23259</v>
      </c>
      <c r="E59" s="7">
        <f t="shared" si="10"/>
        <v>22536</v>
      </c>
      <c r="F59" s="7">
        <f t="shared" si="10"/>
        <v>23717</v>
      </c>
      <c r="G59" s="7">
        <f t="shared" si="10"/>
        <v>31342</v>
      </c>
      <c r="H59" s="7">
        <f t="shared" si="10"/>
        <v>37740</v>
      </c>
      <c r="I59" s="7">
        <f>+SUM(I45:I50)+I58</f>
        <v>40321</v>
      </c>
    </row>
    <row r="60" spans="1:9" s="12" customFormat="1" ht="15" thickTop="1" x14ac:dyDescent="0.3">
      <c r="A60" s="12" t="s">
        <v>3</v>
      </c>
      <c r="B60" s="13">
        <f t="shared" ref="B60:H60" si="11">+B59-B36</f>
        <v>0</v>
      </c>
      <c r="C60" s="13">
        <f t="shared" si="11"/>
        <v>0</v>
      </c>
      <c r="D60" s="13">
        <f t="shared" si="11"/>
        <v>0</v>
      </c>
      <c r="E60" s="13">
        <f t="shared" si="11"/>
        <v>0</v>
      </c>
      <c r="F60" s="13">
        <f t="shared" si="11"/>
        <v>0</v>
      </c>
      <c r="G60" s="13">
        <f t="shared" si="11"/>
        <v>0</v>
      </c>
      <c r="H60" s="13">
        <f t="shared" si="11"/>
        <v>0</v>
      </c>
      <c r="I60" s="13">
        <f>+I59-I36</f>
        <v>0</v>
      </c>
    </row>
    <row r="61" spans="1:9" x14ac:dyDescent="0.3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3">
      <c r="A62" t="s">
        <v>15</v>
      </c>
    </row>
    <row r="63" spans="1:9" x14ac:dyDescent="0.3">
      <c r="A63" s="1" t="s">
        <v>63</v>
      </c>
    </row>
    <row r="64" spans="1:9" s="1" customFormat="1" x14ac:dyDescent="0.3">
      <c r="A64" s="10" t="s">
        <v>64</v>
      </c>
      <c r="B64" s="9">
        <v>3273</v>
      </c>
      <c r="C64" s="9">
        <v>3760</v>
      </c>
      <c r="D64" s="9">
        <v>4240</v>
      </c>
      <c r="E64" s="9">
        <v>1933</v>
      </c>
      <c r="F64" s="9">
        <v>4029</v>
      </c>
      <c r="G64" s="9">
        <v>2539</v>
      </c>
      <c r="H64" s="9">
        <f>+H12</f>
        <v>5727</v>
      </c>
      <c r="I64" s="9">
        <f>+I12</f>
        <v>6046</v>
      </c>
    </row>
    <row r="65" spans="1:9" s="1" customFormat="1" x14ac:dyDescent="0.3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9" x14ac:dyDescent="0.3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</row>
    <row r="67" spans="1:9" x14ac:dyDescent="0.3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</row>
    <row r="68" spans="1:9" x14ac:dyDescent="0.3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</row>
    <row r="69" spans="1:9" x14ac:dyDescent="0.3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</row>
    <row r="70" spans="1:9" x14ac:dyDescent="0.3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</row>
    <row r="71" spans="1:9" x14ac:dyDescent="0.3">
      <c r="A71" s="2" t="s">
        <v>71</v>
      </c>
      <c r="B71" s="3"/>
      <c r="C71" s="3"/>
      <c r="D71" s="3"/>
      <c r="E71" s="3"/>
      <c r="F71" s="3"/>
      <c r="G71" s="3"/>
      <c r="H71" s="3"/>
      <c r="I71" s="3"/>
    </row>
    <row r="72" spans="1:9" x14ac:dyDescent="0.3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3">
        <v>1239</v>
      </c>
      <c r="H72" s="3">
        <v>-1606</v>
      </c>
      <c r="I72" s="3">
        <v>-504</v>
      </c>
    </row>
    <row r="73" spans="1:9" x14ac:dyDescent="0.3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3">
        <v>-1854</v>
      </c>
      <c r="H73" s="3">
        <v>507</v>
      </c>
      <c r="I73" s="3">
        <v>-1676</v>
      </c>
    </row>
    <row r="74" spans="1:9" x14ac:dyDescent="0.3">
      <c r="A74" s="11" t="s">
        <v>98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3">
        <v>-654</v>
      </c>
      <c r="H74" s="3">
        <v>-182</v>
      </c>
      <c r="I74" s="3">
        <v>-845</v>
      </c>
    </row>
    <row r="75" spans="1:9" x14ac:dyDescent="0.3">
      <c r="A75" s="11" t="s">
        <v>97</v>
      </c>
      <c r="B75" s="3">
        <v>1237</v>
      </c>
      <c r="C75" s="3">
        <v>-586</v>
      </c>
      <c r="D75" s="3">
        <v>-158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</row>
    <row r="76" spans="1:9" x14ac:dyDescent="0.3">
      <c r="A76" s="25" t="s">
        <v>74</v>
      </c>
      <c r="B76" s="26">
        <f t="shared" ref="B76:H76" si="12">+SUM(B64:B75)</f>
        <v>4680</v>
      </c>
      <c r="C76" s="26">
        <f t="shared" si="12"/>
        <v>3399</v>
      </c>
      <c r="D76" s="26">
        <f t="shared" si="12"/>
        <v>3846</v>
      </c>
      <c r="E76" s="26">
        <f t="shared" si="12"/>
        <v>4955</v>
      </c>
      <c r="F76" s="26">
        <f t="shared" si="12"/>
        <v>5903</v>
      </c>
      <c r="G76" s="26">
        <f t="shared" si="12"/>
        <v>2485</v>
      </c>
      <c r="H76" s="26">
        <f t="shared" si="12"/>
        <v>6657</v>
      </c>
      <c r="I76" s="26">
        <f>+SUM(I64:I75)</f>
        <v>5188</v>
      </c>
    </row>
    <row r="77" spans="1:9" x14ac:dyDescent="0.3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 x14ac:dyDescent="0.3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</row>
    <row r="79" spans="1:9" x14ac:dyDescent="0.3">
      <c r="A79" s="2" t="s">
        <v>77</v>
      </c>
      <c r="B79" s="3">
        <v>5721</v>
      </c>
      <c r="C79" s="3">
        <v>5310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</row>
    <row r="80" spans="1:9" x14ac:dyDescent="0.3">
      <c r="A80" s="2" t="s">
        <v>78</v>
      </c>
      <c r="B80" s="3">
        <v>3</v>
      </c>
      <c r="C80" s="3">
        <v>10</v>
      </c>
      <c r="D80" s="3">
        <v>2436</v>
      </c>
      <c r="E80" s="3">
        <v>2499</v>
      </c>
      <c r="F80" s="3">
        <v>2072</v>
      </c>
      <c r="G80" s="3">
        <v>2379</v>
      </c>
      <c r="H80" s="3">
        <v>2449</v>
      </c>
      <c r="I80" s="3">
        <v>3967</v>
      </c>
    </row>
    <row r="81" spans="1:9" x14ac:dyDescent="0.3">
      <c r="A81" s="2" t="s">
        <v>14</v>
      </c>
      <c r="B81" s="3">
        <v>-963</v>
      </c>
      <c r="C81" s="3">
        <v>-1143</v>
      </c>
      <c r="D81" s="3">
        <v>-1105</v>
      </c>
      <c r="E81" s="3">
        <v>-1028</v>
      </c>
      <c r="F81" s="3">
        <v>-1119</v>
      </c>
      <c r="G81" s="3">
        <v>-1086</v>
      </c>
      <c r="H81" s="3">
        <v>-695</v>
      </c>
      <c r="I81" s="3">
        <v>-758</v>
      </c>
    </row>
    <row r="82" spans="1:9" x14ac:dyDescent="0.3">
      <c r="A82" s="2" t="s">
        <v>79</v>
      </c>
      <c r="B82" s="3">
        <v>0</v>
      </c>
      <c r="C82" s="3">
        <v>156</v>
      </c>
      <c r="D82" s="3">
        <v>-34</v>
      </c>
      <c r="E82" s="3">
        <v>-25</v>
      </c>
      <c r="F82" s="3">
        <v>5</v>
      </c>
      <c r="G82" s="3">
        <v>31</v>
      </c>
      <c r="H82" s="3">
        <v>171</v>
      </c>
      <c r="I82" s="3">
        <v>-19</v>
      </c>
    </row>
    <row r="83" spans="1:9" x14ac:dyDescent="0.3">
      <c r="A83" s="27" t="s">
        <v>80</v>
      </c>
      <c r="B83" s="26">
        <f t="shared" ref="B83:H83" si="13">+SUM(B78:B82)</f>
        <v>-175</v>
      </c>
      <c r="C83" s="26">
        <f t="shared" si="13"/>
        <v>-1034</v>
      </c>
      <c r="D83" s="26">
        <f t="shared" si="13"/>
        <v>-1008</v>
      </c>
      <c r="E83" s="26">
        <f t="shared" si="13"/>
        <v>276</v>
      </c>
      <c r="F83" s="26">
        <f t="shared" si="13"/>
        <v>-264</v>
      </c>
      <c r="G83" s="26">
        <f t="shared" si="13"/>
        <v>-1028</v>
      </c>
      <c r="H83" s="26">
        <f t="shared" si="13"/>
        <v>-3800</v>
      </c>
      <c r="I83" s="26">
        <f>+SUM(I78:I82)</f>
        <v>-1524</v>
      </c>
    </row>
    <row r="84" spans="1:9" x14ac:dyDescent="0.3">
      <c r="A84" s="1" t="s">
        <v>81</v>
      </c>
      <c r="B84" s="3"/>
      <c r="C84" s="3"/>
      <c r="D84" s="3"/>
      <c r="E84" s="3"/>
      <c r="F84" s="3"/>
      <c r="G84" s="3"/>
      <c r="H84" s="3"/>
      <c r="I84" s="3"/>
    </row>
    <row r="85" spans="1:9" x14ac:dyDescent="0.3">
      <c r="A85" s="2" t="s">
        <v>82</v>
      </c>
      <c r="B85" s="3"/>
      <c r="C85" s="3">
        <v>981</v>
      </c>
      <c r="D85" s="3">
        <v>1809</v>
      </c>
      <c r="E85" s="3">
        <v>13</v>
      </c>
      <c r="F85" s="3"/>
      <c r="G85" s="3">
        <v>6134</v>
      </c>
      <c r="H85" s="3">
        <v>0</v>
      </c>
      <c r="I85" s="3">
        <v>0</v>
      </c>
    </row>
    <row r="86" spans="1:9" x14ac:dyDescent="0.3">
      <c r="A86" s="2" t="s">
        <v>83</v>
      </c>
      <c r="B86">
        <v>-63</v>
      </c>
      <c r="C86" s="3">
        <v>0</v>
      </c>
      <c r="D86" s="3">
        <v>0</v>
      </c>
      <c r="E86" s="3">
        <v>0</v>
      </c>
      <c r="F86" s="3">
        <v>-325</v>
      </c>
      <c r="G86" s="3">
        <v>49</v>
      </c>
      <c r="H86" s="3">
        <v>-52</v>
      </c>
      <c r="I86" s="3">
        <v>15</v>
      </c>
    </row>
    <row r="87" spans="1:9" x14ac:dyDescent="0.3">
      <c r="A87" s="2" t="s">
        <v>84</v>
      </c>
      <c r="B87" s="3">
        <v>-26</v>
      </c>
      <c r="C87" s="3">
        <v>-180</v>
      </c>
      <c r="D87" s="3">
        <v>-44</v>
      </c>
      <c r="E87" s="3">
        <v>-6</v>
      </c>
      <c r="F87" s="3">
        <v>-6</v>
      </c>
      <c r="G87" s="3">
        <v>-6</v>
      </c>
      <c r="H87" s="3">
        <v>-197</v>
      </c>
      <c r="I87" s="3">
        <v>0</v>
      </c>
    </row>
    <row r="88" spans="1:9" x14ac:dyDescent="0.3">
      <c r="A88" s="2" t="s">
        <v>85</v>
      </c>
      <c r="B88" s="3">
        <v>514</v>
      </c>
      <c r="C88" s="3">
        <v>507</v>
      </c>
      <c r="D88" s="3">
        <v>489</v>
      </c>
      <c r="E88" s="3">
        <v>733</v>
      </c>
      <c r="F88" s="3">
        <v>700</v>
      </c>
      <c r="G88" s="3">
        <v>885</v>
      </c>
      <c r="H88" s="3">
        <v>1172</v>
      </c>
      <c r="I88" s="3">
        <v>1151</v>
      </c>
    </row>
    <row r="89" spans="1:9" x14ac:dyDescent="0.3">
      <c r="A89" s="2" t="s">
        <v>16</v>
      </c>
      <c r="B89" s="3">
        <v>-2534</v>
      </c>
      <c r="C89" s="3">
        <v>-3238</v>
      </c>
      <c r="D89" s="3">
        <v>-3223</v>
      </c>
      <c r="E89" s="3">
        <v>-4254</v>
      </c>
      <c r="F89" s="3">
        <v>-4286</v>
      </c>
      <c r="G89" s="3">
        <v>-3067</v>
      </c>
      <c r="H89" s="3">
        <v>-608</v>
      </c>
      <c r="I89" s="3">
        <v>-4014</v>
      </c>
    </row>
    <row r="90" spans="1:9" x14ac:dyDescent="0.3">
      <c r="A90" s="2" t="s">
        <v>86</v>
      </c>
      <c r="B90" s="3">
        <v>-899</v>
      </c>
      <c r="C90" s="3">
        <v>-1022</v>
      </c>
      <c r="D90" s="3">
        <v>-1133</v>
      </c>
      <c r="E90" s="3">
        <v>-1243</v>
      </c>
      <c r="F90" s="3">
        <v>-1332</v>
      </c>
      <c r="G90" s="3">
        <v>-1452</v>
      </c>
      <c r="H90" s="3">
        <v>-1638</v>
      </c>
      <c r="I90" s="3">
        <v>-1837</v>
      </c>
    </row>
    <row r="91" spans="1:9" x14ac:dyDescent="0.3">
      <c r="A91" s="2" t="s">
        <v>87</v>
      </c>
      <c r="B91" s="3">
        <v>218</v>
      </c>
      <c r="C91" s="3">
        <v>-22</v>
      </c>
      <c r="D91" s="3">
        <v>-46</v>
      </c>
      <c r="E91" s="3">
        <v>-78</v>
      </c>
      <c r="F91" s="3">
        <v>-44</v>
      </c>
      <c r="G91" s="3">
        <v>-52</v>
      </c>
      <c r="H91" s="3">
        <v>-136</v>
      </c>
      <c r="I91" s="3">
        <v>-151</v>
      </c>
    </row>
    <row r="92" spans="1:9" x14ac:dyDescent="0.3">
      <c r="A92" s="27" t="s">
        <v>88</v>
      </c>
      <c r="B92" s="26">
        <f>+SUM(B85:B91)</f>
        <v>-2790</v>
      </c>
      <c r="C92" s="26">
        <f t="shared" ref="C92:H92" si="14">+SUM(C85:C91)</f>
        <v>-2974</v>
      </c>
      <c r="D92" s="26">
        <f t="shared" si="14"/>
        <v>-2148</v>
      </c>
      <c r="E92" s="26">
        <f t="shared" si="14"/>
        <v>-4835</v>
      </c>
      <c r="F92" s="26">
        <f t="shared" si="14"/>
        <v>-5293</v>
      </c>
      <c r="G92" s="26">
        <f t="shared" si="14"/>
        <v>2491</v>
      </c>
      <c r="H92" s="26">
        <f t="shared" si="14"/>
        <v>-1459</v>
      </c>
      <c r="I92" s="26">
        <f>+SUM(I85:I91)</f>
        <v>-4836</v>
      </c>
    </row>
    <row r="93" spans="1:9" x14ac:dyDescent="0.3">
      <c r="A93" s="2" t="s">
        <v>89</v>
      </c>
      <c r="B93" s="3">
        <v>-83</v>
      </c>
      <c r="C93" s="3">
        <v>-105</v>
      </c>
      <c r="D93" s="3">
        <v>-20</v>
      </c>
      <c r="E93" s="3">
        <v>45</v>
      </c>
      <c r="F93" s="3">
        <v>-129</v>
      </c>
      <c r="G93" s="3">
        <v>-66</v>
      </c>
      <c r="H93" s="3">
        <v>143</v>
      </c>
      <c r="I93" s="3">
        <v>-143</v>
      </c>
    </row>
    <row r="94" spans="1:9" x14ac:dyDescent="0.3">
      <c r="A94" s="27" t="s">
        <v>90</v>
      </c>
      <c r="B94" s="26">
        <f t="shared" ref="B94:H94" si="15">+B76+B83+B92+B93</f>
        <v>1632</v>
      </c>
      <c r="C94" s="26">
        <f t="shared" si="15"/>
        <v>-714</v>
      </c>
      <c r="D94" s="26">
        <f t="shared" si="15"/>
        <v>670</v>
      </c>
      <c r="E94" s="26">
        <f t="shared" si="15"/>
        <v>441</v>
      </c>
      <c r="F94" s="26">
        <f t="shared" si="15"/>
        <v>217</v>
      </c>
      <c r="G94" s="26">
        <f t="shared" si="15"/>
        <v>3882</v>
      </c>
      <c r="H94" s="26">
        <f t="shared" si="15"/>
        <v>1541</v>
      </c>
      <c r="I94" s="26">
        <f>+I76+I83+I92+I93</f>
        <v>-1315</v>
      </c>
    </row>
    <row r="95" spans="1:9" x14ac:dyDescent="0.3">
      <c r="A95" t="s">
        <v>91</v>
      </c>
      <c r="B95" s="3">
        <v>2220</v>
      </c>
      <c r="C95" s="3">
        <v>3852</v>
      </c>
      <c r="D95" s="3">
        <v>3138</v>
      </c>
      <c r="E95" s="3">
        <v>3808</v>
      </c>
      <c r="F95" s="3">
        <v>4249</v>
      </c>
      <c r="G95" s="3">
        <v>4466</v>
      </c>
      <c r="H95" s="3">
        <v>8348</v>
      </c>
      <c r="I95" s="3">
        <f>+H96</f>
        <v>9889</v>
      </c>
    </row>
    <row r="96" spans="1:9" ht="15" thickBot="1" x14ac:dyDescent="0.35">
      <c r="A96" s="6" t="s">
        <v>92</v>
      </c>
      <c r="B96" s="7">
        <f t="shared" ref="B96:G96" si="16">+B94+B95</f>
        <v>3852</v>
      </c>
      <c r="C96" s="7">
        <f t="shared" si="16"/>
        <v>3138</v>
      </c>
      <c r="D96" s="7">
        <f t="shared" si="16"/>
        <v>3808</v>
      </c>
      <c r="E96" s="7">
        <f t="shared" si="16"/>
        <v>4249</v>
      </c>
      <c r="F96" s="7">
        <f t="shared" si="16"/>
        <v>4466</v>
      </c>
      <c r="G96" s="7">
        <f t="shared" si="16"/>
        <v>8348</v>
      </c>
      <c r="H96" s="7">
        <f>+H94+H95</f>
        <v>9889</v>
      </c>
      <c r="I96" s="7">
        <f>+I94+I95</f>
        <v>8574</v>
      </c>
    </row>
    <row r="97" spans="1:9" s="12" customFormat="1" ht="15" thickTop="1" x14ac:dyDescent="0.3">
      <c r="A97" s="12" t="s">
        <v>19</v>
      </c>
      <c r="B97" s="13">
        <f t="shared" ref="B97:H97" si="17">+B96-B25</f>
        <v>0</v>
      </c>
      <c r="C97" s="13">
        <f t="shared" si="17"/>
        <v>0</v>
      </c>
      <c r="D97" s="13">
        <f t="shared" si="17"/>
        <v>0</v>
      </c>
      <c r="E97" s="13">
        <f t="shared" si="17"/>
        <v>0</v>
      </c>
      <c r="F97" s="13">
        <f t="shared" si="17"/>
        <v>0</v>
      </c>
      <c r="G97" s="13">
        <f t="shared" si="17"/>
        <v>0</v>
      </c>
      <c r="H97" s="13">
        <f t="shared" si="17"/>
        <v>0</v>
      </c>
      <c r="I97" s="13">
        <f>+I96-I25</f>
        <v>0</v>
      </c>
    </row>
    <row r="98" spans="1:9" x14ac:dyDescent="0.3">
      <c r="A98" t="s">
        <v>93</v>
      </c>
      <c r="B98" s="3"/>
      <c r="C98" s="3"/>
      <c r="D98" s="3"/>
      <c r="E98" s="3"/>
      <c r="F98" s="3"/>
      <c r="G98" s="3"/>
      <c r="H98" s="3"/>
      <c r="I98" s="3"/>
    </row>
    <row r="99" spans="1:9" x14ac:dyDescent="0.3">
      <c r="A99" s="2" t="s">
        <v>17</v>
      </c>
      <c r="B99" s="3"/>
      <c r="C99" s="3"/>
      <c r="D99" s="3"/>
      <c r="E99" s="3"/>
      <c r="F99" s="3"/>
      <c r="G99" s="3"/>
      <c r="H99" s="3"/>
      <c r="I99" s="3"/>
    </row>
    <row r="100" spans="1:9" x14ac:dyDescent="0.3">
      <c r="A100" s="11" t="s">
        <v>94</v>
      </c>
      <c r="B100" s="3">
        <v>53</v>
      </c>
      <c r="C100" s="3">
        <v>70</v>
      </c>
      <c r="D100" s="3">
        <v>98</v>
      </c>
      <c r="E100" s="3">
        <v>125</v>
      </c>
      <c r="F100" s="3">
        <v>153</v>
      </c>
      <c r="G100" s="3">
        <v>140</v>
      </c>
      <c r="H100" s="3">
        <v>293</v>
      </c>
      <c r="I100" s="3">
        <v>290</v>
      </c>
    </row>
    <row r="101" spans="1:9" x14ac:dyDescent="0.3">
      <c r="A101" s="11" t="s">
        <v>18</v>
      </c>
      <c r="B101" s="3">
        <v>856</v>
      </c>
      <c r="C101" s="3">
        <v>748</v>
      </c>
      <c r="D101" s="3">
        <v>703</v>
      </c>
      <c r="E101" s="3">
        <v>529</v>
      </c>
      <c r="F101" s="3">
        <v>757</v>
      </c>
      <c r="G101" s="3">
        <v>1028</v>
      </c>
      <c r="H101" s="3">
        <v>1177</v>
      </c>
      <c r="I101" s="3">
        <v>1231</v>
      </c>
    </row>
    <row r="102" spans="1:9" x14ac:dyDescent="0.3">
      <c r="A102" s="11" t="s">
        <v>95</v>
      </c>
      <c r="B102" s="3">
        <v>167</v>
      </c>
      <c r="C102" s="3">
        <v>252</v>
      </c>
      <c r="D102" s="3">
        <v>266</v>
      </c>
      <c r="E102" s="3">
        <v>294</v>
      </c>
      <c r="F102" s="3">
        <v>160</v>
      </c>
      <c r="G102" s="3">
        <v>121</v>
      </c>
      <c r="H102" s="3">
        <v>179</v>
      </c>
      <c r="I102" s="3">
        <v>160</v>
      </c>
    </row>
    <row r="103" spans="1:9" x14ac:dyDescent="0.3">
      <c r="A103" s="11" t="s">
        <v>96</v>
      </c>
      <c r="B103" s="3">
        <v>209</v>
      </c>
      <c r="C103" s="3">
        <v>271</v>
      </c>
      <c r="D103" s="3">
        <v>300</v>
      </c>
      <c r="E103" s="3">
        <v>320</v>
      </c>
      <c r="F103" s="3">
        <v>347</v>
      </c>
      <c r="G103" s="3">
        <v>385</v>
      </c>
      <c r="H103" s="3">
        <v>438</v>
      </c>
      <c r="I103" s="3">
        <v>480</v>
      </c>
    </row>
    <row r="105" spans="1:9" x14ac:dyDescent="0.3">
      <c r="A105" s="14" t="s">
        <v>99</v>
      </c>
      <c r="B105" s="14"/>
      <c r="C105" s="14"/>
      <c r="D105" s="14"/>
      <c r="E105" s="14"/>
      <c r="F105" s="14"/>
      <c r="G105" s="14"/>
      <c r="H105" s="14"/>
      <c r="I105" s="14"/>
    </row>
    <row r="106" spans="1:9" x14ac:dyDescent="0.3">
      <c r="A106" s="28" t="s">
        <v>109</v>
      </c>
      <c r="B106" s="3"/>
      <c r="C106" s="3"/>
      <c r="D106" s="3"/>
      <c r="E106" s="3"/>
      <c r="F106" s="3"/>
      <c r="G106" s="3"/>
      <c r="H106" s="3"/>
      <c r="I106" s="3"/>
    </row>
    <row r="107" spans="1:9" x14ac:dyDescent="0.3">
      <c r="A107" s="2" t="s">
        <v>100</v>
      </c>
      <c r="B107" s="3">
        <f t="shared" ref="B107:H107" si="18">+SUM(B108:B110)</f>
        <v>13740</v>
      </c>
      <c r="C107" s="3">
        <f t="shared" si="18"/>
        <v>14764</v>
      </c>
      <c r="D107" s="3">
        <f t="shared" si="18"/>
        <v>15216</v>
      </c>
      <c r="E107" s="3">
        <f t="shared" si="18"/>
        <v>14855</v>
      </c>
      <c r="F107" s="3">
        <f t="shared" si="18"/>
        <v>15902</v>
      </c>
      <c r="G107" s="3">
        <f t="shared" si="18"/>
        <v>14484</v>
      </c>
      <c r="H107" s="3">
        <f t="shared" si="18"/>
        <v>17179</v>
      </c>
      <c r="I107" s="3">
        <f>+SUM(I108:I110)</f>
        <v>18353</v>
      </c>
    </row>
    <row r="108" spans="1:9" x14ac:dyDescent="0.3">
      <c r="A108" s="11" t="s">
        <v>113</v>
      </c>
      <c r="B108">
        <v>8506</v>
      </c>
      <c r="C108">
        <v>9299</v>
      </c>
      <c r="D108">
        <v>9684</v>
      </c>
      <c r="E108">
        <v>9322</v>
      </c>
      <c r="F108">
        <v>10045</v>
      </c>
      <c r="G108">
        <v>9329</v>
      </c>
      <c r="H108" s="8">
        <v>11644</v>
      </c>
      <c r="I108" s="8">
        <v>12228</v>
      </c>
    </row>
    <row r="109" spans="1:9" x14ac:dyDescent="0.3">
      <c r="A109" s="11" t="s">
        <v>114</v>
      </c>
      <c r="B109">
        <v>4410</v>
      </c>
      <c r="C109">
        <v>4746</v>
      </c>
      <c r="D109">
        <v>4886</v>
      </c>
      <c r="E109">
        <v>4938</v>
      </c>
      <c r="F109">
        <v>5260</v>
      </c>
      <c r="G109">
        <v>4639</v>
      </c>
      <c r="H109" s="8">
        <v>5028</v>
      </c>
      <c r="I109" s="8">
        <v>5492</v>
      </c>
    </row>
    <row r="110" spans="1:9" x14ac:dyDescent="0.3">
      <c r="A110" s="11" t="s">
        <v>115</v>
      </c>
      <c r="B110">
        <v>824</v>
      </c>
      <c r="C110">
        <v>719</v>
      </c>
      <c r="D110">
        <v>646</v>
      </c>
      <c r="E110">
        <v>595</v>
      </c>
      <c r="F110">
        <v>597</v>
      </c>
      <c r="G110">
        <v>516</v>
      </c>
      <c r="H110">
        <v>507</v>
      </c>
      <c r="I110">
        <v>633</v>
      </c>
    </row>
    <row r="111" spans="1:9" x14ac:dyDescent="0.3">
      <c r="A111" s="2" t="s">
        <v>101</v>
      </c>
      <c r="B111" s="3">
        <f t="shared" ref="B111:H111" si="19">+SUM(B112:B114)</f>
        <v>7462</v>
      </c>
      <c r="C111" s="3">
        <f t="shared" si="19"/>
        <v>7568</v>
      </c>
      <c r="D111" s="3">
        <f t="shared" si="19"/>
        <v>7970</v>
      </c>
      <c r="E111" s="3">
        <f t="shared" si="19"/>
        <v>9242</v>
      </c>
      <c r="F111" s="3">
        <f t="shared" si="19"/>
        <v>9812</v>
      </c>
      <c r="G111" s="3">
        <f t="shared" si="19"/>
        <v>9347</v>
      </c>
      <c r="H111" s="3">
        <f t="shared" si="19"/>
        <v>11456</v>
      </c>
      <c r="I111" s="3">
        <f>+SUM(I112:I114)</f>
        <v>12479</v>
      </c>
    </row>
    <row r="112" spans="1:9" x14ac:dyDescent="0.3">
      <c r="A112" s="11" t="s">
        <v>113</v>
      </c>
      <c r="B112">
        <v>4937</v>
      </c>
      <c r="C112">
        <v>5043</v>
      </c>
      <c r="D112">
        <v>5192</v>
      </c>
      <c r="E112">
        <v>5875</v>
      </c>
      <c r="F112">
        <v>6293</v>
      </c>
      <c r="G112">
        <v>5892</v>
      </c>
      <c r="H112" s="8">
        <v>6970</v>
      </c>
      <c r="I112" s="8">
        <v>7388</v>
      </c>
    </row>
    <row r="113" spans="1:9" x14ac:dyDescent="0.3">
      <c r="A113" s="11" t="s">
        <v>114</v>
      </c>
      <c r="B113">
        <v>2149</v>
      </c>
      <c r="C113">
        <v>2149</v>
      </c>
      <c r="D113">
        <v>2395</v>
      </c>
      <c r="E113">
        <v>2940</v>
      </c>
      <c r="F113">
        <v>3087</v>
      </c>
      <c r="G113">
        <v>3053</v>
      </c>
      <c r="H113" s="8">
        <v>3996</v>
      </c>
      <c r="I113" s="8">
        <v>4527</v>
      </c>
    </row>
    <row r="114" spans="1:9" x14ac:dyDescent="0.3">
      <c r="A114" s="11" t="s">
        <v>115</v>
      </c>
      <c r="B114">
        <v>376</v>
      </c>
      <c r="C114">
        <v>376</v>
      </c>
      <c r="D114">
        <v>383</v>
      </c>
      <c r="E114">
        <v>427</v>
      </c>
      <c r="F114">
        <v>432</v>
      </c>
      <c r="G114">
        <v>402</v>
      </c>
      <c r="H114">
        <v>490</v>
      </c>
      <c r="I114">
        <v>564</v>
      </c>
    </row>
    <row r="115" spans="1:9" x14ac:dyDescent="0.3">
      <c r="A115" s="2" t="s">
        <v>102</v>
      </c>
      <c r="B115" s="3">
        <f t="shared" ref="B115:H115" si="20">+SUM(B116:B118)</f>
        <v>3067</v>
      </c>
      <c r="C115" s="3">
        <f t="shared" si="20"/>
        <v>3785</v>
      </c>
      <c r="D115" s="3">
        <f t="shared" si="20"/>
        <v>4237</v>
      </c>
      <c r="E115" s="3">
        <f t="shared" si="20"/>
        <v>5134</v>
      </c>
      <c r="F115" s="3">
        <f t="shared" si="20"/>
        <v>6208</v>
      </c>
      <c r="G115" s="3">
        <f t="shared" si="20"/>
        <v>6679</v>
      </c>
      <c r="H115" s="3">
        <f t="shared" si="20"/>
        <v>8290</v>
      </c>
      <c r="I115" s="3">
        <f>+SUM(I116:I118)</f>
        <v>7547</v>
      </c>
    </row>
    <row r="116" spans="1:9" x14ac:dyDescent="0.3">
      <c r="A116" s="11" t="s">
        <v>113</v>
      </c>
      <c r="B116">
        <v>2016</v>
      </c>
      <c r="C116">
        <v>2599</v>
      </c>
      <c r="D116">
        <v>2920</v>
      </c>
      <c r="E116">
        <v>3496</v>
      </c>
      <c r="F116">
        <v>4262</v>
      </c>
      <c r="G116">
        <v>4635</v>
      </c>
      <c r="H116" s="8">
        <v>5748</v>
      </c>
      <c r="I116" s="8">
        <v>5416</v>
      </c>
    </row>
    <row r="117" spans="1:9" x14ac:dyDescent="0.3">
      <c r="A117" s="11" t="s">
        <v>114</v>
      </c>
      <c r="B117">
        <v>925</v>
      </c>
      <c r="C117">
        <v>1055</v>
      </c>
      <c r="D117">
        <v>1188</v>
      </c>
      <c r="E117">
        <v>1508</v>
      </c>
      <c r="F117">
        <v>1808</v>
      </c>
      <c r="G117">
        <v>1896</v>
      </c>
      <c r="H117" s="8">
        <v>2347</v>
      </c>
      <c r="I117" s="8">
        <v>1938</v>
      </c>
    </row>
    <row r="118" spans="1:9" x14ac:dyDescent="0.3">
      <c r="A118" s="11" t="s">
        <v>115</v>
      </c>
      <c r="B118">
        <v>126</v>
      </c>
      <c r="C118">
        <v>131</v>
      </c>
      <c r="D118">
        <v>129</v>
      </c>
      <c r="E118">
        <v>130</v>
      </c>
      <c r="F118">
        <v>138</v>
      </c>
      <c r="G118">
        <v>148</v>
      </c>
      <c r="H118">
        <v>195</v>
      </c>
      <c r="I118">
        <v>193</v>
      </c>
    </row>
    <row r="119" spans="1:9" x14ac:dyDescent="0.3">
      <c r="A119" s="2" t="s">
        <v>106</v>
      </c>
      <c r="B119" s="3">
        <f t="shared" ref="B119:H119" si="21">+SUM(B120:B122)</f>
        <v>4317</v>
      </c>
      <c r="C119" s="3">
        <f t="shared" si="21"/>
        <v>4317</v>
      </c>
      <c r="D119" s="3">
        <f t="shared" si="21"/>
        <v>4737</v>
      </c>
      <c r="E119" s="3">
        <f t="shared" si="21"/>
        <v>5166</v>
      </c>
      <c r="F119" s="3">
        <f t="shared" si="21"/>
        <v>5254</v>
      </c>
      <c r="G119" s="3">
        <f t="shared" si="21"/>
        <v>5028</v>
      </c>
      <c r="H119" s="3">
        <f t="shared" si="21"/>
        <v>5343</v>
      </c>
      <c r="I119" s="3">
        <f>+SUM(I120:I122)</f>
        <v>5955</v>
      </c>
    </row>
    <row r="120" spans="1:9" x14ac:dyDescent="0.3">
      <c r="A120" s="11" t="s">
        <v>113</v>
      </c>
      <c r="B120">
        <v>2930</v>
      </c>
      <c r="C120">
        <v>2930</v>
      </c>
      <c r="D120">
        <v>3285</v>
      </c>
      <c r="E120">
        <v>3575</v>
      </c>
      <c r="F120">
        <v>3622</v>
      </c>
      <c r="G120">
        <v>3449</v>
      </c>
      <c r="H120" s="8">
        <v>3659</v>
      </c>
      <c r="I120" s="8">
        <v>4111</v>
      </c>
    </row>
    <row r="121" spans="1:9" x14ac:dyDescent="0.3">
      <c r="A121" s="11" t="s">
        <v>114</v>
      </c>
      <c r="B121">
        <v>1117</v>
      </c>
      <c r="C121">
        <v>1117</v>
      </c>
      <c r="D121">
        <v>1185</v>
      </c>
      <c r="E121">
        <v>1347</v>
      </c>
      <c r="F121">
        <v>1395</v>
      </c>
      <c r="G121">
        <v>1365</v>
      </c>
      <c r="H121" s="8">
        <v>1494</v>
      </c>
      <c r="I121" s="8">
        <v>1610</v>
      </c>
    </row>
    <row r="122" spans="1:9" x14ac:dyDescent="0.3">
      <c r="A122" s="11" t="s">
        <v>115</v>
      </c>
      <c r="B122">
        <v>270</v>
      </c>
      <c r="C122">
        <v>270</v>
      </c>
      <c r="D122">
        <v>267</v>
      </c>
      <c r="E122">
        <v>244</v>
      </c>
      <c r="F122">
        <v>237</v>
      </c>
      <c r="G122">
        <v>214</v>
      </c>
      <c r="H122">
        <v>190</v>
      </c>
      <c r="I122">
        <v>234</v>
      </c>
    </row>
    <row r="123" spans="1:9" x14ac:dyDescent="0.3">
      <c r="A123" s="2" t="s">
        <v>107</v>
      </c>
      <c r="B123" s="3">
        <v>115</v>
      </c>
      <c r="C123" s="3">
        <v>73</v>
      </c>
      <c r="D123" s="3">
        <v>73</v>
      </c>
      <c r="E123" s="3">
        <v>88</v>
      </c>
      <c r="F123" s="3">
        <v>42</v>
      </c>
      <c r="G123" s="3">
        <v>30</v>
      </c>
      <c r="H123" s="3">
        <v>25</v>
      </c>
      <c r="I123" s="3">
        <v>102</v>
      </c>
    </row>
    <row r="124" spans="1:9" x14ac:dyDescent="0.3">
      <c r="A124" s="4" t="s">
        <v>103</v>
      </c>
      <c r="B124" s="5">
        <f t="shared" ref="B124:I124" si="22">+B107+B111+B115+B119+B123</f>
        <v>28701</v>
      </c>
      <c r="C124" s="5">
        <f t="shared" si="22"/>
        <v>30507</v>
      </c>
      <c r="D124" s="5">
        <f t="shared" si="22"/>
        <v>32233</v>
      </c>
      <c r="E124" s="5">
        <f t="shared" si="22"/>
        <v>34485</v>
      </c>
      <c r="F124" s="5">
        <f t="shared" si="22"/>
        <v>37218</v>
      </c>
      <c r="G124" s="5">
        <f t="shared" si="22"/>
        <v>35568</v>
      </c>
      <c r="H124" s="5">
        <f t="shared" si="22"/>
        <v>42293</v>
      </c>
      <c r="I124" s="5">
        <f t="shared" si="22"/>
        <v>44436</v>
      </c>
    </row>
    <row r="125" spans="1:9" x14ac:dyDescent="0.3">
      <c r="A125" s="2" t="s">
        <v>104</v>
      </c>
      <c r="B125" s="3">
        <v>1982</v>
      </c>
      <c r="C125" s="3">
        <v>1955</v>
      </c>
      <c r="D125" s="3">
        <v>2042</v>
      </c>
      <c r="E125" s="3">
        <v>1886</v>
      </c>
      <c r="F125" s="3">
        <v>1906</v>
      </c>
      <c r="G125" s="3">
        <v>1846</v>
      </c>
      <c r="H125" s="3">
        <f>+SUM(H126:H129)</f>
        <v>2205</v>
      </c>
      <c r="I125" s="3">
        <f>+SUM(I126:I129)</f>
        <v>2346</v>
      </c>
    </row>
    <row r="126" spans="1:9" x14ac:dyDescent="0.3">
      <c r="A126" s="11" t="s">
        <v>113</v>
      </c>
      <c r="B126" s="3">
        <v>0</v>
      </c>
      <c r="C126" s="3">
        <v>0</v>
      </c>
      <c r="D126" s="3">
        <v>0</v>
      </c>
      <c r="E126" s="3">
        <v>0</v>
      </c>
      <c r="F126" s="3">
        <v>1658</v>
      </c>
      <c r="G126" s="3">
        <v>1642</v>
      </c>
      <c r="H126" s="3">
        <v>1986</v>
      </c>
      <c r="I126" s="3">
        <v>2094</v>
      </c>
    </row>
    <row r="127" spans="1:9" x14ac:dyDescent="0.3">
      <c r="A127" s="11" t="s">
        <v>114</v>
      </c>
      <c r="B127" s="3">
        <v>0</v>
      </c>
      <c r="C127" s="3">
        <v>0</v>
      </c>
      <c r="D127" s="3">
        <v>0</v>
      </c>
      <c r="E127" s="3">
        <v>0</v>
      </c>
      <c r="F127" s="3">
        <v>118</v>
      </c>
      <c r="G127" s="3">
        <v>89</v>
      </c>
      <c r="H127" s="3">
        <v>104</v>
      </c>
      <c r="I127" s="3">
        <v>103</v>
      </c>
    </row>
    <row r="128" spans="1:9" x14ac:dyDescent="0.3">
      <c r="A128" s="11" t="s">
        <v>115</v>
      </c>
      <c r="B128" s="3">
        <v>0</v>
      </c>
      <c r="C128" s="3">
        <v>0</v>
      </c>
      <c r="D128" s="3">
        <v>0</v>
      </c>
      <c r="E128" s="3">
        <v>0</v>
      </c>
      <c r="F128" s="3">
        <v>24</v>
      </c>
      <c r="G128" s="3">
        <v>25</v>
      </c>
      <c r="H128" s="3">
        <v>29</v>
      </c>
      <c r="I128" s="3">
        <v>26</v>
      </c>
    </row>
    <row r="129" spans="1:9" x14ac:dyDescent="0.3">
      <c r="A129" s="11" t="s">
        <v>121</v>
      </c>
      <c r="B129" s="3">
        <v>0</v>
      </c>
      <c r="C129" s="3">
        <v>0</v>
      </c>
      <c r="D129" s="3">
        <v>0</v>
      </c>
      <c r="E129" s="3">
        <v>0</v>
      </c>
      <c r="F129" s="3">
        <v>106</v>
      </c>
      <c r="G129" s="3">
        <v>90</v>
      </c>
      <c r="H129" s="3">
        <v>86</v>
      </c>
      <c r="I129" s="3">
        <v>123</v>
      </c>
    </row>
    <row r="130" spans="1:9" x14ac:dyDescent="0.3">
      <c r="A130" s="2" t="s">
        <v>108</v>
      </c>
      <c r="B130" s="3">
        <v>-82</v>
      </c>
      <c r="C130" s="3">
        <v>-86</v>
      </c>
      <c r="D130" s="3">
        <v>75</v>
      </c>
      <c r="E130" s="3">
        <v>26</v>
      </c>
      <c r="F130" s="3">
        <v>-7</v>
      </c>
      <c r="G130" s="3">
        <v>-11</v>
      </c>
      <c r="H130" s="3">
        <v>40</v>
      </c>
      <c r="I130" s="3">
        <v>-72</v>
      </c>
    </row>
    <row r="131" spans="1:9" ht="15" thickBot="1" x14ac:dyDescent="0.35">
      <c r="A131" s="6" t="s">
        <v>105</v>
      </c>
      <c r="B131" s="7">
        <f t="shared" ref="B131:H131" si="23">+B124+B125+B130</f>
        <v>30601</v>
      </c>
      <c r="C131" s="7">
        <f t="shared" si="23"/>
        <v>32376</v>
      </c>
      <c r="D131" s="7">
        <f t="shared" si="23"/>
        <v>34350</v>
      </c>
      <c r="E131" s="7">
        <f t="shared" si="23"/>
        <v>36397</v>
      </c>
      <c r="F131" s="7">
        <f t="shared" si="23"/>
        <v>39117</v>
      </c>
      <c r="G131" s="7">
        <f t="shared" si="23"/>
        <v>37403</v>
      </c>
      <c r="H131" s="7">
        <f t="shared" si="23"/>
        <v>44538</v>
      </c>
      <c r="I131" s="7">
        <f>+I124+I125+I130</f>
        <v>46710</v>
      </c>
    </row>
    <row r="132" spans="1:9" s="12" customFormat="1" ht="15" thickTop="1" x14ac:dyDescent="0.3">
      <c r="A132" s="12" t="s">
        <v>111</v>
      </c>
      <c r="B132" s="13">
        <f>+I131-I2</f>
        <v>0</v>
      </c>
      <c r="C132" s="13">
        <f t="shared" ref="C132:G132" si="24">+C131-C2</f>
        <v>0</v>
      </c>
      <c r="D132" s="13">
        <f t="shared" si="24"/>
        <v>0</v>
      </c>
      <c r="E132" s="13">
        <f t="shared" si="24"/>
        <v>0</v>
      </c>
      <c r="F132" s="13">
        <f t="shared" si="24"/>
        <v>0</v>
      </c>
      <c r="G132" s="13">
        <f t="shared" si="24"/>
        <v>0</v>
      </c>
      <c r="H132" s="13">
        <f>+H131-H2</f>
        <v>0</v>
      </c>
    </row>
    <row r="133" spans="1:9" x14ac:dyDescent="0.3">
      <c r="A133" s="1" t="s">
        <v>110</v>
      </c>
    </row>
    <row r="134" spans="1:9" x14ac:dyDescent="0.3">
      <c r="A134" s="2" t="s">
        <v>100</v>
      </c>
      <c r="B134" s="3">
        <v>3645</v>
      </c>
      <c r="C134" s="3">
        <v>3763</v>
      </c>
      <c r="D134" s="3">
        <v>3875</v>
      </c>
      <c r="E134" s="3">
        <v>3600</v>
      </c>
      <c r="F134" s="3">
        <v>3925</v>
      </c>
      <c r="G134" s="3">
        <v>2899</v>
      </c>
      <c r="H134" s="3">
        <v>5089</v>
      </c>
      <c r="I134" s="3">
        <v>5114</v>
      </c>
    </row>
    <row r="135" spans="1:9" x14ac:dyDescent="0.3">
      <c r="A135" s="2" t="s">
        <v>101</v>
      </c>
      <c r="B135" s="3">
        <v>1787</v>
      </c>
      <c r="C135" s="3">
        <v>1787</v>
      </c>
      <c r="D135" s="3">
        <v>1507</v>
      </c>
      <c r="E135" s="3">
        <v>1587</v>
      </c>
      <c r="F135" s="3">
        <v>1995</v>
      </c>
      <c r="G135" s="3">
        <v>1541</v>
      </c>
      <c r="H135" s="3">
        <v>2435</v>
      </c>
      <c r="I135" s="3">
        <v>3293</v>
      </c>
    </row>
    <row r="136" spans="1:9" x14ac:dyDescent="0.3">
      <c r="A136" s="2" t="s">
        <v>102</v>
      </c>
      <c r="B136" s="3">
        <v>993</v>
      </c>
      <c r="C136" s="3">
        <v>1372</v>
      </c>
      <c r="D136" s="3">
        <v>1507</v>
      </c>
      <c r="E136" s="3">
        <v>1807</v>
      </c>
      <c r="F136" s="3">
        <v>2376</v>
      </c>
      <c r="G136" s="3">
        <v>2490</v>
      </c>
      <c r="H136" s="3">
        <v>3243</v>
      </c>
      <c r="I136" s="3">
        <v>2365</v>
      </c>
    </row>
    <row r="137" spans="1:9" x14ac:dyDescent="0.3">
      <c r="A137" s="2" t="s">
        <v>106</v>
      </c>
      <c r="B137" s="3">
        <v>655</v>
      </c>
      <c r="C137" s="3">
        <v>1002</v>
      </c>
      <c r="D137" s="3">
        <v>980</v>
      </c>
      <c r="E137" s="3">
        <v>1189</v>
      </c>
      <c r="F137" s="3">
        <v>1323</v>
      </c>
      <c r="G137" s="3">
        <v>1184</v>
      </c>
      <c r="H137" s="3">
        <v>1530</v>
      </c>
      <c r="I137" s="3">
        <v>1896</v>
      </c>
    </row>
    <row r="138" spans="1:9" x14ac:dyDescent="0.3">
      <c r="A138" s="2" t="s">
        <v>107</v>
      </c>
      <c r="B138" s="3">
        <v>-2267</v>
      </c>
      <c r="C138" s="3">
        <v>-2596</v>
      </c>
      <c r="D138" s="3">
        <v>-2677</v>
      </c>
      <c r="E138" s="3">
        <v>-2658</v>
      </c>
      <c r="F138" s="3">
        <v>-3262</v>
      </c>
      <c r="G138" s="3">
        <v>-3468</v>
      </c>
      <c r="H138" s="3">
        <v>-3656</v>
      </c>
      <c r="I138" s="3">
        <v>-4262</v>
      </c>
    </row>
    <row r="139" spans="1:9" x14ac:dyDescent="0.3">
      <c r="A139" s="4" t="s">
        <v>103</v>
      </c>
      <c r="B139" s="5">
        <f t="shared" ref="B139:I139" si="25">+SUM(B134:B138)</f>
        <v>4813</v>
      </c>
      <c r="C139" s="5">
        <f t="shared" si="25"/>
        <v>5328</v>
      </c>
      <c r="D139" s="5">
        <f t="shared" si="25"/>
        <v>5192</v>
      </c>
      <c r="E139" s="5">
        <f t="shared" si="25"/>
        <v>5525</v>
      </c>
      <c r="F139" s="5">
        <f t="shared" si="25"/>
        <v>6357</v>
      </c>
      <c r="G139" s="5">
        <f t="shared" si="25"/>
        <v>4646</v>
      </c>
      <c r="H139" s="5">
        <f t="shared" si="25"/>
        <v>8641</v>
      </c>
      <c r="I139" s="5">
        <f t="shared" si="25"/>
        <v>8406</v>
      </c>
    </row>
    <row r="140" spans="1:9" x14ac:dyDescent="0.3">
      <c r="A140" s="2" t="s">
        <v>104</v>
      </c>
      <c r="B140" s="3">
        <v>517</v>
      </c>
      <c r="C140" s="3">
        <v>487</v>
      </c>
      <c r="D140" s="3">
        <v>477</v>
      </c>
      <c r="E140" s="3">
        <v>310</v>
      </c>
      <c r="F140" s="3">
        <v>303</v>
      </c>
      <c r="G140" s="3">
        <v>297</v>
      </c>
      <c r="H140" s="3">
        <v>543</v>
      </c>
      <c r="I140" s="3">
        <v>669</v>
      </c>
    </row>
    <row r="141" spans="1:9" x14ac:dyDescent="0.3">
      <c r="A141" s="2" t="s">
        <v>108</v>
      </c>
      <c r="B141" s="3">
        <v>-1097</v>
      </c>
      <c r="C141" s="3">
        <v>-1173</v>
      </c>
      <c r="D141" s="3">
        <v>-724</v>
      </c>
      <c r="E141" s="3">
        <v>-1456</v>
      </c>
      <c r="F141" s="3">
        <v>-1810</v>
      </c>
      <c r="G141" s="3">
        <v>-1967</v>
      </c>
      <c r="H141" s="3">
        <v>-2261</v>
      </c>
      <c r="I141" s="3">
        <v>-2219</v>
      </c>
    </row>
    <row r="142" spans="1:9" ht="15" thickBot="1" x14ac:dyDescent="0.35">
      <c r="A142" s="6" t="s">
        <v>112</v>
      </c>
      <c r="B142" s="7">
        <f t="shared" ref="B142" si="26">+SUM(B139:B141)</f>
        <v>4233</v>
      </c>
      <c r="C142" s="7">
        <f t="shared" ref="C142:H142" si="27">+SUM(C139:C141)</f>
        <v>4642</v>
      </c>
      <c r="D142" s="7">
        <f t="shared" si="27"/>
        <v>4945</v>
      </c>
      <c r="E142" s="7">
        <f t="shared" si="27"/>
        <v>4379</v>
      </c>
      <c r="F142" s="7">
        <f t="shared" si="27"/>
        <v>4850</v>
      </c>
      <c r="G142" s="7">
        <f t="shared" si="27"/>
        <v>2976</v>
      </c>
      <c r="H142" s="7">
        <f t="shared" si="27"/>
        <v>6923</v>
      </c>
      <c r="I142" s="7">
        <f>+SUM(I139:I141)</f>
        <v>6856</v>
      </c>
    </row>
    <row r="143" spans="1:9" s="12" customFormat="1" ht="15" thickTop="1" x14ac:dyDescent="0.3">
      <c r="A143" s="12" t="s">
        <v>111</v>
      </c>
      <c r="B143" s="13">
        <f t="shared" ref="B143:H143" si="28">+B142-B10-B8</f>
        <v>0</v>
      </c>
      <c r="C143" s="13">
        <f t="shared" si="28"/>
        <v>0</v>
      </c>
      <c r="D143" s="13">
        <f t="shared" si="28"/>
        <v>0</v>
      </c>
      <c r="E143" s="13">
        <f t="shared" si="28"/>
        <v>0</v>
      </c>
      <c r="F143" s="13">
        <f t="shared" si="28"/>
        <v>0</v>
      </c>
      <c r="G143" s="13">
        <f t="shared" si="28"/>
        <v>0</v>
      </c>
      <c r="H143" s="13">
        <f t="shared" si="28"/>
        <v>0</v>
      </c>
      <c r="I143" s="13">
        <f>+I142-I10-I8</f>
        <v>0</v>
      </c>
    </row>
    <row r="144" spans="1:9" x14ac:dyDescent="0.3">
      <c r="A144" s="1" t="s">
        <v>117</v>
      </c>
    </row>
    <row r="145" spans="1:9" x14ac:dyDescent="0.3">
      <c r="A145" s="2" t="s">
        <v>100</v>
      </c>
      <c r="B145" s="3">
        <v>632</v>
      </c>
      <c r="C145" s="3">
        <v>742</v>
      </c>
      <c r="D145" s="3">
        <v>819</v>
      </c>
      <c r="E145" s="3">
        <v>848</v>
      </c>
      <c r="F145" s="3">
        <v>814</v>
      </c>
      <c r="G145" s="3">
        <v>645</v>
      </c>
      <c r="H145" s="3">
        <v>617</v>
      </c>
      <c r="I145" s="3">
        <v>639</v>
      </c>
    </row>
    <row r="146" spans="1:9" x14ac:dyDescent="0.3">
      <c r="A146" s="2" t="s">
        <v>101</v>
      </c>
      <c r="B146" s="3">
        <v>498</v>
      </c>
      <c r="C146" s="3">
        <v>639</v>
      </c>
      <c r="D146" s="3">
        <v>709</v>
      </c>
      <c r="E146" s="3">
        <v>849</v>
      </c>
      <c r="F146" s="3">
        <v>929</v>
      </c>
      <c r="G146" s="3">
        <v>885</v>
      </c>
      <c r="H146" s="3">
        <v>982</v>
      </c>
      <c r="I146" s="3">
        <v>920</v>
      </c>
    </row>
    <row r="147" spans="1:9" x14ac:dyDescent="0.3">
      <c r="A147" s="2" t="s">
        <v>102</v>
      </c>
      <c r="B147" s="3">
        <v>254</v>
      </c>
      <c r="C147" s="3">
        <v>234</v>
      </c>
      <c r="D147" s="3">
        <v>225</v>
      </c>
      <c r="E147" s="3">
        <v>256</v>
      </c>
      <c r="F147" s="3">
        <v>237</v>
      </c>
      <c r="G147" s="3">
        <v>214</v>
      </c>
      <c r="H147" s="3">
        <v>288</v>
      </c>
      <c r="I147" s="3">
        <v>303</v>
      </c>
    </row>
    <row r="148" spans="1:9" x14ac:dyDescent="0.3">
      <c r="A148" s="2" t="s">
        <v>118</v>
      </c>
      <c r="B148" s="3">
        <v>308</v>
      </c>
      <c r="C148" s="3">
        <v>332</v>
      </c>
      <c r="D148" s="3">
        <v>340</v>
      </c>
      <c r="E148" s="3">
        <v>339</v>
      </c>
      <c r="F148" s="3">
        <v>326</v>
      </c>
      <c r="G148" s="3">
        <v>296</v>
      </c>
      <c r="H148" s="3">
        <v>304</v>
      </c>
      <c r="I148" s="3">
        <v>274</v>
      </c>
    </row>
    <row r="149" spans="1:9" x14ac:dyDescent="0.3">
      <c r="A149" s="2" t="s">
        <v>107</v>
      </c>
      <c r="B149" s="3">
        <v>484</v>
      </c>
      <c r="C149" s="3">
        <v>511</v>
      </c>
      <c r="D149" s="3">
        <v>533</v>
      </c>
      <c r="E149" s="3">
        <v>597</v>
      </c>
      <c r="F149" s="3">
        <v>665</v>
      </c>
      <c r="G149" s="3">
        <v>830</v>
      </c>
      <c r="H149" s="3">
        <v>780</v>
      </c>
      <c r="I149" s="3">
        <v>789</v>
      </c>
    </row>
    <row r="150" spans="1:9" x14ac:dyDescent="0.3">
      <c r="A150" s="4" t="s">
        <v>119</v>
      </c>
      <c r="B150" s="5">
        <f t="shared" ref="B150:I150" si="29">+SUM(B145:B149)</f>
        <v>2176</v>
      </c>
      <c r="C150" s="5">
        <f t="shared" si="29"/>
        <v>2458</v>
      </c>
      <c r="D150" s="5">
        <f t="shared" si="29"/>
        <v>2626</v>
      </c>
      <c r="E150" s="5">
        <f t="shared" si="29"/>
        <v>2889</v>
      </c>
      <c r="F150" s="5">
        <f t="shared" si="29"/>
        <v>2971</v>
      </c>
      <c r="G150" s="5">
        <f t="shared" si="29"/>
        <v>2870</v>
      </c>
      <c r="H150" s="5">
        <f t="shared" si="29"/>
        <v>2971</v>
      </c>
      <c r="I150" s="5">
        <f t="shared" si="29"/>
        <v>2925</v>
      </c>
    </row>
    <row r="151" spans="1:9" x14ac:dyDescent="0.3">
      <c r="A151" s="2" t="s">
        <v>104</v>
      </c>
      <c r="B151" s="3">
        <v>122</v>
      </c>
      <c r="C151" s="3">
        <v>125</v>
      </c>
      <c r="D151" s="3">
        <v>125</v>
      </c>
      <c r="E151" s="3">
        <v>115</v>
      </c>
      <c r="F151" s="3">
        <v>100</v>
      </c>
      <c r="G151" s="3">
        <v>80</v>
      </c>
      <c r="H151" s="3">
        <v>63</v>
      </c>
      <c r="I151" s="3">
        <v>49</v>
      </c>
    </row>
    <row r="152" spans="1:9" x14ac:dyDescent="0.3">
      <c r="A152" s="2" t="s">
        <v>108</v>
      </c>
      <c r="B152" s="3">
        <v>713</v>
      </c>
      <c r="C152" s="3">
        <v>937</v>
      </c>
      <c r="D152" s="3">
        <v>1238</v>
      </c>
      <c r="E152" s="3">
        <v>1450</v>
      </c>
      <c r="F152" s="3">
        <v>1673</v>
      </c>
      <c r="G152" s="3">
        <v>1916</v>
      </c>
      <c r="H152" s="3">
        <v>1870</v>
      </c>
      <c r="I152" s="3">
        <v>1817</v>
      </c>
    </row>
    <row r="153" spans="1:9" ht="15" thickBot="1" x14ac:dyDescent="0.35">
      <c r="A153" s="6" t="s">
        <v>120</v>
      </c>
      <c r="B153" s="7">
        <f t="shared" ref="B153:H153" si="30">+SUM(B150:B152)</f>
        <v>3011</v>
      </c>
      <c r="C153" s="7">
        <f t="shared" si="30"/>
        <v>3520</v>
      </c>
      <c r="D153" s="7">
        <f t="shared" si="30"/>
        <v>3989</v>
      </c>
      <c r="E153" s="7">
        <f t="shared" si="30"/>
        <v>4454</v>
      </c>
      <c r="F153" s="7">
        <f t="shared" si="30"/>
        <v>4744</v>
      </c>
      <c r="G153" s="7">
        <f t="shared" si="30"/>
        <v>4866</v>
      </c>
      <c r="H153" s="7">
        <f t="shared" si="30"/>
        <v>4904</v>
      </c>
      <c r="I153" s="7">
        <f>+SUM(I150:I152)</f>
        <v>4791</v>
      </c>
    </row>
    <row r="154" spans="1:9" ht="15" thickTop="1" x14ac:dyDescent="0.3">
      <c r="A154" s="12" t="s">
        <v>111</v>
      </c>
      <c r="B154" s="13">
        <f t="shared" ref="B154:H154" si="31">+B153-B31</f>
        <v>0</v>
      </c>
      <c r="C154" s="13">
        <f t="shared" si="31"/>
        <v>0</v>
      </c>
      <c r="D154" s="13">
        <f t="shared" si="31"/>
        <v>0</v>
      </c>
      <c r="E154" s="13">
        <f t="shared" si="31"/>
        <v>0</v>
      </c>
      <c r="F154" s="13">
        <f t="shared" si="31"/>
        <v>0</v>
      </c>
      <c r="G154" s="13">
        <f t="shared" si="31"/>
        <v>0</v>
      </c>
      <c r="H154" s="13">
        <f t="shared" si="31"/>
        <v>0</v>
      </c>
      <c r="I154" s="13">
        <f>+I153-I31</f>
        <v>0</v>
      </c>
    </row>
    <row r="155" spans="1:9" x14ac:dyDescent="0.3">
      <c r="A155" s="1" t="s">
        <v>122</v>
      </c>
    </row>
    <row r="156" spans="1:9" x14ac:dyDescent="0.3">
      <c r="A156" s="2" t="s">
        <v>100</v>
      </c>
      <c r="B156" s="3">
        <v>-208</v>
      </c>
      <c r="C156" s="3">
        <v>-242</v>
      </c>
      <c r="D156" s="3">
        <v>-223</v>
      </c>
      <c r="E156" s="3">
        <v>-196</v>
      </c>
      <c r="F156" s="3">
        <v>-117</v>
      </c>
      <c r="G156" s="3">
        <v>-110</v>
      </c>
      <c r="H156" s="3">
        <v>98</v>
      </c>
      <c r="I156" s="3">
        <v>146</v>
      </c>
    </row>
    <row r="157" spans="1:9" x14ac:dyDescent="0.3">
      <c r="A157" s="2" t="s">
        <v>101</v>
      </c>
      <c r="B157" s="3">
        <v>-236</v>
      </c>
      <c r="C157" s="3">
        <v>-234</v>
      </c>
      <c r="D157" s="3">
        <v>-173</v>
      </c>
      <c r="E157" s="3">
        <v>-240</v>
      </c>
      <c r="F157" s="3">
        <v>-233</v>
      </c>
      <c r="G157" s="3">
        <v>-139</v>
      </c>
      <c r="H157" s="3">
        <v>153</v>
      </c>
      <c r="I157" s="3">
        <v>197</v>
      </c>
    </row>
    <row r="158" spans="1:9" x14ac:dyDescent="0.3">
      <c r="A158" s="2" t="s">
        <v>102</v>
      </c>
      <c r="B158" s="3">
        <v>-69</v>
      </c>
      <c r="C158" s="3">
        <v>-44</v>
      </c>
      <c r="D158" s="3">
        <v>-51</v>
      </c>
      <c r="E158" s="3">
        <v>-76</v>
      </c>
      <c r="F158" s="3">
        <v>-49</v>
      </c>
      <c r="G158" s="3">
        <v>-28</v>
      </c>
      <c r="H158" s="3">
        <v>94</v>
      </c>
      <c r="I158" s="3">
        <v>78</v>
      </c>
    </row>
    <row r="159" spans="1:9" x14ac:dyDescent="0.3">
      <c r="A159" s="2" t="s">
        <v>118</v>
      </c>
      <c r="B159" s="3">
        <v>-52</v>
      </c>
      <c r="C159" s="3">
        <v>-62</v>
      </c>
      <c r="D159" s="3">
        <v>-59</v>
      </c>
      <c r="E159" s="3">
        <v>-49</v>
      </c>
      <c r="F159" s="3">
        <v>-47</v>
      </c>
      <c r="G159" s="3">
        <v>-41</v>
      </c>
      <c r="H159" s="3">
        <v>54</v>
      </c>
      <c r="I159" s="3">
        <v>56</v>
      </c>
    </row>
    <row r="160" spans="1:9" x14ac:dyDescent="0.3">
      <c r="A160" s="2" t="s">
        <v>107</v>
      </c>
      <c r="B160" s="3">
        <v>-225</v>
      </c>
      <c r="C160" s="3">
        <v>-258</v>
      </c>
      <c r="D160" s="3">
        <v>-278</v>
      </c>
      <c r="E160" s="3">
        <v>-286</v>
      </c>
      <c r="F160" s="3">
        <v>-278</v>
      </c>
      <c r="G160" s="3">
        <v>-438</v>
      </c>
      <c r="H160" s="3">
        <v>278</v>
      </c>
      <c r="I160" s="3">
        <v>222</v>
      </c>
    </row>
    <row r="161" spans="1:9" x14ac:dyDescent="0.3">
      <c r="A161" s="4" t="s">
        <v>119</v>
      </c>
      <c r="B161" s="5">
        <f t="shared" ref="B161:I161" si="32">+SUM(B156:B160)</f>
        <v>-790</v>
      </c>
      <c r="C161" s="5">
        <f t="shared" si="32"/>
        <v>-840</v>
      </c>
      <c r="D161" s="5">
        <f t="shared" si="32"/>
        <v>-784</v>
      </c>
      <c r="E161" s="5">
        <f t="shared" si="32"/>
        <v>-847</v>
      </c>
      <c r="F161" s="5">
        <f t="shared" si="32"/>
        <v>-724</v>
      </c>
      <c r="G161" s="5">
        <f t="shared" si="32"/>
        <v>-756</v>
      </c>
      <c r="H161" s="5">
        <f t="shared" si="32"/>
        <v>677</v>
      </c>
      <c r="I161" s="5">
        <f t="shared" si="32"/>
        <v>699</v>
      </c>
    </row>
    <row r="162" spans="1:9" x14ac:dyDescent="0.3">
      <c r="A162" s="2" t="s">
        <v>104</v>
      </c>
      <c r="B162" s="3">
        <v>-69</v>
      </c>
      <c r="C162" s="3">
        <v>-39</v>
      </c>
      <c r="D162" s="3">
        <v>-30</v>
      </c>
      <c r="E162" s="3">
        <v>-22</v>
      </c>
      <c r="F162" s="3">
        <v>-18</v>
      </c>
      <c r="G162" s="3">
        <v>-12</v>
      </c>
      <c r="H162" s="3">
        <v>7</v>
      </c>
      <c r="I162" s="3">
        <v>9</v>
      </c>
    </row>
    <row r="163" spans="1:9" x14ac:dyDescent="0.3">
      <c r="A163" s="2" t="s">
        <v>108</v>
      </c>
      <c r="B163" s="3">
        <f t="shared" ref="B163:H163" si="33">-(SUM(B161:B162)+B81)</f>
        <v>1822</v>
      </c>
      <c r="C163" s="3">
        <f t="shared" si="33"/>
        <v>2022</v>
      </c>
      <c r="D163" s="3">
        <f t="shared" si="33"/>
        <v>1919</v>
      </c>
      <c r="E163" s="3">
        <f t="shared" si="33"/>
        <v>1897</v>
      </c>
      <c r="F163" s="3">
        <f t="shared" si="33"/>
        <v>1861</v>
      </c>
      <c r="G163" s="3">
        <f t="shared" si="33"/>
        <v>1854</v>
      </c>
      <c r="H163" s="3">
        <f t="shared" si="33"/>
        <v>11</v>
      </c>
      <c r="I163" s="3">
        <f>-(SUM(I161:I162)+I81)</f>
        <v>50</v>
      </c>
    </row>
    <row r="164" spans="1:9" ht="15" thickBot="1" x14ac:dyDescent="0.35">
      <c r="A164" s="6" t="s">
        <v>123</v>
      </c>
      <c r="B164" s="7">
        <f t="shared" ref="B164:H164" si="34">+SUM(B161:B163)</f>
        <v>963</v>
      </c>
      <c r="C164" s="7">
        <f t="shared" si="34"/>
        <v>1143</v>
      </c>
      <c r="D164" s="7">
        <f t="shared" si="34"/>
        <v>1105</v>
      </c>
      <c r="E164" s="7">
        <f t="shared" si="34"/>
        <v>1028</v>
      </c>
      <c r="F164" s="7">
        <f t="shared" si="34"/>
        <v>1119</v>
      </c>
      <c r="G164" s="7">
        <f t="shared" si="34"/>
        <v>1086</v>
      </c>
      <c r="H164" s="7">
        <f t="shared" si="34"/>
        <v>695</v>
      </c>
      <c r="I164" s="7">
        <f>+SUM(I161:I163)</f>
        <v>758</v>
      </c>
    </row>
    <row r="165" spans="1:9" ht="15" thickTop="1" x14ac:dyDescent="0.3">
      <c r="A165" s="12" t="s">
        <v>111</v>
      </c>
      <c r="B165" s="13">
        <f t="shared" ref="B165:H165" si="35">+B164+B81</f>
        <v>0</v>
      </c>
      <c r="C165" s="13">
        <f t="shared" si="35"/>
        <v>0</v>
      </c>
      <c r="D165" s="13">
        <f t="shared" si="35"/>
        <v>0</v>
      </c>
      <c r="E165" s="13">
        <f t="shared" si="35"/>
        <v>0</v>
      </c>
      <c r="F165" s="13">
        <f t="shared" si="35"/>
        <v>0</v>
      </c>
      <c r="G165" s="13">
        <f t="shared" si="35"/>
        <v>0</v>
      </c>
      <c r="H165" s="13">
        <f t="shared" si="35"/>
        <v>0</v>
      </c>
      <c r="I165" s="13">
        <f>+I164+I81</f>
        <v>0</v>
      </c>
    </row>
    <row r="166" spans="1:9" x14ac:dyDescent="0.3">
      <c r="A166" s="1" t="s">
        <v>124</v>
      </c>
    </row>
    <row r="167" spans="1:9" x14ac:dyDescent="0.3">
      <c r="A167" s="2" t="s">
        <v>100</v>
      </c>
      <c r="B167" s="3">
        <v>121</v>
      </c>
      <c r="C167" s="3">
        <v>133</v>
      </c>
      <c r="D167" s="3">
        <v>140</v>
      </c>
      <c r="E167" s="3">
        <v>160</v>
      </c>
      <c r="F167" s="3">
        <v>149</v>
      </c>
      <c r="G167" s="3">
        <v>148</v>
      </c>
      <c r="H167" s="3">
        <v>130</v>
      </c>
      <c r="I167" s="3">
        <v>124</v>
      </c>
    </row>
    <row r="168" spans="1:9" x14ac:dyDescent="0.3">
      <c r="A168" s="2" t="s">
        <v>101</v>
      </c>
      <c r="B168" s="3">
        <v>87</v>
      </c>
      <c r="C168" s="3">
        <v>85</v>
      </c>
      <c r="D168" s="3">
        <v>106</v>
      </c>
      <c r="E168" s="3">
        <v>116</v>
      </c>
      <c r="F168" s="3">
        <v>111</v>
      </c>
      <c r="G168" s="3">
        <v>132</v>
      </c>
      <c r="H168" s="3">
        <v>136</v>
      </c>
      <c r="I168" s="3">
        <v>134</v>
      </c>
    </row>
    <row r="169" spans="1:9" x14ac:dyDescent="0.3">
      <c r="A169" s="2" t="s">
        <v>102</v>
      </c>
      <c r="B169" s="3">
        <v>46</v>
      </c>
      <c r="C169" s="3">
        <v>48</v>
      </c>
      <c r="D169" s="3">
        <v>54</v>
      </c>
      <c r="E169" s="3">
        <v>56</v>
      </c>
      <c r="F169" s="3">
        <v>50</v>
      </c>
      <c r="G169" s="3">
        <v>44</v>
      </c>
      <c r="H169" s="3">
        <v>46</v>
      </c>
      <c r="I169" s="3">
        <v>41</v>
      </c>
    </row>
    <row r="170" spans="1:9" x14ac:dyDescent="0.3">
      <c r="A170" s="2" t="s">
        <v>106</v>
      </c>
      <c r="B170" s="3">
        <v>49</v>
      </c>
      <c r="C170" s="3">
        <v>42</v>
      </c>
      <c r="D170" s="3">
        <v>54</v>
      </c>
      <c r="E170" s="3">
        <v>55</v>
      </c>
      <c r="F170" s="3">
        <v>53</v>
      </c>
      <c r="G170" s="3">
        <v>46</v>
      </c>
      <c r="H170" s="3">
        <v>43</v>
      </c>
      <c r="I170" s="3">
        <v>42</v>
      </c>
    </row>
    <row r="171" spans="1:9" x14ac:dyDescent="0.3">
      <c r="A171" s="2" t="s">
        <v>107</v>
      </c>
      <c r="B171" s="3">
        <v>210</v>
      </c>
      <c r="C171" s="3">
        <v>230</v>
      </c>
      <c r="D171" s="3">
        <v>233</v>
      </c>
      <c r="E171" s="3">
        <v>217</v>
      </c>
      <c r="F171" s="3">
        <v>195</v>
      </c>
      <c r="G171" s="3">
        <v>214</v>
      </c>
      <c r="H171" s="3">
        <v>222</v>
      </c>
      <c r="I171" s="3">
        <v>220</v>
      </c>
    </row>
    <row r="172" spans="1:9" x14ac:dyDescent="0.3">
      <c r="A172" s="4" t="s">
        <v>119</v>
      </c>
      <c r="B172" s="5">
        <f t="shared" ref="B172:I172" si="36">+SUM(B167:B171)</f>
        <v>513</v>
      </c>
      <c r="C172" s="5">
        <f t="shared" si="36"/>
        <v>538</v>
      </c>
      <c r="D172" s="5">
        <f t="shared" si="36"/>
        <v>587</v>
      </c>
      <c r="E172" s="5">
        <f t="shared" si="36"/>
        <v>604</v>
      </c>
      <c r="F172" s="5">
        <f t="shared" si="36"/>
        <v>558</v>
      </c>
      <c r="G172" s="5">
        <f t="shared" si="36"/>
        <v>584</v>
      </c>
      <c r="H172" s="5">
        <f t="shared" si="36"/>
        <v>577</v>
      </c>
      <c r="I172" s="5">
        <f t="shared" si="36"/>
        <v>561</v>
      </c>
    </row>
    <row r="173" spans="1:9" x14ac:dyDescent="0.3">
      <c r="A173" s="2" t="s">
        <v>104</v>
      </c>
      <c r="B173" s="3">
        <v>18</v>
      </c>
      <c r="C173" s="3">
        <v>27</v>
      </c>
      <c r="D173" s="3">
        <v>28</v>
      </c>
      <c r="E173" s="3">
        <v>33</v>
      </c>
      <c r="F173" s="3">
        <v>31</v>
      </c>
      <c r="G173" s="3">
        <v>25</v>
      </c>
      <c r="H173" s="3">
        <v>26</v>
      </c>
      <c r="I173" s="3">
        <v>22</v>
      </c>
    </row>
    <row r="174" spans="1:9" x14ac:dyDescent="0.3">
      <c r="A174" s="2" t="s">
        <v>108</v>
      </c>
      <c r="B174" s="3">
        <v>75</v>
      </c>
      <c r="C174" s="3">
        <v>84</v>
      </c>
      <c r="D174" s="3">
        <v>91</v>
      </c>
      <c r="E174" s="3">
        <v>110</v>
      </c>
      <c r="F174" s="3">
        <v>116</v>
      </c>
      <c r="G174" s="3">
        <v>112</v>
      </c>
      <c r="H174" s="3">
        <v>141</v>
      </c>
      <c r="I174" s="3">
        <v>134</v>
      </c>
    </row>
    <row r="175" spans="1:9" ht="15" thickBot="1" x14ac:dyDescent="0.35">
      <c r="A175" s="6" t="s">
        <v>125</v>
      </c>
      <c r="B175" s="7">
        <f t="shared" ref="B175:H175" si="37">+SUM(B172:B174)</f>
        <v>606</v>
      </c>
      <c r="C175" s="7">
        <f t="shared" si="37"/>
        <v>649</v>
      </c>
      <c r="D175" s="7">
        <f t="shared" si="37"/>
        <v>706</v>
      </c>
      <c r="E175" s="7">
        <f t="shared" si="37"/>
        <v>747</v>
      </c>
      <c r="F175" s="7">
        <f t="shared" si="37"/>
        <v>705</v>
      </c>
      <c r="G175" s="7">
        <f t="shared" si="37"/>
        <v>721</v>
      </c>
      <c r="H175" s="7">
        <f t="shared" si="37"/>
        <v>744</v>
      </c>
      <c r="I175" s="7">
        <f>+SUM(I172:I174)</f>
        <v>717</v>
      </c>
    </row>
    <row r="176" spans="1:9" ht="15" thickTop="1" x14ac:dyDescent="0.3">
      <c r="A176" s="12" t="s">
        <v>111</v>
      </c>
      <c r="B176" s="13">
        <f t="shared" ref="B176:H176" si="38">+B175-B66</f>
        <v>0</v>
      </c>
      <c r="C176" s="13">
        <f t="shared" si="38"/>
        <v>0</v>
      </c>
      <c r="D176" s="13">
        <f t="shared" si="38"/>
        <v>0</v>
      </c>
      <c r="E176" s="13">
        <f t="shared" si="38"/>
        <v>0</v>
      </c>
      <c r="F176" s="13">
        <f t="shared" si="38"/>
        <v>0</v>
      </c>
      <c r="G176" s="13">
        <f t="shared" si="38"/>
        <v>0</v>
      </c>
      <c r="H176" s="13">
        <f t="shared" si="38"/>
        <v>0</v>
      </c>
      <c r="I176" s="13">
        <f>+I175-I66</f>
        <v>0</v>
      </c>
    </row>
    <row r="177" spans="1:9" x14ac:dyDescent="0.3">
      <c r="A177" s="14" t="s">
        <v>126</v>
      </c>
      <c r="B177" s="14"/>
      <c r="C177" s="14"/>
      <c r="D177" s="14"/>
      <c r="E177" s="14"/>
      <c r="F177" s="14"/>
      <c r="G177" s="14"/>
      <c r="H177" s="14"/>
      <c r="I177" s="14"/>
    </row>
    <row r="178" spans="1:9" x14ac:dyDescent="0.3">
      <c r="A178" s="28" t="s">
        <v>127</v>
      </c>
    </row>
    <row r="179" spans="1:9" x14ac:dyDescent="0.3">
      <c r="A179" s="33" t="s">
        <v>100</v>
      </c>
      <c r="B179" s="34" t="str">
        <f t="shared" ref="B179:H194" si="39">+IFERROR(B107/A107-1,"")</f>
        <v/>
      </c>
      <c r="C179" s="34">
        <f t="shared" si="39"/>
        <v>7.4526928675400228E-2</v>
      </c>
      <c r="D179" s="34">
        <f t="shared" si="39"/>
        <v>3.0615009482525046E-2</v>
      </c>
      <c r="E179" s="34">
        <f t="shared" si="39"/>
        <v>-2.372502628811779E-2</v>
      </c>
      <c r="F179" s="34">
        <f t="shared" si="39"/>
        <v>7.0481319421070276E-2</v>
      </c>
      <c r="G179" s="34">
        <f t="shared" si="39"/>
        <v>-8.9171173437303519E-2</v>
      </c>
      <c r="H179" s="34">
        <f t="shared" si="39"/>
        <v>0.18606738470035911</v>
      </c>
      <c r="I179" s="34">
        <v>7.0000000000000007E-2</v>
      </c>
    </row>
    <row r="180" spans="1:9" x14ac:dyDescent="0.3">
      <c r="A180" s="31" t="s">
        <v>113</v>
      </c>
      <c r="B180" s="30" t="str">
        <f t="shared" si="39"/>
        <v/>
      </c>
      <c r="C180" s="30">
        <f t="shared" si="39"/>
        <v>9.3228309428638578E-2</v>
      </c>
      <c r="D180" s="30">
        <f t="shared" si="39"/>
        <v>4.1402301322722934E-2</v>
      </c>
      <c r="E180" s="30">
        <f t="shared" si="39"/>
        <v>-3.7381247418422192E-2</v>
      </c>
      <c r="F180" s="30">
        <f t="shared" si="39"/>
        <v>7.755846384895948E-2</v>
      </c>
      <c r="G180" s="30">
        <f t="shared" si="39"/>
        <v>-7.1279243404678949E-2</v>
      </c>
      <c r="H180" s="30">
        <f t="shared" si="39"/>
        <v>0.24815092721620746</v>
      </c>
      <c r="I180" s="30">
        <v>0.05</v>
      </c>
    </row>
    <row r="181" spans="1:9" x14ac:dyDescent="0.3">
      <c r="A181" s="31" t="s">
        <v>114</v>
      </c>
      <c r="B181" s="30" t="str">
        <f t="shared" si="39"/>
        <v/>
      </c>
      <c r="C181" s="30">
        <f t="shared" si="39"/>
        <v>7.6190476190476142E-2</v>
      </c>
      <c r="D181" s="30">
        <f t="shared" si="39"/>
        <v>2.9498525073746285E-2</v>
      </c>
      <c r="E181" s="30">
        <f t="shared" si="39"/>
        <v>1.0642652476463343E-2</v>
      </c>
      <c r="F181" s="30">
        <f t="shared" si="39"/>
        <v>6.5208586472256025E-2</v>
      </c>
      <c r="G181" s="30">
        <f t="shared" si="39"/>
        <v>-0.11806083650190113</v>
      </c>
      <c r="H181" s="30">
        <f t="shared" si="39"/>
        <v>8.3854278939426541E-2</v>
      </c>
      <c r="I181" s="30">
        <v>0.09</v>
      </c>
    </row>
    <row r="182" spans="1:9" x14ac:dyDescent="0.3">
      <c r="A182" s="31" t="s">
        <v>115</v>
      </c>
      <c r="B182" s="30" t="str">
        <f t="shared" si="39"/>
        <v/>
      </c>
      <c r="C182" s="30">
        <f t="shared" si="39"/>
        <v>-0.12742718446601942</v>
      </c>
      <c r="D182" s="30">
        <f t="shared" si="39"/>
        <v>-0.10152990264255912</v>
      </c>
      <c r="E182" s="30">
        <f t="shared" si="39"/>
        <v>-7.8947368421052655E-2</v>
      </c>
      <c r="F182" s="30">
        <f t="shared" si="39"/>
        <v>3.3613445378151141E-3</v>
      </c>
      <c r="G182" s="30">
        <f t="shared" si="39"/>
        <v>-0.13567839195979903</v>
      </c>
      <c r="H182" s="30">
        <f t="shared" si="39"/>
        <v>-1.744186046511631E-2</v>
      </c>
      <c r="I182" s="30">
        <v>0.25</v>
      </c>
    </row>
    <row r="183" spans="1:9" x14ac:dyDescent="0.3">
      <c r="A183" s="33" t="s">
        <v>101</v>
      </c>
      <c r="B183" s="34" t="str">
        <f t="shared" si="39"/>
        <v/>
      </c>
      <c r="C183" s="34">
        <f t="shared" si="39"/>
        <v>1.4205306888233737E-2</v>
      </c>
      <c r="D183" s="34">
        <f t="shared" si="39"/>
        <v>5.3118393234672379E-2</v>
      </c>
      <c r="E183" s="34">
        <f t="shared" si="39"/>
        <v>0.15959849435382689</v>
      </c>
      <c r="F183" s="34">
        <f t="shared" si="39"/>
        <v>6.1674962129409261E-2</v>
      </c>
      <c r="G183" s="34">
        <f t="shared" si="39"/>
        <v>-4.7390949857317621E-2</v>
      </c>
      <c r="H183" s="34">
        <f t="shared" si="39"/>
        <v>0.22563389322777372</v>
      </c>
      <c r="I183" s="34">
        <v>0.12</v>
      </c>
    </row>
    <row r="184" spans="1:9" x14ac:dyDescent="0.3">
      <c r="A184" s="31" t="s">
        <v>113</v>
      </c>
      <c r="B184" s="30" t="str">
        <f t="shared" si="39"/>
        <v/>
      </c>
      <c r="C184" s="30">
        <f t="shared" si="39"/>
        <v>2.1470528661130306E-2</v>
      </c>
      <c r="D184" s="30">
        <f t="shared" si="39"/>
        <v>2.9545905215149659E-2</v>
      </c>
      <c r="E184" s="30">
        <f t="shared" si="39"/>
        <v>0.1315485362095532</v>
      </c>
      <c r="F184" s="30">
        <f t="shared" si="39"/>
        <v>7.1148936170212673E-2</v>
      </c>
      <c r="G184" s="30">
        <f t="shared" si="39"/>
        <v>-6.3721595423486432E-2</v>
      </c>
      <c r="H184" s="30">
        <f t="shared" si="39"/>
        <v>0.18295994568907004</v>
      </c>
      <c r="I184" s="30">
        <v>0.09</v>
      </c>
    </row>
    <row r="185" spans="1:9" x14ac:dyDescent="0.3">
      <c r="A185" s="31" t="s">
        <v>114</v>
      </c>
      <c r="B185" s="30" t="str">
        <f t="shared" si="39"/>
        <v/>
      </c>
      <c r="C185" s="30">
        <f t="shared" si="39"/>
        <v>0</v>
      </c>
      <c r="D185" s="30">
        <f t="shared" si="39"/>
        <v>0.11447184737087013</v>
      </c>
      <c r="E185" s="30">
        <f t="shared" si="39"/>
        <v>0.22755741127348639</v>
      </c>
      <c r="F185" s="30">
        <f t="shared" si="39"/>
        <v>5.0000000000000044E-2</v>
      </c>
      <c r="G185" s="30">
        <f t="shared" si="39"/>
        <v>-1.1013929381276322E-2</v>
      </c>
      <c r="H185" s="30">
        <f t="shared" si="39"/>
        <v>0.30887651490337364</v>
      </c>
      <c r="I185" s="30">
        <v>0.16</v>
      </c>
    </row>
    <row r="186" spans="1:9" x14ac:dyDescent="0.3">
      <c r="A186" s="31" t="s">
        <v>115</v>
      </c>
      <c r="B186" s="30" t="str">
        <f t="shared" si="39"/>
        <v/>
      </c>
      <c r="C186" s="30">
        <f t="shared" si="39"/>
        <v>0</v>
      </c>
      <c r="D186" s="30">
        <f t="shared" si="39"/>
        <v>1.8617021276595702E-2</v>
      </c>
      <c r="E186" s="30">
        <f t="shared" si="39"/>
        <v>0.11488250652741505</v>
      </c>
      <c r="F186" s="30">
        <f t="shared" si="39"/>
        <v>1.1709601873536313E-2</v>
      </c>
      <c r="G186" s="30">
        <f t="shared" si="39"/>
        <v>-6.944444444444442E-2</v>
      </c>
      <c r="H186" s="30">
        <f t="shared" si="39"/>
        <v>0.21890547263681581</v>
      </c>
      <c r="I186" s="30">
        <v>0.17</v>
      </c>
    </row>
    <row r="187" spans="1:9" x14ac:dyDescent="0.3">
      <c r="A187" s="33" t="s">
        <v>102</v>
      </c>
      <c r="B187" s="34" t="str">
        <f t="shared" si="39"/>
        <v/>
      </c>
      <c r="C187" s="34">
        <f t="shared" si="39"/>
        <v>0.23410498858819695</v>
      </c>
      <c r="D187" s="34">
        <f t="shared" si="39"/>
        <v>0.11941875825627468</v>
      </c>
      <c r="E187" s="34">
        <f t="shared" si="39"/>
        <v>0.21170639603493036</v>
      </c>
      <c r="F187" s="34">
        <f t="shared" si="39"/>
        <v>0.20919361121932223</v>
      </c>
      <c r="G187" s="34">
        <f t="shared" si="39"/>
        <v>7.5869845360824639E-2</v>
      </c>
      <c r="H187" s="34">
        <f t="shared" si="39"/>
        <v>0.24120377301991325</v>
      </c>
      <c r="I187" s="34">
        <v>-0.13</v>
      </c>
    </row>
    <row r="188" spans="1:9" x14ac:dyDescent="0.3">
      <c r="A188" s="31" t="s">
        <v>113</v>
      </c>
      <c r="B188" s="30" t="str">
        <f t="shared" si="39"/>
        <v/>
      </c>
      <c r="C188" s="30">
        <f t="shared" si="39"/>
        <v>0.28918650793650791</v>
      </c>
      <c r="D188" s="30">
        <f t="shared" si="39"/>
        <v>0.12350904193920731</v>
      </c>
      <c r="E188" s="30">
        <f t="shared" si="39"/>
        <v>0.19726027397260282</v>
      </c>
      <c r="F188" s="30">
        <f t="shared" si="39"/>
        <v>0.21910755148741412</v>
      </c>
      <c r="G188" s="30">
        <f t="shared" si="39"/>
        <v>8.7517597372125833E-2</v>
      </c>
      <c r="H188" s="30">
        <f t="shared" si="39"/>
        <v>0.24012944983818763</v>
      </c>
      <c r="I188" s="30">
        <v>-0.1</v>
      </c>
    </row>
    <row r="189" spans="1:9" x14ac:dyDescent="0.3">
      <c r="A189" s="31" t="s">
        <v>114</v>
      </c>
      <c r="B189" s="30" t="str">
        <f t="shared" si="39"/>
        <v/>
      </c>
      <c r="C189" s="30">
        <f t="shared" si="39"/>
        <v>0.14054054054054044</v>
      </c>
      <c r="D189" s="30">
        <f t="shared" si="39"/>
        <v>0.12606635071090055</v>
      </c>
      <c r="E189" s="30">
        <f t="shared" si="39"/>
        <v>0.26936026936026947</v>
      </c>
      <c r="F189" s="30">
        <f t="shared" si="39"/>
        <v>0.19893899204244025</v>
      </c>
      <c r="G189" s="30">
        <f t="shared" si="39"/>
        <v>4.8672566371681381E-2</v>
      </c>
      <c r="H189" s="30">
        <f t="shared" si="39"/>
        <v>0.2378691983122363</v>
      </c>
      <c r="I189" s="30">
        <v>-0.21</v>
      </c>
    </row>
    <row r="190" spans="1:9" x14ac:dyDescent="0.3">
      <c r="A190" s="31" t="s">
        <v>115</v>
      </c>
      <c r="B190" s="30" t="str">
        <f t="shared" si="39"/>
        <v/>
      </c>
      <c r="C190" s="30">
        <f t="shared" si="39"/>
        <v>3.9682539682539764E-2</v>
      </c>
      <c r="D190" s="30">
        <f t="shared" si="39"/>
        <v>-1.5267175572519109E-2</v>
      </c>
      <c r="E190" s="30">
        <f t="shared" si="39"/>
        <v>7.7519379844961378E-3</v>
      </c>
      <c r="F190" s="30">
        <f t="shared" si="39"/>
        <v>6.1538461538461542E-2</v>
      </c>
      <c r="G190" s="30">
        <f t="shared" si="39"/>
        <v>7.2463768115942129E-2</v>
      </c>
      <c r="H190" s="30">
        <f t="shared" si="39"/>
        <v>0.31756756756756754</v>
      </c>
      <c r="I190" s="30">
        <v>-0.06</v>
      </c>
    </row>
    <row r="191" spans="1:9" x14ac:dyDescent="0.3">
      <c r="A191" s="33" t="s">
        <v>106</v>
      </c>
      <c r="B191" s="34" t="str">
        <f t="shared" si="39"/>
        <v/>
      </c>
      <c r="C191" s="34">
        <f t="shared" si="39"/>
        <v>0</v>
      </c>
      <c r="D191" s="34">
        <f t="shared" si="39"/>
        <v>9.7289784572619942E-2</v>
      </c>
      <c r="E191" s="34">
        <f t="shared" si="39"/>
        <v>9.0563647878403986E-2</v>
      </c>
      <c r="F191" s="34">
        <f t="shared" si="39"/>
        <v>1.7034456058846237E-2</v>
      </c>
      <c r="G191" s="34">
        <f t="shared" si="39"/>
        <v>-4.3014845831747195E-2</v>
      </c>
      <c r="H191" s="34">
        <f t="shared" si="39"/>
        <v>6.2649164677804237E-2</v>
      </c>
      <c r="I191" s="34">
        <v>0.16</v>
      </c>
    </row>
    <row r="192" spans="1:9" x14ac:dyDescent="0.3">
      <c r="A192" s="31" t="s">
        <v>113</v>
      </c>
      <c r="B192" s="30" t="str">
        <f t="shared" si="39"/>
        <v/>
      </c>
      <c r="C192" s="30">
        <f t="shared" si="39"/>
        <v>0</v>
      </c>
      <c r="D192" s="30">
        <f t="shared" si="39"/>
        <v>0.12116040955631391</v>
      </c>
      <c r="E192" s="30">
        <f t="shared" si="39"/>
        <v>8.8280060882800715E-2</v>
      </c>
      <c r="F192" s="30">
        <f t="shared" si="39"/>
        <v>1.3146853146853044E-2</v>
      </c>
      <c r="G192" s="30">
        <f t="shared" si="39"/>
        <v>-4.7763666482606326E-2</v>
      </c>
      <c r="H192" s="30">
        <f t="shared" si="39"/>
        <v>6.0887213685126174E-2</v>
      </c>
      <c r="I192" s="30">
        <v>0.17</v>
      </c>
    </row>
    <row r="193" spans="1:9" x14ac:dyDescent="0.3">
      <c r="A193" s="31" t="s">
        <v>114</v>
      </c>
      <c r="B193" s="30" t="str">
        <f t="shared" si="39"/>
        <v/>
      </c>
      <c r="C193" s="30">
        <f t="shared" si="39"/>
        <v>0</v>
      </c>
      <c r="D193" s="30">
        <f t="shared" si="39"/>
        <v>6.0877350044762801E-2</v>
      </c>
      <c r="E193" s="30">
        <f t="shared" si="39"/>
        <v>0.13670886075949373</v>
      </c>
      <c r="F193" s="30">
        <f t="shared" si="39"/>
        <v>3.563474387527843E-2</v>
      </c>
      <c r="G193" s="30">
        <f t="shared" si="39"/>
        <v>-2.1505376344086002E-2</v>
      </c>
      <c r="H193" s="30">
        <f t="shared" si="39"/>
        <v>9.4505494505494614E-2</v>
      </c>
      <c r="I193" s="30">
        <v>0.12</v>
      </c>
    </row>
    <row r="194" spans="1:9" x14ac:dyDescent="0.3">
      <c r="A194" s="31" t="s">
        <v>115</v>
      </c>
      <c r="B194" s="30" t="str">
        <f t="shared" si="39"/>
        <v/>
      </c>
      <c r="C194" s="30">
        <f t="shared" si="39"/>
        <v>0</v>
      </c>
      <c r="D194" s="30">
        <f t="shared" si="39"/>
        <v>-1.1111111111111072E-2</v>
      </c>
      <c r="E194" s="30">
        <f t="shared" si="39"/>
        <v>-8.6142322097378266E-2</v>
      </c>
      <c r="F194" s="30">
        <f t="shared" si="39"/>
        <v>-2.8688524590163911E-2</v>
      </c>
      <c r="G194" s="30">
        <f t="shared" si="39"/>
        <v>-9.7046413502109741E-2</v>
      </c>
      <c r="H194" s="30">
        <f t="shared" si="39"/>
        <v>-0.11214953271028039</v>
      </c>
      <c r="I194" s="30">
        <v>0.28000000000000003</v>
      </c>
    </row>
    <row r="195" spans="1:9" x14ac:dyDescent="0.3">
      <c r="A195" s="33" t="s">
        <v>107</v>
      </c>
      <c r="B195" s="34" t="str">
        <f t="shared" ref="B195:H198" si="40">+IFERROR(B123/A123-1,"")</f>
        <v/>
      </c>
      <c r="C195" s="34">
        <f t="shared" si="40"/>
        <v>-0.36521739130434783</v>
      </c>
      <c r="D195" s="34">
        <f t="shared" si="40"/>
        <v>0</v>
      </c>
      <c r="E195" s="34">
        <f t="shared" si="40"/>
        <v>0.20547945205479445</v>
      </c>
      <c r="F195" s="34">
        <f t="shared" si="40"/>
        <v>-0.52272727272727271</v>
      </c>
      <c r="G195" s="34">
        <f t="shared" si="40"/>
        <v>-0.2857142857142857</v>
      </c>
      <c r="H195" s="34">
        <f t="shared" si="40"/>
        <v>-0.16666666666666663</v>
      </c>
      <c r="I195" s="34">
        <v>3.02</v>
      </c>
    </row>
    <row r="196" spans="1:9" x14ac:dyDescent="0.3">
      <c r="A196" s="35" t="s">
        <v>103</v>
      </c>
      <c r="B196" s="37"/>
      <c r="C196" s="37">
        <f t="shared" si="40"/>
        <v>6.2924636772237807E-2</v>
      </c>
      <c r="D196" s="37">
        <f t="shared" si="40"/>
        <v>5.6577179008096445E-2</v>
      </c>
      <c r="E196" s="37">
        <f>+IFERROR(E124/D124-1,"")</f>
        <v>6.9866286104303121E-2</v>
      </c>
      <c r="F196" s="37">
        <f t="shared" si="40"/>
        <v>7.9251848629839028E-2</v>
      </c>
      <c r="G196" s="37">
        <f t="shared" si="40"/>
        <v>-4.4333387070772168E-2</v>
      </c>
      <c r="H196" s="37">
        <f t="shared" si="40"/>
        <v>0.18907444894286995</v>
      </c>
      <c r="I196" s="37">
        <v>0.06</v>
      </c>
    </row>
    <row r="197" spans="1:9" x14ac:dyDescent="0.3">
      <c r="A197" s="33" t="s">
        <v>104</v>
      </c>
      <c r="B197" s="34"/>
      <c r="C197" s="34">
        <f t="shared" si="40"/>
        <v>-1.3622603430877955E-2</v>
      </c>
      <c r="D197" s="34">
        <f t="shared" si="40"/>
        <v>4.4501278772378416E-2</v>
      </c>
      <c r="E197" s="34">
        <f t="shared" si="40"/>
        <v>-7.6395690499510338E-2</v>
      </c>
      <c r="F197" s="34">
        <f t="shared" si="40"/>
        <v>1.0604453870625585E-2</v>
      </c>
      <c r="G197" s="34">
        <f t="shared" si="40"/>
        <v>-3.147953830010497E-2</v>
      </c>
      <c r="H197" s="34">
        <f t="shared" si="40"/>
        <v>0.19447453954496208</v>
      </c>
      <c r="I197" s="34">
        <v>7.0000000000000007E-2</v>
      </c>
    </row>
    <row r="198" spans="1:9" x14ac:dyDescent="0.3">
      <c r="A198" s="31" t="s">
        <v>113</v>
      </c>
      <c r="B198" s="30"/>
      <c r="C198" s="30" t="str">
        <f>+IFERROR(C126/B126-1,"")</f>
        <v/>
      </c>
      <c r="D198" s="30" t="str">
        <f t="shared" si="40"/>
        <v/>
      </c>
      <c r="E198" s="30" t="str">
        <f t="shared" si="40"/>
        <v/>
      </c>
      <c r="F198" s="30" t="str">
        <f t="shared" si="40"/>
        <v/>
      </c>
      <c r="G198" s="30">
        <f t="shared" si="40"/>
        <v>-9.6501809408926498E-3</v>
      </c>
      <c r="H198" s="30">
        <f t="shared" si="40"/>
        <v>0.2095006090133984</v>
      </c>
      <c r="I198" s="30">
        <v>0.06</v>
      </c>
    </row>
    <row r="199" spans="1:9" x14ac:dyDescent="0.3">
      <c r="A199" s="31" t="s">
        <v>114</v>
      </c>
      <c r="B199" s="30"/>
      <c r="C199" s="30" t="str">
        <f t="shared" ref="C199:H203" si="41">+IFERROR(C127/B127-1,"")</f>
        <v/>
      </c>
      <c r="D199" s="30" t="str">
        <f t="shared" si="41"/>
        <v/>
      </c>
      <c r="E199" s="30" t="str">
        <f t="shared" si="41"/>
        <v/>
      </c>
      <c r="F199" s="30" t="str">
        <f t="shared" si="41"/>
        <v/>
      </c>
      <c r="G199" s="30">
        <f t="shared" si="41"/>
        <v>-0.24576271186440679</v>
      </c>
      <c r="H199" s="30">
        <f t="shared" si="41"/>
        <v>0.1685393258426966</v>
      </c>
      <c r="I199" s="30">
        <v>-0.03</v>
      </c>
    </row>
    <row r="200" spans="1:9" x14ac:dyDescent="0.3">
      <c r="A200" s="31" t="s">
        <v>115</v>
      </c>
      <c r="B200" s="30"/>
      <c r="C200" s="30" t="str">
        <f t="shared" si="41"/>
        <v/>
      </c>
      <c r="D200" s="30" t="str">
        <f t="shared" si="41"/>
        <v/>
      </c>
      <c r="E200" s="30" t="str">
        <f t="shared" si="41"/>
        <v/>
      </c>
      <c r="F200" s="30" t="str">
        <f t="shared" si="41"/>
        <v/>
      </c>
      <c r="G200" s="30">
        <f t="shared" si="41"/>
        <v>4.1666666666666741E-2</v>
      </c>
      <c r="H200" s="30">
        <f t="shared" si="41"/>
        <v>0.15999999999999992</v>
      </c>
      <c r="I200" s="30">
        <v>-0.16</v>
      </c>
    </row>
    <row r="201" spans="1:9" x14ac:dyDescent="0.3">
      <c r="A201" s="31" t="s">
        <v>121</v>
      </c>
      <c r="B201" s="30"/>
      <c r="C201" s="30" t="str">
        <f t="shared" si="41"/>
        <v/>
      </c>
      <c r="D201" s="30" t="str">
        <f t="shared" si="41"/>
        <v/>
      </c>
      <c r="E201" s="30" t="str">
        <f t="shared" si="41"/>
        <v/>
      </c>
      <c r="F201" s="30" t="str">
        <f t="shared" si="41"/>
        <v/>
      </c>
      <c r="G201" s="30">
        <f t="shared" si="41"/>
        <v>-0.15094339622641506</v>
      </c>
      <c r="H201" s="30">
        <f t="shared" si="41"/>
        <v>-4.4444444444444398E-2</v>
      </c>
      <c r="I201" s="30">
        <v>0.42</v>
      </c>
    </row>
    <row r="202" spans="1:9" x14ac:dyDescent="0.3">
      <c r="A202" s="29" t="s">
        <v>108</v>
      </c>
      <c r="B202" s="30"/>
      <c r="C202" s="30">
        <f t="shared" si="41"/>
        <v>4.8780487804878092E-2</v>
      </c>
      <c r="D202" s="30">
        <f t="shared" si="41"/>
        <v>-1.8720930232558139</v>
      </c>
      <c r="E202" s="30">
        <f t="shared" si="41"/>
        <v>-0.65333333333333332</v>
      </c>
      <c r="F202" s="30">
        <f t="shared" si="41"/>
        <v>-1.2692307692307692</v>
      </c>
      <c r="G202" s="30">
        <f t="shared" si="41"/>
        <v>0.5714285714285714</v>
      </c>
      <c r="H202" s="30">
        <f t="shared" si="41"/>
        <v>-4.6363636363636367</v>
      </c>
      <c r="I202" s="30">
        <v>0</v>
      </c>
    </row>
    <row r="203" spans="1:9" ht="15" thickBot="1" x14ac:dyDescent="0.35">
      <c r="A203" s="32" t="s">
        <v>105</v>
      </c>
      <c r="B203" s="36"/>
      <c r="C203" s="36">
        <f t="shared" si="41"/>
        <v>5.8004640371229765E-2</v>
      </c>
      <c r="D203" s="36">
        <f t="shared" si="41"/>
        <v>6.0971089696071123E-2</v>
      </c>
      <c r="E203" s="36">
        <f t="shared" si="41"/>
        <v>5.95924308588065E-2</v>
      </c>
      <c r="F203" s="36">
        <f t="shared" si="41"/>
        <v>7.4731433909388079E-2</v>
      </c>
      <c r="G203" s="36">
        <f t="shared" si="41"/>
        <v>-4.3817266150267153E-2</v>
      </c>
      <c r="H203" s="36">
        <f t="shared" si="41"/>
        <v>0.19076009945726269</v>
      </c>
      <c r="I203" s="36">
        <v>0.06</v>
      </c>
    </row>
    <row r="204" spans="1:9" ht="15" thickTop="1" x14ac:dyDescent="0.3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9B22CC-ECA8-4A15-A889-BEAD720A0088}">
  <dimension ref="A1:O213"/>
  <sheetViews>
    <sheetView zoomScale="115" zoomScaleNormal="115" workbookViewId="0">
      <selection activeCell="D13" sqref="D13"/>
    </sheetView>
    <sheetView zoomScale="76" workbookViewId="1">
      <pane ySplit="1" topLeftCell="A2" activePane="bottomLeft" state="frozen"/>
      <selection pane="bottomLeft" activeCell="A2" sqref="A2:XFD2"/>
    </sheetView>
    <sheetView zoomScale="118" workbookViewId="2">
      <selection activeCell="B8" sqref="B8"/>
    </sheetView>
  </sheetViews>
  <sheetFormatPr defaultRowHeight="14.4" x14ac:dyDescent="0.3"/>
  <cols>
    <col min="1" max="1" width="44.44140625" bestFit="1" customWidth="1"/>
    <col min="2" max="14" width="11.6640625" customWidth="1"/>
  </cols>
  <sheetData>
    <row r="1" spans="1:15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 t="shared" ref="K1:N1" si="1">+J1+1</f>
        <v>2024</v>
      </c>
      <c r="L1" s="39">
        <f t="shared" si="1"/>
        <v>2025</v>
      </c>
      <c r="M1" s="39">
        <f t="shared" si="1"/>
        <v>2026</v>
      </c>
      <c r="N1" s="39">
        <f t="shared" si="1"/>
        <v>2027</v>
      </c>
    </row>
    <row r="2" spans="1:15" x14ac:dyDescent="0.3">
      <c r="A2" s="40" t="s">
        <v>128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</row>
    <row r="3" spans="1:15" x14ac:dyDescent="0.3">
      <c r="A3" s="41" t="s">
        <v>139</v>
      </c>
      <c r="B3" s="9">
        <f t="shared" ref="B3:M3" si="2">B21+B51+B81+B111+B141+B161+B195</f>
        <v>30601</v>
      </c>
      <c r="C3" s="9">
        <f t="shared" si="2"/>
        <v>32376</v>
      </c>
      <c r="D3" s="9">
        <f t="shared" si="2"/>
        <v>34350</v>
      </c>
      <c r="E3" s="9">
        <f t="shared" si="2"/>
        <v>36397</v>
      </c>
      <c r="F3" s="9">
        <f t="shared" si="2"/>
        <v>39117</v>
      </c>
      <c r="G3" s="9">
        <f t="shared" si="2"/>
        <v>37403</v>
      </c>
      <c r="H3" s="9">
        <f t="shared" si="2"/>
        <v>44538</v>
      </c>
      <c r="I3" s="9">
        <f t="shared" si="2"/>
        <v>46710</v>
      </c>
      <c r="J3" s="9">
        <f t="shared" si="2"/>
        <v>49750.050753365358</v>
      </c>
      <c r="K3" s="9">
        <f t="shared" si="2"/>
        <v>53526.803085889558</v>
      </c>
      <c r="L3" s="9">
        <f t="shared" si="2"/>
        <v>62619.921099430117</v>
      </c>
      <c r="M3" s="9">
        <f t="shared" si="2"/>
        <v>86365.452830154929</v>
      </c>
      <c r="N3" s="9">
        <f>N21+N51+N81+N111+N141+N161+N195</f>
        <v>179519.28886089922</v>
      </c>
      <c r="O3" t="s">
        <v>141</v>
      </c>
    </row>
    <row r="4" spans="1:15" x14ac:dyDescent="0.3">
      <c r="A4" s="42" t="s">
        <v>129</v>
      </c>
      <c r="B4" s="47" t="str">
        <f t="shared" ref="B4:H4" si="3">+IFERROR(B3/A3-1,"nm")</f>
        <v>nm</v>
      </c>
      <c r="C4" s="47">
        <f t="shared" si="3"/>
        <v>5.8004640371229765E-2</v>
      </c>
      <c r="D4" s="47">
        <f t="shared" si="3"/>
        <v>6.0971089696071123E-2</v>
      </c>
      <c r="E4" s="47">
        <f t="shared" si="3"/>
        <v>5.95924308588065E-2</v>
      </c>
      <c r="F4" s="47">
        <f t="shared" si="3"/>
        <v>7.4731433909388079E-2</v>
      </c>
      <c r="G4" s="47">
        <f t="shared" si="3"/>
        <v>-4.3817266150267153E-2</v>
      </c>
      <c r="H4" s="47">
        <f t="shared" si="3"/>
        <v>0.19076009945726269</v>
      </c>
      <c r="I4" s="47">
        <f>+IFERROR(I3/H3-1,"nm")</f>
        <v>4.8767344739323759E-2</v>
      </c>
      <c r="J4" s="47">
        <f t="shared" ref="J4:N4" si="4">+IFERROR(J3/I3-1,"nm")</f>
        <v>6.5083510027089675E-2</v>
      </c>
      <c r="K4" s="47">
        <f t="shared" si="4"/>
        <v>7.5914542303632038E-2</v>
      </c>
      <c r="L4" s="47">
        <f t="shared" si="4"/>
        <v>0.16987971426109016</v>
      </c>
      <c r="M4" s="47">
        <f t="shared" si="4"/>
        <v>0.37920092063068589</v>
      </c>
      <c r="N4" s="47">
        <f t="shared" si="4"/>
        <v>1.0786006786062861</v>
      </c>
    </row>
    <row r="5" spans="1:15" x14ac:dyDescent="0.3">
      <c r="A5" s="41" t="s">
        <v>130</v>
      </c>
      <c r="B5" s="9">
        <f t="shared" ref="B5:M5" si="5">+B35+B65+B95+B125+B145++B179+B199</f>
        <v>4839</v>
      </c>
      <c r="C5" s="9">
        <f t="shared" si="5"/>
        <v>5291</v>
      </c>
      <c r="D5" s="9">
        <f t="shared" si="5"/>
        <v>5651</v>
      </c>
      <c r="E5" s="9">
        <f t="shared" si="5"/>
        <v>5126</v>
      </c>
      <c r="F5" s="9">
        <f t="shared" si="5"/>
        <v>5555</v>
      </c>
      <c r="G5" s="9">
        <f t="shared" si="5"/>
        <v>3697</v>
      </c>
      <c r="H5" s="9">
        <f t="shared" si="5"/>
        <v>7667</v>
      </c>
      <c r="I5" s="9">
        <f t="shared" si="5"/>
        <v>7573</v>
      </c>
      <c r="J5" s="9">
        <f t="shared" si="5"/>
        <v>8003.756120875546</v>
      </c>
      <c r="K5" s="9">
        <f t="shared" si="5"/>
        <v>8996.7257033131427</v>
      </c>
      <c r="L5" s="9">
        <f t="shared" si="5"/>
        <v>10640.433439500737</v>
      </c>
      <c r="M5" s="9">
        <f t="shared" si="5"/>
        <v>13081.121358820827</v>
      </c>
      <c r="N5" s="9">
        <f>+N35+N65+N95+N125+N145++N179+N199</f>
        <v>16534.327507483682</v>
      </c>
      <c r="O5" t="s">
        <v>142</v>
      </c>
    </row>
    <row r="6" spans="1:15" x14ac:dyDescent="0.3">
      <c r="A6" s="42" t="s">
        <v>129</v>
      </c>
      <c r="B6" s="47" t="str">
        <f t="shared" ref="B6:H6" si="6">+IFERROR(B5/A5-1,"nm")</f>
        <v>nm</v>
      </c>
      <c r="C6" s="47">
        <f t="shared" si="6"/>
        <v>9.3407728869601137E-2</v>
      </c>
      <c r="D6" s="47">
        <f t="shared" si="6"/>
        <v>6.8040068040068125E-2</v>
      </c>
      <c r="E6" s="47">
        <f t="shared" si="6"/>
        <v>-9.2903910812245583E-2</v>
      </c>
      <c r="F6" s="47">
        <f t="shared" si="6"/>
        <v>8.3690987124463545E-2</v>
      </c>
      <c r="G6" s="47">
        <f t="shared" si="6"/>
        <v>-0.3344734473447345</v>
      </c>
      <c r="H6" s="47">
        <f t="shared" si="6"/>
        <v>1.0738436570192049</v>
      </c>
      <c r="I6" s="47">
        <f>+IFERROR(I5/H5-1,"nm")</f>
        <v>-1.2260336507108338E-2</v>
      </c>
      <c r="J6" s="47">
        <f t="shared" ref="J6:M6" si="7">+IFERROR(J5/I5-1,"nm")</f>
        <v>5.6880512462108346E-2</v>
      </c>
      <c r="K6" s="47">
        <f t="shared" si="7"/>
        <v>0.12406294837591503</v>
      </c>
      <c r="L6" s="47">
        <f t="shared" si="7"/>
        <v>0.1827006613730906</v>
      </c>
      <c r="M6" s="47">
        <f t="shared" si="7"/>
        <v>0.22937861819232519</v>
      </c>
      <c r="N6" s="47">
        <f>+IFERROR(N5/M5-1,"nm")</f>
        <v>0.26398395473445402</v>
      </c>
    </row>
    <row r="7" spans="1:15" x14ac:dyDescent="0.3">
      <c r="A7" s="42" t="s">
        <v>131</v>
      </c>
      <c r="B7" s="47">
        <f>+IFERROR(B5/B$3,"nm")</f>
        <v>0.15813208718669325</v>
      </c>
      <c r="C7" s="47">
        <f t="shared" ref="C7:M7" si="8">+IFERROR(C5/C$3,"nm")</f>
        <v>0.16342352359772672</v>
      </c>
      <c r="D7" s="47">
        <f t="shared" si="8"/>
        <v>0.16451237263464338</v>
      </c>
      <c r="E7" s="47">
        <f t="shared" si="8"/>
        <v>0.14083578316894249</v>
      </c>
      <c r="F7" s="47">
        <f t="shared" si="8"/>
        <v>0.14200986783240024</v>
      </c>
      <c r="G7" s="47">
        <f t="shared" si="8"/>
        <v>9.8842338849824879E-2</v>
      </c>
      <c r="H7" s="47">
        <f t="shared" si="8"/>
        <v>0.17214513449189456</v>
      </c>
      <c r="I7" s="47">
        <f t="shared" si="8"/>
        <v>0.16212802397773496</v>
      </c>
      <c r="J7" s="47">
        <f t="shared" si="8"/>
        <v>0.16087935589360439</v>
      </c>
      <c r="K7" s="47">
        <f t="shared" si="8"/>
        <v>0.168078891034776</v>
      </c>
      <c r="L7" s="47">
        <f t="shared" si="8"/>
        <v>0.16992090141099797</v>
      </c>
      <c r="M7" s="47">
        <f t="shared" si="8"/>
        <v>0.15146243005922719</v>
      </c>
      <c r="N7" s="47">
        <f>+IFERROR(N5/N$3,"nm")</f>
        <v>9.210334784857202E-2</v>
      </c>
    </row>
    <row r="8" spans="1:15" x14ac:dyDescent="0.3">
      <c r="A8" s="41" t="s">
        <v>132</v>
      </c>
      <c r="B8" s="9">
        <f t="shared" ref="B8:M8" si="9">+B38+B68+B98+B128+B148+B182+B202</f>
        <v>606</v>
      </c>
      <c r="C8" s="9">
        <f t="shared" si="9"/>
        <v>649</v>
      </c>
      <c r="D8" s="9">
        <f t="shared" si="9"/>
        <v>706</v>
      </c>
      <c r="E8" s="9">
        <f t="shared" si="9"/>
        <v>747</v>
      </c>
      <c r="F8" s="9">
        <f t="shared" si="9"/>
        <v>705</v>
      </c>
      <c r="G8" s="9">
        <f t="shared" si="9"/>
        <v>721</v>
      </c>
      <c r="H8" s="9">
        <f t="shared" si="9"/>
        <v>744</v>
      </c>
      <c r="I8" s="9">
        <f t="shared" si="9"/>
        <v>717</v>
      </c>
      <c r="J8" s="9">
        <f t="shared" si="9"/>
        <v>691.85398928035102</v>
      </c>
      <c r="K8" s="9">
        <f t="shared" si="9"/>
        <v>668.37705015913616</v>
      </c>
      <c r="L8" s="9">
        <f t="shared" si="9"/>
        <v>646.40671813831682</v>
      </c>
      <c r="M8" s="9">
        <f t="shared" si="9"/>
        <v>625.79997299770434</v>
      </c>
      <c r="N8" s="9">
        <f>+N38+N68+N98+N128+N148+N182+N202</f>
        <v>606.43065386919238</v>
      </c>
      <c r="O8" t="s">
        <v>143</v>
      </c>
    </row>
    <row r="9" spans="1:15" x14ac:dyDescent="0.3">
      <c r="A9" s="42" t="s">
        <v>129</v>
      </c>
      <c r="B9" s="47" t="str">
        <f t="shared" ref="B9:H9" si="10">+IFERROR(B8/A8-1,"nm")</f>
        <v>nm</v>
      </c>
      <c r="C9" s="47">
        <f t="shared" si="10"/>
        <v>7.0957095709570872E-2</v>
      </c>
      <c r="D9" s="47">
        <f t="shared" si="10"/>
        <v>8.7827426810477727E-2</v>
      </c>
      <c r="E9" s="47">
        <f t="shared" si="10"/>
        <v>5.8073654390934815E-2</v>
      </c>
      <c r="F9" s="47">
        <f t="shared" si="10"/>
        <v>-5.6224899598393607E-2</v>
      </c>
      <c r="G9" s="47">
        <f t="shared" si="10"/>
        <v>2.2695035460992941E-2</v>
      </c>
      <c r="H9" s="47">
        <f t="shared" si="10"/>
        <v>3.1900138696255187E-2</v>
      </c>
      <c r="I9" s="47">
        <f>+IFERROR(I8/H8-1,"nm")</f>
        <v>-3.6290322580645129E-2</v>
      </c>
      <c r="J9" s="47">
        <f t="shared" ref="J9:N9" si="11">+IFERROR(J8/I8-1,"nm")</f>
        <v>-3.5071144657808917E-2</v>
      </c>
      <c r="K9" s="47">
        <f t="shared" si="11"/>
        <v>-3.3933372481721125E-2</v>
      </c>
      <c r="L9" s="47">
        <f t="shared" si="11"/>
        <v>-3.2871164585301593E-2</v>
      </c>
      <c r="M9" s="47">
        <f t="shared" si="11"/>
        <v>-3.1878915491412196E-2</v>
      </c>
      <c r="N9" s="47">
        <f t="shared" si="11"/>
        <v>-3.0951294286142517E-2</v>
      </c>
    </row>
    <row r="10" spans="1:15" x14ac:dyDescent="0.3">
      <c r="A10" s="42" t="s">
        <v>133</v>
      </c>
      <c r="B10" s="47">
        <f>+IFERROR(B8/B$3,"nm")</f>
        <v>1.9803274402797295E-2</v>
      </c>
      <c r="C10" s="47">
        <f t="shared" ref="C10:N10" si="12">+IFERROR(C8/C$3,"nm")</f>
        <v>2.0045712873733631E-2</v>
      </c>
      <c r="D10" s="47">
        <f t="shared" si="12"/>
        <v>2.0553129548762736E-2</v>
      </c>
      <c r="E10" s="47">
        <f t="shared" si="12"/>
        <v>2.0523669533203285E-2</v>
      </c>
      <c r="F10" s="47">
        <f t="shared" si="12"/>
        <v>1.8022854513382928E-2</v>
      </c>
      <c r="G10" s="47">
        <f t="shared" si="12"/>
        <v>1.9276528620698875E-2</v>
      </c>
      <c r="H10" s="47">
        <f t="shared" si="12"/>
        <v>1.6704836319547355E-2</v>
      </c>
      <c r="I10" s="47">
        <f t="shared" si="12"/>
        <v>1.5350032113037893E-2</v>
      </c>
      <c r="J10" s="47">
        <f t="shared" si="12"/>
        <v>1.39065986627873E-2</v>
      </c>
      <c r="K10" s="47">
        <f t="shared" si="12"/>
        <v>1.2486773198217213E-2</v>
      </c>
      <c r="L10" s="47">
        <f t="shared" si="12"/>
        <v>1.0322700935887949E-2</v>
      </c>
      <c r="M10" s="47">
        <f t="shared" si="12"/>
        <v>7.2459525480448031E-3</v>
      </c>
      <c r="N10" s="47">
        <f t="shared" si="12"/>
        <v>3.3780807495237242E-3</v>
      </c>
    </row>
    <row r="11" spans="1:15" x14ac:dyDescent="0.3">
      <c r="A11" s="41" t="s">
        <v>134</v>
      </c>
      <c r="B11" s="9">
        <f>+B41+B71+B101+B131+B151+B185+B205</f>
        <v>4233</v>
      </c>
      <c r="C11" s="9">
        <f t="shared" ref="C11:M11" si="13">+C41+C71+C101+C131+C151+C185+C205</f>
        <v>4642</v>
      </c>
      <c r="D11" s="9">
        <f t="shared" si="13"/>
        <v>4945</v>
      </c>
      <c r="E11" s="9">
        <f t="shared" si="13"/>
        <v>4379</v>
      </c>
      <c r="F11" s="9">
        <f t="shared" si="13"/>
        <v>4850</v>
      </c>
      <c r="G11" s="9">
        <f t="shared" si="13"/>
        <v>2976</v>
      </c>
      <c r="H11" s="9">
        <f t="shared" si="13"/>
        <v>6923</v>
      </c>
      <c r="I11" s="9">
        <f t="shared" si="13"/>
        <v>6856</v>
      </c>
      <c r="J11" s="9">
        <f t="shared" si="13"/>
        <v>7344.718794194152</v>
      </c>
      <c r="K11" s="9">
        <f t="shared" si="13"/>
        <v>8442.4222077685954</v>
      </c>
      <c r="L11" s="9">
        <f t="shared" si="13"/>
        <v>10261.160401969617</v>
      </c>
      <c r="M11" s="9">
        <f t="shared" si="13"/>
        <v>12981.383404259752</v>
      </c>
      <c r="N11" s="9">
        <f>+N41+N71+N101+N131+N151+N185+N205</f>
        <v>16867.789865412058</v>
      </c>
      <c r="O11" t="s">
        <v>144</v>
      </c>
    </row>
    <row r="12" spans="1:15" x14ac:dyDescent="0.3">
      <c r="A12" s="42" t="s">
        <v>129</v>
      </c>
      <c r="B12" s="47" t="str">
        <f t="shared" ref="B12:H12" si="14">+IFERROR(B11/A11-1,"nm")</f>
        <v>nm</v>
      </c>
      <c r="C12" s="47">
        <f t="shared" si="14"/>
        <v>9.6621781242617555E-2</v>
      </c>
      <c r="D12" s="47">
        <f t="shared" si="14"/>
        <v>6.5273588970271357E-2</v>
      </c>
      <c r="E12" s="47">
        <f t="shared" si="14"/>
        <v>-0.11445904954499497</v>
      </c>
      <c r="F12" s="47">
        <f t="shared" si="14"/>
        <v>0.10755880337976698</v>
      </c>
      <c r="G12" s="47">
        <f t="shared" si="14"/>
        <v>-0.38639175257731961</v>
      </c>
      <c r="H12" s="47">
        <f t="shared" si="14"/>
        <v>1.32627688172043</v>
      </c>
      <c r="I12" s="47">
        <f>+IFERROR(I11/H11-1,"nm")</f>
        <v>-9.67788530983682E-3</v>
      </c>
      <c r="J12" s="47">
        <f t="shared" ref="J12:N12" si="15">+IFERROR(J11/I11-1,"nm")</f>
        <v>7.1283371381877458E-2</v>
      </c>
      <c r="K12" s="47">
        <f t="shared" si="15"/>
        <v>0.14945479116806415</v>
      </c>
      <c r="L12" s="47">
        <f t="shared" si="15"/>
        <v>0.21542848123935854</v>
      </c>
      <c r="M12" s="47">
        <f t="shared" si="15"/>
        <v>0.26509896500282681</v>
      </c>
      <c r="N12" s="47">
        <f t="shared" si="15"/>
        <v>0.29938307344631765</v>
      </c>
    </row>
    <row r="13" spans="1:15" x14ac:dyDescent="0.3">
      <c r="A13" s="42" t="s">
        <v>131</v>
      </c>
      <c r="B13" s="47">
        <f>+IFERROR(B11/B$3,"nm")</f>
        <v>0.13832881278389594</v>
      </c>
      <c r="C13" s="47">
        <f t="shared" ref="C13:N13" si="16">+IFERROR(C11/C$3,"nm")</f>
        <v>0.14337781072399308</v>
      </c>
      <c r="D13" s="47">
        <f t="shared" si="16"/>
        <v>0.14395924308588065</v>
      </c>
      <c r="E13" s="47">
        <f t="shared" si="16"/>
        <v>0.12031211363573921</v>
      </c>
      <c r="F13" s="47">
        <f t="shared" si="16"/>
        <v>0.12398701331901731</v>
      </c>
      <c r="G13" s="47">
        <f t="shared" si="16"/>
        <v>7.9565810229126011E-2</v>
      </c>
      <c r="H13" s="47">
        <f t="shared" si="16"/>
        <v>0.1554402981723472</v>
      </c>
      <c r="I13" s="47">
        <f t="shared" si="16"/>
        <v>0.14677799186469706</v>
      </c>
      <c r="J13" s="47">
        <f t="shared" si="16"/>
        <v>0.14763238796690706</v>
      </c>
      <c r="K13" s="47">
        <f t="shared" si="16"/>
        <v>0.15772326612186821</v>
      </c>
      <c r="L13" s="47">
        <f t="shared" si="16"/>
        <v>0.16386415411920729</v>
      </c>
      <c r="M13" s="47">
        <f t="shared" si="16"/>
        <v>0.15030759382213577</v>
      </c>
      <c r="N13" s="47">
        <f t="shared" si="16"/>
        <v>9.3960877254154501E-2</v>
      </c>
    </row>
    <row r="14" spans="1:15" x14ac:dyDescent="0.3">
      <c r="A14" s="41" t="s">
        <v>135</v>
      </c>
      <c r="B14" s="9">
        <f t="shared" ref="B14:M14" si="17">+B44+B74+B134+B154+B188+B208</f>
        <v>114</v>
      </c>
      <c r="C14" s="9">
        <f t="shared" si="17"/>
        <v>266</v>
      </c>
      <c r="D14" s="9">
        <f t="shared" si="17"/>
        <v>630</v>
      </c>
      <c r="E14" s="9">
        <f t="shared" si="17"/>
        <v>794</v>
      </c>
      <c r="F14" s="9">
        <f t="shared" si="17"/>
        <v>1098</v>
      </c>
      <c r="G14" s="9">
        <f t="shared" si="17"/>
        <v>1268</v>
      </c>
      <c r="H14" s="9">
        <f t="shared" si="17"/>
        <v>2516</v>
      </c>
      <c r="I14" s="9">
        <f t="shared" si="17"/>
        <v>2487</v>
      </c>
      <c r="J14" s="9">
        <f t="shared" si="17"/>
        <v>2510.1316986150614</v>
      </c>
      <c r="K14" s="9">
        <f t="shared" si="17"/>
        <v>2597.5457054450744</v>
      </c>
      <c r="L14" s="9">
        <f t="shared" si="17"/>
        <v>2768.6919043979788</v>
      </c>
      <c r="M14" s="9">
        <f t="shared" si="17"/>
        <v>3053.2565254754841</v>
      </c>
      <c r="N14" s="9">
        <f>+N44+N74+N134+N154+N188+N208</f>
        <v>3495.5649868755208</v>
      </c>
      <c r="O14" t="s">
        <v>145</v>
      </c>
    </row>
    <row r="15" spans="1:15" x14ac:dyDescent="0.3">
      <c r="A15" s="42" t="s">
        <v>129</v>
      </c>
      <c r="B15" s="47" t="str">
        <f t="shared" ref="B15:H15" si="18">+IFERROR(B14/A14-1,"nm")</f>
        <v>nm</v>
      </c>
      <c r="C15" s="47">
        <f t="shared" si="18"/>
        <v>1.3333333333333335</v>
      </c>
      <c r="D15" s="47">
        <f t="shared" si="18"/>
        <v>1.3684210526315788</v>
      </c>
      <c r="E15" s="47">
        <f t="shared" si="18"/>
        <v>0.26031746031746028</v>
      </c>
      <c r="F15" s="47">
        <f t="shared" si="18"/>
        <v>0.38287153652392947</v>
      </c>
      <c r="G15" s="47">
        <f t="shared" si="18"/>
        <v>0.15482695810564673</v>
      </c>
      <c r="H15" s="47">
        <f t="shared" si="18"/>
        <v>0.98422712933753953</v>
      </c>
      <c r="I15" s="47">
        <f>+IFERROR(I14/H14-1,"nm")</f>
        <v>-1.1526232114467461E-2</v>
      </c>
      <c r="J15" s="47">
        <f t="shared" ref="J15:N15" si="19">+IFERROR(J14/I14-1,"nm")</f>
        <v>9.3010448793975353E-3</v>
      </c>
      <c r="K15" s="47">
        <f t="shared" si="19"/>
        <v>3.4824470316933143E-2</v>
      </c>
      <c r="L15" s="47">
        <f t="shared" si="19"/>
        <v>6.5887656411258266E-2</v>
      </c>
      <c r="M15" s="47">
        <f t="shared" si="19"/>
        <v>0.10277944636074654</v>
      </c>
      <c r="N15" s="47">
        <f t="shared" si="19"/>
        <v>0.14486449392952849</v>
      </c>
    </row>
    <row r="16" spans="1:15" x14ac:dyDescent="0.3">
      <c r="A16" s="42" t="s">
        <v>133</v>
      </c>
      <c r="B16" s="47">
        <f>+IFERROR(B14/B$3,"nm")</f>
        <v>3.7253684520113721E-3</v>
      </c>
      <c r="C16" s="47">
        <f t="shared" ref="C16:N16" si="20">+IFERROR(C14/C$3,"nm")</f>
        <v>8.2159624413145546E-3</v>
      </c>
      <c r="D16" s="47">
        <f t="shared" si="20"/>
        <v>1.8340611353711789E-2</v>
      </c>
      <c r="E16" s="47">
        <f t="shared" si="20"/>
        <v>2.1814984751490508E-2</v>
      </c>
      <c r="F16" s="47">
        <f t="shared" si="20"/>
        <v>2.8069637242119794E-2</v>
      </c>
      <c r="G16" s="47">
        <f t="shared" si="20"/>
        <v>3.3901023982033526E-2</v>
      </c>
      <c r="H16" s="47">
        <f t="shared" si="20"/>
        <v>5.6491086263415508E-2</v>
      </c>
      <c r="I16" s="47">
        <f t="shared" si="20"/>
        <v>5.3243416827231854E-2</v>
      </c>
      <c r="J16" s="47">
        <f t="shared" si="20"/>
        <v>5.0454857042437545E-2</v>
      </c>
      <c r="K16" s="47">
        <f t="shared" si="20"/>
        <v>4.8527944052198124E-2</v>
      </c>
      <c r="L16" s="47">
        <f t="shared" si="20"/>
        <v>4.4214234955706061E-2</v>
      </c>
      <c r="M16" s="47">
        <f t="shared" si="20"/>
        <v>3.535275304443751E-2</v>
      </c>
      <c r="N16" s="47">
        <f t="shared" si="20"/>
        <v>1.9471807230609432E-2</v>
      </c>
    </row>
    <row r="17" spans="1:15" x14ac:dyDescent="0.3">
      <c r="A17" s="9" t="s">
        <v>140</v>
      </c>
      <c r="B17" s="9">
        <f>+B47+B77+B107+B137+B157+B191+B211</f>
        <v>3011</v>
      </c>
      <c r="C17" s="9">
        <f t="shared" ref="C17:N17" si="21">+C47+C77+C107+C137+C157+C191+C211</f>
        <v>3520</v>
      </c>
      <c r="D17" s="9">
        <f t="shared" si="21"/>
        <v>3989</v>
      </c>
      <c r="E17" s="9">
        <f t="shared" si="21"/>
        <v>4454</v>
      </c>
      <c r="F17" s="9">
        <f t="shared" si="21"/>
        <v>4744</v>
      </c>
      <c r="G17" s="9">
        <f t="shared" si="21"/>
        <v>4866</v>
      </c>
      <c r="H17" s="9">
        <f t="shared" si="21"/>
        <v>4904</v>
      </c>
      <c r="I17" s="9">
        <f t="shared" si="21"/>
        <v>4791</v>
      </c>
      <c r="J17" s="9">
        <f t="shared" si="21"/>
        <v>4691.1577737460993</v>
      </c>
      <c r="K17" s="9">
        <f t="shared" si="21"/>
        <v>4603.2699455339089</v>
      </c>
      <c r="L17" s="9">
        <f t="shared" si="21"/>
        <v>4526.3355470136094</v>
      </c>
      <c r="M17" s="9">
        <f t="shared" si="21"/>
        <v>4459.518157586017</v>
      </c>
      <c r="N17" s="9">
        <f t="shared" si="21"/>
        <v>4402.1159826820776</v>
      </c>
      <c r="O17" t="s">
        <v>146</v>
      </c>
    </row>
    <row r="18" spans="1:15" x14ac:dyDescent="0.3">
      <c r="A18" s="42" t="s">
        <v>129</v>
      </c>
      <c r="B18" s="47" t="str">
        <f t="shared" ref="B18:H18" si="22">+IFERROR(B17/A17-1,"nm")</f>
        <v>nm</v>
      </c>
      <c r="C18" s="47">
        <f t="shared" si="22"/>
        <v>0.16904682829624718</v>
      </c>
      <c r="D18" s="47">
        <f t="shared" si="22"/>
        <v>0.13323863636363642</v>
      </c>
      <c r="E18" s="47">
        <f t="shared" si="22"/>
        <v>0.11657056906492858</v>
      </c>
      <c r="F18" s="47">
        <f t="shared" si="22"/>
        <v>6.5110013471037176E-2</v>
      </c>
      <c r="G18" s="47">
        <f t="shared" si="22"/>
        <v>2.5716694772343951E-2</v>
      </c>
      <c r="H18" s="47">
        <f t="shared" si="22"/>
        <v>7.8092889436909285E-3</v>
      </c>
      <c r="I18" s="47">
        <f>+IFERROR(I17/H17-1,"nm")</f>
        <v>-2.3042414355628038E-2</v>
      </c>
      <c r="J18" s="47">
        <f t="shared" ref="J18:N18" si="23">+IFERROR(J17/I17-1,"nm")</f>
        <v>-2.0839537936526931E-2</v>
      </c>
      <c r="K18" s="47">
        <f t="shared" si="23"/>
        <v>-1.8734784130274074E-2</v>
      </c>
      <c r="L18" s="47">
        <f t="shared" si="23"/>
        <v>-1.6712988686431784E-2</v>
      </c>
      <c r="M18" s="47">
        <f t="shared" si="23"/>
        <v>-1.4761916948838993E-2</v>
      </c>
      <c r="N18" s="47">
        <f t="shared" si="23"/>
        <v>-1.2871833430321056E-2</v>
      </c>
    </row>
    <row r="19" spans="1:15" x14ac:dyDescent="0.3">
      <c r="A19" s="42" t="s">
        <v>133</v>
      </c>
      <c r="B19" s="47">
        <f>+IFERROR(B17/B$3,"nm")</f>
        <v>9.8395477271984569E-2</v>
      </c>
      <c r="C19" s="47">
        <f t="shared" ref="C19:N19" si="24">+IFERROR(C17/C$3,"nm")</f>
        <v>0.10872251050160613</v>
      </c>
      <c r="D19" s="47">
        <f t="shared" si="24"/>
        <v>0.11612809315866085</v>
      </c>
      <c r="E19" s="47">
        <f t="shared" si="24"/>
        <v>0.12237272302662307</v>
      </c>
      <c r="F19" s="47">
        <f t="shared" si="24"/>
        <v>0.1212771940588491</v>
      </c>
      <c r="G19" s="47">
        <f t="shared" si="24"/>
        <v>0.13009651632222013</v>
      </c>
      <c r="H19" s="47">
        <f t="shared" si="24"/>
        <v>0.11010822219228523</v>
      </c>
      <c r="I19" s="47">
        <f t="shared" si="24"/>
        <v>0.10256904303147078</v>
      </c>
      <c r="J19" s="47">
        <f t="shared" si="24"/>
        <v>9.4294532421733551E-2</v>
      </c>
      <c r="K19" s="47">
        <f t="shared" si="24"/>
        <v>8.5999343882866744E-2</v>
      </c>
      <c r="L19" s="47">
        <f t="shared" si="24"/>
        <v>7.2282677262185208E-2</v>
      </c>
      <c r="M19" s="47">
        <f t="shared" si="24"/>
        <v>5.1635439998862068E-2</v>
      </c>
      <c r="N19" s="47">
        <f t="shared" si="24"/>
        <v>2.4521687951276721E-2</v>
      </c>
    </row>
    <row r="20" spans="1:15" x14ac:dyDescent="0.3">
      <c r="A20" s="43" t="str">
        <f>+Historicals!A107</f>
        <v>North America</v>
      </c>
      <c r="B20" s="43"/>
      <c r="C20" s="43"/>
      <c r="D20" s="43"/>
      <c r="E20" s="43"/>
      <c r="F20" s="43"/>
      <c r="G20" s="43"/>
      <c r="H20" s="43"/>
      <c r="I20" s="43"/>
      <c r="J20" s="39"/>
      <c r="K20" s="39"/>
      <c r="L20" s="39"/>
      <c r="M20" s="39"/>
      <c r="N20" s="39"/>
    </row>
    <row r="21" spans="1:15" x14ac:dyDescent="0.3">
      <c r="A21" s="9" t="s">
        <v>136</v>
      </c>
      <c r="B21" s="9">
        <f>+Historicals!B107</f>
        <v>13740</v>
      </c>
      <c r="C21" s="9">
        <f>+Historicals!C107</f>
        <v>14764</v>
      </c>
      <c r="D21" s="9">
        <f>+Historicals!D107</f>
        <v>15216</v>
      </c>
      <c r="E21" s="9">
        <f>+Historicals!E107</f>
        <v>14855</v>
      </c>
      <c r="F21" s="9">
        <f>+Historicals!F107</f>
        <v>15902</v>
      </c>
      <c r="G21" s="9">
        <f>+Historicals!G107</f>
        <v>14484</v>
      </c>
      <c r="H21" s="9">
        <f>+Historicals!H107</f>
        <v>17179</v>
      </c>
      <c r="I21" s="9">
        <f>+Historicals!I107</f>
        <v>18353</v>
      </c>
      <c r="J21" s="9">
        <f>+I21*(1+I22)</f>
        <v>19607.230281157226</v>
      </c>
      <c r="K21" s="9">
        <f t="shared" ref="K21:N21" si="25">+J21*(1+J22)</f>
        <v>20947.173720826508</v>
      </c>
      <c r="L21" s="9">
        <f t="shared" si="25"/>
        <v>22378.687892096681</v>
      </c>
      <c r="M21" s="9">
        <f t="shared" si="25"/>
        <v>23908.030670216565</v>
      </c>
      <c r="N21" s="9">
        <f t="shared" si="25"/>
        <v>25541.887588944912</v>
      </c>
    </row>
    <row r="22" spans="1:15" x14ac:dyDescent="0.3">
      <c r="A22" s="44" t="s">
        <v>129</v>
      </c>
      <c r="B22" s="47" t="str">
        <f t="shared" ref="B22:H22" si="26">+IFERROR(B21/A21-1,"nm")</f>
        <v>nm</v>
      </c>
      <c r="C22" s="47">
        <f t="shared" si="26"/>
        <v>7.4526928675400228E-2</v>
      </c>
      <c r="D22" s="47">
        <f t="shared" si="26"/>
        <v>3.0615009482525046E-2</v>
      </c>
      <c r="E22" s="47">
        <f t="shared" si="26"/>
        <v>-2.372502628811779E-2</v>
      </c>
      <c r="F22" s="47">
        <f t="shared" si="26"/>
        <v>7.0481319421070276E-2</v>
      </c>
      <c r="G22" s="47">
        <f t="shared" si="26"/>
        <v>-8.9171173437303519E-2</v>
      </c>
      <c r="H22" s="47">
        <f t="shared" si="26"/>
        <v>0.18606738470035911</v>
      </c>
      <c r="I22" s="47">
        <f>+IFERROR(I21/H21-1,"nm")</f>
        <v>6.8339251411607238E-2</v>
      </c>
      <c r="J22" s="47">
        <f t="shared" ref="J22:N22" si="27">+IFERROR(J21/I21-1,"nm")</f>
        <v>6.8339251411607238E-2</v>
      </c>
      <c r="K22" s="47">
        <f t="shared" si="27"/>
        <v>6.8339251411607238E-2</v>
      </c>
      <c r="L22" s="47">
        <f t="shared" si="27"/>
        <v>6.8339251411607238E-2</v>
      </c>
      <c r="M22" s="47">
        <f t="shared" si="27"/>
        <v>6.8339251411607238E-2</v>
      </c>
      <c r="N22" s="47">
        <f t="shared" si="27"/>
        <v>6.8339251411607238E-2</v>
      </c>
    </row>
    <row r="23" spans="1:15" x14ac:dyDescent="0.3">
      <c r="A23" s="45" t="s">
        <v>113</v>
      </c>
      <c r="B23" s="3">
        <f>+Historicals!B108</f>
        <v>8506</v>
      </c>
      <c r="C23" s="3">
        <f>+Historicals!C108</f>
        <v>9299</v>
      </c>
      <c r="D23" s="3">
        <f>+Historicals!D108</f>
        <v>9684</v>
      </c>
      <c r="E23" s="3">
        <f>+Historicals!E108</f>
        <v>9322</v>
      </c>
      <c r="F23" s="3">
        <f>+Historicals!F108</f>
        <v>10045</v>
      </c>
      <c r="G23" s="3">
        <f>+Historicals!G108</f>
        <v>9329</v>
      </c>
      <c r="H23" s="3">
        <f>+Historicals!H108</f>
        <v>11644</v>
      </c>
      <c r="I23" s="3">
        <f>+Historicals!I108</f>
        <v>12228</v>
      </c>
      <c r="J23" s="9">
        <f>+I23*(1+I24)</f>
        <v>12841.290278254894</v>
      </c>
      <c r="K23" s="9">
        <f t="shared" ref="K23:N23" si="28">+J23*(1+J24)</f>
        <v>13485.339876545931</v>
      </c>
      <c r="L23" s="9">
        <f t="shared" si="28"/>
        <v>14161.691515836794</v>
      </c>
      <c r="M23" s="9">
        <f t="shared" si="28"/>
        <v>14871.965291622491</v>
      </c>
      <c r="N23" s="9">
        <f t="shared" si="28"/>
        <v>15617.862554616953</v>
      </c>
    </row>
    <row r="24" spans="1:15" x14ac:dyDescent="0.3">
      <c r="A24" s="44" t="s">
        <v>129</v>
      </c>
      <c r="B24" s="47" t="str">
        <f t="shared" ref="B24:H24" si="29">+IFERROR(B23/A23-1,"nm")</f>
        <v>nm</v>
      </c>
      <c r="C24" s="47">
        <f t="shared" si="29"/>
        <v>9.3228309428638578E-2</v>
      </c>
      <c r="D24" s="47">
        <f t="shared" si="29"/>
        <v>4.1402301322722934E-2</v>
      </c>
      <c r="E24" s="47">
        <f t="shared" si="29"/>
        <v>-3.7381247418422192E-2</v>
      </c>
      <c r="F24" s="47">
        <f t="shared" si="29"/>
        <v>7.755846384895948E-2</v>
      </c>
      <c r="G24" s="47">
        <f t="shared" si="29"/>
        <v>-7.1279243404678949E-2</v>
      </c>
      <c r="H24" s="47">
        <f t="shared" si="29"/>
        <v>0.24815092721620746</v>
      </c>
      <c r="I24" s="47">
        <f>+IFERROR(I23/H23-1,"nm")</f>
        <v>5.0154586052902683E-2</v>
      </c>
      <c r="J24" s="47">
        <f t="shared" ref="J24:N24" si="30">+IFERROR(J23/I23-1,"nm")</f>
        <v>5.0154586052902683E-2</v>
      </c>
      <c r="K24" s="47">
        <f t="shared" si="30"/>
        <v>5.0154586052902683E-2</v>
      </c>
      <c r="L24" s="47">
        <f t="shared" si="30"/>
        <v>5.0154586052902683E-2</v>
      </c>
      <c r="M24" s="47">
        <f t="shared" si="30"/>
        <v>5.0154586052902683E-2</v>
      </c>
      <c r="N24" s="47">
        <f t="shared" si="30"/>
        <v>5.0154586052902683E-2</v>
      </c>
    </row>
    <row r="25" spans="1:15" x14ac:dyDescent="0.3">
      <c r="A25" s="44" t="s">
        <v>137</v>
      </c>
      <c r="B25" s="47" t="str">
        <f>+Historicals!B180</f>
        <v/>
      </c>
      <c r="C25" s="47">
        <f>+Historicals!C180</f>
        <v>9.3228309428638578E-2</v>
      </c>
      <c r="D25" s="47">
        <f>+Historicals!D180</f>
        <v>4.1402301322722934E-2</v>
      </c>
      <c r="E25" s="47">
        <f>+Historicals!E180</f>
        <v>-3.7381247418422192E-2</v>
      </c>
      <c r="F25" s="47">
        <f>+Historicals!F180</f>
        <v>7.755846384895948E-2</v>
      </c>
      <c r="G25" s="47">
        <f>+Historicals!G180</f>
        <v>-7.1279243404678949E-2</v>
      </c>
      <c r="H25" s="47">
        <f>+Historicals!H180</f>
        <v>0.24815092721620746</v>
      </c>
      <c r="I25" s="47">
        <f>+Historicals!I180</f>
        <v>0.05</v>
      </c>
      <c r="J25" s="47">
        <v>0.05</v>
      </c>
      <c r="K25" s="47">
        <v>0.05</v>
      </c>
      <c r="L25" s="47">
        <v>0.05</v>
      </c>
      <c r="M25" s="47">
        <v>0.05</v>
      </c>
      <c r="N25" s="47">
        <v>0.05</v>
      </c>
    </row>
    <row r="26" spans="1:15" x14ac:dyDescent="0.3">
      <c r="A26" s="44" t="s">
        <v>138</v>
      </c>
      <c r="B26" s="47" t="str">
        <f t="shared" ref="B26:H26" si="31">+IFERROR(B24-B25,"nm")</f>
        <v>nm</v>
      </c>
      <c r="C26" s="47">
        <f t="shared" si="31"/>
        <v>0</v>
      </c>
      <c r="D26" s="47">
        <f t="shared" si="31"/>
        <v>0</v>
      </c>
      <c r="E26" s="47">
        <f t="shared" si="31"/>
        <v>0</v>
      </c>
      <c r="F26" s="47">
        <f t="shared" si="31"/>
        <v>0</v>
      </c>
      <c r="G26" s="47">
        <f t="shared" si="31"/>
        <v>0</v>
      </c>
      <c r="H26" s="47">
        <f t="shared" si="31"/>
        <v>0</v>
      </c>
      <c r="I26" s="47">
        <f>+IFERROR(I24-I25,"nm")</f>
        <v>1.5458605290268046E-4</v>
      </c>
      <c r="J26" s="47">
        <f t="shared" ref="J26:N26" si="32">+IFERROR(J24-J25,"nm")</f>
        <v>1.5458605290268046E-4</v>
      </c>
      <c r="K26" s="47">
        <f t="shared" si="32"/>
        <v>1.5458605290268046E-4</v>
      </c>
      <c r="L26" s="47">
        <f t="shared" si="32"/>
        <v>1.5458605290268046E-4</v>
      </c>
      <c r="M26" s="47">
        <f t="shared" si="32"/>
        <v>1.5458605290268046E-4</v>
      </c>
      <c r="N26" s="47">
        <f t="shared" si="32"/>
        <v>1.5458605290268046E-4</v>
      </c>
    </row>
    <row r="27" spans="1:15" x14ac:dyDescent="0.3">
      <c r="A27" s="45" t="s">
        <v>114</v>
      </c>
      <c r="B27" s="3">
        <f>+Historicals!B109</f>
        <v>4410</v>
      </c>
      <c r="C27" s="3">
        <f>+Historicals!C109</f>
        <v>4746</v>
      </c>
      <c r="D27" s="3">
        <f>+Historicals!D109</f>
        <v>4886</v>
      </c>
      <c r="E27" s="3">
        <f>+Historicals!E109</f>
        <v>4938</v>
      </c>
      <c r="F27" s="3">
        <f>+Historicals!F109</f>
        <v>5260</v>
      </c>
      <c r="G27" s="3">
        <f>+Historicals!G109</f>
        <v>4639</v>
      </c>
      <c r="H27" s="3">
        <f>+Historicals!H109</f>
        <v>5028</v>
      </c>
      <c r="I27" s="3">
        <f>+Historicals!I109</f>
        <v>5492</v>
      </c>
      <c r="J27" s="9">
        <f>+I27*(1+I28)</f>
        <v>5998.8194112967376</v>
      </c>
      <c r="K27" s="9">
        <f t="shared" ref="K27:N27" si="33">+J27*(1+J28)</f>
        <v>6552.409746786333</v>
      </c>
      <c r="L27" s="9">
        <f t="shared" si="33"/>
        <v>7157.0871776751274</v>
      </c>
      <c r="M27" s="9">
        <f t="shared" si="33"/>
        <v>7817.5661853205638</v>
      </c>
      <c r="N27" s="9">
        <f t="shared" si="33"/>
        <v>8538.9963185721026</v>
      </c>
    </row>
    <row r="28" spans="1:15" x14ac:dyDescent="0.3">
      <c r="A28" s="44" t="s">
        <v>129</v>
      </c>
      <c r="B28" s="47" t="str">
        <f t="shared" ref="B28:H28" si="34">+IFERROR(B27/A27-1,"nm")</f>
        <v>nm</v>
      </c>
      <c r="C28" s="47">
        <f t="shared" si="34"/>
        <v>7.6190476190476142E-2</v>
      </c>
      <c r="D28" s="47">
        <f t="shared" si="34"/>
        <v>2.9498525073746285E-2</v>
      </c>
      <c r="E28" s="47">
        <f t="shared" si="34"/>
        <v>1.0642652476463343E-2</v>
      </c>
      <c r="F28" s="47">
        <f t="shared" si="34"/>
        <v>6.5208586472256025E-2</v>
      </c>
      <c r="G28" s="47">
        <f t="shared" si="34"/>
        <v>-0.11806083650190113</v>
      </c>
      <c r="H28" s="47">
        <f t="shared" si="34"/>
        <v>8.3854278939426541E-2</v>
      </c>
      <c r="I28" s="47">
        <f>+IFERROR(I27/H27-1,"nm")</f>
        <v>9.2283214001591007E-2</v>
      </c>
      <c r="J28" s="47">
        <f t="shared" ref="J28:N28" si="35">+IFERROR(J27/I27-1,"nm")</f>
        <v>9.2283214001591007E-2</v>
      </c>
      <c r="K28" s="47">
        <f t="shared" si="35"/>
        <v>9.2283214001591007E-2</v>
      </c>
      <c r="L28" s="47">
        <f t="shared" si="35"/>
        <v>9.2283214001591007E-2</v>
      </c>
      <c r="M28" s="47">
        <f t="shared" si="35"/>
        <v>9.2283214001591007E-2</v>
      </c>
      <c r="N28" s="47">
        <f t="shared" si="35"/>
        <v>9.2283214001591007E-2</v>
      </c>
    </row>
    <row r="29" spans="1:15" x14ac:dyDescent="0.3">
      <c r="A29" s="44" t="s">
        <v>137</v>
      </c>
      <c r="B29" s="47" t="str">
        <f>+Historicals!B184</f>
        <v/>
      </c>
      <c r="C29" s="47">
        <f>+Historicals!C184</f>
        <v>2.1470528661130306E-2</v>
      </c>
      <c r="D29" s="47">
        <f>+Historicals!D184</f>
        <v>2.9545905215149659E-2</v>
      </c>
      <c r="E29" s="47">
        <f>+Historicals!E184</f>
        <v>0.1315485362095532</v>
      </c>
      <c r="F29" s="47">
        <f>+Historicals!F184</f>
        <v>7.1148936170212673E-2</v>
      </c>
      <c r="G29" s="47">
        <f>+Historicals!G184</f>
        <v>-6.3721595423486432E-2</v>
      </c>
      <c r="H29" s="47">
        <f>+Historicals!H184</f>
        <v>0.18295994568907004</v>
      </c>
      <c r="I29" s="47">
        <f>+Historicals!I184</f>
        <v>0.09</v>
      </c>
      <c r="J29" s="47">
        <v>0.09</v>
      </c>
      <c r="K29" s="47">
        <v>0.09</v>
      </c>
      <c r="L29" s="47">
        <v>0.09</v>
      </c>
      <c r="M29" s="47">
        <v>0.09</v>
      </c>
      <c r="N29" s="47">
        <v>0.09</v>
      </c>
    </row>
    <row r="30" spans="1:15" x14ac:dyDescent="0.3">
      <c r="A30" s="44" t="s">
        <v>138</v>
      </c>
      <c r="B30" s="47" t="str">
        <f t="shared" ref="B30" si="36">+IFERROR(B28-B29,"nm")</f>
        <v>nm</v>
      </c>
      <c r="C30" s="47">
        <f>+IFERROR(C28-C29,"nm")</f>
        <v>5.4719947529345836E-2</v>
      </c>
      <c r="D30" s="47">
        <f t="shared" ref="D30:H30" si="37">+IFERROR(D28-D29,"nm")</f>
        <v>-4.7380141403374765E-5</v>
      </c>
      <c r="E30" s="47">
        <f t="shared" si="37"/>
        <v>-0.12090588373308986</v>
      </c>
      <c r="F30" s="47">
        <f t="shared" si="37"/>
        <v>-5.9403496979566484E-3</v>
      </c>
      <c r="G30" s="47">
        <f t="shared" si="37"/>
        <v>-5.4339241078414702E-2</v>
      </c>
      <c r="H30" s="47">
        <f t="shared" si="37"/>
        <v>-9.9105666749643495E-2</v>
      </c>
      <c r="I30" s="47">
        <f>+IFERROR(I28-I29,"nm")</f>
        <v>2.2832140015910107E-3</v>
      </c>
      <c r="J30" s="47">
        <f t="shared" ref="J30:N30" si="38">+IFERROR(J28-J29,"nm")</f>
        <v>2.2832140015910107E-3</v>
      </c>
      <c r="K30" s="47">
        <f t="shared" si="38"/>
        <v>2.2832140015910107E-3</v>
      </c>
      <c r="L30" s="47">
        <f t="shared" si="38"/>
        <v>2.2832140015910107E-3</v>
      </c>
      <c r="M30" s="47">
        <f t="shared" si="38"/>
        <v>2.2832140015910107E-3</v>
      </c>
      <c r="N30" s="47">
        <f t="shared" si="38"/>
        <v>2.2832140015910107E-3</v>
      </c>
    </row>
    <row r="31" spans="1:15" x14ac:dyDescent="0.3">
      <c r="A31" s="45" t="s">
        <v>115</v>
      </c>
      <c r="B31" s="3">
        <f>+Historicals!B110</f>
        <v>824</v>
      </c>
      <c r="C31" s="3">
        <f>+Historicals!C110</f>
        <v>719</v>
      </c>
      <c r="D31" s="3">
        <f>+Historicals!D110</f>
        <v>646</v>
      </c>
      <c r="E31" s="3">
        <f>+Historicals!E110</f>
        <v>595</v>
      </c>
      <c r="F31" s="3">
        <f>+Historicals!F110</f>
        <v>597</v>
      </c>
      <c r="G31" s="3">
        <f>+Historicals!G110</f>
        <v>516</v>
      </c>
      <c r="H31" s="3">
        <f>+Historicals!H110</f>
        <v>507</v>
      </c>
      <c r="I31" s="3">
        <f>+Historicals!I110</f>
        <v>633</v>
      </c>
      <c r="J31" s="9">
        <f>+I31*(1+I32)</f>
        <v>790.31360946745554</v>
      </c>
      <c r="K31" s="9">
        <f t="shared" ref="K31:N31" si="39">+J31*(1+J32)</f>
        <v>986.72290886173437</v>
      </c>
      <c r="L31" s="9">
        <f t="shared" si="39"/>
        <v>1231.9439868037039</v>
      </c>
      <c r="M31" s="9">
        <f t="shared" si="39"/>
        <v>1538.1075811572871</v>
      </c>
      <c r="N31" s="9">
        <f t="shared" si="39"/>
        <v>1920.3591693738908</v>
      </c>
    </row>
    <row r="32" spans="1:15" x14ac:dyDescent="0.3">
      <c r="A32" s="44" t="s">
        <v>129</v>
      </c>
      <c r="B32" s="47" t="str">
        <f t="shared" ref="B32:H32" si="40">+IFERROR(B31/A31-1,"nm")</f>
        <v>nm</v>
      </c>
      <c r="C32" s="47">
        <f t="shared" si="40"/>
        <v>-0.12742718446601942</v>
      </c>
      <c r="D32" s="47">
        <f t="shared" si="40"/>
        <v>-0.10152990264255912</v>
      </c>
      <c r="E32" s="47">
        <f t="shared" si="40"/>
        <v>-7.8947368421052655E-2</v>
      </c>
      <c r="F32" s="47">
        <f t="shared" si="40"/>
        <v>3.3613445378151141E-3</v>
      </c>
      <c r="G32" s="47">
        <f t="shared" si="40"/>
        <v>-0.13567839195979903</v>
      </c>
      <c r="H32" s="47">
        <f t="shared" si="40"/>
        <v>-1.744186046511631E-2</v>
      </c>
      <c r="I32" s="47">
        <f>+IFERROR(I31/H31-1,"nm")</f>
        <v>0.24852071005917153</v>
      </c>
      <c r="J32" s="47">
        <f t="shared" ref="J32:N32" si="41">+IFERROR(J31/I31-1,"nm")</f>
        <v>0.24852071005917153</v>
      </c>
      <c r="K32" s="47">
        <f t="shared" si="41"/>
        <v>0.24852071005917153</v>
      </c>
      <c r="L32" s="47">
        <f t="shared" si="41"/>
        <v>0.24852071005917153</v>
      </c>
      <c r="M32" s="47">
        <f t="shared" si="41"/>
        <v>0.24852071005917153</v>
      </c>
      <c r="N32" s="47">
        <f t="shared" si="41"/>
        <v>0.24852071005917153</v>
      </c>
    </row>
    <row r="33" spans="1:14" x14ac:dyDescent="0.3">
      <c r="A33" s="44" t="s">
        <v>137</v>
      </c>
      <c r="B33" s="47" t="str">
        <f>+Historicals!B182</f>
        <v/>
      </c>
      <c r="C33" s="47">
        <f>+Historicals!C182</f>
        <v>-0.12742718446601942</v>
      </c>
      <c r="D33" s="47">
        <f>+Historicals!D182</f>
        <v>-0.10152990264255912</v>
      </c>
      <c r="E33" s="47">
        <f>+Historicals!E182</f>
        <v>-7.8947368421052655E-2</v>
      </c>
      <c r="F33" s="47">
        <f>+Historicals!F182</f>
        <v>3.3613445378151141E-3</v>
      </c>
      <c r="G33" s="47">
        <f>+Historicals!G182</f>
        <v>-0.13567839195979903</v>
      </c>
      <c r="H33" s="47">
        <f>+Historicals!H182</f>
        <v>-1.744186046511631E-2</v>
      </c>
      <c r="I33" s="47">
        <f>+Historicals!I182</f>
        <v>0.25</v>
      </c>
      <c r="J33" s="47">
        <v>0.25</v>
      </c>
      <c r="K33" s="47">
        <v>0.25</v>
      </c>
      <c r="L33" s="47">
        <v>0.25</v>
      </c>
      <c r="M33" s="47">
        <v>0.25</v>
      </c>
      <c r="N33" s="47">
        <v>0.25</v>
      </c>
    </row>
    <row r="34" spans="1:14" x14ac:dyDescent="0.3">
      <c r="A34" s="44" t="s">
        <v>138</v>
      </c>
      <c r="B34" s="47" t="str">
        <f t="shared" ref="B34:H34" si="42">+IFERROR(B32-B33,"nm")</f>
        <v>nm</v>
      </c>
      <c r="C34" s="47">
        <f t="shared" si="42"/>
        <v>0</v>
      </c>
      <c r="D34" s="47">
        <f t="shared" si="42"/>
        <v>0</v>
      </c>
      <c r="E34" s="47">
        <f t="shared" si="42"/>
        <v>0</v>
      </c>
      <c r="F34" s="47">
        <f t="shared" si="42"/>
        <v>0</v>
      </c>
      <c r="G34" s="47">
        <f t="shared" si="42"/>
        <v>0</v>
      </c>
      <c r="H34" s="47">
        <f t="shared" si="42"/>
        <v>0</v>
      </c>
      <c r="I34" s="47">
        <f>+IFERROR(I32-I33,"nm")</f>
        <v>-1.4792899408284654E-3</v>
      </c>
      <c r="J34" s="47">
        <f t="shared" ref="J34:N34" si="43">+IFERROR(J32-J33,"nm")</f>
        <v>-1.4792899408284654E-3</v>
      </c>
      <c r="K34" s="47">
        <f t="shared" si="43"/>
        <v>-1.4792899408284654E-3</v>
      </c>
      <c r="L34" s="47">
        <f t="shared" si="43"/>
        <v>-1.4792899408284654E-3</v>
      </c>
      <c r="M34" s="47">
        <f t="shared" si="43"/>
        <v>-1.4792899408284654E-3</v>
      </c>
      <c r="N34" s="47">
        <f t="shared" si="43"/>
        <v>-1.4792899408284654E-3</v>
      </c>
    </row>
    <row r="35" spans="1:14" x14ac:dyDescent="0.3">
      <c r="A35" s="9" t="s">
        <v>130</v>
      </c>
      <c r="B35" s="48">
        <f t="shared" ref="B35:H35" si="44">+B41+B38</f>
        <v>3766</v>
      </c>
      <c r="C35" s="48">
        <f t="shared" si="44"/>
        <v>3896</v>
      </c>
      <c r="D35" s="48">
        <f t="shared" si="44"/>
        <v>4015</v>
      </c>
      <c r="E35" s="48">
        <f t="shared" si="44"/>
        <v>3760</v>
      </c>
      <c r="F35" s="48">
        <f t="shared" si="44"/>
        <v>4074</v>
      </c>
      <c r="G35" s="48">
        <f t="shared" si="44"/>
        <v>3047</v>
      </c>
      <c r="H35" s="48">
        <f t="shared" si="44"/>
        <v>5219</v>
      </c>
      <c r="I35" s="48">
        <f>+I41+I38</f>
        <v>5238</v>
      </c>
      <c r="J35" s="9">
        <f>+I35*(1+I36)</f>
        <v>5257.0691703391449</v>
      </c>
      <c r="K35" s="9">
        <f t="shared" ref="K35:N35" si="45">+J35*(1+J36)</f>
        <v>5276.2077628351099</v>
      </c>
      <c r="L35" s="9">
        <f t="shared" si="45"/>
        <v>5295.4160302223236</v>
      </c>
      <c r="M35" s="9">
        <f t="shared" si="45"/>
        <v>5314.694226155304</v>
      </c>
      <c r="N35" s="9">
        <f t="shared" si="45"/>
        <v>5334.0426052120101</v>
      </c>
    </row>
    <row r="36" spans="1:14" x14ac:dyDescent="0.3">
      <c r="A36" s="46" t="s">
        <v>129</v>
      </c>
      <c r="B36" s="47" t="str">
        <f t="shared" ref="B36:H36" si="46">+IFERROR(B35/A35-1,"nm")</f>
        <v>nm</v>
      </c>
      <c r="C36" s="47">
        <f t="shared" si="46"/>
        <v>3.4519383961763239E-2</v>
      </c>
      <c r="D36" s="47">
        <f t="shared" si="46"/>
        <v>3.0544147843942548E-2</v>
      </c>
      <c r="E36" s="47">
        <f t="shared" si="46"/>
        <v>-6.3511830635118338E-2</v>
      </c>
      <c r="F36" s="47">
        <f t="shared" si="46"/>
        <v>8.3510638297872308E-2</v>
      </c>
      <c r="G36" s="47">
        <f t="shared" si="46"/>
        <v>-0.25208640157093765</v>
      </c>
      <c r="H36" s="47">
        <f t="shared" si="46"/>
        <v>0.71283229405973092</v>
      </c>
      <c r="I36" s="47">
        <f>+IFERROR(I35/H35-1,"nm")</f>
        <v>3.6405441655489312E-3</v>
      </c>
      <c r="J36" s="47">
        <f t="shared" ref="J36:N36" si="47">+IFERROR(J35/I35-1,"nm")</f>
        <v>3.6405441655489312E-3</v>
      </c>
      <c r="K36" s="47">
        <f t="shared" si="47"/>
        <v>3.6405441655489312E-3</v>
      </c>
      <c r="L36" s="47">
        <f t="shared" si="47"/>
        <v>3.6405441655489312E-3</v>
      </c>
      <c r="M36" s="47">
        <f t="shared" si="47"/>
        <v>3.6405441655489312E-3</v>
      </c>
      <c r="N36" s="47">
        <f t="shared" si="47"/>
        <v>3.6405441655489312E-3</v>
      </c>
    </row>
    <row r="37" spans="1:14" x14ac:dyDescent="0.3">
      <c r="A37" s="46" t="s">
        <v>131</v>
      </c>
      <c r="B37" s="47">
        <f t="shared" ref="B37:H37" si="48">+IFERROR(B35/B$21,"nm")</f>
        <v>0.27409024745269289</v>
      </c>
      <c r="C37" s="47">
        <f t="shared" si="48"/>
        <v>0.26388512598211866</v>
      </c>
      <c r="D37" s="47">
        <f t="shared" si="48"/>
        <v>0.26386698212407994</v>
      </c>
      <c r="E37" s="47">
        <f t="shared" si="48"/>
        <v>0.25311342982160889</v>
      </c>
      <c r="F37" s="47">
        <f t="shared" si="48"/>
        <v>0.25619418941013711</v>
      </c>
      <c r="G37" s="47">
        <f t="shared" si="48"/>
        <v>0.2103700635183651</v>
      </c>
      <c r="H37" s="47">
        <f t="shared" si="48"/>
        <v>0.30380115256999823</v>
      </c>
      <c r="I37" s="47">
        <f>+IFERROR(I35/I$21,"nm")</f>
        <v>0.28540293140086087</v>
      </c>
      <c r="J37" s="47">
        <f t="shared" ref="J37:N37" si="49">+IFERROR(J35/J$21,"nm")</f>
        <v>0.26811890792098508</v>
      </c>
      <c r="K37" s="47">
        <f t="shared" si="49"/>
        <v>0.25188160623260097</v>
      </c>
      <c r="L37" s="47">
        <f t="shared" si="49"/>
        <v>0.23662763678349824</v>
      </c>
      <c r="M37" s="47">
        <f t="shared" si="49"/>
        <v>0.2222974488976244</v>
      </c>
      <c r="N37" s="47">
        <f t="shared" si="49"/>
        <v>0.20883509829244964</v>
      </c>
    </row>
    <row r="38" spans="1:14" x14ac:dyDescent="0.3">
      <c r="A38" s="9" t="s">
        <v>132</v>
      </c>
      <c r="B38" s="9">
        <f>+Historicals!B167</f>
        <v>121</v>
      </c>
      <c r="C38" s="9">
        <f>+Historicals!C167</f>
        <v>133</v>
      </c>
      <c r="D38" s="9">
        <f>+Historicals!D167</f>
        <v>140</v>
      </c>
      <c r="E38" s="9">
        <f>+Historicals!E167</f>
        <v>160</v>
      </c>
      <c r="F38" s="9">
        <f>+Historicals!F167</f>
        <v>149</v>
      </c>
      <c r="G38" s="9">
        <f>+Historicals!G167</f>
        <v>148</v>
      </c>
      <c r="H38" s="9">
        <f>+Historicals!H167</f>
        <v>130</v>
      </c>
      <c r="I38" s="9">
        <f>+Historicals!I167</f>
        <v>124</v>
      </c>
      <c r="J38" s="9">
        <f>+I38*(1+I39)</f>
        <v>118.27692307692308</v>
      </c>
      <c r="K38" s="9">
        <f t="shared" ref="K38:N38" si="50">+J38*(1+J39)</f>
        <v>112.81798816568049</v>
      </c>
      <c r="L38" s="9">
        <f t="shared" si="50"/>
        <v>107.61100409649524</v>
      </c>
      <c r="M38" s="9">
        <f t="shared" si="50"/>
        <v>102.64434236896469</v>
      </c>
      <c r="N38" s="9">
        <f t="shared" si="50"/>
        <v>97.906911182704775</v>
      </c>
    </row>
    <row r="39" spans="1:14" x14ac:dyDescent="0.3">
      <c r="A39" s="46" t="s">
        <v>129</v>
      </c>
      <c r="B39" s="47" t="str">
        <f t="shared" ref="B39:H39" si="51">+IFERROR(B38/A38-1,"nm")</f>
        <v>nm</v>
      </c>
      <c r="C39" s="47">
        <f t="shared" si="51"/>
        <v>9.9173553719008156E-2</v>
      </c>
      <c r="D39" s="47">
        <f t="shared" si="51"/>
        <v>5.2631578947368363E-2</v>
      </c>
      <c r="E39" s="47">
        <f t="shared" si="51"/>
        <v>0.14285714285714279</v>
      </c>
      <c r="F39" s="47">
        <f t="shared" si="51"/>
        <v>-6.8749999999999978E-2</v>
      </c>
      <c r="G39" s="47">
        <f t="shared" si="51"/>
        <v>-6.7114093959731447E-3</v>
      </c>
      <c r="H39" s="47">
        <f t="shared" si="51"/>
        <v>-0.1216216216216216</v>
      </c>
      <c r="I39" s="47">
        <f>+IFERROR(I38/H38-1,"nm")</f>
        <v>-4.6153846153846101E-2</v>
      </c>
      <c r="J39" s="47">
        <f t="shared" ref="J39:N39" si="52">+IFERROR(J38/I38-1,"nm")</f>
        <v>-4.6153846153846101E-2</v>
      </c>
      <c r="K39" s="47">
        <f t="shared" si="52"/>
        <v>-4.6153846153846101E-2</v>
      </c>
      <c r="L39" s="47">
        <f t="shared" si="52"/>
        <v>-4.6153846153846101E-2</v>
      </c>
      <c r="M39" s="47">
        <f t="shared" si="52"/>
        <v>-4.6153846153846212E-2</v>
      </c>
      <c r="N39" s="47">
        <f t="shared" si="52"/>
        <v>-4.6153846153846212E-2</v>
      </c>
    </row>
    <row r="40" spans="1:14" x14ac:dyDescent="0.3">
      <c r="A40" s="46" t="s">
        <v>133</v>
      </c>
      <c r="B40" s="47">
        <f t="shared" ref="B40:H40" si="53">+IFERROR(B38/B$21,"nm")</f>
        <v>8.8064046579330417E-3</v>
      </c>
      <c r="C40" s="47">
        <f t="shared" si="53"/>
        <v>9.0083988079111346E-3</v>
      </c>
      <c r="D40" s="47">
        <f t="shared" si="53"/>
        <v>9.2008412197686646E-3</v>
      </c>
      <c r="E40" s="47">
        <f t="shared" si="53"/>
        <v>1.0770784247728038E-2</v>
      </c>
      <c r="F40" s="47">
        <f t="shared" si="53"/>
        <v>9.3698905798012821E-3</v>
      </c>
      <c r="G40" s="47">
        <f t="shared" si="53"/>
        <v>1.0218171775752554E-2</v>
      </c>
      <c r="H40" s="47">
        <f t="shared" si="53"/>
        <v>7.5673787764130628E-3</v>
      </c>
      <c r="I40" s="47">
        <f>+IFERROR(I38/I$21,"nm")</f>
        <v>6.7563886013185855E-3</v>
      </c>
      <c r="J40" s="47">
        <f t="shared" ref="J40:N40" si="54">+IFERROR(J38/J$21,"nm")</f>
        <v>6.0323116208100321E-3</v>
      </c>
      <c r="K40" s="47">
        <f t="shared" si="54"/>
        <v>5.385833414534219E-3</v>
      </c>
      <c r="L40" s="47">
        <f t="shared" si="54"/>
        <v>4.8086377814178924E-3</v>
      </c>
      <c r="M40" s="47">
        <f t="shared" si="54"/>
        <v>4.2932997612736834E-3</v>
      </c>
      <c r="N40" s="47">
        <f t="shared" si="54"/>
        <v>3.8331901211984439E-3</v>
      </c>
    </row>
    <row r="41" spans="1:14" x14ac:dyDescent="0.3">
      <c r="A41" s="9" t="s">
        <v>134</v>
      </c>
      <c r="B41" s="9">
        <f>+Historicals!B134</f>
        <v>3645</v>
      </c>
      <c r="C41" s="9">
        <f>+Historicals!C134</f>
        <v>3763</v>
      </c>
      <c r="D41" s="9">
        <f>+Historicals!D134</f>
        <v>3875</v>
      </c>
      <c r="E41" s="9">
        <f>+Historicals!E134</f>
        <v>3600</v>
      </c>
      <c r="F41" s="9">
        <f>+Historicals!F134</f>
        <v>3925</v>
      </c>
      <c r="G41" s="9">
        <f>+Historicals!G134</f>
        <v>2899</v>
      </c>
      <c r="H41" s="9">
        <f>+Historicals!H134</f>
        <v>5089</v>
      </c>
      <c r="I41" s="9">
        <f>+Historicals!I134</f>
        <v>5114</v>
      </c>
      <c r="J41" s="9">
        <f>+I41*(1+I42)</f>
        <v>5139.1228139123605</v>
      </c>
      <c r="K41" s="9">
        <f t="shared" ref="K41:N41" si="55">+J41*(1+J42)</f>
        <v>5164.369045067363</v>
      </c>
      <c r="L41" s="9">
        <f t="shared" si="55"/>
        <v>5189.7392997591851</v>
      </c>
      <c r="M41" s="9">
        <f t="shared" si="55"/>
        <v>5215.2341872604584</v>
      </c>
      <c r="N41" s="9">
        <f t="shared" si="55"/>
        <v>5240.8543198368998</v>
      </c>
    </row>
    <row r="42" spans="1:14" x14ac:dyDescent="0.3">
      <c r="A42" s="46" t="s">
        <v>129</v>
      </c>
      <c r="B42" s="47" t="str">
        <f t="shared" ref="B42:H42" si="56">+IFERROR(B41/A41-1,"nm")</f>
        <v>nm</v>
      </c>
      <c r="C42" s="47">
        <f t="shared" si="56"/>
        <v>3.2373113854595292E-2</v>
      </c>
      <c r="D42" s="47">
        <f t="shared" si="56"/>
        <v>2.9763486579856391E-2</v>
      </c>
      <c r="E42" s="47">
        <f t="shared" si="56"/>
        <v>-7.096774193548383E-2</v>
      </c>
      <c r="F42" s="47">
        <f t="shared" si="56"/>
        <v>9.0277777777777679E-2</v>
      </c>
      <c r="G42" s="47">
        <f t="shared" si="56"/>
        <v>-0.26140127388535028</v>
      </c>
      <c r="H42" s="47">
        <f t="shared" si="56"/>
        <v>0.75543290789927564</v>
      </c>
      <c r="I42" s="47">
        <f>+IFERROR(I41/H41-1,"nm")</f>
        <v>4.9125564943997002E-3</v>
      </c>
      <c r="J42" s="47">
        <f t="shared" ref="J42:N42" si="57">+IFERROR(J41/I41-1,"nm")</f>
        <v>4.9125564943997002E-3</v>
      </c>
      <c r="K42" s="47">
        <f t="shared" si="57"/>
        <v>4.9125564943997002E-3</v>
      </c>
      <c r="L42" s="47">
        <f t="shared" si="57"/>
        <v>4.9125564943997002E-3</v>
      </c>
      <c r="M42" s="47">
        <f t="shared" si="57"/>
        <v>4.9125564943997002E-3</v>
      </c>
      <c r="N42" s="47">
        <f t="shared" si="57"/>
        <v>4.9125564943997002E-3</v>
      </c>
    </row>
    <row r="43" spans="1:14" x14ac:dyDescent="0.3">
      <c r="A43" s="46" t="s">
        <v>131</v>
      </c>
      <c r="B43" s="47">
        <f t="shared" ref="B43:H43" si="58">+IFERROR(B41/B$21,"nm")</f>
        <v>0.26528384279475981</v>
      </c>
      <c r="C43" s="47">
        <f t="shared" si="58"/>
        <v>0.25487672717420751</v>
      </c>
      <c r="D43" s="47">
        <f t="shared" si="58"/>
        <v>0.25466614090431128</v>
      </c>
      <c r="E43" s="47">
        <f t="shared" si="58"/>
        <v>0.24234264557388085</v>
      </c>
      <c r="F43" s="47">
        <f t="shared" si="58"/>
        <v>0.2468242988303358</v>
      </c>
      <c r="G43" s="47">
        <f t="shared" si="58"/>
        <v>0.20015189174261253</v>
      </c>
      <c r="H43" s="47">
        <f t="shared" si="58"/>
        <v>0.29623377379358518</v>
      </c>
      <c r="I43" s="47">
        <f>+IFERROR(I41/I$21,"nm")</f>
        <v>0.27864654279954232</v>
      </c>
      <c r="J43" s="47">
        <f t="shared" ref="J43:N43" si="59">+IFERROR(J41/J$21,"nm")</f>
        <v>0.26210345572628463</v>
      </c>
      <c r="K43" s="47">
        <f t="shared" si="59"/>
        <v>0.24654252234193977</v>
      </c>
      <c r="L43" s="47">
        <f t="shared" si="59"/>
        <v>0.2319054327395132</v>
      </c>
      <c r="M43" s="47">
        <f t="shared" si="59"/>
        <v>0.21813733883808914</v>
      </c>
      <c r="N43" s="47">
        <f t="shared" si="59"/>
        <v>0.20518664885618149</v>
      </c>
    </row>
    <row r="44" spans="1:14" x14ac:dyDescent="0.3">
      <c r="A44" s="9" t="s">
        <v>135</v>
      </c>
      <c r="B44" s="9">
        <f>+Historicals!B156</f>
        <v>-208</v>
      </c>
      <c r="C44" s="9">
        <f>+Historicals!C156</f>
        <v>-242</v>
      </c>
      <c r="D44" s="9">
        <f>+Historicals!D156</f>
        <v>-223</v>
      </c>
      <c r="E44" s="9">
        <f>+Historicals!E156</f>
        <v>-196</v>
      </c>
      <c r="F44" s="9">
        <f>+Historicals!F156</f>
        <v>-117</v>
      </c>
      <c r="G44" s="9">
        <f>+Historicals!G156</f>
        <v>-110</v>
      </c>
      <c r="H44" s="9">
        <f>+Historicals!H156</f>
        <v>98</v>
      </c>
      <c r="I44" s="9">
        <f>+Historicals!I156</f>
        <v>146</v>
      </c>
      <c r="J44" s="9">
        <f>+I44*(1+I45)</f>
        <v>217.51020408163268</v>
      </c>
      <c r="K44" s="9">
        <f t="shared" ref="K44:N44" si="60">+J44*(1+J45)</f>
        <v>324.04581424406501</v>
      </c>
      <c r="L44" s="9">
        <f t="shared" si="60"/>
        <v>482.76213142483158</v>
      </c>
      <c r="M44" s="9">
        <f t="shared" si="60"/>
        <v>719.21705293903483</v>
      </c>
      <c r="N44" s="9">
        <f t="shared" si="60"/>
        <v>1071.4866298887662</v>
      </c>
    </row>
    <row r="45" spans="1:14" x14ac:dyDescent="0.3">
      <c r="A45" s="46" t="s">
        <v>129</v>
      </c>
      <c r="B45" s="47" t="str">
        <f t="shared" ref="B45:H45" si="61">+IFERROR(B44/A44-1,"nm")</f>
        <v>nm</v>
      </c>
      <c r="C45" s="47">
        <f t="shared" si="61"/>
        <v>0.16346153846153855</v>
      </c>
      <c r="D45" s="47">
        <f t="shared" si="61"/>
        <v>-7.8512396694214837E-2</v>
      </c>
      <c r="E45" s="47">
        <f t="shared" si="61"/>
        <v>-0.12107623318385652</v>
      </c>
      <c r="F45" s="47">
        <f t="shared" si="61"/>
        <v>-0.40306122448979587</v>
      </c>
      <c r="G45" s="47">
        <f t="shared" si="61"/>
        <v>-5.9829059829059839E-2</v>
      </c>
      <c r="H45" s="47">
        <f t="shared" si="61"/>
        <v>-1.8909090909090909</v>
      </c>
      <c r="I45" s="47">
        <f>+IFERROR(I44/H44-1,"nm")</f>
        <v>0.48979591836734704</v>
      </c>
      <c r="J45" s="47">
        <f t="shared" ref="J45:N45" si="62">+IFERROR(J44/I44-1,"nm")</f>
        <v>0.48979591836734704</v>
      </c>
      <c r="K45" s="47">
        <f t="shared" si="62"/>
        <v>0.48979591836734704</v>
      </c>
      <c r="L45" s="47">
        <f t="shared" si="62"/>
        <v>0.48979591836734704</v>
      </c>
      <c r="M45" s="47">
        <f t="shared" si="62"/>
        <v>0.48979591836734704</v>
      </c>
      <c r="N45" s="47">
        <f t="shared" si="62"/>
        <v>0.48979591836734704</v>
      </c>
    </row>
    <row r="46" spans="1:14" x14ac:dyDescent="0.3">
      <c r="A46" s="46" t="s">
        <v>133</v>
      </c>
      <c r="B46" s="47">
        <f t="shared" ref="B46:H46" si="63">+IFERROR(B44/B$21,"nm")</f>
        <v>-1.5138282387190683E-2</v>
      </c>
      <c r="C46" s="47">
        <f t="shared" si="63"/>
        <v>-1.6391221891086428E-2</v>
      </c>
      <c r="D46" s="47">
        <f t="shared" si="63"/>
        <v>-1.4655625657202945E-2</v>
      </c>
      <c r="E46" s="47">
        <f t="shared" si="63"/>
        <v>-1.3194210703466847E-2</v>
      </c>
      <c r="F46" s="47">
        <f t="shared" si="63"/>
        <v>-7.3575650861526856E-3</v>
      </c>
      <c r="G46" s="47">
        <f t="shared" si="63"/>
        <v>-7.5945871306268989E-3</v>
      </c>
      <c r="H46" s="47">
        <f t="shared" si="63"/>
        <v>5.7046393852960009E-3</v>
      </c>
      <c r="I46" s="47">
        <f>+IFERROR(I44/I$21,"nm")</f>
        <v>7.9551027080041418E-3</v>
      </c>
      <c r="J46" s="47">
        <f t="shared" ref="J46:N46" si="64">+IFERROR(J44/J$21,"nm")</f>
        <v>1.1093367138685696E-2</v>
      </c>
      <c r="K46" s="47">
        <f t="shared" si="64"/>
        <v>1.5469667582022574E-2</v>
      </c>
      <c r="L46" s="47">
        <f t="shared" si="64"/>
        <v>2.1572405574114342E-2</v>
      </c>
      <c r="M46" s="47">
        <f t="shared" si="64"/>
        <v>3.0082655608895451E-2</v>
      </c>
      <c r="N46" s="47">
        <f t="shared" si="64"/>
        <v>4.1950174048707704E-2</v>
      </c>
    </row>
    <row r="47" spans="1:14" x14ac:dyDescent="0.3">
      <c r="A47" s="9" t="s">
        <v>201</v>
      </c>
      <c r="B47" s="9">
        <f>+Historicals!B145</f>
        <v>632</v>
      </c>
      <c r="C47" s="9">
        <f>+Historicals!C145</f>
        <v>742</v>
      </c>
      <c r="D47" s="9">
        <f>+Historicals!D145</f>
        <v>819</v>
      </c>
      <c r="E47" s="9">
        <f>+Historicals!E145</f>
        <v>848</v>
      </c>
      <c r="F47" s="9">
        <f>+Historicals!F145</f>
        <v>814</v>
      </c>
      <c r="G47" s="9">
        <f>+Historicals!G145</f>
        <v>645</v>
      </c>
      <c r="H47" s="9">
        <f>+Historicals!H145</f>
        <v>617</v>
      </c>
      <c r="I47" s="9">
        <f>+Historicals!I145</f>
        <v>639</v>
      </c>
      <c r="J47" s="9">
        <f t="shared" ref="J47:N47" si="65">+I47*(1+I48)</f>
        <v>661.7844408427876</v>
      </c>
      <c r="K47" s="9">
        <f t="shared" si="65"/>
        <v>685.38129286635535</v>
      </c>
      <c r="L47" s="9">
        <f t="shared" si="65"/>
        <v>709.8195237303097</v>
      </c>
      <c r="M47" s="9">
        <f t="shared" si="65"/>
        <v>735.1291339767713</v>
      </c>
      <c r="N47" s="9">
        <f t="shared" si="65"/>
        <v>761.3411938592493</v>
      </c>
    </row>
    <row r="48" spans="1:14" x14ac:dyDescent="0.3">
      <c r="A48" s="46" t="s">
        <v>129</v>
      </c>
      <c r="B48" s="47" t="str">
        <f t="shared" ref="B48:H48" si="66">+IFERROR(B47/A47-1,"nm")</f>
        <v>nm</v>
      </c>
      <c r="C48" s="47">
        <f t="shared" si="66"/>
        <v>0.17405063291139244</v>
      </c>
      <c r="D48" s="47">
        <f t="shared" si="66"/>
        <v>0.10377358490566047</v>
      </c>
      <c r="E48" s="47">
        <f t="shared" si="66"/>
        <v>3.5409035409035505E-2</v>
      </c>
      <c r="F48" s="47">
        <f t="shared" si="66"/>
        <v>-4.0094339622641528E-2</v>
      </c>
      <c r="G48" s="47">
        <f t="shared" si="66"/>
        <v>-0.20761670761670759</v>
      </c>
      <c r="H48" s="47">
        <f t="shared" si="66"/>
        <v>-4.3410852713178349E-2</v>
      </c>
      <c r="I48" s="47">
        <f>+IFERROR(I47/H47-1,"nm")</f>
        <v>3.5656401944894611E-2</v>
      </c>
      <c r="J48" s="47">
        <f t="shared" ref="J48:N48" si="67">+IFERROR(J47/I47-1,"nm")</f>
        <v>3.5656401944894611E-2</v>
      </c>
      <c r="K48" s="47">
        <f t="shared" si="67"/>
        <v>3.5656401944894611E-2</v>
      </c>
      <c r="L48" s="47">
        <f t="shared" si="67"/>
        <v>3.5656401944894611E-2</v>
      </c>
      <c r="M48" s="47">
        <f t="shared" si="67"/>
        <v>3.5656401944894611E-2</v>
      </c>
      <c r="N48" s="47">
        <f t="shared" si="67"/>
        <v>3.5656401944894611E-2</v>
      </c>
    </row>
    <row r="49" spans="1:14" x14ac:dyDescent="0.3">
      <c r="A49" s="46" t="s">
        <v>133</v>
      </c>
      <c r="B49" s="47">
        <f t="shared" ref="B49:H49" si="68">+IFERROR(B47/B$21,"nm")</f>
        <v>4.599708879184862E-2</v>
      </c>
      <c r="C49" s="47">
        <f t="shared" si="68"/>
        <v>5.0257382823083174E-2</v>
      </c>
      <c r="D49" s="47">
        <f t="shared" si="68"/>
        <v>5.3824921135646686E-2</v>
      </c>
      <c r="E49" s="47">
        <f t="shared" si="68"/>
        <v>5.7085156512958597E-2</v>
      </c>
      <c r="F49" s="47">
        <f t="shared" si="68"/>
        <v>5.1188529744686205E-2</v>
      </c>
      <c r="G49" s="47">
        <f t="shared" si="68"/>
        <v>4.4531897265948632E-2</v>
      </c>
      <c r="H49" s="47">
        <f t="shared" si="68"/>
        <v>3.5915943884975841E-2</v>
      </c>
      <c r="I49" s="47">
        <f>+IFERROR(I47/I$21,"nm")</f>
        <v>3.4817196098730456E-2</v>
      </c>
      <c r="J49" s="47">
        <f t="shared" ref="J49:N49" si="69">+IFERROR(J47/J$21,"nm")</f>
        <v>3.3752061425971522E-2</v>
      </c>
      <c r="K49" s="47">
        <f t="shared" si="69"/>
        <v>3.2719511567563989E-2</v>
      </c>
      <c r="L49" s="47">
        <f t="shared" si="69"/>
        <v>3.1718549682306953E-2</v>
      </c>
      <c r="M49" s="47">
        <f t="shared" si="69"/>
        <v>3.0748209424566221E-2</v>
      </c>
      <c r="N49" s="47">
        <f t="shared" si="69"/>
        <v>2.9807554011347791E-2</v>
      </c>
    </row>
    <row r="50" spans="1:14" x14ac:dyDescent="0.3">
      <c r="A50" s="43" t="str">
        <f>+Historicals!A111</f>
        <v>Europe, Middle East &amp; Africa</v>
      </c>
      <c r="B50" s="43"/>
      <c r="C50" s="43"/>
      <c r="D50" s="43"/>
      <c r="E50" s="43"/>
      <c r="F50" s="43"/>
      <c r="G50" s="43"/>
      <c r="H50" s="43"/>
      <c r="I50" s="43"/>
      <c r="J50" s="39"/>
      <c r="K50" s="39"/>
      <c r="L50" s="39"/>
      <c r="M50" s="39"/>
      <c r="N50" s="39"/>
    </row>
    <row r="51" spans="1:14" x14ac:dyDescent="0.3">
      <c r="A51" s="9" t="s">
        <v>136</v>
      </c>
      <c r="B51" s="9">
        <f>+Historicals!B111</f>
        <v>7462</v>
      </c>
      <c r="C51" s="9">
        <f>+Historicals!C111</f>
        <v>7568</v>
      </c>
      <c r="D51" s="9">
        <f>+Historicals!D111</f>
        <v>7970</v>
      </c>
      <c r="E51" s="9">
        <f>+Historicals!E111</f>
        <v>9242</v>
      </c>
      <c r="F51" s="9">
        <f>+Historicals!F111</f>
        <v>9812</v>
      </c>
      <c r="G51" s="9">
        <f>+Historicals!G111</f>
        <v>9347</v>
      </c>
      <c r="H51" s="9">
        <f>+Historicals!H111</f>
        <v>11456</v>
      </c>
      <c r="I51" s="9">
        <f>+Historicals!I111</f>
        <v>12479</v>
      </c>
      <c r="J51" s="9">
        <f>+I51*(1+I52)</f>
        <v>13593.352042597766</v>
      </c>
      <c r="K51" s="9">
        <f t="shared" ref="K51:N51" si="70">+J51*(1+J52)</f>
        <v>14807.213699334632</v>
      </c>
      <c r="L51" s="9">
        <f t="shared" si="70"/>
        <v>16129.470998079338</v>
      </c>
      <c r="M51" s="9">
        <f t="shared" si="70"/>
        <v>17569.803472855452</v>
      </c>
      <c r="N51" s="9">
        <f t="shared" si="70"/>
        <v>19138.755022500281</v>
      </c>
    </row>
    <row r="52" spans="1:14" x14ac:dyDescent="0.3">
      <c r="A52" s="44" t="s">
        <v>129</v>
      </c>
      <c r="B52" s="47" t="str">
        <f t="shared" ref="B52:H52" si="71">+IFERROR(B51/A51-1,"nm")</f>
        <v>nm</v>
      </c>
      <c r="C52" s="47">
        <f t="shared" si="71"/>
        <v>1.4205306888233737E-2</v>
      </c>
      <c r="D52" s="47">
        <f t="shared" si="71"/>
        <v>5.3118393234672379E-2</v>
      </c>
      <c r="E52" s="47">
        <f t="shared" si="71"/>
        <v>0.15959849435382689</v>
      </c>
      <c r="F52" s="47">
        <f t="shared" si="71"/>
        <v>6.1674962129409261E-2</v>
      </c>
      <c r="G52" s="47">
        <f t="shared" si="71"/>
        <v>-4.7390949857317621E-2</v>
      </c>
      <c r="H52" s="47">
        <f t="shared" si="71"/>
        <v>0.22563389322777372</v>
      </c>
      <c r="I52" s="47">
        <f>+IFERROR(I51/H51-1,"nm")</f>
        <v>8.9298184357541999E-2</v>
      </c>
      <c r="J52" s="47">
        <f t="shared" ref="J52:N52" si="72">+IFERROR(J51/I51-1,"nm")</f>
        <v>8.9298184357541999E-2</v>
      </c>
      <c r="K52" s="47">
        <f t="shared" si="72"/>
        <v>8.9298184357541999E-2</v>
      </c>
      <c r="L52" s="47">
        <f t="shared" si="72"/>
        <v>8.9298184357541999E-2</v>
      </c>
      <c r="M52" s="47">
        <f t="shared" si="72"/>
        <v>8.9298184357541999E-2</v>
      </c>
      <c r="N52" s="47">
        <f t="shared" si="72"/>
        <v>8.9298184357541999E-2</v>
      </c>
    </row>
    <row r="53" spans="1:14" x14ac:dyDescent="0.3">
      <c r="A53" s="45" t="s">
        <v>113</v>
      </c>
      <c r="B53" s="3">
        <f>+Historicals!B108</f>
        <v>8506</v>
      </c>
      <c r="C53" s="3">
        <f>+Historicals!C108</f>
        <v>9299</v>
      </c>
      <c r="D53" s="3">
        <f>+Historicals!D108</f>
        <v>9684</v>
      </c>
      <c r="E53" s="3">
        <f>+Historicals!E108</f>
        <v>9322</v>
      </c>
      <c r="F53" s="3">
        <f>+Historicals!F108</f>
        <v>10045</v>
      </c>
      <c r="G53" s="3">
        <f>+Historicals!G108</f>
        <v>9329</v>
      </c>
      <c r="H53" s="3">
        <f>+Historicals!H108</f>
        <v>11644</v>
      </c>
      <c r="I53" s="3">
        <f>+Historicals!I108</f>
        <v>12228</v>
      </c>
      <c r="J53" s="9">
        <f>+I53*(1+I54)</f>
        <v>12841.290278254894</v>
      </c>
      <c r="K53" s="9">
        <f t="shared" ref="K53:N53" si="73">+J53*(1+J54)</f>
        <v>13485.339876545931</v>
      </c>
      <c r="L53" s="9">
        <f t="shared" si="73"/>
        <v>14161.691515836794</v>
      </c>
      <c r="M53" s="9">
        <f t="shared" si="73"/>
        <v>14871.965291622491</v>
      </c>
      <c r="N53" s="9">
        <f t="shared" si="73"/>
        <v>15617.862554616953</v>
      </c>
    </row>
    <row r="54" spans="1:14" x14ac:dyDescent="0.3">
      <c r="A54" s="44" t="s">
        <v>129</v>
      </c>
      <c r="B54" s="47" t="str">
        <f t="shared" ref="B54:H54" si="74">+IFERROR(B53/A53-1,"nm")</f>
        <v>nm</v>
      </c>
      <c r="C54" s="47">
        <f t="shared" si="74"/>
        <v>9.3228309428638578E-2</v>
      </c>
      <c r="D54" s="47">
        <f t="shared" si="74"/>
        <v>4.1402301322722934E-2</v>
      </c>
      <c r="E54" s="47">
        <f t="shared" si="74"/>
        <v>-3.7381247418422192E-2</v>
      </c>
      <c r="F54" s="47">
        <f t="shared" si="74"/>
        <v>7.755846384895948E-2</v>
      </c>
      <c r="G54" s="47">
        <f t="shared" si="74"/>
        <v>-7.1279243404678949E-2</v>
      </c>
      <c r="H54" s="47">
        <f t="shared" si="74"/>
        <v>0.24815092721620746</v>
      </c>
      <c r="I54" s="47">
        <f>+IFERROR(I53/H53-1,"nm")</f>
        <v>5.0154586052902683E-2</v>
      </c>
      <c r="J54" s="47">
        <f t="shared" ref="J54:N54" si="75">+IFERROR(J53/I53-1,"nm")</f>
        <v>5.0154586052902683E-2</v>
      </c>
      <c r="K54" s="47">
        <f t="shared" si="75"/>
        <v>5.0154586052902683E-2</v>
      </c>
      <c r="L54" s="47">
        <f t="shared" si="75"/>
        <v>5.0154586052902683E-2</v>
      </c>
      <c r="M54" s="47">
        <f t="shared" si="75"/>
        <v>5.0154586052902683E-2</v>
      </c>
      <c r="N54" s="47">
        <f t="shared" si="75"/>
        <v>5.0154586052902683E-2</v>
      </c>
    </row>
    <row r="55" spans="1:14" x14ac:dyDescent="0.3">
      <c r="A55" s="44" t="s">
        <v>137</v>
      </c>
      <c r="B55" s="47" t="str">
        <f>+Historicals!B184</f>
        <v/>
      </c>
      <c r="C55" s="47">
        <f>+Historicals!C184</f>
        <v>2.1470528661130306E-2</v>
      </c>
      <c r="D55" s="47">
        <f>+Historicals!D184</f>
        <v>2.9545905215149659E-2</v>
      </c>
      <c r="E55" s="47">
        <f>+Historicals!E184</f>
        <v>0.1315485362095532</v>
      </c>
      <c r="F55" s="47">
        <f>+Historicals!F184</f>
        <v>7.1148936170212673E-2</v>
      </c>
      <c r="G55" s="47">
        <f>+Historicals!G184</f>
        <v>-6.3721595423486432E-2</v>
      </c>
      <c r="H55" s="47">
        <f>+Historicals!H184</f>
        <v>0.18295994568907004</v>
      </c>
      <c r="I55" s="47">
        <f>+Historicals!I184</f>
        <v>0.09</v>
      </c>
      <c r="J55" s="47">
        <v>0.09</v>
      </c>
      <c r="K55" s="47">
        <v>0.09</v>
      </c>
      <c r="L55" s="47">
        <v>0.09</v>
      </c>
      <c r="M55" s="47">
        <v>0.09</v>
      </c>
      <c r="N55" s="47">
        <v>0.09</v>
      </c>
    </row>
    <row r="56" spans="1:14" x14ac:dyDescent="0.3">
      <c r="A56" s="44" t="s">
        <v>138</v>
      </c>
      <c r="B56" s="47" t="str">
        <f t="shared" ref="B56:H56" si="76">+IFERROR(B54-B55,"nm")</f>
        <v>nm</v>
      </c>
      <c r="C56" s="47">
        <f t="shared" si="76"/>
        <v>7.1757780767508272E-2</v>
      </c>
      <c r="D56" s="47">
        <f t="shared" si="76"/>
        <v>1.1856396107573275E-2</v>
      </c>
      <c r="E56" s="47">
        <f t="shared" si="76"/>
        <v>-0.16892978362797539</v>
      </c>
      <c r="F56" s="47">
        <f t="shared" si="76"/>
        <v>6.409527678746807E-3</v>
      </c>
      <c r="G56" s="47">
        <f t="shared" si="76"/>
        <v>-7.5576479811925168E-3</v>
      </c>
      <c r="H56" s="47">
        <f t="shared" si="76"/>
        <v>6.5190981527137426E-2</v>
      </c>
      <c r="I56" s="47">
        <f>+IFERROR(I54-I55,"nm")</f>
        <v>-3.9845413947097313E-2</v>
      </c>
      <c r="J56" s="47">
        <f t="shared" ref="J56:N56" si="77">+IFERROR(J54-J55,"nm")</f>
        <v>-3.9845413947097313E-2</v>
      </c>
      <c r="K56" s="47">
        <f t="shared" si="77"/>
        <v>-3.9845413947097313E-2</v>
      </c>
      <c r="L56" s="47">
        <f t="shared" si="77"/>
        <v>-3.9845413947097313E-2</v>
      </c>
      <c r="M56" s="47">
        <f t="shared" si="77"/>
        <v>-3.9845413947097313E-2</v>
      </c>
      <c r="N56" s="47">
        <f t="shared" si="77"/>
        <v>-3.9845413947097313E-2</v>
      </c>
    </row>
    <row r="57" spans="1:14" x14ac:dyDescent="0.3">
      <c r="A57" s="45" t="s">
        <v>114</v>
      </c>
      <c r="B57" s="3">
        <f>+Historicals!B109</f>
        <v>4410</v>
      </c>
      <c r="C57" s="3">
        <f>+Historicals!C109</f>
        <v>4746</v>
      </c>
      <c r="D57" s="3">
        <f>+Historicals!D109</f>
        <v>4886</v>
      </c>
      <c r="E57" s="3">
        <f>+Historicals!E109</f>
        <v>4938</v>
      </c>
      <c r="F57" s="3">
        <f>+Historicals!F109</f>
        <v>5260</v>
      </c>
      <c r="G57" s="3">
        <f>+Historicals!G109</f>
        <v>4639</v>
      </c>
      <c r="H57" s="3">
        <f>+Historicals!H109</f>
        <v>5028</v>
      </c>
      <c r="I57" s="3">
        <f>+Historicals!I109</f>
        <v>5492</v>
      </c>
      <c r="J57" s="9">
        <f>+I57*(1+I58)</f>
        <v>5998.8194112967376</v>
      </c>
      <c r="K57" s="9">
        <f t="shared" ref="K57:N57" si="78">+J57*(1+J58)</f>
        <v>6552.409746786333</v>
      </c>
      <c r="L57" s="9">
        <f t="shared" si="78"/>
        <v>7157.0871776751274</v>
      </c>
      <c r="M57" s="9">
        <f t="shared" si="78"/>
        <v>7817.5661853205638</v>
      </c>
      <c r="N57" s="9">
        <f t="shared" si="78"/>
        <v>8538.9963185721026</v>
      </c>
    </row>
    <row r="58" spans="1:14" x14ac:dyDescent="0.3">
      <c r="A58" s="44" t="s">
        <v>129</v>
      </c>
      <c r="B58" s="47" t="str">
        <f t="shared" ref="B58:H58" si="79">+IFERROR(B57/A57-1,"nm")</f>
        <v>nm</v>
      </c>
      <c r="C58" s="47">
        <f t="shared" si="79"/>
        <v>7.6190476190476142E-2</v>
      </c>
      <c r="D58" s="47">
        <f t="shared" si="79"/>
        <v>2.9498525073746285E-2</v>
      </c>
      <c r="E58" s="47">
        <f t="shared" si="79"/>
        <v>1.0642652476463343E-2</v>
      </c>
      <c r="F58" s="47">
        <f t="shared" si="79"/>
        <v>6.5208586472256025E-2</v>
      </c>
      <c r="G58" s="47">
        <f t="shared" si="79"/>
        <v>-0.11806083650190113</v>
      </c>
      <c r="H58" s="47">
        <f t="shared" si="79"/>
        <v>8.3854278939426541E-2</v>
      </c>
      <c r="I58" s="47">
        <f>+IFERROR(I57/H57-1,"nm")</f>
        <v>9.2283214001591007E-2</v>
      </c>
      <c r="J58" s="47">
        <f t="shared" ref="J58:N58" si="80">+IFERROR(J57/I57-1,"nm")</f>
        <v>9.2283214001591007E-2</v>
      </c>
      <c r="K58" s="47">
        <f t="shared" si="80"/>
        <v>9.2283214001591007E-2</v>
      </c>
      <c r="L58" s="47">
        <f t="shared" si="80"/>
        <v>9.2283214001591007E-2</v>
      </c>
      <c r="M58" s="47">
        <f t="shared" si="80"/>
        <v>9.2283214001591007E-2</v>
      </c>
      <c r="N58" s="47">
        <f t="shared" si="80"/>
        <v>9.2283214001591007E-2</v>
      </c>
    </row>
    <row r="59" spans="1:14" x14ac:dyDescent="0.3">
      <c r="A59" s="44" t="s">
        <v>137</v>
      </c>
      <c r="B59" s="47" t="str">
        <f>+Historicals!B185</f>
        <v/>
      </c>
      <c r="C59" s="47">
        <f>+Historicals!C185</f>
        <v>0</v>
      </c>
      <c r="D59" s="47">
        <f>+Historicals!D185</f>
        <v>0.11447184737087013</v>
      </c>
      <c r="E59" s="47">
        <f>+Historicals!E185</f>
        <v>0.22755741127348639</v>
      </c>
      <c r="F59" s="47">
        <f>+Historicals!F185</f>
        <v>5.0000000000000044E-2</v>
      </c>
      <c r="G59" s="47">
        <f>+Historicals!G185</f>
        <v>-1.1013929381276322E-2</v>
      </c>
      <c r="H59" s="47">
        <f>+Historicals!H185</f>
        <v>0.30887651490337364</v>
      </c>
      <c r="I59" s="47">
        <f>+Historicals!I185</f>
        <v>0.16</v>
      </c>
      <c r="J59" s="47">
        <v>0.16</v>
      </c>
      <c r="K59" s="47">
        <v>0.16</v>
      </c>
      <c r="L59" s="47">
        <v>0.16</v>
      </c>
      <c r="M59" s="47">
        <v>0.16</v>
      </c>
      <c r="N59" s="47">
        <v>0.16</v>
      </c>
    </row>
    <row r="60" spans="1:14" x14ac:dyDescent="0.3">
      <c r="A60" s="44" t="s">
        <v>138</v>
      </c>
      <c r="B60" s="47" t="str">
        <f t="shared" ref="B60:H60" si="81">+IFERROR(B58-B59,"nm")</f>
        <v>nm</v>
      </c>
      <c r="C60" s="47">
        <f>+IFERROR(C58-C59,"nm")</f>
        <v>7.6190476190476142E-2</v>
      </c>
      <c r="D60" s="47">
        <f t="shared" si="81"/>
        <v>-8.4973322297123843E-2</v>
      </c>
      <c r="E60" s="47">
        <f t="shared" si="81"/>
        <v>-0.21691475879702304</v>
      </c>
      <c r="F60" s="47">
        <f t="shared" si="81"/>
        <v>1.520858647225598E-2</v>
      </c>
      <c r="G60" s="47">
        <f t="shared" si="81"/>
        <v>-0.10704690712062481</v>
      </c>
      <c r="H60" s="47">
        <f t="shared" si="81"/>
        <v>-0.2250222359639471</v>
      </c>
      <c r="I60" s="47">
        <f>+IFERROR(I58-I59,"nm")</f>
        <v>-6.7716785998408996E-2</v>
      </c>
      <c r="J60" s="47">
        <f t="shared" ref="J60:N60" si="82">+IFERROR(J58-J59,"nm")</f>
        <v>-6.7716785998408996E-2</v>
      </c>
      <c r="K60" s="47">
        <f t="shared" si="82"/>
        <v>-6.7716785998408996E-2</v>
      </c>
      <c r="L60" s="47">
        <f t="shared" si="82"/>
        <v>-6.7716785998408996E-2</v>
      </c>
      <c r="M60" s="47">
        <f t="shared" si="82"/>
        <v>-6.7716785998408996E-2</v>
      </c>
      <c r="N60" s="47">
        <f t="shared" si="82"/>
        <v>-6.7716785998408996E-2</v>
      </c>
    </row>
    <row r="61" spans="1:14" x14ac:dyDescent="0.3">
      <c r="A61" s="45" t="s">
        <v>115</v>
      </c>
      <c r="B61" s="3">
        <f>+Historicals!B110</f>
        <v>824</v>
      </c>
      <c r="C61" s="3">
        <f>+Historicals!C110</f>
        <v>719</v>
      </c>
      <c r="D61" s="3">
        <f>+Historicals!D110</f>
        <v>646</v>
      </c>
      <c r="E61" s="3">
        <f>+Historicals!E110</f>
        <v>595</v>
      </c>
      <c r="F61" s="3">
        <f>+Historicals!F110</f>
        <v>597</v>
      </c>
      <c r="G61" s="3">
        <f>+Historicals!G110</f>
        <v>516</v>
      </c>
      <c r="H61" s="3">
        <f>+Historicals!H110</f>
        <v>507</v>
      </c>
      <c r="I61" s="3">
        <f>+Historicals!I110</f>
        <v>633</v>
      </c>
      <c r="J61" s="9">
        <f>+I61*(1+I62)</f>
        <v>790.31360946745554</v>
      </c>
      <c r="K61" s="9">
        <f t="shared" ref="K61:N61" si="83">+J61*(1+J62)</f>
        <v>986.72290886173437</v>
      </c>
      <c r="L61" s="9">
        <f t="shared" si="83"/>
        <v>1231.9439868037039</v>
      </c>
      <c r="M61" s="9">
        <f t="shared" si="83"/>
        <v>1538.1075811572871</v>
      </c>
      <c r="N61" s="9">
        <f t="shared" si="83"/>
        <v>1920.3591693738908</v>
      </c>
    </row>
    <row r="62" spans="1:14" x14ac:dyDescent="0.3">
      <c r="A62" s="44" t="s">
        <v>129</v>
      </c>
      <c r="B62" s="47" t="str">
        <f t="shared" ref="B62:H62" si="84">+IFERROR(B61/A61-1,"nm")</f>
        <v>nm</v>
      </c>
      <c r="C62" s="47">
        <f t="shared" si="84"/>
        <v>-0.12742718446601942</v>
      </c>
      <c r="D62" s="47">
        <f t="shared" si="84"/>
        <v>-0.10152990264255912</v>
      </c>
      <c r="E62" s="47">
        <f t="shared" si="84"/>
        <v>-7.8947368421052655E-2</v>
      </c>
      <c r="F62" s="47">
        <f t="shared" si="84"/>
        <v>3.3613445378151141E-3</v>
      </c>
      <c r="G62" s="47">
        <f t="shared" si="84"/>
        <v>-0.13567839195979903</v>
      </c>
      <c r="H62" s="47">
        <f t="shared" si="84"/>
        <v>-1.744186046511631E-2</v>
      </c>
      <c r="I62" s="47">
        <f>+IFERROR(I61/H61-1,"nm")</f>
        <v>0.24852071005917153</v>
      </c>
      <c r="J62" s="47">
        <f t="shared" ref="J62:N62" si="85">+IFERROR(J61/I61-1,"nm")</f>
        <v>0.24852071005917153</v>
      </c>
      <c r="K62" s="47">
        <f t="shared" si="85"/>
        <v>0.24852071005917153</v>
      </c>
      <c r="L62" s="47">
        <f t="shared" si="85"/>
        <v>0.24852071005917153</v>
      </c>
      <c r="M62" s="47">
        <f t="shared" si="85"/>
        <v>0.24852071005917153</v>
      </c>
      <c r="N62" s="47">
        <f t="shared" si="85"/>
        <v>0.24852071005917153</v>
      </c>
    </row>
    <row r="63" spans="1:14" x14ac:dyDescent="0.3">
      <c r="A63" s="44" t="s">
        <v>137</v>
      </c>
      <c r="B63" s="47" t="str">
        <f>+Historicals!B186</f>
        <v/>
      </c>
      <c r="C63" s="47">
        <f>+Historicals!C186</f>
        <v>0</v>
      </c>
      <c r="D63" s="47">
        <f>+Historicals!D186</f>
        <v>1.8617021276595702E-2</v>
      </c>
      <c r="E63" s="47">
        <f>+Historicals!E186</f>
        <v>0.11488250652741505</v>
      </c>
      <c r="F63" s="47">
        <f>+Historicals!F186</f>
        <v>1.1709601873536313E-2</v>
      </c>
      <c r="G63" s="47">
        <f>+Historicals!G186</f>
        <v>-6.944444444444442E-2</v>
      </c>
      <c r="H63" s="47">
        <f>+Historicals!H186</f>
        <v>0.21890547263681581</v>
      </c>
      <c r="I63" s="47">
        <f>+Historicals!I186</f>
        <v>0.17</v>
      </c>
      <c r="J63" s="47">
        <v>0.17</v>
      </c>
      <c r="K63" s="47">
        <v>0.17</v>
      </c>
      <c r="L63" s="47">
        <v>0.17</v>
      </c>
      <c r="M63" s="47">
        <v>0.17</v>
      </c>
      <c r="N63" s="47">
        <v>0.17</v>
      </c>
    </row>
    <row r="64" spans="1:14" x14ac:dyDescent="0.3">
      <c r="A64" s="44" t="s">
        <v>138</v>
      </c>
      <c r="B64" s="47" t="str">
        <f t="shared" ref="B64:H64" si="86">+IFERROR(B62-B63,"nm")</f>
        <v>nm</v>
      </c>
      <c r="C64" s="47">
        <f t="shared" si="86"/>
        <v>-0.12742718446601942</v>
      </c>
      <c r="D64" s="47">
        <f t="shared" si="86"/>
        <v>-0.12014692391915482</v>
      </c>
      <c r="E64" s="47">
        <f t="shared" si="86"/>
        <v>-0.19382987494846771</v>
      </c>
      <c r="F64" s="47">
        <f t="shared" si="86"/>
        <v>-8.3482573357211987E-3</v>
      </c>
      <c r="G64" s="47">
        <f t="shared" si="86"/>
        <v>-6.6233947515354608E-2</v>
      </c>
      <c r="H64" s="47">
        <f t="shared" si="86"/>
        <v>-0.23634733310193212</v>
      </c>
      <c r="I64" s="47">
        <f>+IFERROR(I62-I63,"nm")</f>
        <v>7.8520710059171522E-2</v>
      </c>
      <c r="J64" s="47">
        <f t="shared" ref="J64:N64" si="87">+IFERROR(J62-J63,"nm")</f>
        <v>7.8520710059171522E-2</v>
      </c>
      <c r="K64" s="47">
        <f t="shared" si="87"/>
        <v>7.8520710059171522E-2</v>
      </c>
      <c r="L64" s="47">
        <f t="shared" si="87"/>
        <v>7.8520710059171522E-2</v>
      </c>
      <c r="M64" s="47">
        <f t="shared" si="87"/>
        <v>7.8520710059171522E-2</v>
      </c>
      <c r="N64" s="47">
        <f t="shared" si="87"/>
        <v>7.8520710059171522E-2</v>
      </c>
    </row>
    <row r="65" spans="1:14" x14ac:dyDescent="0.3">
      <c r="A65" s="9" t="s">
        <v>130</v>
      </c>
      <c r="B65" s="48">
        <f t="shared" ref="B65:H65" si="88">+B71+B68</f>
        <v>1874</v>
      </c>
      <c r="C65" s="48">
        <f t="shared" si="88"/>
        <v>1872</v>
      </c>
      <c r="D65" s="48">
        <f t="shared" si="88"/>
        <v>1613</v>
      </c>
      <c r="E65" s="48">
        <f t="shared" si="88"/>
        <v>1703</v>
      </c>
      <c r="F65" s="48">
        <f t="shared" si="88"/>
        <v>2106</v>
      </c>
      <c r="G65" s="48">
        <f t="shared" si="88"/>
        <v>1673</v>
      </c>
      <c r="H65" s="48">
        <f t="shared" si="88"/>
        <v>2571</v>
      </c>
      <c r="I65" s="48">
        <f>+I71+I68</f>
        <v>3427</v>
      </c>
      <c r="J65" s="9">
        <f>+I65*(1+I66)</f>
        <v>4568.0003889537147</v>
      </c>
      <c r="K65" s="9">
        <f t="shared" ref="K65:N65" si="89">+J65*(1+J66)</f>
        <v>6088.8904445524622</v>
      </c>
      <c r="L65" s="9">
        <f t="shared" si="89"/>
        <v>8116.152296180976</v>
      </c>
      <c r="M65" s="9">
        <f t="shared" si="89"/>
        <v>10818.379587324856</v>
      </c>
      <c r="N65" s="9">
        <f t="shared" si="89"/>
        <v>14420.298267507695</v>
      </c>
    </row>
    <row r="66" spans="1:14" x14ac:dyDescent="0.3">
      <c r="A66" s="46" t="s">
        <v>129</v>
      </c>
      <c r="B66" s="47" t="str">
        <f t="shared" ref="B66:H66" si="90">+IFERROR(B65/A65-1,"nm")</f>
        <v>nm</v>
      </c>
      <c r="C66" s="47">
        <f t="shared" si="90"/>
        <v>-1.0672358591248265E-3</v>
      </c>
      <c r="D66" s="47">
        <f t="shared" si="90"/>
        <v>-0.13835470085470081</v>
      </c>
      <c r="E66" s="47">
        <f t="shared" si="90"/>
        <v>5.5796652200867936E-2</v>
      </c>
      <c r="F66" s="47">
        <f t="shared" si="90"/>
        <v>0.23664122137404586</v>
      </c>
      <c r="G66" s="47">
        <f t="shared" si="90"/>
        <v>-0.20560303893637222</v>
      </c>
      <c r="H66" s="47">
        <f t="shared" si="90"/>
        <v>0.53676031081888831</v>
      </c>
      <c r="I66" s="47">
        <f>+IFERROR(I65/H65-1,"nm")</f>
        <v>0.33294437961882539</v>
      </c>
      <c r="J66" s="47">
        <f t="shared" ref="J66:N66" si="91">+IFERROR(J65/I65-1,"nm")</f>
        <v>0.33294437961882539</v>
      </c>
      <c r="K66" s="47">
        <f t="shared" si="91"/>
        <v>0.33294437961882539</v>
      </c>
      <c r="L66" s="47">
        <f t="shared" si="91"/>
        <v>0.33294437961882539</v>
      </c>
      <c r="M66" s="47">
        <f t="shared" si="91"/>
        <v>0.33294437961882539</v>
      </c>
      <c r="N66" s="47">
        <f t="shared" si="91"/>
        <v>0.33294437961882539</v>
      </c>
    </row>
    <row r="67" spans="1:14" x14ac:dyDescent="0.3">
      <c r="A67" s="46" t="s">
        <v>131</v>
      </c>
      <c r="B67" s="47">
        <f>+IFERROR(B65/B$51,"nm")</f>
        <v>0.2511391047976414</v>
      </c>
      <c r="C67" s="47">
        <f t="shared" ref="C67:N67" si="92">+IFERROR(C65/C$51,"nm")</f>
        <v>0.24735729386892177</v>
      </c>
      <c r="D67" s="47">
        <f t="shared" si="92"/>
        <v>0.20238393977415309</v>
      </c>
      <c r="E67" s="47">
        <f t="shared" si="92"/>
        <v>0.18426747457260334</v>
      </c>
      <c r="F67" s="47">
        <f t="shared" si="92"/>
        <v>0.21463514064410924</v>
      </c>
      <c r="G67" s="47">
        <f t="shared" si="92"/>
        <v>0.17898791055953783</v>
      </c>
      <c r="H67" s="47">
        <f t="shared" si="92"/>
        <v>0.22442388268156424</v>
      </c>
      <c r="I67" s="47">
        <f t="shared" si="92"/>
        <v>0.27462136389133746</v>
      </c>
      <c r="J67" s="47">
        <f t="shared" si="92"/>
        <v>0.33604664799667355</v>
      </c>
      <c r="K67" s="47">
        <f t="shared" si="92"/>
        <v>0.41121108725715688</v>
      </c>
      <c r="L67" s="47">
        <f t="shared" si="92"/>
        <v>0.50318775470983701</v>
      </c>
      <c r="M67" s="47">
        <f t="shared" si="92"/>
        <v>0.61573708573569197</v>
      </c>
      <c r="N67" s="47">
        <f t="shared" si="92"/>
        <v>0.7534606222063357</v>
      </c>
    </row>
    <row r="68" spans="1:14" x14ac:dyDescent="0.3">
      <c r="A68" s="9" t="s">
        <v>132</v>
      </c>
      <c r="B68" s="9">
        <f>+Historicals!B168</f>
        <v>87</v>
      </c>
      <c r="C68" s="9">
        <f>+Historicals!C168</f>
        <v>85</v>
      </c>
      <c r="D68" s="9">
        <f>+Historicals!D168</f>
        <v>106</v>
      </c>
      <c r="E68" s="9">
        <f>+Historicals!E168</f>
        <v>116</v>
      </c>
      <c r="F68" s="9">
        <f>+Historicals!F168</f>
        <v>111</v>
      </c>
      <c r="G68" s="9">
        <f>+Historicals!G168</f>
        <v>132</v>
      </c>
      <c r="H68" s="9">
        <f>+Historicals!H168</f>
        <v>136</v>
      </c>
      <c r="I68" s="9">
        <f>+Historicals!I168</f>
        <v>134</v>
      </c>
      <c r="J68" s="9">
        <f>+I68*(1+I69)</f>
        <v>132.02941176470588</v>
      </c>
      <c r="K68" s="9">
        <f t="shared" ref="K68:N68" si="93">+J68*(1+J69)</f>
        <v>130.08780276816609</v>
      </c>
      <c r="L68" s="9">
        <f t="shared" si="93"/>
        <v>128.17474684510481</v>
      </c>
      <c r="M68" s="9">
        <f t="shared" si="93"/>
        <v>126.28982409738266</v>
      </c>
      <c r="N68" s="9">
        <f t="shared" si="93"/>
        <v>124.43262080183291</v>
      </c>
    </row>
    <row r="69" spans="1:14" x14ac:dyDescent="0.3">
      <c r="A69" s="46" t="s">
        <v>129</v>
      </c>
      <c r="B69" s="47" t="str">
        <f t="shared" ref="B69:H69" si="94">+IFERROR(B68/A68-1,"nm")</f>
        <v>nm</v>
      </c>
      <c r="C69" s="47">
        <f t="shared" si="94"/>
        <v>-2.2988505747126409E-2</v>
      </c>
      <c r="D69" s="47">
        <f t="shared" si="94"/>
        <v>0.24705882352941178</v>
      </c>
      <c r="E69" s="47">
        <f t="shared" si="94"/>
        <v>9.4339622641509413E-2</v>
      </c>
      <c r="F69" s="47">
        <f t="shared" si="94"/>
        <v>-4.31034482758621E-2</v>
      </c>
      <c r="G69" s="47">
        <f t="shared" si="94"/>
        <v>0.18918918918918926</v>
      </c>
      <c r="H69" s="47">
        <f t="shared" si="94"/>
        <v>3.0303030303030276E-2</v>
      </c>
      <c r="I69" s="47">
        <f>+IFERROR(I68/H68-1,"nm")</f>
        <v>-1.4705882352941124E-2</v>
      </c>
      <c r="J69" s="47">
        <f t="shared" ref="J69:N69" si="95">+IFERROR(J68/I68-1,"nm")</f>
        <v>-1.4705882352941124E-2</v>
      </c>
      <c r="K69" s="47">
        <f t="shared" si="95"/>
        <v>-1.4705882352941235E-2</v>
      </c>
      <c r="L69" s="47">
        <f t="shared" si="95"/>
        <v>-1.4705882352941235E-2</v>
      </c>
      <c r="M69" s="47">
        <f t="shared" si="95"/>
        <v>-1.4705882352941235E-2</v>
      </c>
      <c r="N69" s="47">
        <f t="shared" si="95"/>
        <v>-1.4705882352941235E-2</v>
      </c>
    </row>
    <row r="70" spans="1:14" x14ac:dyDescent="0.3">
      <c r="A70" s="46" t="s">
        <v>133</v>
      </c>
      <c r="B70" s="47">
        <f>+IFERROR(B68/B$51,"nm")</f>
        <v>1.1659072634682391E-2</v>
      </c>
      <c r="C70" s="47">
        <f t="shared" ref="C70:N70" si="96">+IFERROR(C68/C$51,"nm")</f>
        <v>1.1231501057082453E-2</v>
      </c>
      <c r="D70" s="47">
        <f t="shared" si="96"/>
        <v>1.3299874529485571E-2</v>
      </c>
      <c r="E70" s="47">
        <f t="shared" si="96"/>
        <v>1.2551395801774508E-2</v>
      </c>
      <c r="F70" s="47">
        <f t="shared" si="96"/>
        <v>1.1312678353037097E-2</v>
      </c>
      <c r="G70" s="47">
        <f t="shared" si="96"/>
        <v>1.4122178239007167E-2</v>
      </c>
      <c r="H70" s="47">
        <f t="shared" si="96"/>
        <v>1.1871508379888268E-2</v>
      </c>
      <c r="I70" s="47">
        <f t="shared" si="96"/>
        <v>1.0738039907043834E-2</v>
      </c>
      <c r="J70" s="47">
        <f t="shared" si="96"/>
        <v>9.7127927939306361E-3</v>
      </c>
      <c r="K70" s="47">
        <f t="shared" si="96"/>
        <v>8.7854342761333713E-3</v>
      </c>
      <c r="L70" s="47">
        <f t="shared" si="96"/>
        <v>7.9466181414361067E-3</v>
      </c>
      <c r="M70" s="47">
        <f t="shared" si="96"/>
        <v>7.1878905357418881E-3</v>
      </c>
      <c r="N70" s="47">
        <f t="shared" si="96"/>
        <v>6.5016047624594691E-3</v>
      </c>
    </row>
    <row r="71" spans="1:14" x14ac:dyDescent="0.3">
      <c r="A71" s="9" t="s">
        <v>134</v>
      </c>
      <c r="B71" s="9">
        <f>+Historicals!B135</f>
        <v>1787</v>
      </c>
      <c r="C71" s="9">
        <f>+Historicals!C135</f>
        <v>1787</v>
      </c>
      <c r="D71" s="9">
        <f>+Historicals!D135</f>
        <v>1507</v>
      </c>
      <c r="E71" s="9">
        <f>+Historicals!E135</f>
        <v>1587</v>
      </c>
      <c r="F71" s="9">
        <f>+Historicals!F135</f>
        <v>1995</v>
      </c>
      <c r="G71" s="9">
        <f>+Historicals!G135</f>
        <v>1541</v>
      </c>
      <c r="H71" s="9">
        <f>+Historicals!H135</f>
        <v>2435</v>
      </c>
      <c r="I71" s="9">
        <f>+Historicals!I135</f>
        <v>3293</v>
      </c>
      <c r="J71" s="9">
        <f>+I71*(1+I72)</f>
        <v>4453.3260780287474</v>
      </c>
      <c r="K71" s="9">
        <f t="shared" ref="K71:N71" si="97">+J71*(1+J72)</f>
        <v>6022.5062730795335</v>
      </c>
      <c r="L71" s="9">
        <f t="shared" si="97"/>
        <v>8144.6049927108434</v>
      </c>
      <c r="M71" s="9">
        <f t="shared" si="97"/>
        <v>11014.449380286163</v>
      </c>
      <c r="N71" s="9">
        <f t="shared" si="97"/>
        <v>14895.516143442437</v>
      </c>
    </row>
    <row r="72" spans="1:14" x14ac:dyDescent="0.3">
      <c r="A72" s="46" t="s">
        <v>129</v>
      </c>
      <c r="B72" s="47" t="str">
        <f t="shared" ref="B72:H72" si="98">+IFERROR(B71/A71-1,"nm")</f>
        <v>nm</v>
      </c>
      <c r="C72" s="47">
        <f t="shared" si="98"/>
        <v>0</v>
      </c>
      <c r="D72" s="47">
        <f t="shared" si="98"/>
        <v>-0.15668718522663683</v>
      </c>
      <c r="E72" s="47">
        <f t="shared" si="98"/>
        <v>5.3085600530855981E-2</v>
      </c>
      <c r="F72" s="47">
        <f t="shared" si="98"/>
        <v>0.25708884688090738</v>
      </c>
      <c r="G72" s="47">
        <f t="shared" si="98"/>
        <v>-0.22756892230576442</v>
      </c>
      <c r="H72" s="47">
        <f t="shared" si="98"/>
        <v>0.58014276443867629</v>
      </c>
      <c r="I72" s="47">
        <f>+IFERROR(I71/H71-1,"nm")</f>
        <v>0.3523613963039014</v>
      </c>
      <c r="J72" s="47">
        <f t="shared" ref="J72:N72" si="99">+IFERROR(J71/I71-1,"nm")</f>
        <v>0.3523613963039014</v>
      </c>
      <c r="K72" s="47">
        <f t="shared" si="99"/>
        <v>0.3523613963039014</v>
      </c>
      <c r="L72" s="47">
        <f t="shared" si="99"/>
        <v>0.3523613963039014</v>
      </c>
      <c r="M72" s="47">
        <f t="shared" si="99"/>
        <v>0.3523613963039014</v>
      </c>
      <c r="N72" s="47">
        <f t="shared" si="99"/>
        <v>0.3523613963039014</v>
      </c>
    </row>
    <row r="73" spans="1:14" x14ac:dyDescent="0.3">
      <c r="A73" s="46" t="s">
        <v>131</v>
      </c>
      <c r="B73" s="47">
        <f>+IFERROR(B71/B$51,"nm")</f>
        <v>0.23948003216295899</v>
      </c>
      <c r="C73" s="47">
        <f t="shared" ref="C73:N73" si="100">+IFERROR(C71/C$51,"nm")</f>
        <v>0.23612579281183932</v>
      </c>
      <c r="D73" s="47">
        <f t="shared" si="100"/>
        <v>0.1890840652446675</v>
      </c>
      <c r="E73" s="47">
        <f t="shared" si="100"/>
        <v>0.17171607877082881</v>
      </c>
      <c r="F73" s="47">
        <f t="shared" si="100"/>
        <v>0.20332246229107215</v>
      </c>
      <c r="G73" s="47">
        <f t="shared" si="100"/>
        <v>0.16486573232053064</v>
      </c>
      <c r="H73" s="47">
        <f t="shared" si="100"/>
        <v>0.21255237430167598</v>
      </c>
      <c r="I73" s="47">
        <f t="shared" si="100"/>
        <v>0.26388332398429359</v>
      </c>
      <c r="J73" s="47">
        <f t="shared" si="100"/>
        <v>0.32761058965244688</v>
      </c>
      <c r="K73" s="47">
        <f t="shared" si="100"/>
        <v>0.40672785544725115</v>
      </c>
      <c r="L73" s="47">
        <f t="shared" si="100"/>
        <v>0.50495177391004853</v>
      </c>
      <c r="M73" s="47">
        <f t="shared" si="100"/>
        <v>0.6268965613248314</v>
      </c>
      <c r="N73" s="47">
        <f t="shared" si="100"/>
        <v>0.77829075746727916</v>
      </c>
    </row>
    <row r="74" spans="1:14" x14ac:dyDescent="0.3">
      <c r="A74" s="9" t="s">
        <v>135</v>
      </c>
      <c r="B74" s="9">
        <f>+Historicals!B157</f>
        <v>-236</v>
      </c>
      <c r="C74" s="9">
        <f>+Historicals!C157</f>
        <v>-234</v>
      </c>
      <c r="D74" s="9">
        <f>+Historicals!D157</f>
        <v>-173</v>
      </c>
      <c r="E74" s="9">
        <f>+Historicals!E157</f>
        <v>-240</v>
      </c>
      <c r="F74" s="9">
        <f>+Historicals!F157</f>
        <v>-233</v>
      </c>
      <c r="G74" s="9">
        <f>+Historicals!G157</f>
        <v>-139</v>
      </c>
      <c r="H74" s="9">
        <f>+Historicals!H157</f>
        <v>153</v>
      </c>
      <c r="I74" s="9">
        <f>+Historicals!I157</f>
        <v>197</v>
      </c>
      <c r="J74" s="9">
        <f>+I74*(1+I75)</f>
        <v>253.65359477124184</v>
      </c>
      <c r="K74" s="9">
        <f t="shared" ref="K74:N74" si="101">+J74*(1+J75)</f>
        <v>326.59972660088005</v>
      </c>
      <c r="L74" s="9">
        <f t="shared" si="101"/>
        <v>420.52383098283252</v>
      </c>
      <c r="M74" s="9">
        <f t="shared" si="101"/>
        <v>541.45878891253608</v>
      </c>
      <c r="N74" s="9">
        <f t="shared" si="101"/>
        <v>697.17242755404993</v>
      </c>
    </row>
    <row r="75" spans="1:14" x14ac:dyDescent="0.3">
      <c r="A75" s="46" t="s">
        <v>129</v>
      </c>
      <c r="B75" s="47" t="str">
        <f t="shared" ref="B75:H75" si="102">+IFERROR(B74/A74-1,"nm")</f>
        <v>nm</v>
      </c>
      <c r="C75" s="47">
        <f t="shared" si="102"/>
        <v>-8.4745762711864181E-3</v>
      </c>
      <c r="D75" s="47">
        <f t="shared" si="102"/>
        <v>-0.26068376068376065</v>
      </c>
      <c r="E75" s="47">
        <f t="shared" si="102"/>
        <v>0.38728323699421963</v>
      </c>
      <c r="F75" s="47">
        <f t="shared" si="102"/>
        <v>-2.9166666666666674E-2</v>
      </c>
      <c r="G75" s="47">
        <f t="shared" si="102"/>
        <v>-0.40343347639484983</v>
      </c>
      <c r="H75" s="47">
        <f t="shared" si="102"/>
        <v>-2.1007194244604319</v>
      </c>
      <c r="I75" s="47">
        <f>+IFERROR(I74/H74-1,"nm")</f>
        <v>0.28758169934640532</v>
      </c>
      <c r="J75" s="47">
        <f t="shared" ref="J75:N75" si="103">+IFERROR(J74/I74-1,"nm")</f>
        <v>0.28758169934640532</v>
      </c>
      <c r="K75" s="47">
        <f t="shared" si="103"/>
        <v>0.28758169934640532</v>
      </c>
      <c r="L75" s="47">
        <f t="shared" si="103"/>
        <v>0.28758169934640532</v>
      </c>
      <c r="M75" s="47">
        <f t="shared" si="103"/>
        <v>0.28758169934640554</v>
      </c>
      <c r="N75" s="47">
        <f t="shared" si="103"/>
        <v>0.28758169934640554</v>
      </c>
    </row>
    <row r="76" spans="1:14" x14ac:dyDescent="0.3">
      <c r="A76" s="46" t="s">
        <v>133</v>
      </c>
      <c r="B76" s="47">
        <f>+IFERROR(B74/B$51,"nm")</f>
        <v>-3.1626909675690165E-2</v>
      </c>
      <c r="C76" s="47">
        <f t="shared" ref="C76:N76" si="104">+IFERROR(C74/C$51,"nm")</f>
        <v>-3.0919661733615222E-2</v>
      </c>
      <c r="D76" s="47">
        <f t="shared" si="104"/>
        <v>-2.1706398996235884E-2</v>
      </c>
      <c r="E76" s="47">
        <f t="shared" si="104"/>
        <v>-2.5968405107119671E-2</v>
      </c>
      <c r="F76" s="47">
        <f t="shared" si="104"/>
        <v>-2.3746432939258051E-2</v>
      </c>
      <c r="G76" s="47">
        <f t="shared" si="104"/>
        <v>-1.4871081630469669E-2</v>
      </c>
      <c r="H76" s="47">
        <f t="shared" si="104"/>
        <v>1.3355446927374302E-2</v>
      </c>
      <c r="I76" s="47">
        <f t="shared" si="104"/>
        <v>1.5786521355877874E-2</v>
      </c>
      <c r="J76" s="47">
        <f t="shared" si="104"/>
        <v>1.8660121063322894E-2</v>
      </c>
      <c r="K76" s="47">
        <f t="shared" si="104"/>
        <v>2.2056798343874508E-2</v>
      </c>
      <c r="L76" s="47">
        <f t="shared" si="104"/>
        <v>2.6071768319798436E-2</v>
      </c>
      <c r="M76" s="47">
        <f t="shared" si="104"/>
        <v>3.0817577996763896E-2</v>
      </c>
      <c r="N76" s="47">
        <f t="shared" si="104"/>
        <v>3.6427261163770909E-2</v>
      </c>
    </row>
    <row r="77" spans="1:14" x14ac:dyDescent="0.3">
      <c r="A77" s="9" t="s">
        <v>201</v>
      </c>
      <c r="B77" s="9">
        <f>+Historicals!B146</f>
        <v>498</v>
      </c>
      <c r="C77" s="9">
        <f>+Historicals!C146</f>
        <v>639</v>
      </c>
      <c r="D77" s="9">
        <f>+Historicals!D146</f>
        <v>709</v>
      </c>
      <c r="E77" s="9">
        <f>+Historicals!E146</f>
        <v>849</v>
      </c>
      <c r="F77" s="9">
        <f>+Historicals!F146</f>
        <v>929</v>
      </c>
      <c r="G77" s="9">
        <f>+Historicals!G146</f>
        <v>885</v>
      </c>
      <c r="H77" s="9">
        <f>+Historicals!H146</f>
        <v>982</v>
      </c>
      <c r="I77" s="9">
        <f>+Historicals!I146</f>
        <v>920</v>
      </c>
      <c r="J77" s="9">
        <f t="shared" ref="J77:N77" si="105">+I77*(1+I78)</f>
        <v>861.91446028513235</v>
      </c>
      <c r="K77" s="9">
        <f t="shared" si="105"/>
        <v>807.49623570501194</v>
      </c>
      <c r="L77" s="9">
        <f t="shared" si="105"/>
        <v>756.51378497821895</v>
      </c>
      <c r="M77" s="9">
        <f t="shared" si="105"/>
        <v>708.75018551930896</v>
      </c>
      <c r="N77" s="9">
        <f t="shared" si="105"/>
        <v>664.00221046615502</v>
      </c>
    </row>
    <row r="78" spans="1:14" x14ac:dyDescent="0.3">
      <c r="A78" s="46" t="s">
        <v>129</v>
      </c>
      <c r="B78" s="47" t="str">
        <f t="shared" ref="B78:H78" si="106">+IFERROR(B77/A77-1,"nm")</f>
        <v>nm</v>
      </c>
      <c r="C78" s="47">
        <f t="shared" si="106"/>
        <v>0.2831325301204819</v>
      </c>
      <c r="D78" s="47">
        <f t="shared" si="106"/>
        <v>0.10954616588419408</v>
      </c>
      <c r="E78" s="47">
        <f t="shared" si="106"/>
        <v>0.19746121297602248</v>
      </c>
      <c r="F78" s="47">
        <f t="shared" si="106"/>
        <v>9.4228504122497059E-2</v>
      </c>
      <c r="G78" s="47">
        <f t="shared" si="106"/>
        <v>-4.7362755651237931E-2</v>
      </c>
      <c r="H78" s="47">
        <f t="shared" si="106"/>
        <v>0.1096045197740112</v>
      </c>
      <c r="I78" s="47">
        <f>+IFERROR(I77/H77-1,"nm")</f>
        <v>-6.313645621181263E-2</v>
      </c>
      <c r="J78" s="47">
        <f t="shared" ref="J78:N78" si="107">+IFERROR(J77/I77-1,"nm")</f>
        <v>-6.313645621181263E-2</v>
      </c>
      <c r="K78" s="47">
        <f t="shared" si="107"/>
        <v>-6.313645621181263E-2</v>
      </c>
      <c r="L78" s="47">
        <f t="shared" si="107"/>
        <v>-6.313645621181263E-2</v>
      </c>
      <c r="M78" s="47">
        <f t="shared" si="107"/>
        <v>-6.313645621181263E-2</v>
      </c>
      <c r="N78" s="47">
        <f t="shared" si="107"/>
        <v>-6.313645621181263E-2</v>
      </c>
    </row>
    <row r="79" spans="1:14" x14ac:dyDescent="0.3">
      <c r="A79" s="46" t="s">
        <v>133</v>
      </c>
      <c r="B79" s="47">
        <f>+IFERROR(B77/B$51,"nm")</f>
        <v>6.6738139908871619E-2</v>
      </c>
      <c r="C79" s="47">
        <f t="shared" ref="C79:N79" si="108">+IFERROR(C77/C$51,"nm")</f>
        <v>8.4434460887949259E-2</v>
      </c>
      <c r="D79" s="47">
        <f t="shared" si="108"/>
        <v>8.8958594730238399E-2</v>
      </c>
      <c r="E79" s="47">
        <f t="shared" si="108"/>
        <v>9.1863233066435832E-2</v>
      </c>
      <c r="F79" s="47">
        <f t="shared" si="108"/>
        <v>9.4679983693436609E-2</v>
      </c>
      <c r="G79" s="47">
        <f t="shared" si="108"/>
        <v>9.4682785920616241E-2</v>
      </c>
      <c r="H79" s="47">
        <f t="shared" si="108"/>
        <v>8.5719273743016758E-2</v>
      </c>
      <c r="I79" s="47">
        <f t="shared" si="108"/>
        <v>7.37238560782114E-2</v>
      </c>
      <c r="J79" s="47">
        <f t="shared" si="108"/>
        <v>6.3407057919498688E-2</v>
      </c>
      <c r="K79" s="47">
        <f t="shared" si="108"/>
        <v>5.4533975945879477E-2</v>
      </c>
      <c r="L79" s="47">
        <f t="shared" si="108"/>
        <v>4.6902578830285445E-2</v>
      </c>
      <c r="M79" s="47">
        <f t="shared" si="108"/>
        <v>4.0339107185478527E-2</v>
      </c>
      <c r="N79" s="47">
        <f t="shared" si="108"/>
        <v>3.4694117234142327E-2</v>
      </c>
    </row>
    <row r="80" spans="1:14" x14ac:dyDescent="0.3">
      <c r="A80" s="43" t="str">
        <f>+Historicals!A115</f>
        <v>Greater China</v>
      </c>
      <c r="B80" s="43"/>
      <c r="C80" s="43"/>
      <c r="D80" s="43"/>
      <c r="E80" s="43"/>
      <c r="F80" s="43"/>
      <c r="G80" s="43"/>
      <c r="H80" s="43"/>
      <c r="I80" s="43"/>
      <c r="J80" s="39"/>
      <c r="K80" s="39"/>
      <c r="L80" s="39"/>
      <c r="M80" s="39"/>
      <c r="N80" s="39"/>
    </row>
    <row r="81" spans="1:14" x14ac:dyDescent="0.3">
      <c r="A81" s="9" t="s">
        <v>136</v>
      </c>
      <c r="B81" s="9">
        <f>+Historicals!B115</f>
        <v>3067</v>
      </c>
      <c r="C81" s="9">
        <f>+Historicals!C115</f>
        <v>3785</v>
      </c>
      <c r="D81" s="9">
        <f>+Historicals!D115</f>
        <v>4237</v>
      </c>
      <c r="E81" s="9">
        <f>+Historicals!E115</f>
        <v>5134</v>
      </c>
      <c r="F81" s="9">
        <f>+Historicals!F115</f>
        <v>6208</v>
      </c>
      <c r="G81" s="9">
        <f>+Historicals!G115</f>
        <v>6679</v>
      </c>
      <c r="H81" s="9">
        <f>+Historicals!H115</f>
        <v>8290</v>
      </c>
      <c r="I81" s="9">
        <f>+Historicals!I115</f>
        <v>7547</v>
      </c>
      <c r="J81" s="9">
        <f>+I81*(1+I82)</f>
        <v>6870.5921592279856</v>
      </c>
      <c r="K81" s="9">
        <f t="shared" ref="K81:N81" si="109">+J81*(1+J82)</f>
        <v>6254.8080851258874</v>
      </c>
      <c r="L81" s="9">
        <f t="shared" si="109"/>
        <v>5694.2143086182232</v>
      </c>
      <c r="M81" s="9">
        <f t="shared" si="109"/>
        <v>5183.8643410303657</v>
      </c>
      <c r="N81" s="9">
        <f t="shared" si="109"/>
        <v>4719.2550279561119</v>
      </c>
    </row>
    <row r="82" spans="1:14" x14ac:dyDescent="0.3">
      <c r="A82" s="44" t="s">
        <v>129</v>
      </c>
      <c r="B82" s="47" t="str">
        <f t="shared" ref="B82:H82" si="110">+IFERROR(B81/A81-1,"nm")</f>
        <v>nm</v>
      </c>
      <c r="C82" s="47">
        <f t="shared" si="110"/>
        <v>0.23410498858819695</v>
      </c>
      <c r="D82" s="47">
        <f t="shared" si="110"/>
        <v>0.11941875825627468</v>
      </c>
      <c r="E82" s="47">
        <f t="shared" si="110"/>
        <v>0.21170639603493036</v>
      </c>
      <c r="F82" s="47">
        <f t="shared" si="110"/>
        <v>0.20919361121932223</v>
      </c>
      <c r="G82" s="47">
        <f t="shared" si="110"/>
        <v>7.5869845360824639E-2</v>
      </c>
      <c r="H82" s="47">
        <f t="shared" si="110"/>
        <v>0.24120377301991325</v>
      </c>
      <c r="I82" s="47">
        <f>+IFERROR(I81/H81-1,"nm")</f>
        <v>-8.9626055488540413E-2</v>
      </c>
      <c r="J82" s="47">
        <f t="shared" ref="J82:N82" si="111">+IFERROR(J81/I81-1,"nm")</f>
        <v>-8.9626055488540413E-2</v>
      </c>
      <c r="K82" s="47">
        <f t="shared" si="111"/>
        <v>-8.9626055488540413E-2</v>
      </c>
      <c r="L82" s="47">
        <f t="shared" si="111"/>
        <v>-8.9626055488540413E-2</v>
      </c>
      <c r="M82" s="47">
        <f t="shared" si="111"/>
        <v>-8.9626055488540413E-2</v>
      </c>
      <c r="N82" s="47">
        <f t="shared" si="111"/>
        <v>-8.9626055488540413E-2</v>
      </c>
    </row>
    <row r="83" spans="1:14" x14ac:dyDescent="0.3">
      <c r="A83" s="45" t="s">
        <v>113</v>
      </c>
      <c r="B83" s="3">
        <f>+Historicals!B112</f>
        <v>4937</v>
      </c>
      <c r="C83" s="3">
        <f>+Historicals!C112</f>
        <v>5043</v>
      </c>
      <c r="D83" s="3">
        <f>+Historicals!D112</f>
        <v>5192</v>
      </c>
      <c r="E83" s="3">
        <f>+Historicals!E112</f>
        <v>5875</v>
      </c>
      <c r="F83" s="3">
        <f>+Historicals!F112</f>
        <v>6293</v>
      </c>
      <c r="G83" s="3">
        <f>+Historicals!G112</f>
        <v>5892</v>
      </c>
      <c r="H83" s="3">
        <f>+Historicals!H112</f>
        <v>6970</v>
      </c>
      <c r="I83" s="3">
        <f>+Historicals!I112</f>
        <v>7388</v>
      </c>
      <c r="J83" s="9">
        <f>+I83*(1+I84)</f>
        <v>7831.0680057388818</v>
      </c>
      <c r="K83" s="9">
        <f t="shared" ref="K83:N83" si="112">+J83*(1+J84)</f>
        <v>8300.707378249479</v>
      </c>
      <c r="L83" s="9">
        <f t="shared" si="112"/>
        <v>8798.5116370885444</v>
      </c>
      <c r="M83" s="9">
        <f t="shared" si="112"/>
        <v>9326.1698672611437</v>
      </c>
      <c r="N83" s="9">
        <f t="shared" si="112"/>
        <v>9885.4724504053556</v>
      </c>
    </row>
    <row r="84" spans="1:14" x14ac:dyDescent="0.3">
      <c r="A84" s="44" t="s">
        <v>129</v>
      </c>
      <c r="B84" s="47" t="str">
        <f t="shared" ref="B84:H84" si="113">+IFERROR(B83/A83-1,"nm")</f>
        <v>nm</v>
      </c>
      <c r="C84" s="47">
        <f t="shared" si="113"/>
        <v>2.1470528661130306E-2</v>
      </c>
      <c r="D84" s="47">
        <f t="shared" si="113"/>
        <v>2.9545905215149659E-2</v>
      </c>
      <c r="E84" s="47">
        <f t="shared" si="113"/>
        <v>0.1315485362095532</v>
      </c>
      <c r="F84" s="47">
        <f t="shared" si="113"/>
        <v>7.1148936170212673E-2</v>
      </c>
      <c r="G84" s="47">
        <f t="shared" si="113"/>
        <v>-6.3721595423486432E-2</v>
      </c>
      <c r="H84" s="47">
        <f t="shared" si="113"/>
        <v>0.18295994568907004</v>
      </c>
      <c r="I84" s="47">
        <f>+IFERROR(I83/H83-1,"nm")</f>
        <v>5.9971305595408975E-2</v>
      </c>
      <c r="J84" s="47">
        <f t="shared" ref="J84:N84" si="114">+IFERROR(J83/I83-1,"nm")</f>
        <v>5.9971305595408975E-2</v>
      </c>
      <c r="K84" s="47">
        <f t="shared" si="114"/>
        <v>5.9971305595408975E-2</v>
      </c>
      <c r="L84" s="47">
        <f t="shared" si="114"/>
        <v>5.9971305595408975E-2</v>
      </c>
      <c r="M84" s="47">
        <f t="shared" si="114"/>
        <v>5.9971305595408975E-2</v>
      </c>
      <c r="N84" s="47">
        <f t="shared" si="114"/>
        <v>5.9971305595408975E-2</v>
      </c>
    </row>
    <row r="85" spans="1:14" x14ac:dyDescent="0.3">
      <c r="A85" s="44" t="s">
        <v>137</v>
      </c>
      <c r="B85" s="47" t="str">
        <f>+Historicals!B188</f>
        <v/>
      </c>
      <c r="C85" s="47">
        <f>+Historicals!C188</f>
        <v>0.28918650793650791</v>
      </c>
      <c r="D85" s="47">
        <f>+Historicals!D188</f>
        <v>0.12350904193920731</v>
      </c>
      <c r="E85" s="47">
        <f>+Historicals!E188</f>
        <v>0.19726027397260282</v>
      </c>
      <c r="F85" s="47">
        <f>+Historicals!F188</f>
        <v>0.21910755148741412</v>
      </c>
      <c r="G85" s="47">
        <f>+Historicals!G188</f>
        <v>8.7517597372125833E-2</v>
      </c>
      <c r="H85" s="47">
        <f>+Historicals!H188</f>
        <v>0.24012944983818763</v>
      </c>
      <c r="I85" s="47">
        <v>-0.1</v>
      </c>
      <c r="J85" s="47">
        <v>-0.1</v>
      </c>
      <c r="K85" s="47">
        <v>-0.1</v>
      </c>
      <c r="L85" s="47">
        <v>-0.1</v>
      </c>
      <c r="M85" s="47">
        <v>-0.1</v>
      </c>
      <c r="N85" s="47">
        <v>-0.1</v>
      </c>
    </row>
    <row r="86" spans="1:14" x14ac:dyDescent="0.3">
      <c r="A86" s="44" t="s">
        <v>138</v>
      </c>
      <c r="B86" s="47" t="str">
        <f t="shared" ref="B86:H86" si="115">+IFERROR(B84-B85,"nm")</f>
        <v>nm</v>
      </c>
      <c r="C86" s="47">
        <f t="shared" si="115"/>
        <v>-0.2677159792753776</v>
      </c>
      <c r="D86" s="47">
        <f t="shared" si="115"/>
        <v>-9.396313672405765E-2</v>
      </c>
      <c r="E86" s="47">
        <f t="shared" si="115"/>
        <v>-6.5711737763049616E-2</v>
      </c>
      <c r="F86" s="47">
        <f t="shared" si="115"/>
        <v>-0.14795861531720145</v>
      </c>
      <c r="G86" s="47">
        <f t="shared" si="115"/>
        <v>-0.15123919279561227</v>
      </c>
      <c r="H86" s="47">
        <f t="shared" si="115"/>
        <v>-5.7169504149117589E-2</v>
      </c>
      <c r="I86" s="47">
        <f>+IFERROR(I84-I85,"nm")</f>
        <v>0.15997130559540898</v>
      </c>
      <c r="J86" s="47">
        <f t="shared" ref="J86:N86" si="116">+IFERROR(J84-J85,"nm")</f>
        <v>0.15997130559540898</v>
      </c>
      <c r="K86" s="47">
        <f t="shared" si="116"/>
        <v>0.15997130559540898</v>
      </c>
      <c r="L86" s="47">
        <f t="shared" si="116"/>
        <v>0.15997130559540898</v>
      </c>
      <c r="M86" s="47">
        <f t="shared" si="116"/>
        <v>0.15997130559540898</v>
      </c>
      <c r="N86" s="47">
        <f t="shared" si="116"/>
        <v>0.15997130559540898</v>
      </c>
    </row>
    <row r="87" spans="1:14" x14ac:dyDescent="0.3">
      <c r="A87" s="45" t="s">
        <v>114</v>
      </c>
      <c r="B87" s="3">
        <f>+Historicals!B113</f>
        <v>2149</v>
      </c>
      <c r="C87" s="3">
        <f>+Historicals!C113</f>
        <v>2149</v>
      </c>
      <c r="D87" s="3">
        <f>+Historicals!D113</f>
        <v>2395</v>
      </c>
      <c r="E87" s="3">
        <f>+Historicals!E113</f>
        <v>2940</v>
      </c>
      <c r="F87" s="3">
        <f>+Historicals!F113</f>
        <v>3087</v>
      </c>
      <c r="G87" s="3">
        <f>+Historicals!G113</f>
        <v>3053</v>
      </c>
      <c r="H87" s="3">
        <f>+Historicals!H113</f>
        <v>3996</v>
      </c>
      <c r="I87" s="3">
        <f>+Historicals!I113</f>
        <v>4527</v>
      </c>
      <c r="J87" s="9">
        <f>+I87*(1+I88)</f>
        <v>5128.5608108108108</v>
      </c>
      <c r="K87" s="9">
        <f t="shared" ref="K87:N87" si="117">+J87*(1+J88)</f>
        <v>5810.0587563915269</v>
      </c>
      <c r="L87" s="9">
        <f t="shared" si="117"/>
        <v>6582.1161136597711</v>
      </c>
      <c r="M87" s="9">
        <f t="shared" si="117"/>
        <v>7456.7666783127597</v>
      </c>
      <c r="N87" s="9">
        <f t="shared" si="117"/>
        <v>8447.6433315119793</v>
      </c>
    </row>
    <row r="88" spans="1:14" x14ac:dyDescent="0.3">
      <c r="A88" s="44" t="s">
        <v>129</v>
      </c>
      <c r="B88" s="47" t="str">
        <f t="shared" ref="B88:H88" si="118">+IFERROR(B87/A87-1,"nm")</f>
        <v>nm</v>
      </c>
      <c r="C88" s="47">
        <f t="shared" si="118"/>
        <v>0</v>
      </c>
      <c r="D88" s="47">
        <f t="shared" si="118"/>
        <v>0.11447184737087013</v>
      </c>
      <c r="E88" s="47">
        <f t="shared" si="118"/>
        <v>0.22755741127348639</v>
      </c>
      <c r="F88" s="47">
        <f t="shared" si="118"/>
        <v>5.0000000000000044E-2</v>
      </c>
      <c r="G88" s="47">
        <f t="shared" si="118"/>
        <v>-1.1013929381276322E-2</v>
      </c>
      <c r="H88" s="47">
        <f t="shared" si="118"/>
        <v>0.30887651490337364</v>
      </c>
      <c r="I88" s="47">
        <f>+IFERROR(I87/H87-1,"nm")</f>
        <v>0.13288288288288297</v>
      </c>
      <c r="J88" s="47">
        <f t="shared" ref="J88:N88" si="119">+IFERROR(J87/I87-1,"nm")</f>
        <v>0.13288288288288297</v>
      </c>
      <c r="K88" s="47">
        <f t="shared" si="119"/>
        <v>0.13288288288288297</v>
      </c>
      <c r="L88" s="47">
        <f t="shared" si="119"/>
        <v>0.13288288288288297</v>
      </c>
      <c r="M88" s="47">
        <f t="shared" si="119"/>
        <v>0.13288288288288297</v>
      </c>
      <c r="N88" s="47">
        <f t="shared" si="119"/>
        <v>0.13288288288288319</v>
      </c>
    </row>
    <row r="89" spans="1:14" x14ac:dyDescent="0.3">
      <c r="A89" s="44" t="s">
        <v>137</v>
      </c>
      <c r="B89" s="47" t="str">
        <f>+Historicals!B189</f>
        <v/>
      </c>
      <c r="C89" s="47">
        <f>+Historicals!C189</f>
        <v>0.14054054054054044</v>
      </c>
      <c r="D89" s="47">
        <f>+Historicals!D189</f>
        <v>0.12606635071090055</v>
      </c>
      <c r="E89" s="47">
        <f>+Historicals!E189</f>
        <v>0.26936026936026947</v>
      </c>
      <c r="F89" s="47">
        <f>+Historicals!F189</f>
        <v>0.19893899204244025</v>
      </c>
      <c r="G89" s="47">
        <f>+Historicals!G189</f>
        <v>4.8672566371681381E-2</v>
      </c>
      <c r="H89" s="47">
        <f>+Historicals!H189</f>
        <v>0.2378691983122363</v>
      </c>
      <c r="I89" s="47">
        <f>+Historicals!I189</f>
        <v>-0.21</v>
      </c>
      <c r="J89" s="47">
        <v>-0.21</v>
      </c>
      <c r="K89" s="47">
        <v>-0.21</v>
      </c>
      <c r="L89" s="47">
        <v>-0.21</v>
      </c>
      <c r="M89" s="47">
        <v>-0.21</v>
      </c>
      <c r="N89" s="47">
        <v>-0.21</v>
      </c>
    </row>
    <row r="90" spans="1:14" x14ac:dyDescent="0.3">
      <c r="A90" s="44" t="s">
        <v>138</v>
      </c>
      <c r="B90" s="47" t="str">
        <f t="shared" ref="B90:H90" si="120">+IFERROR(B88-B89,"nm")</f>
        <v>nm</v>
      </c>
      <c r="C90" s="47">
        <f>+IFERROR(C88-C89,"nm")</f>
        <v>-0.14054054054054044</v>
      </c>
      <c r="D90" s="47">
        <f t="shared" si="120"/>
        <v>-1.1594503340030426E-2</v>
      </c>
      <c r="E90" s="47">
        <f t="shared" si="120"/>
        <v>-4.1802858086783079E-2</v>
      </c>
      <c r="F90" s="47">
        <f t="shared" si="120"/>
        <v>-0.14893899204244021</v>
      </c>
      <c r="G90" s="47">
        <f t="shared" si="120"/>
        <v>-5.9686495752957702E-2</v>
      </c>
      <c r="H90" s="47">
        <f t="shared" si="120"/>
        <v>7.1007316591137348E-2</v>
      </c>
      <c r="I90" s="47">
        <f>+IFERROR(I88-I89,"nm")</f>
        <v>0.34288288288288293</v>
      </c>
      <c r="J90" s="47">
        <f t="shared" ref="J90:N90" si="121">+IFERROR(J88-J89,"nm")</f>
        <v>0.34288288288288293</v>
      </c>
      <c r="K90" s="47">
        <f t="shared" si="121"/>
        <v>0.34288288288288293</v>
      </c>
      <c r="L90" s="47">
        <f t="shared" si="121"/>
        <v>0.34288288288288293</v>
      </c>
      <c r="M90" s="47">
        <f t="shared" si="121"/>
        <v>0.34288288288288293</v>
      </c>
      <c r="N90" s="47">
        <f t="shared" si="121"/>
        <v>0.34288288288288316</v>
      </c>
    </row>
    <row r="91" spans="1:14" x14ac:dyDescent="0.3">
      <c r="A91" s="45" t="s">
        <v>115</v>
      </c>
      <c r="B91" s="3">
        <f>+Historicals!B114</f>
        <v>376</v>
      </c>
      <c r="C91" s="3">
        <f>+Historicals!C114</f>
        <v>376</v>
      </c>
      <c r="D91" s="3">
        <f>+Historicals!D114</f>
        <v>383</v>
      </c>
      <c r="E91" s="3">
        <f>+Historicals!E114</f>
        <v>427</v>
      </c>
      <c r="F91" s="3">
        <f>+Historicals!F114</f>
        <v>432</v>
      </c>
      <c r="G91" s="3">
        <f>+Historicals!G114</f>
        <v>402</v>
      </c>
      <c r="H91" s="3">
        <f>+Historicals!H114</f>
        <v>490</v>
      </c>
      <c r="I91" s="3">
        <f>+Historicals!I114</f>
        <v>564</v>
      </c>
      <c r="J91" s="9">
        <f>+I91*(1+I92)</f>
        <v>649.17551020408166</v>
      </c>
      <c r="K91" s="9">
        <f t="shared" ref="K91:N91" si="122">+J91*(1+J92)</f>
        <v>747.21426072469808</v>
      </c>
      <c r="L91" s="9">
        <f t="shared" si="122"/>
        <v>860.05886336475453</v>
      </c>
      <c r="M91" s="9">
        <f t="shared" si="122"/>
        <v>989.94530395453387</v>
      </c>
      <c r="N91" s="9">
        <f t="shared" si="122"/>
        <v>1139.4472478170553</v>
      </c>
    </row>
    <row r="92" spans="1:14" x14ac:dyDescent="0.3">
      <c r="A92" s="44" t="s">
        <v>129</v>
      </c>
      <c r="B92" s="47" t="str">
        <f t="shared" ref="B92:H92" si="123">+IFERROR(B91/A91-1,"nm")</f>
        <v>nm</v>
      </c>
      <c r="C92" s="47">
        <f t="shared" si="123"/>
        <v>0</v>
      </c>
      <c r="D92" s="47">
        <f t="shared" si="123"/>
        <v>1.8617021276595702E-2</v>
      </c>
      <c r="E92" s="47">
        <f t="shared" si="123"/>
        <v>0.11488250652741505</v>
      </c>
      <c r="F92" s="47">
        <f t="shared" si="123"/>
        <v>1.1709601873536313E-2</v>
      </c>
      <c r="G92" s="47">
        <f t="shared" si="123"/>
        <v>-6.944444444444442E-2</v>
      </c>
      <c r="H92" s="47">
        <f t="shared" si="123"/>
        <v>0.21890547263681581</v>
      </c>
      <c r="I92" s="47">
        <f>+IFERROR(I91/H91-1,"nm")</f>
        <v>0.15102040816326534</v>
      </c>
      <c r="J92" s="47">
        <f t="shared" ref="J92:N92" si="124">+IFERROR(J91/I91-1,"nm")</f>
        <v>0.15102040816326534</v>
      </c>
      <c r="K92" s="47">
        <f t="shared" si="124"/>
        <v>0.15102040816326534</v>
      </c>
      <c r="L92" s="47">
        <f t="shared" si="124"/>
        <v>0.15102040816326534</v>
      </c>
      <c r="M92" s="47">
        <f t="shared" si="124"/>
        <v>0.15102040816326534</v>
      </c>
      <c r="N92" s="47">
        <f t="shared" si="124"/>
        <v>0.15102040816326534</v>
      </c>
    </row>
    <row r="93" spans="1:14" x14ac:dyDescent="0.3">
      <c r="A93" s="44" t="s">
        <v>137</v>
      </c>
      <c r="B93" s="47" t="str">
        <f>+Historicals!B190</f>
        <v/>
      </c>
      <c r="C93" s="47">
        <f>+Historicals!C190</f>
        <v>3.9682539682539764E-2</v>
      </c>
      <c r="D93" s="47">
        <f>+Historicals!D190</f>
        <v>-1.5267175572519109E-2</v>
      </c>
      <c r="E93" s="47">
        <f>+Historicals!E190</f>
        <v>7.7519379844961378E-3</v>
      </c>
      <c r="F93" s="47">
        <f>+Historicals!F190</f>
        <v>6.1538461538461542E-2</v>
      </c>
      <c r="G93" s="47">
        <f>+Historicals!G190</f>
        <v>7.2463768115942129E-2</v>
      </c>
      <c r="H93" s="47">
        <f>+Historicals!H190</f>
        <v>0.31756756756756754</v>
      </c>
      <c r="I93" s="47">
        <f>+Historicals!I190</f>
        <v>-0.06</v>
      </c>
      <c r="J93" s="47">
        <v>-0.06</v>
      </c>
      <c r="K93" s="47">
        <v>-0.06</v>
      </c>
      <c r="L93" s="47">
        <v>-0.06</v>
      </c>
      <c r="M93" s="47">
        <v>-0.06</v>
      </c>
      <c r="N93" s="47">
        <v>-0.06</v>
      </c>
    </row>
    <row r="94" spans="1:14" x14ac:dyDescent="0.3">
      <c r="A94" s="44" t="s">
        <v>138</v>
      </c>
      <c r="B94" s="47" t="str">
        <f t="shared" ref="B94:H94" si="125">+IFERROR(B92-B93,"nm")</f>
        <v>nm</v>
      </c>
      <c r="C94" s="47">
        <f t="shared" si="125"/>
        <v>-3.9682539682539764E-2</v>
      </c>
      <c r="D94" s="47">
        <f t="shared" si="125"/>
        <v>3.3884196849114812E-2</v>
      </c>
      <c r="E94" s="47">
        <f t="shared" si="125"/>
        <v>0.10713056854291891</v>
      </c>
      <c r="F94" s="47">
        <f t="shared" si="125"/>
        <v>-4.9828859664925229E-2</v>
      </c>
      <c r="G94" s="47">
        <f t="shared" si="125"/>
        <v>-0.14190821256038655</v>
      </c>
      <c r="H94" s="47">
        <f t="shared" si="125"/>
        <v>-9.8662094930751731E-2</v>
      </c>
      <c r="I94" s="47">
        <f>+IFERROR(I92-I93,"nm")</f>
        <v>0.21102040816326534</v>
      </c>
      <c r="J94" s="47">
        <f t="shared" ref="J94:N94" si="126">+IFERROR(J92-J93,"nm")</f>
        <v>0.21102040816326534</v>
      </c>
      <c r="K94" s="47">
        <f t="shared" si="126"/>
        <v>0.21102040816326534</v>
      </c>
      <c r="L94" s="47">
        <f t="shared" si="126"/>
        <v>0.21102040816326534</v>
      </c>
      <c r="M94" s="47">
        <f t="shared" si="126"/>
        <v>0.21102040816326534</v>
      </c>
      <c r="N94" s="47">
        <f t="shared" si="126"/>
        <v>0.21102040816326534</v>
      </c>
    </row>
    <row r="95" spans="1:14" x14ac:dyDescent="0.3">
      <c r="A95" s="9" t="s">
        <v>130</v>
      </c>
      <c r="B95" s="48">
        <f t="shared" ref="B95:H95" si="127">+B101+B98</f>
        <v>1039</v>
      </c>
      <c r="C95" s="48">
        <f t="shared" si="127"/>
        <v>1420</v>
      </c>
      <c r="D95" s="48">
        <f t="shared" si="127"/>
        <v>1561</v>
      </c>
      <c r="E95" s="48">
        <f t="shared" si="127"/>
        <v>1863</v>
      </c>
      <c r="F95" s="48">
        <f t="shared" si="127"/>
        <v>2426</v>
      </c>
      <c r="G95" s="48">
        <f t="shared" si="127"/>
        <v>2534</v>
      </c>
      <c r="H95" s="48">
        <f t="shared" si="127"/>
        <v>3289</v>
      </c>
      <c r="I95" s="48">
        <f>+I101+I98</f>
        <v>2406</v>
      </c>
      <c r="J95" s="9">
        <f>+I95*(1+I96)</f>
        <v>1760.0595925813316</v>
      </c>
      <c r="K95" s="9">
        <f t="shared" ref="K95:N95" si="128">+J95*(1+J96)</f>
        <v>1287.5352325176905</v>
      </c>
      <c r="L95" s="9">
        <f t="shared" si="128"/>
        <v>941.8697991600983</v>
      </c>
      <c r="M95" s="9">
        <f t="shared" si="128"/>
        <v>689.00539275743279</v>
      </c>
      <c r="N95" s="9">
        <f t="shared" si="128"/>
        <v>504.02766037530654</v>
      </c>
    </row>
    <row r="96" spans="1:14" x14ac:dyDescent="0.3">
      <c r="A96" s="46" t="s">
        <v>129</v>
      </c>
      <c r="B96" s="47" t="str">
        <f t="shared" ref="B96:H96" si="129">+IFERROR(B95/A95-1,"nm")</f>
        <v>nm</v>
      </c>
      <c r="C96" s="47">
        <f t="shared" si="129"/>
        <v>0.36669874879692022</v>
      </c>
      <c r="D96" s="47">
        <f t="shared" si="129"/>
        <v>9.9295774647887303E-2</v>
      </c>
      <c r="E96" s="47">
        <f t="shared" si="129"/>
        <v>0.19346572709801402</v>
      </c>
      <c r="F96" s="47">
        <f t="shared" si="129"/>
        <v>0.3022007514761138</v>
      </c>
      <c r="G96" s="47">
        <f t="shared" si="129"/>
        <v>4.4517724649629109E-2</v>
      </c>
      <c r="H96" s="47">
        <f t="shared" si="129"/>
        <v>0.29794790844514596</v>
      </c>
      <c r="I96" s="47">
        <f>+IFERROR(I95/H95-1,"nm")</f>
        <v>-0.26847065977500761</v>
      </c>
      <c r="J96" s="47">
        <f t="shared" ref="J96:N96" si="130">+IFERROR(J95/I95-1,"nm")</f>
        <v>-0.26847065977500761</v>
      </c>
      <c r="K96" s="47">
        <f t="shared" si="130"/>
        <v>-0.26847065977500761</v>
      </c>
      <c r="L96" s="47">
        <f t="shared" si="130"/>
        <v>-0.26847065977500761</v>
      </c>
      <c r="M96" s="47">
        <f t="shared" si="130"/>
        <v>-0.26847065977500761</v>
      </c>
      <c r="N96" s="47">
        <f t="shared" si="130"/>
        <v>-0.26847065977500761</v>
      </c>
    </row>
    <row r="97" spans="1:14" x14ac:dyDescent="0.3">
      <c r="A97" s="46" t="s">
        <v>131</v>
      </c>
      <c r="B97" s="47">
        <f>+IFERROR(B95/B$81,"nm")</f>
        <v>0.33876752526899251</v>
      </c>
      <c r="C97" s="47">
        <f t="shared" ref="C97:N97" si="131">+IFERROR(C95/C$81,"nm")</f>
        <v>0.37516512549537651</v>
      </c>
      <c r="D97" s="47">
        <f t="shared" si="131"/>
        <v>0.36842105263157893</v>
      </c>
      <c r="E97" s="47">
        <f t="shared" si="131"/>
        <v>0.36287495130502534</v>
      </c>
      <c r="F97" s="47">
        <f t="shared" si="131"/>
        <v>0.3907860824742268</v>
      </c>
      <c r="G97" s="47">
        <f t="shared" si="131"/>
        <v>0.37939811349004343</v>
      </c>
      <c r="H97" s="47">
        <f t="shared" si="131"/>
        <v>0.39674306393244874</v>
      </c>
      <c r="I97" s="47">
        <f t="shared" si="131"/>
        <v>0.31880217304889358</v>
      </c>
      <c r="J97" s="47">
        <f t="shared" si="131"/>
        <v>0.25617291083380223</v>
      </c>
      <c r="K97" s="47">
        <f t="shared" si="131"/>
        <v>0.20584728020344639</v>
      </c>
      <c r="L97" s="47">
        <f t="shared" si="131"/>
        <v>0.16540821052951474</v>
      </c>
      <c r="M97" s="47">
        <f t="shared" si="131"/>
        <v>0.13291346907054349</v>
      </c>
      <c r="N97" s="47">
        <f t="shared" si="131"/>
        <v>0.10680237821213884</v>
      </c>
    </row>
    <row r="98" spans="1:14" x14ac:dyDescent="0.3">
      <c r="A98" s="9" t="s">
        <v>132</v>
      </c>
      <c r="B98" s="9">
        <f>+Historicals!B169</f>
        <v>46</v>
      </c>
      <c r="C98" s="9">
        <f>+Historicals!C169</f>
        <v>48</v>
      </c>
      <c r="D98" s="9">
        <f>+Historicals!D169</f>
        <v>54</v>
      </c>
      <c r="E98" s="9">
        <f>+Historicals!E169</f>
        <v>56</v>
      </c>
      <c r="F98" s="9">
        <f>+Historicals!F169</f>
        <v>50</v>
      </c>
      <c r="G98" s="9">
        <f>+Historicals!G169</f>
        <v>44</v>
      </c>
      <c r="H98" s="9">
        <f>+Historicals!H169</f>
        <v>46</v>
      </c>
      <c r="I98" s="9">
        <f>+Historicals!I169</f>
        <v>41</v>
      </c>
      <c r="J98" s="9">
        <f>+I98*(1+I99)</f>
        <v>36.543478260869563</v>
      </c>
      <c r="K98" s="9">
        <f t="shared" ref="K98:N98" si="132">+J98*(1+J99)</f>
        <v>32.571361058601127</v>
      </c>
      <c r="L98" s="9">
        <f t="shared" si="132"/>
        <v>29.030995726144479</v>
      </c>
      <c r="M98" s="9">
        <f t="shared" si="132"/>
        <v>25.875452712433116</v>
      </c>
      <c r="N98" s="9">
        <f t="shared" si="132"/>
        <v>23.062903504559944</v>
      </c>
    </row>
    <row r="99" spans="1:14" x14ac:dyDescent="0.3">
      <c r="A99" s="46" t="s">
        <v>129</v>
      </c>
      <c r="B99" s="47" t="str">
        <f t="shared" ref="B99:H99" si="133">+IFERROR(B98/A98-1,"nm")</f>
        <v>nm</v>
      </c>
      <c r="C99" s="47">
        <f t="shared" si="133"/>
        <v>4.3478260869565188E-2</v>
      </c>
      <c r="D99" s="47">
        <f t="shared" si="133"/>
        <v>0.125</v>
      </c>
      <c r="E99" s="47">
        <f t="shared" si="133"/>
        <v>3.7037037037036979E-2</v>
      </c>
      <c r="F99" s="47">
        <f t="shared" si="133"/>
        <v>-0.1071428571428571</v>
      </c>
      <c r="G99" s="47">
        <f t="shared" si="133"/>
        <v>-0.12</v>
      </c>
      <c r="H99" s="47">
        <f t="shared" si="133"/>
        <v>4.5454545454545414E-2</v>
      </c>
      <c r="I99" s="47">
        <f>+IFERROR(I98/H98-1,"nm")</f>
        <v>-0.10869565217391308</v>
      </c>
      <c r="J99" s="47">
        <f t="shared" ref="J99:N99" si="134">+IFERROR(J98/I98-1,"nm")</f>
        <v>-0.10869565217391308</v>
      </c>
      <c r="K99" s="47">
        <f t="shared" si="134"/>
        <v>-0.10869565217391319</v>
      </c>
      <c r="L99" s="47">
        <f t="shared" si="134"/>
        <v>-0.10869565217391319</v>
      </c>
      <c r="M99" s="47">
        <f t="shared" si="134"/>
        <v>-0.1086956521739133</v>
      </c>
      <c r="N99" s="47">
        <f t="shared" si="134"/>
        <v>-0.1086956521739133</v>
      </c>
    </row>
    <row r="100" spans="1:14" x14ac:dyDescent="0.3">
      <c r="A100" s="46" t="s">
        <v>133</v>
      </c>
      <c r="B100" s="47">
        <f>+IFERROR(B98/B$81,"nm")</f>
        <v>1.4998369742419302E-2</v>
      </c>
      <c r="C100" s="47">
        <f t="shared" ref="C100:N100" si="135">+IFERROR(C98/C$81,"nm")</f>
        <v>1.2681638044914135E-2</v>
      </c>
      <c r="D100" s="47">
        <f t="shared" si="135"/>
        <v>1.2744866650932263E-2</v>
      </c>
      <c r="E100" s="47">
        <f t="shared" si="135"/>
        <v>1.090767432800935E-2</v>
      </c>
      <c r="F100" s="47">
        <f t="shared" si="135"/>
        <v>8.0541237113402053E-3</v>
      </c>
      <c r="G100" s="47">
        <f t="shared" si="135"/>
        <v>6.5878125467884411E-3</v>
      </c>
      <c r="H100" s="47">
        <f t="shared" si="135"/>
        <v>5.5488540410132689E-3</v>
      </c>
      <c r="I100" s="47">
        <f t="shared" si="135"/>
        <v>5.4326222340002651E-3</v>
      </c>
      <c r="J100" s="47">
        <f t="shared" si="135"/>
        <v>5.3188251338405412E-3</v>
      </c>
      <c r="K100" s="47">
        <f t="shared" si="135"/>
        <v>5.2074117407465712E-3</v>
      </c>
      <c r="L100" s="47">
        <f t="shared" si="135"/>
        <v>5.0983321232230252E-3</v>
      </c>
      <c r="M100" s="47">
        <f t="shared" si="135"/>
        <v>4.9915373956892564E-3</v>
      </c>
      <c r="N100" s="47">
        <f t="shared" si="135"/>
        <v>4.8869796965705379E-3</v>
      </c>
    </row>
    <row r="101" spans="1:14" x14ac:dyDescent="0.3">
      <c r="A101" s="9" t="s">
        <v>134</v>
      </c>
      <c r="B101" s="9">
        <f>+Historicals!B136</f>
        <v>993</v>
      </c>
      <c r="C101" s="9">
        <f>+Historicals!C136</f>
        <v>1372</v>
      </c>
      <c r="D101" s="9">
        <f>+Historicals!D136</f>
        <v>1507</v>
      </c>
      <c r="E101" s="9">
        <f>+Historicals!E136</f>
        <v>1807</v>
      </c>
      <c r="F101" s="9">
        <f>+Historicals!F136</f>
        <v>2376</v>
      </c>
      <c r="G101" s="9">
        <f>+Historicals!G136</f>
        <v>2490</v>
      </c>
      <c r="H101" s="9">
        <f>+Historicals!H136</f>
        <v>3243</v>
      </c>
      <c r="I101" s="9">
        <f>+Historicals!I136</f>
        <v>2365</v>
      </c>
      <c r="J101" s="9">
        <f>+I101*(1+I102)</f>
        <v>1724.7070613629355</v>
      </c>
      <c r="K101" s="9">
        <f t="shared" ref="K101:N101" si="136">+J101*(1+J102)</f>
        <v>1257.7650940867538</v>
      </c>
      <c r="L101" s="9">
        <f t="shared" si="136"/>
        <v>917.24158110242763</v>
      </c>
      <c r="M101" s="9">
        <f t="shared" si="136"/>
        <v>668.91037289770009</v>
      </c>
      <c r="N101" s="9">
        <f t="shared" si="136"/>
        <v>487.81160404041339</v>
      </c>
    </row>
    <row r="102" spans="1:14" x14ac:dyDescent="0.3">
      <c r="A102" s="46" t="s">
        <v>129</v>
      </c>
      <c r="B102" s="47" t="str">
        <f t="shared" ref="B102:H102" si="137">+IFERROR(B101/A101-1,"nm")</f>
        <v>nm</v>
      </c>
      <c r="C102" s="47">
        <f t="shared" si="137"/>
        <v>0.38167170191339372</v>
      </c>
      <c r="D102" s="47">
        <f t="shared" si="137"/>
        <v>9.8396501457725938E-2</v>
      </c>
      <c r="E102" s="47">
        <f t="shared" si="137"/>
        <v>0.19907100199071004</v>
      </c>
      <c r="F102" s="47">
        <f t="shared" si="137"/>
        <v>0.31488655229662421</v>
      </c>
      <c r="G102" s="47">
        <f t="shared" si="137"/>
        <v>4.7979797979798011E-2</v>
      </c>
      <c r="H102" s="47">
        <f t="shared" si="137"/>
        <v>0.30240963855421676</v>
      </c>
      <c r="I102" s="47">
        <f>+IFERROR(I101/H101-1,"nm")</f>
        <v>-0.27073697193956214</v>
      </c>
      <c r="J102" s="47">
        <f t="shared" ref="J102:N102" si="138">+IFERROR(J101/I101-1,"nm")</f>
        <v>-0.27073697193956214</v>
      </c>
      <c r="K102" s="47">
        <f t="shared" si="138"/>
        <v>-0.27073697193956214</v>
      </c>
      <c r="L102" s="47">
        <f t="shared" si="138"/>
        <v>-0.27073697193956214</v>
      </c>
      <c r="M102" s="47">
        <f t="shared" si="138"/>
        <v>-0.27073697193956214</v>
      </c>
      <c r="N102" s="47">
        <f t="shared" si="138"/>
        <v>-0.27073697193956214</v>
      </c>
    </row>
    <row r="103" spans="1:14" x14ac:dyDescent="0.3">
      <c r="A103" s="46" t="s">
        <v>131</v>
      </c>
      <c r="B103" s="47">
        <f>+IFERROR(B101/B$81,"nm")</f>
        <v>0.3237691555265732</v>
      </c>
      <c r="C103" s="47">
        <f t="shared" ref="C103:N103" si="139">+IFERROR(C101/C$81,"nm")</f>
        <v>0.36248348745046233</v>
      </c>
      <c r="D103" s="47">
        <f t="shared" si="139"/>
        <v>0.35567618598064671</v>
      </c>
      <c r="E103" s="47">
        <f t="shared" si="139"/>
        <v>0.35196727697701596</v>
      </c>
      <c r="F103" s="47">
        <f t="shared" si="139"/>
        <v>0.38273195876288657</v>
      </c>
      <c r="G103" s="47">
        <f t="shared" si="139"/>
        <v>0.37281030094325496</v>
      </c>
      <c r="H103" s="47">
        <f t="shared" si="139"/>
        <v>0.39119420989143544</v>
      </c>
      <c r="I103" s="47">
        <f t="shared" si="139"/>
        <v>0.31336955081489332</v>
      </c>
      <c r="J103" s="47">
        <f t="shared" si="139"/>
        <v>0.25102742549584434</v>
      </c>
      <c r="K103" s="47">
        <f t="shared" si="139"/>
        <v>0.20108771955413871</v>
      </c>
      <c r="L103" s="47">
        <f t="shared" si="139"/>
        <v>0.1610830803670627</v>
      </c>
      <c r="M103" s="47">
        <f t="shared" si="139"/>
        <v>0.12903701348881069</v>
      </c>
      <c r="N103" s="47">
        <f t="shared" si="139"/>
        <v>0.10336623071876715</v>
      </c>
    </row>
    <row r="104" spans="1:14" x14ac:dyDescent="0.3">
      <c r="A104" s="9" t="s">
        <v>135</v>
      </c>
      <c r="B104" s="9">
        <f>+Historicals!B158</f>
        <v>-69</v>
      </c>
      <c r="C104" s="9">
        <f>+Historicals!C158</f>
        <v>-44</v>
      </c>
      <c r="D104" s="9">
        <f>+Historicals!D158</f>
        <v>-51</v>
      </c>
      <c r="E104" s="9">
        <f>+Historicals!E158</f>
        <v>-76</v>
      </c>
      <c r="F104" s="9">
        <f>+Historicals!F158</f>
        <v>-49</v>
      </c>
      <c r="G104" s="9">
        <f>+Historicals!G158</f>
        <v>-28</v>
      </c>
      <c r="H104" s="9">
        <f>+Historicals!H158</f>
        <v>94</v>
      </c>
      <c r="I104" s="9">
        <f>+Historicals!I158</f>
        <v>78</v>
      </c>
      <c r="J104" s="9">
        <f>+I104*(1+I105)</f>
        <v>64.723404255319153</v>
      </c>
      <c r="K104" s="9">
        <f t="shared" ref="K104:N104" si="140">+J104*(1+J105)</f>
        <v>53.7066545948393</v>
      </c>
      <c r="L104" s="9">
        <f t="shared" si="140"/>
        <v>44.565096365930486</v>
      </c>
      <c r="M104" s="9">
        <f t="shared" si="140"/>
        <v>36.979548048325299</v>
      </c>
      <c r="N104" s="9">
        <f t="shared" si="140"/>
        <v>30.685156891163547</v>
      </c>
    </row>
    <row r="105" spans="1:14" x14ac:dyDescent="0.3">
      <c r="A105" s="46" t="s">
        <v>129</v>
      </c>
      <c r="B105" s="47" t="str">
        <f t="shared" ref="B105:H105" si="141">+IFERROR(B104/A104-1,"nm")</f>
        <v>nm</v>
      </c>
      <c r="C105" s="47">
        <f t="shared" si="141"/>
        <v>-0.3623188405797102</v>
      </c>
      <c r="D105" s="47">
        <f t="shared" si="141"/>
        <v>0.15909090909090917</v>
      </c>
      <c r="E105" s="47">
        <f t="shared" si="141"/>
        <v>0.49019607843137258</v>
      </c>
      <c r="F105" s="47">
        <f t="shared" si="141"/>
        <v>-0.35526315789473684</v>
      </c>
      <c r="G105" s="47">
        <f t="shared" si="141"/>
        <v>-0.4285714285714286</v>
      </c>
      <c r="H105" s="47">
        <f t="shared" si="141"/>
        <v>-4.3571428571428577</v>
      </c>
      <c r="I105" s="47">
        <f>+IFERROR(I104/H104-1,"nm")</f>
        <v>-0.17021276595744683</v>
      </c>
      <c r="J105" s="47">
        <f t="shared" ref="J105:N105" si="142">+IFERROR(J104/I104-1,"nm")</f>
        <v>-0.17021276595744672</v>
      </c>
      <c r="K105" s="47">
        <f t="shared" si="142"/>
        <v>-0.17021276595744672</v>
      </c>
      <c r="L105" s="47">
        <f t="shared" si="142"/>
        <v>-0.17021276595744672</v>
      </c>
      <c r="M105" s="47">
        <f t="shared" si="142"/>
        <v>-0.17021276595744672</v>
      </c>
      <c r="N105" s="47">
        <f t="shared" si="142"/>
        <v>-0.17021276595744672</v>
      </c>
    </row>
    <row r="106" spans="1:14" x14ac:dyDescent="0.3">
      <c r="A106" s="46" t="s">
        <v>133</v>
      </c>
      <c r="B106" s="47">
        <f>+IFERROR(B104/B$81,"nm")</f>
        <v>-2.2497554613628953E-2</v>
      </c>
      <c r="C106" s="47">
        <f t="shared" ref="C106:N106" si="143">+IFERROR(C104/C$81,"nm")</f>
        <v>-1.1624834874504624E-2</v>
      </c>
      <c r="D106" s="47">
        <f t="shared" si="143"/>
        <v>-1.2036818503658248E-2</v>
      </c>
      <c r="E106" s="47">
        <f t="shared" si="143"/>
        <v>-1.4803272302298403E-2</v>
      </c>
      <c r="F106" s="47">
        <f t="shared" si="143"/>
        <v>-7.8930412371134018E-3</v>
      </c>
      <c r="G106" s="47">
        <f t="shared" si="143"/>
        <v>-4.1922443479562805E-3</v>
      </c>
      <c r="H106" s="47">
        <f t="shared" si="143"/>
        <v>1.1338962605548853E-2</v>
      </c>
      <c r="I106" s="47">
        <f t="shared" si="143"/>
        <v>1.0335232542732211E-2</v>
      </c>
      <c r="J106" s="47">
        <f t="shared" si="143"/>
        <v>9.4203531159083968E-3</v>
      </c>
      <c r="K106" s="47">
        <f t="shared" si="143"/>
        <v>8.5864592268714464E-3</v>
      </c>
      <c r="L106" s="47">
        <f t="shared" si="143"/>
        <v>7.826381999441254E-3</v>
      </c>
      <c r="M106" s="47">
        <f t="shared" si="143"/>
        <v>7.1335871495771235E-3</v>
      </c>
      <c r="N106" s="47">
        <f t="shared" si="143"/>
        <v>6.5021188109965636E-3</v>
      </c>
    </row>
    <row r="107" spans="1:14" x14ac:dyDescent="0.3">
      <c r="A107" s="9" t="s">
        <v>201</v>
      </c>
      <c r="B107" s="9">
        <f>+Historicals!B147</f>
        <v>254</v>
      </c>
      <c r="C107" s="9">
        <f>+Historicals!C147</f>
        <v>234</v>
      </c>
      <c r="D107" s="9">
        <f>+Historicals!D147</f>
        <v>225</v>
      </c>
      <c r="E107" s="9">
        <f>+Historicals!E147</f>
        <v>256</v>
      </c>
      <c r="F107" s="9">
        <f>+Historicals!F147</f>
        <v>237</v>
      </c>
      <c r="G107" s="9">
        <f>+Historicals!G147</f>
        <v>214</v>
      </c>
      <c r="H107" s="9">
        <f>+Historicals!H147</f>
        <v>288</v>
      </c>
      <c r="I107" s="9">
        <f>+Historicals!I147</f>
        <v>303</v>
      </c>
      <c r="J107" s="9">
        <f t="shared" ref="J107:N107" si="144">+I107*(1+I108)</f>
        <v>318.78125</v>
      </c>
      <c r="K107" s="9">
        <f t="shared" si="144"/>
        <v>335.38444010416663</v>
      </c>
      <c r="L107" s="9">
        <f t="shared" si="144"/>
        <v>352.8523796929253</v>
      </c>
      <c r="M107" s="9">
        <f t="shared" si="144"/>
        <v>371.23010780193181</v>
      </c>
      <c r="N107" s="9">
        <f t="shared" si="144"/>
        <v>390.56500924994907</v>
      </c>
    </row>
    <row r="108" spans="1:14" x14ac:dyDescent="0.3">
      <c r="A108" s="46" t="s">
        <v>129</v>
      </c>
      <c r="B108" s="47" t="str">
        <f t="shared" ref="B108:H108" si="145">+IFERROR(B107/A107-1,"nm")</f>
        <v>nm</v>
      </c>
      <c r="C108" s="47">
        <f t="shared" si="145"/>
        <v>-7.8740157480314932E-2</v>
      </c>
      <c r="D108" s="47">
        <f t="shared" si="145"/>
        <v>-3.8461538461538436E-2</v>
      </c>
      <c r="E108" s="47">
        <f t="shared" si="145"/>
        <v>0.13777777777777778</v>
      </c>
      <c r="F108" s="47">
        <f t="shared" si="145"/>
        <v>-7.421875E-2</v>
      </c>
      <c r="G108" s="47">
        <f t="shared" si="145"/>
        <v>-9.7046413502109741E-2</v>
      </c>
      <c r="H108" s="47">
        <f t="shared" si="145"/>
        <v>0.34579439252336441</v>
      </c>
      <c r="I108" s="47">
        <f>+IFERROR(I107/H107-1,"nm")</f>
        <v>5.2083333333333259E-2</v>
      </c>
      <c r="J108" s="47">
        <f t="shared" ref="J108:N108" si="146">+IFERROR(J107/I107-1,"nm")</f>
        <v>5.2083333333333259E-2</v>
      </c>
      <c r="K108" s="47">
        <f t="shared" si="146"/>
        <v>5.2083333333333259E-2</v>
      </c>
      <c r="L108" s="47">
        <f t="shared" si="146"/>
        <v>5.2083333333333259E-2</v>
      </c>
      <c r="M108" s="47">
        <f t="shared" si="146"/>
        <v>5.2083333333333259E-2</v>
      </c>
      <c r="N108" s="47">
        <f t="shared" si="146"/>
        <v>5.2083333333333259E-2</v>
      </c>
    </row>
    <row r="109" spans="1:14" x14ac:dyDescent="0.3">
      <c r="A109" s="46" t="s">
        <v>133</v>
      </c>
      <c r="B109" s="47">
        <f>+IFERROR(B107/B$81,"nm")</f>
        <v>8.2817085099445714E-2</v>
      </c>
      <c r="C109" s="47">
        <f t="shared" ref="C109:N109" si="147">+IFERROR(C107/C$81,"nm")</f>
        <v>6.1822985468956405E-2</v>
      </c>
      <c r="D109" s="47">
        <f t="shared" si="147"/>
        <v>5.31036110455511E-2</v>
      </c>
      <c r="E109" s="47">
        <f t="shared" si="147"/>
        <v>4.9863654070899883E-2</v>
      </c>
      <c r="F109" s="47">
        <f t="shared" si="147"/>
        <v>3.817654639175258E-2</v>
      </c>
      <c r="G109" s="47">
        <f t="shared" si="147"/>
        <v>3.2040724659380147E-2</v>
      </c>
      <c r="H109" s="47">
        <f t="shared" si="147"/>
        <v>3.4740651387213509E-2</v>
      </c>
      <c r="I109" s="47">
        <f t="shared" si="147"/>
        <v>4.0148403339075128E-2</v>
      </c>
      <c r="J109" s="47">
        <f t="shared" si="147"/>
        <v>4.6397929408725065E-2</v>
      </c>
      <c r="K109" s="47">
        <f t="shared" si="147"/>
        <v>5.3620260692205796E-2</v>
      </c>
      <c r="L109" s="47">
        <f t="shared" si="147"/>
        <v>6.1966824669538935E-2</v>
      </c>
      <c r="M109" s="47">
        <f t="shared" si="147"/>
        <v>7.1612620118863796E-2</v>
      </c>
      <c r="N109" s="47">
        <f t="shared" si="147"/>
        <v>8.2759886239735805E-2</v>
      </c>
    </row>
    <row r="110" spans="1:14" x14ac:dyDescent="0.3">
      <c r="A110" s="43" t="str">
        <f>+Historicals!A119</f>
        <v>Asia Pacific &amp; Latin America</v>
      </c>
      <c r="B110" s="43"/>
      <c r="C110" s="43"/>
      <c r="D110" s="43"/>
      <c r="E110" s="43"/>
      <c r="F110" s="43"/>
      <c r="G110" s="43"/>
      <c r="H110" s="43"/>
      <c r="I110" s="43"/>
      <c r="J110" s="39"/>
      <c r="K110" s="39"/>
      <c r="L110" s="39"/>
      <c r="M110" s="39"/>
      <c r="N110" s="39"/>
    </row>
    <row r="111" spans="1:14" x14ac:dyDescent="0.3">
      <c r="A111" s="9" t="s">
        <v>136</v>
      </c>
      <c r="B111" s="9">
        <f>+Historicals!B119</f>
        <v>4317</v>
      </c>
      <c r="C111" s="9">
        <f>+Historicals!C119</f>
        <v>4317</v>
      </c>
      <c r="D111" s="9">
        <f>+Historicals!D119</f>
        <v>4737</v>
      </c>
      <c r="E111" s="9">
        <f>+Historicals!E119</f>
        <v>5166</v>
      </c>
      <c r="F111" s="9">
        <f>+Historicals!F119</f>
        <v>5254</v>
      </c>
      <c r="G111" s="9">
        <f>+Historicals!G119</f>
        <v>5028</v>
      </c>
      <c r="H111" s="9">
        <f>+Historicals!H119</f>
        <v>5343</v>
      </c>
      <c r="I111" s="9">
        <f>+Historicals!I119</f>
        <v>5955</v>
      </c>
      <c r="J111" s="9">
        <f>+I111*(1+I112)</f>
        <v>6637.0999438517683</v>
      </c>
      <c r="K111" s="9">
        <f t="shared" ref="K111:N111" si="148">+J111*(1+J112)</f>
        <v>7397.3292467971696</v>
      </c>
      <c r="L111" s="9">
        <f t="shared" si="148"/>
        <v>8244.6370325055486</v>
      </c>
      <c r="M111" s="9">
        <f t="shared" si="148"/>
        <v>9188.9974786768744</v>
      </c>
      <c r="N111" s="9">
        <f t="shared" si="148"/>
        <v>10241.527229182255</v>
      </c>
    </row>
    <row r="112" spans="1:14" x14ac:dyDescent="0.3">
      <c r="A112" s="44" t="s">
        <v>129</v>
      </c>
      <c r="B112" s="47" t="str">
        <f t="shared" ref="B112:H112" si="149">+IFERROR(B111/A111-1,"nm")</f>
        <v>nm</v>
      </c>
      <c r="C112" s="47">
        <f t="shared" si="149"/>
        <v>0</v>
      </c>
      <c r="D112" s="47">
        <f t="shared" si="149"/>
        <v>9.7289784572619942E-2</v>
      </c>
      <c r="E112" s="47">
        <f t="shared" si="149"/>
        <v>9.0563647878403986E-2</v>
      </c>
      <c r="F112" s="47">
        <f t="shared" si="149"/>
        <v>1.7034456058846237E-2</v>
      </c>
      <c r="G112" s="47">
        <f t="shared" si="149"/>
        <v>-4.3014845831747195E-2</v>
      </c>
      <c r="H112" s="47">
        <f t="shared" si="149"/>
        <v>6.2649164677804237E-2</v>
      </c>
      <c r="I112" s="47">
        <f>+IFERROR(I111/H111-1,"nm")</f>
        <v>0.11454239191465465</v>
      </c>
      <c r="J112" s="47">
        <f t="shared" ref="J112:N112" si="150">+IFERROR(J111/I111-1,"nm")</f>
        <v>0.11454239191465465</v>
      </c>
      <c r="K112" s="47">
        <f t="shared" si="150"/>
        <v>0.11454239191465465</v>
      </c>
      <c r="L112" s="47">
        <f t="shared" si="150"/>
        <v>0.11454239191465465</v>
      </c>
      <c r="M112" s="47">
        <f t="shared" si="150"/>
        <v>0.11454239191465465</v>
      </c>
      <c r="N112" s="47">
        <f t="shared" si="150"/>
        <v>0.11454239191465465</v>
      </c>
    </row>
    <row r="113" spans="1:14" x14ac:dyDescent="0.3">
      <c r="A113" s="45" t="s">
        <v>113</v>
      </c>
      <c r="B113" s="3">
        <f>+Historicals!B120</f>
        <v>2930</v>
      </c>
      <c r="C113" s="3">
        <f>+Historicals!C120</f>
        <v>2930</v>
      </c>
      <c r="D113" s="3">
        <f>+Historicals!D120</f>
        <v>3285</v>
      </c>
      <c r="E113" s="3">
        <f>+Historicals!E120</f>
        <v>3575</v>
      </c>
      <c r="F113" s="3">
        <f>+Historicals!F120</f>
        <v>3622</v>
      </c>
      <c r="G113" s="3">
        <f>+Historicals!G120</f>
        <v>3449</v>
      </c>
      <c r="H113" s="3">
        <f>+Historicals!H120</f>
        <v>3659</v>
      </c>
      <c r="I113" s="3">
        <f>+Historicals!I120</f>
        <v>4111</v>
      </c>
      <c r="J113" s="9">
        <f>+I113*(1+I114)</f>
        <v>4618.8360207707019</v>
      </c>
      <c r="K113" s="9">
        <f t="shared" ref="K113:N113" si="151">+J113*(1+J114)</f>
        <v>5189.4055428773854</v>
      </c>
      <c r="L113" s="9">
        <f t="shared" si="151"/>
        <v>5830.4580996908799</v>
      </c>
      <c r="M113" s="9">
        <f t="shared" si="151"/>
        <v>6550.7005323392195</v>
      </c>
      <c r="N113" s="9">
        <f t="shared" si="151"/>
        <v>7359.9152469107757</v>
      </c>
    </row>
    <row r="114" spans="1:14" x14ac:dyDescent="0.3">
      <c r="A114" s="44" t="s">
        <v>129</v>
      </c>
      <c r="B114" s="47" t="str">
        <f t="shared" ref="B114:H114" si="152">+IFERROR(B113/A113-1,"nm")</f>
        <v>nm</v>
      </c>
      <c r="C114" s="47">
        <f t="shared" si="152"/>
        <v>0</v>
      </c>
      <c r="D114" s="47">
        <f t="shared" si="152"/>
        <v>0.12116040955631391</v>
      </c>
      <c r="E114" s="47">
        <f t="shared" si="152"/>
        <v>8.8280060882800715E-2</v>
      </c>
      <c r="F114" s="47">
        <f t="shared" si="152"/>
        <v>1.3146853146853044E-2</v>
      </c>
      <c r="G114" s="47">
        <f t="shared" si="152"/>
        <v>-4.7763666482606326E-2</v>
      </c>
      <c r="H114" s="47">
        <f t="shared" si="152"/>
        <v>6.0887213685126174E-2</v>
      </c>
      <c r="I114" s="47">
        <f>+IFERROR(I113/H113-1,"nm")</f>
        <v>0.12353101940420874</v>
      </c>
      <c r="J114" s="47">
        <f t="shared" ref="J114:N114" si="153">+IFERROR(J113/I113-1,"nm")</f>
        <v>0.12353101940420874</v>
      </c>
      <c r="K114" s="47">
        <f t="shared" si="153"/>
        <v>0.12353101940420874</v>
      </c>
      <c r="L114" s="47">
        <f t="shared" si="153"/>
        <v>0.12353101940420874</v>
      </c>
      <c r="M114" s="47">
        <f t="shared" si="153"/>
        <v>0.12353101940420874</v>
      </c>
      <c r="N114" s="47">
        <f t="shared" si="153"/>
        <v>0.12353101940420874</v>
      </c>
    </row>
    <row r="115" spans="1:14" x14ac:dyDescent="0.3">
      <c r="A115" s="44" t="s">
        <v>137</v>
      </c>
      <c r="B115" s="47" t="str">
        <f>+Historicals!B192</f>
        <v/>
      </c>
      <c r="C115" s="47">
        <f>+Historicals!C192</f>
        <v>0</v>
      </c>
      <c r="D115" s="47">
        <f>+Historicals!D192</f>
        <v>0.12116040955631391</v>
      </c>
      <c r="E115" s="47">
        <f>+Historicals!E192</f>
        <v>8.8280060882800715E-2</v>
      </c>
      <c r="F115" s="47">
        <f>+Historicals!F192</f>
        <v>1.3146853146853044E-2</v>
      </c>
      <c r="G115" s="47">
        <f>+Historicals!G192</f>
        <v>-4.7763666482606326E-2</v>
      </c>
      <c r="H115" s="47">
        <f>+Historicals!H192</f>
        <v>6.0887213685126174E-2</v>
      </c>
      <c r="I115" s="47">
        <f>+Historicals!I192</f>
        <v>0.17</v>
      </c>
      <c r="J115" s="47">
        <v>0.17</v>
      </c>
      <c r="K115" s="47">
        <v>0.17</v>
      </c>
      <c r="L115" s="47">
        <v>0.17</v>
      </c>
      <c r="M115" s="47">
        <v>0.17</v>
      </c>
      <c r="N115" s="47">
        <v>0.17</v>
      </c>
    </row>
    <row r="116" spans="1:14" x14ac:dyDescent="0.3">
      <c r="A116" s="44" t="s">
        <v>138</v>
      </c>
      <c r="B116" s="47" t="str">
        <f t="shared" ref="B116:H116" si="154">+IFERROR(B114-B115,"nm")</f>
        <v>nm</v>
      </c>
      <c r="C116" s="47">
        <f t="shared" si="154"/>
        <v>0</v>
      </c>
      <c r="D116" s="47">
        <f t="shared" si="154"/>
        <v>0</v>
      </c>
      <c r="E116" s="47">
        <f t="shared" si="154"/>
        <v>0</v>
      </c>
      <c r="F116" s="47">
        <f t="shared" si="154"/>
        <v>0</v>
      </c>
      <c r="G116" s="47">
        <f t="shared" si="154"/>
        <v>0</v>
      </c>
      <c r="H116" s="47">
        <f t="shared" si="154"/>
        <v>0</v>
      </c>
      <c r="I116" s="47">
        <f>+IFERROR(I114-I115,"nm")</f>
        <v>-4.646898059579127E-2</v>
      </c>
      <c r="J116" s="47">
        <f t="shared" ref="J116:N116" si="155">+IFERROR(J114-J115,"nm")</f>
        <v>-4.646898059579127E-2</v>
      </c>
      <c r="K116" s="47">
        <f t="shared" si="155"/>
        <v>-4.646898059579127E-2</v>
      </c>
      <c r="L116" s="47">
        <f t="shared" si="155"/>
        <v>-4.646898059579127E-2</v>
      </c>
      <c r="M116" s="47">
        <f t="shared" si="155"/>
        <v>-4.646898059579127E-2</v>
      </c>
      <c r="N116" s="47">
        <f t="shared" si="155"/>
        <v>-4.646898059579127E-2</v>
      </c>
    </row>
    <row r="117" spans="1:14" x14ac:dyDescent="0.3">
      <c r="A117" s="45" t="s">
        <v>114</v>
      </c>
      <c r="B117" s="3">
        <f>+Historicals!B121</f>
        <v>1117</v>
      </c>
      <c r="C117" s="3">
        <f>+Historicals!C121</f>
        <v>1117</v>
      </c>
      <c r="D117" s="3">
        <f>+Historicals!D121</f>
        <v>1185</v>
      </c>
      <c r="E117" s="3">
        <f>+Historicals!E121</f>
        <v>1347</v>
      </c>
      <c r="F117" s="3">
        <f>+Historicals!F121</f>
        <v>1395</v>
      </c>
      <c r="G117" s="3">
        <f>+Historicals!G121</f>
        <v>1365</v>
      </c>
      <c r="H117" s="3">
        <f>+Historicals!H121</f>
        <v>1494</v>
      </c>
      <c r="I117" s="3">
        <f>+Historicals!I121</f>
        <v>1610</v>
      </c>
      <c r="J117" s="9">
        <f>+I117*(1+I118)</f>
        <v>1735.0066934404285</v>
      </c>
      <c r="K117" s="9">
        <f t="shared" ref="K117:N117" si="156">+J117*(1+J118)</f>
        <v>1869.7193952068876</v>
      </c>
      <c r="L117" s="9">
        <f t="shared" si="156"/>
        <v>2014.8917177262981</v>
      </c>
      <c r="M117" s="9">
        <f t="shared" si="156"/>
        <v>2171.3357868402545</v>
      </c>
      <c r="N117" s="9">
        <f t="shared" si="156"/>
        <v>2339.9267850152678</v>
      </c>
    </row>
    <row r="118" spans="1:14" x14ac:dyDescent="0.3">
      <c r="A118" s="44" t="s">
        <v>129</v>
      </c>
      <c r="B118" s="47" t="str">
        <f t="shared" ref="B118:H118" si="157">+IFERROR(B117/A117-1,"nm")</f>
        <v>nm</v>
      </c>
      <c r="C118" s="47">
        <f t="shared" si="157"/>
        <v>0</v>
      </c>
      <c r="D118" s="47">
        <f t="shared" si="157"/>
        <v>6.0877350044762801E-2</v>
      </c>
      <c r="E118" s="47">
        <f t="shared" si="157"/>
        <v>0.13670886075949373</v>
      </c>
      <c r="F118" s="47">
        <f t="shared" si="157"/>
        <v>3.563474387527843E-2</v>
      </c>
      <c r="G118" s="47">
        <f t="shared" si="157"/>
        <v>-2.1505376344086002E-2</v>
      </c>
      <c r="H118" s="47">
        <f t="shared" si="157"/>
        <v>9.4505494505494614E-2</v>
      </c>
      <c r="I118" s="47">
        <f>+IFERROR(I117/H117-1,"nm")</f>
        <v>7.7643908969210251E-2</v>
      </c>
      <c r="J118" s="47">
        <f t="shared" ref="J118:N118" si="158">+IFERROR(J117/I117-1,"nm")</f>
        <v>7.7643908969210251E-2</v>
      </c>
      <c r="K118" s="47">
        <f t="shared" si="158"/>
        <v>7.7643908969210251E-2</v>
      </c>
      <c r="L118" s="47">
        <f t="shared" si="158"/>
        <v>7.7643908969210251E-2</v>
      </c>
      <c r="M118" s="47">
        <f t="shared" si="158"/>
        <v>7.7643908969210251E-2</v>
      </c>
      <c r="N118" s="47">
        <f t="shared" si="158"/>
        <v>7.7643908969210251E-2</v>
      </c>
    </row>
    <row r="119" spans="1:14" x14ac:dyDescent="0.3">
      <c r="A119" s="44" t="s">
        <v>137</v>
      </c>
      <c r="B119" s="47" t="str">
        <f>+Historicals!B193</f>
        <v/>
      </c>
      <c r="C119" s="47">
        <f>+Historicals!C193</f>
        <v>0</v>
      </c>
      <c r="D119" s="47">
        <f>+Historicals!D193</f>
        <v>6.0877350044762801E-2</v>
      </c>
      <c r="E119" s="47">
        <f>+Historicals!E193</f>
        <v>0.13670886075949373</v>
      </c>
      <c r="F119" s="47">
        <f>+Historicals!F193</f>
        <v>3.563474387527843E-2</v>
      </c>
      <c r="G119" s="47">
        <f>+Historicals!G193</f>
        <v>-2.1505376344086002E-2</v>
      </c>
      <c r="H119" s="47">
        <f>+Historicals!H193</f>
        <v>9.4505494505494614E-2</v>
      </c>
      <c r="I119" s="47">
        <f>+Historicals!I193</f>
        <v>0.12</v>
      </c>
      <c r="J119" s="47">
        <v>0.12</v>
      </c>
      <c r="K119" s="47">
        <v>0.12</v>
      </c>
      <c r="L119" s="47">
        <v>0.12</v>
      </c>
      <c r="M119" s="47">
        <v>0.12</v>
      </c>
      <c r="N119" s="47">
        <v>0.12</v>
      </c>
    </row>
    <row r="120" spans="1:14" x14ac:dyDescent="0.3">
      <c r="A120" s="44" t="s">
        <v>138</v>
      </c>
      <c r="B120" s="47" t="str">
        <f t="shared" ref="B120:H120" si="159">+IFERROR(B118-B119,"nm")</f>
        <v>nm</v>
      </c>
      <c r="C120" s="47">
        <f t="shared" si="159"/>
        <v>0</v>
      </c>
      <c r="D120" s="47">
        <f t="shared" si="159"/>
        <v>0</v>
      </c>
      <c r="E120" s="47">
        <f>+IFERROR(E118-E119,"nm")</f>
        <v>0</v>
      </c>
      <c r="F120" s="47">
        <f t="shared" si="159"/>
        <v>0</v>
      </c>
      <c r="G120" s="47">
        <f t="shared" si="159"/>
        <v>0</v>
      </c>
      <c r="H120" s="47">
        <f t="shared" si="159"/>
        <v>0</v>
      </c>
      <c r="I120" s="47">
        <f>+IFERROR(I118-I119,"nm")</f>
        <v>-4.2356091030789744E-2</v>
      </c>
      <c r="J120" s="47">
        <f t="shared" ref="J120:N120" si="160">+IFERROR(J118-J119,"nm")</f>
        <v>-4.2356091030789744E-2</v>
      </c>
      <c r="K120" s="47">
        <f t="shared" si="160"/>
        <v>-4.2356091030789744E-2</v>
      </c>
      <c r="L120" s="47">
        <f t="shared" si="160"/>
        <v>-4.2356091030789744E-2</v>
      </c>
      <c r="M120" s="47">
        <f t="shared" si="160"/>
        <v>-4.2356091030789744E-2</v>
      </c>
      <c r="N120" s="47">
        <f t="shared" si="160"/>
        <v>-4.2356091030789744E-2</v>
      </c>
    </row>
    <row r="121" spans="1:14" x14ac:dyDescent="0.3">
      <c r="A121" s="45" t="s">
        <v>115</v>
      </c>
      <c r="B121" s="3">
        <f>+Historicals!B122</f>
        <v>270</v>
      </c>
      <c r="C121" s="3">
        <f>+Historicals!C122</f>
        <v>270</v>
      </c>
      <c r="D121" s="3">
        <f>+Historicals!D122</f>
        <v>267</v>
      </c>
      <c r="E121" s="3">
        <f>+Historicals!E122</f>
        <v>244</v>
      </c>
      <c r="F121" s="3">
        <f>+Historicals!F122</f>
        <v>237</v>
      </c>
      <c r="G121" s="3">
        <f>+Historicals!G122</f>
        <v>214</v>
      </c>
      <c r="H121" s="3">
        <f>+Historicals!H122</f>
        <v>190</v>
      </c>
      <c r="I121" s="3">
        <f>+Historicals!I122</f>
        <v>234</v>
      </c>
      <c r="J121" s="9">
        <f>+I121*(1+I122)</f>
        <v>288.18947368421055</v>
      </c>
      <c r="K121" s="9">
        <f t="shared" ref="K121:N121" si="161">+J121*(1+J122)</f>
        <v>354.9280886426593</v>
      </c>
      <c r="L121" s="9">
        <f t="shared" si="161"/>
        <v>437.12196180201198</v>
      </c>
      <c r="M121" s="9">
        <f t="shared" si="161"/>
        <v>538.35020558774113</v>
      </c>
      <c r="N121" s="9">
        <f t="shared" si="161"/>
        <v>663.0207795133233</v>
      </c>
    </row>
    <row r="122" spans="1:14" x14ac:dyDescent="0.3">
      <c r="A122" s="44" t="s">
        <v>129</v>
      </c>
      <c r="B122" s="47" t="str">
        <f t="shared" ref="B122:H122" si="162">+IFERROR(B121/A121-1,"nm")</f>
        <v>nm</v>
      </c>
      <c r="C122" s="47">
        <f t="shared" si="162"/>
        <v>0</v>
      </c>
      <c r="D122" s="47">
        <f t="shared" si="162"/>
        <v>-1.1111111111111072E-2</v>
      </c>
      <c r="E122" s="47">
        <f t="shared" si="162"/>
        <v>-8.6142322097378266E-2</v>
      </c>
      <c r="F122" s="47">
        <f t="shared" si="162"/>
        <v>-2.8688524590163911E-2</v>
      </c>
      <c r="G122" s="47">
        <f t="shared" si="162"/>
        <v>-9.7046413502109741E-2</v>
      </c>
      <c r="H122" s="47">
        <f t="shared" si="162"/>
        <v>-0.11214953271028039</v>
      </c>
      <c r="I122" s="47">
        <f>+IFERROR(I121/H121-1,"nm")</f>
        <v>0.23157894736842111</v>
      </c>
      <c r="J122" s="47">
        <f t="shared" ref="J122:N122" si="163">+IFERROR(J121/I121-1,"nm")</f>
        <v>0.23157894736842111</v>
      </c>
      <c r="K122" s="47">
        <f t="shared" si="163"/>
        <v>0.23157894736842111</v>
      </c>
      <c r="L122" s="47">
        <f t="shared" si="163"/>
        <v>0.23157894736842111</v>
      </c>
      <c r="M122" s="47">
        <f t="shared" si="163"/>
        <v>0.23157894736842111</v>
      </c>
      <c r="N122" s="47">
        <f t="shared" si="163"/>
        <v>0.23157894736842111</v>
      </c>
    </row>
    <row r="123" spans="1:14" x14ac:dyDescent="0.3">
      <c r="A123" s="44" t="s">
        <v>137</v>
      </c>
      <c r="B123" s="47" t="str">
        <f>+Historicals!B194</f>
        <v/>
      </c>
      <c r="C123" s="47">
        <f>+Historicals!C194</f>
        <v>0</v>
      </c>
      <c r="D123" s="47">
        <f>+Historicals!D194</f>
        <v>-1.1111111111111072E-2</v>
      </c>
      <c r="E123" s="47">
        <f>+Historicals!E194</f>
        <v>-8.6142322097378266E-2</v>
      </c>
      <c r="F123" s="47">
        <f>+Historicals!F194</f>
        <v>-2.8688524590163911E-2</v>
      </c>
      <c r="G123" s="47">
        <f>+Historicals!G194</f>
        <v>-9.7046413502109741E-2</v>
      </c>
      <c r="H123" s="47">
        <f>+Historicals!H194</f>
        <v>-0.11214953271028039</v>
      </c>
      <c r="I123" s="47">
        <f>+Historicals!I194</f>
        <v>0.28000000000000003</v>
      </c>
      <c r="J123" s="47">
        <v>0.28000000000000003</v>
      </c>
      <c r="K123" s="47">
        <v>0.28000000000000003</v>
      </c>
      <c r="L123" s="47">
        <v>0.28000000000000003</v>
      </c>
      <c r="M123" s="47">
        <v>0.28000000000000003</v>
      </c>
      <c r="N123" s="47">
        <v>0.28000000000000003</v>
      </c>
    </row>
    <row r="124" spans="1:14" x14ac:dyDescent="0.3">
      <c r="A124" s="44" t="s">
        <v>138</v>
      </c>
      <c r="B124" s="47" t="str">
        <f t="shared" ref="B124:H124" si="164">+IFERROR(B122-B123,"nm")</f>
        <v>nm</v>
      </c>
      <c r="C124" s="47">
        <f t="shared" si="164"/>
        <v>0</v>
      </c>
      <c r="D124" s="47">
        <f t="shared" si="164"/>
        <v>0</v>
      </c>
      <c r="E124" s="47">
        <f t="shared" si="164"/>
        <v>0</v>
      </c>
      <c r="F124" s="47">
        <f t="shared" si="164"/>
        <v>0</v>
      </c>
      <c r="G124" s="47">
        <f t="shared" si="164"/>
        <v>0</v>
      </c>
      <c r="H124" s="47">
        <f t="shared" si="164"/>
        <v>0</v>
      </c>
      <c r="I124" s="47">
        <f>+IFERROR(I122-I123,"nm")</f>
        <v>-4.842105263157892E-2</v>
      </c>
      <c r="J124" s="47">
        <f t="shared" ref="J124:N124" si="165">+IFERROR(J122-J123,"nm")</f>
        <v>-4.842105263157892E-2</v>
      </c>
      <c r="K124" s="47">
        <f t="shared" si="165"/>
        <v>-4.842105263157892E-2</v>
      </c>
      <c r="L124" s="47">
        <f t="shared" si="165"/>
        <v>-4.842105263157892E-2</v>
      </c>
      <c r="M124" s="47">
        <f t="shared" si="165"/>
        <v>-4.842105263157892E-2</v>
      </c>
      <c r="N124" s="47">
        <f t="shared" si="165"/>
        <v>-4.842105263157892E-2</v>
      </c>
    </row>
    <row r="125" spans="1:14" x14ac:dyDescent="0.3">
      <c r="A125" s="9" t="s">
        <v>130</v>
      </c>
      <c r="B125" s="48">
        <f t="shared" ref="B125:H125" si="166">+B131+B128</f>
        <v>704</v>
      </c>
      <c r="C125" s="48">
        <f t="shared" si="166"/>
        <v>1044</v>
      </c>
      <c r="D125" s="48">
        <f t="shared" si="166"/>
        <v>1034</v>
      </c>
      <c r="E125" s="48">
        <f t="shared" si="166"/>
        <v>1244</v>
      </c>
      <c r="F125" s="48">
        <f t="shared" si="166"/>
        <v>1376</v>
      </c>
      <c r="G125" s="48">
        <f t="shared" si="166"/>
        <v>1230</v>
      </c>
      <c r="H125" s="48">
        <f t="shared" si="166"/>
        <v>1573</v>
      </c>
      <c r="I125" s="48">
        <f>+I131+I128</f>
        <v>1938</v>
      </c>
      <c r="J125" s="9">
        <f>+I125*(1+I126)</f>
        <v>2387.6948506039416</v>
      </c>
      <c r="K125" s="9">
        <f t="shared" ref="K125:N125" si="167">+J125*(1+J126)</f>
        <v>2941.7372030962742</v>
      </c>
      <c r="L125" s="9">
        <f t="shared" si="167"/>
        <v>3624.3399234587287</v>
      </c>
      <c r="M125" s="9">
        <f t="shared" si="167"/>
        <v>4465.3342477196547</v>
      </c>
      <c r="N125" s="9">
        <f t="shared" si="167"/>
        <v>5501.4734723971342</v>
      </c>
    </row>
    <row r="126" spans="1:14" x14ac:dyDescent="0.3">
      <c r="A126" s="46" t="s">
        <v>129</v>
      </c>
      <c r="B126" s="47" t="str">
        <f t="shared" ref="B126:H126" si="168">+IFERROR(B125/A125-1,"nm")</f>
        <v>nm</v>
      </c>
      <c r="C126" s="47">
        <f t="shared" si="168"/>
        <v>0.48295454545454541</v>
      </c>
      <c r="D126" s="47">
        <f t="shared" si="168"/>
        <v>-9.5785440613026518E-3</v>
      </c>
      <c r="E126" s="47">
        <f t="shared" si="168"/>
        <v>0.20309477756286265</v>
      </c>
      <c r="F126" s="47">
        <f t="shared" si="168"/>
        <v>0.10610932475884249</v>
      </c>
      <c r="G126" s="47">
        <f t="shared" si="168"/>
        <v>-0.10610465116279066</v>
      </c>
      <c r="H126" s="47">
        <f t="shared" si="168"/>
        <v>0.27886178861788613</v>
      </c>
      <c r="I126" s="47">
        <f>+IFERROR(I125/H125-1,"nm")</f>
        <v>0.23204068658614108</v>
      </c>
      <c r="J126" s="47">
        <f t="shared" ref="J126:N126" si="169">+IFERROR(J125/I125-1,"nm")</f>
        <v>0.2320406865861413</v>
      </c>
      <c r="K126" s="47">
        <f t="shared" si="169"/>
        <v>0.2320406865861413</v>
      </c>
      <c r="L126" s="47">
        <f t="shared" si="169"/>
        <v>0.2320406865861413</v>
      </c>
      <c r="M126" s="47">
        <f t="shared" si="169"/>
        <v>0.2320406865861413</v>
      </c>
      <c r="N126" s="47">
        <f t="shared" si="169"/>
        <v>0.2320406865861413</v>
      </c>
    </row>
    <row r="127" spans="1:14" x14ac:dyDescent="0.3">
      <c r="A127" s="46" t="s">
        <v>131</v>
      </c>
      <c r="B127" s="47">
        <f>+IFERROR(B125/B$111,"nm")</f>
        <v>0.16307621033124856</v>
      </c>
      <c r="C127" s="47">
        <f t="shared" ref="C127:N127" si="170">+IFERROR(C125/C$111,"nm")</f>
        <v>0.24183460736622656</v>
      </c>
      <c r="D127" s="47">
        <f t="shared" si="170"/>
        <v>0.21828161283512773</v>
      </c>
      <c r="E127" s="47">
        <f t="shared" si="170"/>
        <v>0.2408052651955091</v>
      </c>
      <c r="F127" s="47">
        <f t="shared" si="170"/>
        <v>0.26189569851541683</v>
      </c>
      <c r="G127" s="47">
        <f t="shared" si="170"/>
        <v>0.24463007159904535</v>
      </c>
      <c r="H127" s="47">
        <f t="shared" si="170"/>
        <v>0.2944038929440389</v>
      </c>
      <c r="I127" s="47">
        <f t="shared" si="170"/>
        <v>0.32544080604534004</v>
      </c>
      <c r="J127" s="47">
        <f t="shared" si="170"/>
        <v>0.35974972063148847</v>
      </c>
      <c r="K127" s="47">
        <f t="shared" si="170"/>
        <v>0.39767558059822222</v>
      </c>
      <c r="L127" s="47">
        <f t="shared" si="170"/>
        <v>0.4395996948282016</v>
      </c>
      <c r="M127" s="47">
        <f t="shared" si="170"/>
        <v>0.48594357089350504</v>
      </c>
      <c r="N127" s="47">
        <f t="shared" si="170"/>
        <v>0.53717315291817125</v>
      </c>
    </row>
    <row r="128" spans="1:14" x14ac:dyDescent="0.3">
      <c r="A128" s="9" t="s">
        <v>132</v>
      </c>
      <c r="B128" s="9">
        <f>+Historicals!B170</f>
        <v>49</v>
      </c>
      <c r="C128" s="9">
        <f>+Historicals!C170</f>
        <v>42</v>
      </c>
      <c r="D128" s="9">
        <f>+Historicals!D170</f>
        <v>54</v>
      </c>
      <c r="E128" s="9">
        <f>+Historicals!E170</f>
        <v>55</v>
      </c>
      <c r="F128" s="9">
        <f>+Historicals!F170</f>
        <v>53</v>
      </c>
      <c r="G128" s="9">
        <f>+Historicals!G170</f>
        <v>46</v>
      </c>
      <c r="H128" s="9">
        <f>+Historicals!H170</f>
        <v>43</v>
      </c>
      <c r="I128" s="9">
        <f>+Historicals!I170</f>
        <v>42</v>
      </c>
      <c r="J128" s="9">
        <f>+I128*(1+I129)</f>
        <v>41.023255813953483</v>
      </c>
      <c r="K128" s="9">
        <f t="shared" ref="K128:N128" si="171">+J128*(1+J129)</f>
        <v>40.069226608977814</v>
      </c>
      <c r="L128" s="9">
        <f t="shared" si="171"/>
        <v>39.137384129699257</v>
      </c>
      <c r="M128" s="9">
        <f t="shared" si="171"/>
        <v>38.227212405752759</v>
      </c>
      <c r="N128" s="9">
        <f t="shared" si="171"/>
        <v>37.338207466084086</v>
      </c>
    </row>
    <row r="129" spans="1:14" x14ac:dyDescent="0.3">
      <c r="A129" s="46" t="s">
        <v>129</v>
      </c>
      <c r="B129" s="47" t="str">
        <f t="shared" ref="B129:H129" si="172">+IFERROR(B128/A128-1,"nm")</f>
        <v>nm</v>
      </c>
      <c r="C129" s="47">
        <f t="shared" si="172"/>
        <v>-0.1428571428571429</v>
      </c>
      <c r="D129" s="47">
        <f t="shared" si="172"/>
        <v>0.28571428571428581</v>
      </c>
      <c r="E129" s="47">
        <f t="shared" si="172"/>
        <v>1.8518518518518601E-2</v>
      </c>
      <c r="F129" s="47">
        <f t="shared" si="172"/>
        <v>-3.6363636363636376E-2</v>
      </c>
      <c r="G129" s="47">
        <f t="shared" si="172"/>
        <v>-0.13207547169811318</v>
      </c>
      <c r="H129" s="47">
        <f t="shared" si="172"/>
        <v>-6.5217391304347783E-2</v>
      </c>
      <c r="I129" s="47">
        <f>+IFERROR(I128/H128-1,"nm")</f>
        <v>-2.3255813953488413E-2</v>
      </c>
      <c r="J129" s="47">
        <f t="shared" ref="J129:N129" si="173">+IFERROR(J128/I128-1,"nm")</f>
        <v>-2.3255813953488524E-2</v>
      </c>
      <c r="K129" s="47">
        <f t="shared" si="173"/>
        <v>-2.3255813953488524E-2</v>
      </c>
      <c r="L129" s="47">
        <f t="shared" si="173"/>
        <v>-2.3255813953488524E-2</v>
      </c>
      <c r="M129" s="47">
        <f t="shared" si="173"/>
        <v>-2.3255813953488413E-2</v>
      </c>
      <c r="N129" s="47">
        <f t="shared" si="173"/>
        <v>-2.3255813953488524E-2</v>
      </c>
    </row>
    <row r="130" spans="1:14" x14ac:dyDescent="0.3">
      <c r="A130" s="46" t="s">
        <v>133</v>
      </c>
      <c r="B130" s="47">
        <f>+IFERROR(B128/B$111,"nm")</f>
        <v>1.1350474866805653E-2</v>
      </c>
      <c r="C130" s="47">
        <f t="shared" ref="C130:N130" si="174">+IFERROR(C128/C$111,"nm")</f>
        <v>9.7289784572619879E-3</v>
      </c>
      <c r="D130" s="47">
        <f t="shared" si="174"/>
        <v>1.1399620012666244E-2</v>
      </c>
      <c r="E130" s="47">
        <f t="shared" si="174"/>
        <v>1.064653503677894E-2</v>
      </c>
      <c r="F130" s="47">
        <f t="shared" si="174"/>
        <v>1.0087552341073468E-2</v>
      </c>
      <c r="G130" s="47">
        <f t="shared" si="174"/>
        <v>9.148766905330152E-3</v>
      </c>
      <c r="H130" s="47">
        <f t="shared" si="174"/>
        <v>8.0479131574022079E-3</v>
      </c>
      <c r="I130" s="47">
        <f t="shared" si="174"/>
        <v>7.0528967254408059E-3</v>
      </c>
      <c r="J130" s="47">
        <f t="shared" si="174"/>
        <v>6.1809007188380659E-3</v>
      </c>
      <c r="K130" s="47">
        <f t="shared" si="174"/>
        <v>5.4167153133445611E-3</v>
      </c>
      <c r="L130" s="47">
        <f t="shared" si="174"/>
        <v>4.747011175312516E-3</v>
      </c>
      <c r="M130" s="47">
        <f t="shared" si="174"/>
        <v>4.1601069642754002E-3</v>
      </c>
      <c r="N130" s="47">
        <f t="shared" si="174"/>
        <v>3.6457655807126525E-3</v>
      </c>
    </row>
    <row r="131" spans="1:14" x14ac:dyDescent="0.3">
      <c r="A131" s="9" t="s">
        <v>134</v>
      </c>
      <c r="B131" s="9">
        <f>+Historicals!B137</f>
        <v>655</v>
      </c>
      <c r="C131" s="9">
        <f>+Historicals!C137</f>
        <v>1002</v>
      </c>
      <c r="D131" s="9">
        <f>+Historicals!D137</f>
        <v>980</v>
      </c>
      <c r="E131" s="9">
        <f>+Historicals!E137</f>
        <v>1189</v>
      </c>
      <c r="F131" s="9">
        <f>+Historicals!F137</f>
        <v>1323</v>
      </c>
      <c r="G131" s="9">
        <f>+Historicals!G137</f>
        <v>1184</v>
      </c>
      <c r="H131" s="9">
        <f>+Historicals!H137</f>
        <v>1530</v>
      </c>
      <c r="I131" s="9">
        <f>+Historicals!I137</f>
        <v>1896</v>
      </c>
      <c r="J131" s="9">
        <f>+I131*(1+I132)</f>
        <v>2349.5529411764705</v>
      </c>
      <c r="K131" s="9">
        <f t="shared" ref="K131:N131" si="175">+J131*(1+J132)</f>
        <v>2911.6028604382932</v>
      </c>
      <c r="L131" s="9">
        <f t="shared" si="175"/>
        <v>3608.1039368568654</v>
      </c>
      <c r="M131" s="9">
        <f t="shared" si="175"/>
        <v>4471.2189962618413</v>
      </c>
      <c r="N131" s="9">
        <f t="shared" si="175"/>
        <v>5540.8047169362426</v>
      </c>
    </row>
    <row r="132" spans="1:14" x14ac:dyDescent="0.3">
      <c r="A132" s="46" t="s">
        <v>129</v>
      </c>
      <c r="B132" s="47" t="str">
        <f t="shared" ref="B132:H132" si="176">+IFERROR(B131/A131-1,"nm")</f>
        <v>nm</v>
      </c>
      <c r="C132" s="47">
        <f t="shared" si="176"/>
        <v>0.52977099236641223</v>
      </c>
      <c r="D132" s="47">
        <f t="shared" si="176"/>
        <v>-2.1956087824351322E-2</v>
      </c>
      <c r="E132" s="47">
        <f t="shared" si="176"/>
        <v>0.21326530612244898</v>
      </c>
      <c r="F132" s="47">
        <f t="shared" si="176"/>
        <v>0.11269974768713209</v>
      </c>
      <c r="G132" s="47">
        <f t="shared" si="176"/>
        <v>-0.1050642479213908</v>
      </c>
      <c r="H132" s="47">
        <f t="shared" si="176"/>
        <v>0.29222972972972983</v>
      </c>
      <c r="I132" s="47">
        <f>+IFERROR(I131/H131-1,"nm")</f>
        <v>0.23921568627450984</v>
      </c>
      <c r="J132" s="47">
        <f t="shared" ref="J132:N132" si="177">+IFERROR(J131/I131-1,"nm")</f>
        <v>0.23921568627450984</v>
      </c>
      <c r="K132" s="47">
        <f t="shared" si="177"/>
        <v>0.23921568627450984</v>
      </c>
      <c r="L132" s="47">
        <f t="shared" si="177"/>
        <v>0.23921568627450984</v>
      </c>
      <c r="M132" s="47">
        <f t="shared" si="177"/>
        <v>0.23921568627450984</v>
      </c>
      <c r="N132" s="47">
        <f t="shared" si="177"/>
        <v>0.23921568627450984</v>
      </c>
    </row>
    <row r="133" spans="1:14" x14ac:dyDescent="0.3">
      <c r="A133" s="46" t="s">
        <v>131</v>
      </c>
      <c r="B133" s="47">
        <f>+IFERROR(B131/B$111,"nm")</f>
        <v>0.1517257354644429</v>
      </c>
      <c r="C133" s="47">
        <f t="shared" ref="C133:N133" si="178">+IFERROR(C131/C$111,"nm")</f>
        <v>0.23210562890896455</v>
      </c>
      <c r="D133" s="47">
        <f t="shared" si="178"/>
        <v>0.20688199282246147</v>
      </c>
      <c r="E133" s="47">
        <f t="shared" si="178"/>
        <v>0.23015873015873015</v>
      </c>
      <c r="F133" s="47">
        <f t="shared" si="178"/>
        <v>0.25180814617434338</v>
      </c>
      <c r="G133" s="47">
        <f t="shared" si="178"/>
        <v>0.2354813046937152</v>
      </c>
      <c r="H133" s="47">
        <f t="shared" si="178"/>
        <v>0.28635597978663674</v>
      </c>
      <c r="I133" s="47">
        <f t="shared" si="178"/>
        <v>0.31838790931989924</v>
      </c>
      <c r="J133" s="47">
        <f t="shared" si="178"/>
        <v>0.35400294722892678</v>
      </c>
      <c r="K133" s="47">
        <f t="shared" si="178"/>
        <v>0.39360190188897343</v>
      </c>
      <c r="L133" s="47">
        <f t="shared" si="178"/>
        <v>0.43763041630958993</v>
      </c>
      <c r="M133" s="47">
        <f t="shared" si="178"/>
        <v>0.486583983360245</v>
      </c>
      <c r="N133" s="47">
        <f t="shared" si="178"/>
        <v>0.54101352200170383</v>
      </c>
    </row>
    <row r="134" spans="1:14" x14ac:dyDescent="0.3">
      <c r="A134" s="9" t="s">
        <v>135</v>
      </c>
      <c r="B134" s="9">
        <f>+Historicals!B159</f>
        <v>-52</v>
      </c>
      <c r="C134" s="9">
        <f>+Historicals!C159</f>
        <v>-62</v>
      </c>
      <c r="D134" s="9">
        <f>+Historicals!D159</f>
        <v>-59</v>
      </c>
      <c r="E134" s="9">
        <f>+Historicals!E159</f>
        <v>-49</v>
      </c>
      <c r="F134" s="9">
        <f>+Historicals!F159</f>
        <v>-47</v>
      </c>
      <c r="G134" s="9">
        <f>+Historicals!G159</f>
        <v>-41</v>
      </c>
      <c r="H134" s="9">
        <f>+Historicals!H159</f>
        <v>54</v>
      </c>
      <c r="I134" s="9">
        <f>+Historicals!I159</f>
        <v>56</v>
      </c>
      <c r="J134" s="9">
        <f>+I134*(1+I135)</f>
        <v>58.074074074074069</v>
      </c>
      <c r="K134" s="9">
        <f t="shared" ref="K134:N134" si="179">+J134*(1+J135)</f>
        <v>60.224965706447179</v>
      </c>
      <c r="L134" s="9">
        <f t="shared" si="179"/>
        <v>62.455519991871142</v>
      </c>
      <c r="M134" s="9">
        <f t="shared" si="179"/>
        <v>64.768687398977477</v>
      </c>
      <c r="N134" s="9">
        <f t="shared" si="179"/>
        <v>67.16752767301368</v>
      </c>
    </row>
    <row r="135" spans="1:14" x14ac:dyDescent="0.3">
      <c r="A135" s="46" t="s">
        <v>129</v>
      </c>
      <c r="B135" s="47" t="str">
        <f t="shared" ref="B135:H135" si="180">+IFERROR(B134/A134-1,"nm")</f>
        <v>nm</v>
      </c>
      <c r="C135" s="47">
        <f t="shared" si="180"/>
        <v>0.19230769230769229</v>
      </c>
      <c r="D135" s="47">
        <f t="shared" si="180"/>
        <v>-4.8387096774193505E-2</v>
      </c>
      <c r="E135" s="47">
        <f t="shared" si="180"/>
        <v>-0.16949152542372881</v>
      </c>
      <c r="F135" s="47">
        <f t="shared" si="180"/>
        <v>-4.081632653061229E-2</v>
      </c>
      <c r="G135" s="47">
        <f t="shared" si="180"/>
        <v>-0.12765957446808507</v>
      </c>
      <c r="H135" s="47">
        <f t="shared" si="180"/>
        <v>-2.3170731707317076</v>
      </c>
      <c r="I135" s="47">
        <f>+IFERROR(I134/H134-1,"nm")</f>
        <v>3.7037037037036979E-2</v>
      </c>
      <c r="J135" s="47">
        <f t="shared" ref="J135:N135" si="181">+IFERROR(J134/I134-1,"nm")</f>
        <v>3.7037037037036979E-2</v>
      </c>
      <c r="K135" s="47">
        <f t="shared" si="181"/>
        <v>3.7037037037036979E-2</v>
      </c>
      <c r="L135" s="47">
        <f t="shared" si="181"/>
        <v>3.7037037037036979E-2</v>
      </c>
      <c r="M135" s="47">
        <f t="shared" si="181"/>
        <v>3.7037037037036979E-2</v>
      </c>
      <c r="N135" s="47">
        <f t="shared" si="181"/>
        <v>3.7037037037036979E-2</v>
      </c>
    </row>
    <row r="136" spans="1:14" x14ac:dyDescent="0.3">
      <c r="A136" s="46" t="s">
        <v>133</v>
      </c>
      <c r="B136" s="47">
        <f>+IFERROR(B134/B$111,"nm")</f>
        <v>-1.2045401899467222E-2</v>
      </c>
      <c r="C136" s="47">
        <f t="shared" ref="C136:N136" si="182">+IFERROR(C134/C$111,"nm")</f>
        <v>-1.4361825341672458E-2</v>
      </c>
      <c r="D136" s="47">
        <f t="shared" si="182"/>
        <v>-1.2455140384209416E-2</v>
      </c>
      <c r="E136" s="47">
        <f t="shared" si="182"/>
        <v>-9.485094850948509E-3</v>
      </c>
      <c r="F136" s="47">
        <f t="shared" si="182"/>
        <v>-8.9455652835934533E-3</v>
      </c>
      <c r="G136" s="47">
        <f t="shared" si="182"/>
        <v>-8.1543357199681775E-3</v>
      </c>
      <c r="H136" s="47">
        <f t="shared" si="182"/>
        <v>1.0106681639528355E-2</v>
      </c>
      <c r="I136" s="47">
        <f t="shared" si="182"/>
        <v>9.4038623005877411E-3</v>
      </c>
      <c r="J136" s="47">
        <f t="shared" si="182"/>
        <v>8.7499170669970983E-3</v>
      </c>
      <c r="K136" s="47">
        <f t="shared" si="182"/>
        <v>8.141447230096301E-3</v>
      </c>
      <c r="L136" s="47">
        <f t="shared" si="182"/>
        <v>7.5752904276600863E-3</v>
      </c>
      <c r="M136" s="47">
        <f t="shared" si="182"/>
        <v>7.0485042083506515E-3</v>
      </c>
      <c r="N136" s="47">
        <f t="shared" si="182"/>
        <v>6.5583507390993617E-3</v>
      </c>
    </row>
    <row r="137" spans="1:14" x14ac:dyDescent="0.3">
      <c r="A137" s="9" t="s">
        <v>201</v>
      </c>
      <c r="B137" s="9">
        <f>+Historicals!B148</f>
        <v>308</v>
      </c>
      <c r="C137" s="9">
        <f>+Historicals!C148</f>
        <v>332</v>
      </c>
      <c r="D137" s="9">
        <f>+Historicals!D148</f>
        <v>340</v>
      </c>
      <c r="E137" s="9">
        <f>+Historicals!E148</f>
        <v>339</v>
      </c>
      <c r="F137" s="9">
        <f>+Historicals!F148</f>
        <v>326</v>
      </c>
      <c r="G137" s="9">
        <f>+Historicals!G148</f>
        <v>296</v>
      </c>
      <c r="H137" s="9">
        <f>+Historicals!H148</f>
        <v>304</v>
      </c>
      <c r="I137" s="9">
        <f>+Historicals!I148</f>
        <v>274</v>
      </c>
      <c r="J137" s="9">
        <f t="shared" ref="J137:N137" si="183">+I137*(1+I138)</f>
        <v>246.96052631578948</v>
      </c>
      <c r="K137" s="9">
        <f t="shared" si="183"/>
        <v>222.58942174515235</v>
      </c>
      <c r="L137" s="9">
        <f t="shared" si="183"/>
        <v>200.62336038872283</v>
      </c>
      <c r="M137" s="9">
        <f t="shared" si="183"/>
        <v>180.82500245562517</v>
      </c>
      <c r="N137" s="9">
        <f t="shared" si="183"/>
        <v>162.98042984487267</v>
      </c>
    </row>
    <row r="138" spans="1:14" x14ac:dyDescent="0.3">
      <c r="A138" s="46" t="s">
        <v>129</v>
      </c>
      <c r="B138" s="47" t="str">
        <f t="shared" ref="B138:H138" si="184">+IFERROR(B137/A137-1,"nm")</f>
        <v>nm</v>
      </c>
      <c r="C138" s="47">
        <f t="shared" si="184"/>
        <v>7.7922077922077948E-2</v>
      </c>
      <c r="D138" s="47">
        <f t="shared" si="184"/>
        <v>2.4096385542168752E-2</v>
      </c>
      <c r="E138" s="47">
        <f t="shared" si="184"/>
        <v>-2.9411764705882248E-3</v>
      </c>
      <c r="F138" s="47">
        <f t="shared" si="184"/>
        <v>-3.8348082595870192E-2</v>
      </c>
      <c r="G138" s="47">
        <f t="shared" si="184"/>
        <v>-9.2024539877300637E-2</v>
      </c>
      <c r="H138" s="47">
        <f t="shared" si="184"/>
        <v>2.7027027027026973E-2</v>
      </c>
      <c r="I138" s="47">
        <f>+IFERROR(I137/H137-1,"nm")</f>
        <v>-9.8684210526315819E-2</v>
      </c>
      <c r="J138" s="47">
        <f t="shared" ref="J138:N138" si="185">+IFERROR(J137/I137-1,"nm")</f>
        <v>-9.8684210526315819E-2</v>
      </c>
      <c r="K138" s="47">
        <f t="shared" si="185"/>
        <v>-9.8684210526315819E-2</v>
      </c>
      <c r="L138" s="47">
        <f t="shared" si="185"/>
        <v>-9.8684210526315819E-2</v>
      </c>
      <c r="M138" s="47">
        <f t="shared" si="185"/>
        <v>-9.8684210526315819E-2</v>
      </c>
      <c r="N138" s="47">
        <f t="shared" si="185"/>
        <v>-9.8684210526315819E-2</v>
      </c>
    </row>
    <row r="139" spans="1:14" x14ac:dyDescent="0.3">
      <c r="A139" s="46" t="s">
        <v>133</v>
      </c>
      <c r="B139" s="47">
        <f>+IFERROR(B137/B$111,"nm")</f>
        <v>7.1345842019921238E-2</v>
      </c>
      <c r="C139" s="47">
        <f t="shared" ref="C139:N139" si="186">+IFERROR(C137/C$111,"nm")</f>
        <v>7.6905258281213806E-2</v>
      </c>
      <c r="D139" s="47">
        <f t="shared" si="186"/>
        <v>7.1775385264935612E-2</v>
      </c>
      <c r="E139" s="47">
        <f t="shared" si="186"/>
        <v>6.5621370499419282E-2</v>
      </c>
      <c r="F139" s="47">
        <f t="shared" si="186"/>
        <v>6.2047963456414161E-2</v>
      </c>
      <c r="G139" s="47">
        <f t="shared" si="186"/>
        <v>5.88703261734288E-2</v>
      </c>
      <c r="H139" s="47">
        <f t="shared" si="186"/>
        <v>5.6896874415122589E-2</v>
      </c>
      <c r="I139" s="47">
        <f t="shared" si="186"/>
        <v>4.6011754827875735E-2</v>
      </c>
      <c r="J139" s="47">
        <f t="shared" si="186"/>
        <v>3.7209101626465582E-2</v>
      </c>
      <c r="K139" s="47">
        <f t="shared" si="186"/>
        <v>3.0090511631819979E-2</v>
      </c>
      <c r="L139" s="47">
        <f t="shared" si="186"/>
        <v>2.4333801427247708E-2</v>
      </c>
      <c r="M139" s="47">
        <f t="shared" si="186"/>
        <v>1.9678425516519153E-2</v>
      </c>
      <c r="N139" s="47">
        <f t="shared" si="186"/>
        <v>1.5913684179882419E-2</v>
      </c>
    </row>
    <row r="140" spans="1:14" x14ac:dyDescent="0.3">
      <c r="A140" s="43" t="str">
        <f>+Historicals!A123</f>
        <v>Global Brand Divisions</v>
      </c>
      <c r="B140" s="43"/>
      <c r="C140" s="43"/>
      <c r="D140" s="43"/>
      <c r="E140" s="43"/>
      <c r="F140" s="43"/>
      <c r="G140" s="43"/>
      <c r="H140" s="43"/>
      <c r="I140" s="43"/>
      <c r="J140" s="39"/>
      <c r="K140" s="39"/>
      <c r="L140" s="39"/>
      <c r="M140" s="39"/>
      <c r="N140" s="39"/>
    </row>
    <row r="141" spans="1:14" x14ac:dyDescent="0.3">
      <c r="A141" s="9" t="s">
        <v>136</v>
      </c>
      <c r="B141" s="9">
        <f>+Historicals!B123</f>
        <v>115</v>
      </c>
      <c r="C141" s="9">
        <f>+Historicals!C123</f>
        <v>73</v>
      </c>
      <c r="D141" s="9">
        <f>+Historicals!D123</f>
        <v>73</v>
      </c>
      <c r="E141" s="9">
        <f>+Historicals!E123</f>
        <v>88</v>
      </c>
      <c r="F141" s="9">
        <f>+Historicals!F123</f>
        <v>42</v>
      </c>
      <c r="G141" s="9">
        <f>+Historicals!G123</f>
        <v>30</v>
      </c>
      <c r="H141" s="9">
        <f>+Historicals!H123</f>
        <v>25</v>
      </c>
      <c r="I141" s="9">
        <f>+Historicals!I123</f>
        <v>102</v>
      </c>
      <c r="J141" s="9">
        <f>+I141*(1+I142)</f>
        <v>416.16</v>
      </c>
      <c r="K141" s="9">
        <f t="shared" ref="K141:N141" si="187">+J141*(1+J142)</f>
        <v>1697.9328</v>
      </c>
      <c r="L141" s="9">
        <f t="shared" si="187"/>
        <v>6927.5658240000002</v>
      </c>
      <c r="M141" s="9">
        <f t="shared" si="187"/>
        <v>28264.468561920003</v>
      </c>
      <c r="N141" s="9">
        <f t="shared" si="187"/>
        <v>115319.03173263361</v>
      </c>
    </row>
    <row r="142" spans="1:14" x14ac:dyDescent="0.3">
      <c r="A142" s="44" t="s">
        <v>129</v>
      </c>
      <c r="B142" s="47" t="str">
        <f t="shared" ref="B142:H142" si="188">+IFERROR(B141/A141-1,"nm")</f>
        <v>nm</v>
      </c>
      <c r="C142" s="47">
        <f t="shared" si="188"/>
        <v>-0.36521739130434783</v>
      </c>
      <c r="D142" s="47">
        <f t="shared" si="188"/>
        <v>0</v>
      </c>
      <c r="E142" s="47">
        <f t="shared" si="188"/>
        <v>0.20547945205479445</v>
      </c>
      <c r="F142" s="47">
        <f t="shared" si="188"/>
        <v>-0.52272727272727271</v>
      </c>
      <c r="G142" s="47">
        <f t="shared" si="188"/>
        <v>-0.2857142857142857</v>
      </c>
      <c r="H142" s="47">
        <f t="shared" si="188"/>
        <v>-0.16666666666666663</v>
      </c>
      <c r="I142" s="47">
        <f>+IFERROR(I141/H141-1,"nm")</f>
        <v>3.08</v>
      </c>
      <c r="J142" s="47">
        <f t="shared" ref="J142:N142" si="189">+IFERROR(J141/I141-1,"nm")</f>
        <v>3.08</v>
      </c>
      <c r="K142" s="47">
        <f t="shared" si="189"/>
        <v>3.08</v>
      </c>
      <c r="L142" s="47">
        <f t="shared" si="189"/>
        <v>3.08</v>
      </c>
      <c r="M142" s="47">
        <f t="shared" si="189"/>
        <v>3.08</v>
      </c>
      <c r="N142" s="47">
        <f t="shared" si="189"/>
        <v>3.08</v>
      </c>
    </row>
    <row r="143" spans="1:14" x14ac:dyDescent="0.3">
      <c r="A143" s="44" t="s">
        <v>137</v>
      </c>
      <c r="B143" s="47" t="str">
        <f>+Historicals!B195</f>
        <v/>
      </c>
      <c r="C143" s="47">
        <f>+Historicals!C195</f>
        <v>-0.36521739130434783</v>
      </c>
      <c r="D143" s="47">
        <f>+Historicals!D195</f>
        <v>0</v>
      </c>
      <c r="E143" s="47">
        <f>+Historicals!E195</f>
        <v>0.20547945205479445</v>
      </c>
      <c r="F143" s="47">
        <f>+Historicals!F195</f>
        <v>-0.52272727272727271</v>
      </c>
      <c r="G143" s="47">
        <f>+Historicals!G195</f>
        <v>-0.2857142857142857</v>
      </c>
      <c r="H143" s="47">
        <f>+Historicals!H195</f>
        <v>-0.16666666666666663</v>
      </c>
      <c r="I143" s="47">
        <v>3.02</v>
      </c>
      <c r="J143" s="47">
        <v>3.02</v>
      </c>
      <c r="K143" s="47">
        <v>3.02</v>
      </c>
      <c r="L143" s="47">
        <v>3.02</v>
      </c>
      <c r="M143" s="47">
        <v>3.02</v>
      </c>
      <c r="N143" s="47">
        <v>3.02</v>
      </c>
    </row>
    <row r="144" spans="1:14" x14ac:dyDescent="0.3">
      <c r="A144" s="44" t="s">
        <v>138</v>
      </c>
      <c r="B144" s="47" t="str">
        <f>+IFERROR(#REF!-B143,"nm")</f>
        <v>nm</v>
      </c>
      <c r="C144" s="47" t="str">
        <f>+IFERROR(#REF!-C143,"nm")</f>
        <v>nm</v>
      </c>
      <c r="D144" s="47" t="str">
        <f>+IFERROR(#REF!-D143,"nm")</f>
        <v>nm</v>
      </c>
      <c r="E144" s="47" t="str">
        <f>+IFERROR(#REF!-E143,"nm")</f>
        <v>nm</v>
      </c>
      <c r="F144" s="47" t="str">
        <f>+IFERROR(#REF!-F143,"nm")</f>
        <v>nm</v>
      </c>
      <c r="G144" s="47" t="str">
        <f>+IFERROR(#REF!-G143,"nm")</f>
        <v>nm</v>
      </c>
      <c r="H144" s="47" t="str">
        <f>+IFERROR(#REF!-H143,"nm")</f>
        <v>nm</v>
      </c>
      <c r="I144" s="47" t="str">
        <f>+IFERROR(#REF!-I143,"nm")</f>
        <v>nm</v>
      </c>
      <c r="J144" s="47" t="str">
        <f>+IFERROR(#REF!-J143,"nm")</f>
        <v>nm</v>
      </c>
      <c r="K144" s="47" t="str">
        <f>+IFERROR(#REF!-K143,"nm")</f>
        <v>nm</v>
      </c>
      <c r="L144" s="47" t="str">
        <f>+IFERROR(#REF!-L143,"nm")</f>
        <v>nm</v>
      </c>
      <c r="M144" s="47" t="str">
        <f>+IFERROR(#REF!-M143,"nm")</f>
        <v>nm</v>
      </c>
      <c r="N144" s="47" t="str">
        <f>+IFERROR(#REF!-N143,"nm")</f>
        <v>nm</v>
      </c>
    </row>
    <row r="145" spans="1:14" x14ac:dyDescent="0.3">
      <c r="A145" s="9" t="s">
        <v>130</v>
      </c>
      <c r="B145" s="48">
        <f t="shared" ref="B145:H145" si="190">+B151+B148</f>
        <v>-2057</v>
      </c>
      <c r="C145" s="48">
        <f t="shared" si="190"/>
        <v>-2366</v>
      </c>
      <c r="D145" s="48">
        <f t="shared" si="190"/>
        <v>-2444</v>
      </c>
      <c r="E145" s="48">
        <f t="shared" si="190"/>
        <v>-2441</v>
      </c>
      <c r="F145" s="48">
        <f t="shared" si="190"/>
        <v>-3067</v>
      </c>
      <c r="G145" s="48">
        <f t="shared" si="190"/>
        <v>-3254</v>
      </c>
      <c r="H145" s="48">
        <f t="shared" si="190"/>
        <v>-3434</v>
      </c>
      <c r="I145" s="48">
        <f>+I151+I148</f>
        <v>-4042</v>
      </c>
      <c r="J145" s="9">
        <f>+I145*(1+I146)</f>
        <v>-4757.6482236458942</v>
      </c>
      <c r="K145" s="9">
        <f t="shared" ref="K145:N145" si="191">+J145*(1+J146)</f>
        <v>-5600.0041118161635</v>
      </c>
      <c r="L145" s="9">
        <f t="shared" si="191"/>
        <v>-6591.5016365640458</v>
      </c>
      <c r="M145" s="9">
        <f t="shared" si="191"/>
        <v>-7758.5467719836561</v>
      </c>
      <c r="N145" s="9">
        <f t="shared" si="191"/>
        <v>-9132.2207490850142</v>
      </c>
    </row>
    <row r="146" spans="1:14" x14ac:dyDescent="0.3">
      <c r="A146" s="46" t="s">
        <v>129</v>
      </c>
      <c r="B146" s="47" t="str">
        <f t="shared" ref="B146:H146" si="192">+IFERROR(B145/A145-1,"nm")</f>
        <v>nm</v>
      </c>
      <c r="C146" s="47">
        <f t="shared" si="192"/>
        <v>0.15021876519202726</v>
      </c>
      <c r="D146" s="47">
        <f t="shared" si="192"/>
        <v>3.2967032967033072E-2</v>
      </c>
      <c r="E146" s="47">
        <f t="shared" si="192"/>
        <v>-1.2274959083469206E-3</v>
      </c>
      <c r="F146" s="47">
        <f t="shared" si="192"/>
        <v>0.25645227365833678</v>
      </c>
      <c r="G146" s="47">
        <f t="shared" si="192"/>
        <v>6.0971633518095869E-2</v>
      </c>
      <c r="H146" s="47">
        <f t="shared" si="192"/>
        <v>5.5316533497234088E-2</v>
      </c>
      <c r="I146" s="47">
        <f>+IFERROR(I145/H145-1,"nm")</f>
        <v>0.1770529994175889</v>
      </c>
      <c r="J146" s="47">
        <f t="shared" ref="J146:N146" si="193">+IFERROR(J145/I145-1,"nm")</f>
        <v>0.1770529994175889</v>
      </c>
      <c r="K146" s="47">
        <f t="shared" si="193"/>
        <v>0.1770529994175889</v>
      </c>
      <c r="L146" s="47">
        <f t="shared" si="193"/>
        <v>0.1770529994175889</v>
      </c>
      <c r="M146" s="47">
        <f t="shared" si="193"/>
        <v>0.1770529994175889</v>
      </c>
      <c r="N146" s="47">
        <f t="shared" si="193"/>
        <v>0.1770529994175889</v>
      </c>
    </row>
    <row r="147" spans="1:14" x14ac:dyDescent="0.3">
      <c r="A147" s="46" t="s">
        <v>131</v>
      </c>
      <c r="B147" s="47">
        <f>+IFERROR(B145/B$141,"nm")</f>
        <v>-17.88695652173913</v>
      </c>
      <c r="C147" s="47">
        <f t="shared" ref="C147:N147" si="194">+IFERROR(C145/C$141,"nm")</f>
        <v>-32.410958904109592</v>
      </c>
      <c r="D147" s="47">
        <f t="shared" si="194"/>
        <v>-33.479452054794521</v>
      </c>
      <c r="E147" s="47">
        <f t="shared" si="194"/>
        <v>-27.738636363636363</v>
      </c>
      <c r="F147" s="47">
        <f t="shared" si="194"/>
        <v>-73.023809523809518</v>
      </c>
      <c r="G147" s="47">
        <f t="shared" si="194"/>
        <v>-108.46666666666667</v>
      </c>
      <c r="H147" s="47">
        <f t="shared" si="194"/>
        <v>-137.36000000000001</v>
      </c>
      <c r="I147" s="47">
        <f t="shared" si="194"/>
        <v>-39.627450980392155</v>
      </c>
      <c r="J147" s="47">
        <f t="shared" si="194"/>
        <v>-11.432257361701975</v>
      </c>
      <c r="K147" s="47">
        <f t="shared" si="194"/>
        <v>-3.2981305925747848</v>
      </c>
      <c r="L147" s="47">
        <f t="shared" si="194"/>
        <v>-0.95148884962280877</v>
      </c>
      <c r="M147" s="47">
        <f t="shared" si="194"/>
        <v>-0.27449823636297016</v>
      </c>
      <c r="N147" s="47">
        <f t="shared" si="194"/>
        <v>-7.9190924619086348E-2</v>
      </c>
    </row>
    <row r="148" spans="1:14" x14ac:dyDescent="0.3">
      <c r="A148" s="9" t="s">
        <v>132</v>
      </c>
      <c r="B148" s="9">
        <f>+Historicals!B171</f>
        <v>210</v>
      </c>
      <c r="C148" s="9">
        <f>+Historicals!C171</f>
        <v>230</v>
      </c>
      <c r="D148" s="9">
        <f>+Historicals!D171</f>
        <v>233</v>
      </c>
      <c r="E148" s="9">
        <f>+Historicals!E171</f>
        <v>217</v>
      </c>
      <c r="F148" s="9">
        <f>+Historicals!F171</f>
        <v>195</v>
      </c>
      <c r="G148" s="9">
        <f>+Historicals!G171</f>
        <v>214</v>
      </c>
      <c r="H148" s="9">
        <f>+Historicals!H171</f>
        <v>222</v>
      </c>
      <c r="I148" s="9">
        <f>+Historicals!I171</f>
        <v>220</v>
      </c>
      <c r="J148" s="9">
        <f>+I148*(1+I149)</f>
        <v>218.01801801801801</v>
      </c>
      <c r="K148" s="9">
        <f t="shared" ref="K148:N148" si="195">+J148*(1+J149)</f>
        <v>216.0538917295674</v>
      </c>
      <c r="L148" s="9">
        <f t="shared" si="195"/>
        <v>214.10746027254427</v>
      </c>
      <c r="M148" s="9">
        <f t="shared" si="195"/>
        <v>212.17856423405289</v>
      </c>
      <c r="N148" s="9">
        <f t="shared" si="195"/>
        <v>210.2670456373497</v>
      </c>
    </row>
    <row r="149" spans="1:14" x14ac:dyDescent="0.3">
      <c r="A149" s="46" t="s">
        <v>129</v>
      </c>
      <c r="B149" s="47" t="str">
        <f t="shared" ref="B149:H149" si="196">+IFERROR(B148/A148-1,"nm")</f>
        <v>nm</v>
      </c>
      <c r="C149" s="47">
        <f t="shared" si="196"/>
        <v>9.5238095238095344E-2</v>
      </c>
      <c r="D149" s="47">
        <f t="shared" si="196"/>
        <v>1.304347826086949E-2</v>
      </c>
      <c r="E149" s="47">
        <f t="shared" si="196"/>
        <v>-6.8669527896995763E-2</v>
      </c>
      <c r="F149" s="47">
        <f t="shared" si="196"/>
        <v>-0.10138248847926268</v>
      </c>
      <c r="G149" s="47">
        <f t="shared" si="196"/>
        <v>9.7435897435897534E-2</v>
      </c>
      <c r="H149" s="47">
        <f t="shared" si="196"/>
        <v>3.7383177570093462E-2</v>
      </c>
      <c r="I149" s="47">
        <f>+IFERROR(I148/H148-1,"nm")</f>
        <v>-9.009009009009028E-3</v>
      </c>
      <c r="J149" s="47">
        <f t="shared" ref="J149:N149" si="197">+IFERROR(J148/I148-1,"nm")</f>
        <v>-9.009009009009028E-3</v>
      </c>
      <c r="K149" s="47">
        <f t="shared" si="197"/>
        <v>-9.009009009009028E-3</v>
      </c>
      <c r="L149" s="47">
        <f t="shared" si="197"/>
        <v>-9.009009009009028E-3</v>
      </c>
      <c r="M149" s="47">
        <f t="shared" si="197"/>
        <v>-9.009009009009028E-3</v>
      </c>
      <c r="N149" s="47">
        <f t="shared" si="197"/>
        <v>-9.009009009009028E-3</v>
      </c>
    </row>
    <row r="150" spans="1:14" x14ac:dyDescent="0.3">
      <c r="A150" s="46" t="s">
        <v>133</v>
      </c>
      <c r="B150" s="47">
        <f>+IFERROR(B148/B$141,"nm")</f>
        <v>1.826086956521739</v>
      </c>
      <c r="C150" s="47">
        <f t="shared" ref="C150:N150" si="198">+IFERROR(C148/C$141,"nm")</f>
        <v>3.1506849315068495</v>
      </c>
      <c r="D150" s="47">
        <f t="shared" si="198"/>
        <v>3.1917808219178081</v>
      </c>
      <c r="E150" s="47">
        <f t="shared" si="198"/>
        <v>2.4659090909090908</v>
      </c>
      <c r="F150" s="47">
        <f t="shared" si="198"/>
        <v>4.6428571428571432</v>
      </c>
      <c r="G150" s="47">
        <f t="shared" si="198"/>
        <v>7.1333333333333337</v>
      </c>
      <c r="H150" s="47">
        <f t="shared" si="198"/>
        <v>8.8800000000000008</v>
      </c>
      <c r="I150" s="47">
        <f t="shared" si="198"/>
        <v>2.1568627450980391</v>
      </c>
      <c r="J150" s="47">
        <f t="shared" si="198"/>
        <v>0.52388028166574874</v>
      </c>
      <c r="K150" s="47">
        <f t="shared" si="198"/>
        <v>0.12724525477661272</v>
      </c>
      <c r="L150" s="47">
        <f t="shared" si="198"/>
        <v>3.090659341420994E-2</v>
      </c>
      <c r="M150" s="47">
        <f t="shared" si="198"/>
        <v>7.50690089110381E-3</v>
      </c>
      <c r="N150" s="47">
        <f t="shared" si="198"/>
        <v>1.8233507728789503E-3</v>
      </c>
    </row>
    <row r="151" spans="1:14" x14ac:dyDescent="0.3">
      <c r="A151" s="9" t="s">
        <v>134</v>
      </c>
      <c r="B151" s="9">
        <f>+Historicals!B138</f>
        <v>-2267</v>
      </c>
      <c r="C151" s="9">
        <f>+Historicals!C138</f>
        <v>-2596</v>
      </c>
      <c r="D151" s="9">
        <f>+Historicals!D138</f>
        <v>-2677</v>
      </c>
      <c r="E151" s="9">
        <f>+Historicals!E138</f>
        <v>-2658</v>
      </c>
      <c r="F151" s="9">
        <f>+Historicals!F138</f>
        <v>-3262</v>
      </c>
      <c r="G151" s="9">
        <f>+Historicals!G138</f>
        <v>-3468</v>
      </c>
      <c r="H151" s="9">
        <f>+Historicals!H138</f>
        <v>-3656</v>
      </c>
      <c r="I151" s="9">
        <f>+Historicals!I138</f>
        <v>-4262</v>
      </c>
      <c r="J151" s="9">
        <f>+I151*(1+I152)</f>
        <v>-4968.4474835886213</v>
      </c>
      <c r="K151" s="9">
        <f t="shared" ref="K151:N151" si="199">+J151*(1+J152)</f>
        <v>-5791.9921157151812</v>
      </c>
      <c r="L151" s="9">
        <f t="shared" si="199"/>
        <v>-6752.043325267533</v>
      </c>
      <c r="M151" s="9">
        <f t="shared" si="199"/>
        <v>-7871.2277495323369</v>
      </c>
      <c r="N151" s="9">
        <f t="shared" si="199"/>
        <v>-9175.92250232681</v>
      </c>
    </row>
    <row r="152" spans="1:14" x14ac:dyDescent="0.3">
      <c r="A152" s="46" t="s">
        <v>129</v>
      </c>
      <c r="B152" s="47" t="str">
        <f t="shared" ref="B152:H152" si="200">+IFERROR(B151/A151-1,"nm")</f>
        <v>nm</v>
      </c>
      <c r="C152" s="47">
        <f t="shared" si="200"/>
        <v>0.145125716806352</v>
      </c>
      <c r="D152" s="47">
        <f t="shared" si="200"/>
        <v>3.1201848998459125E-2</v>
      </c>
      <c r="E152" s="47">
        <f t="shared" si="200"/>
        <v>-7.097497198356395E-3</v>
      </c>
      <c r="F152" s="47">
        <f t="shared" si="200"/>
        <v>0.22723852520692245</v>
      </c>
      <c r="G152" s="47">
        <f t="shared" si="200"/>
        <v>6.3151440833844275E-2</v>
      </c>
      <c r="H152" s="47">
        <f t="shared" si="200"/>
        <v>5.4209919261822392E-2</v>
      </c>
      <c r="I152" s="47">
        <f>+IFERROR(I151/H151-1,"nm")</f>
        <v>0.16575492341356668</v>
      </c>
      <c r="J152" s="47">
        <f t="shared" ref="J152:N152" si="201">+IFERROR(J151/I151-1,"nm")</f>
        <v>0.16575492341356668</v>
      </c>
      <c r="K152" s="47">
        <f t="shared" si="201"/>
        <v>0.16575492341356668</v>
      </c>
      <c r="L152" s="47">
        <f t="shared" si="201"/>
        <v>0.16575492341356668</v>
      </c>
      <c r="M152" s="47">
        <f t="shared" si="201"/>
        <v>0.16575492341356668</v>
      </c>
      <c r="N152" s="47">
        <f t="shared" si="201"/>
        <v>0.16575492341356668</v>
      </c>
    </row>
    <row r="153" spans="1:14" x14ac:dyDescent="0.3">
      <c r="A153" s="46" t="s">
        <v>131</v>
      </c>
      <c r="B153" s="47">
        <f>+IFERROR(B151/B$141,"nm")</f>
        <v>-19.713043478260868</v>
      </c>
      <c r="C153" s="47">
        <f t="shared" ref="C153:N153" si="202">+IFERROR(C151/C$141,"nm")</f>
        <v>-35.561643835616437</v>
      </c>
      <c r="D153" s="47">
        <f t="shared" si="202"/>
        <v>-36.671232876712331</v>
      </c>
      <c r="E153" s="47">
        <f t="shared" si="202"/>
        <v>-30.204545454545453</v>
      </c>
      <c r="F153" s="47">
        <f t="shared" si="202"/>
        <v>-77.666666666666671</v>
      </c>
      <c r="G153" s="47">
        <f t="shared" si="202"/>
        <v>-115.6</v>
      </c>
      <c r="H153" s="47">
        <f t="shared" si="202"/>
        <v>-146.24</v>
      </c>
      <c r="I153" s="47">
        <f t="shared" si="202"/>
        <v>-41.784313725490193</v>
      </c>
      <c r="J153" s="47">
        <f t="shared" si="202"/>
        <v>-11.938791531114525</v>
      </c>
      <c r="K153" s="47">
        <f t="shared" si="202"/>
        <v>-3.4112022075992532</v>
      </c>
      <c r="L153" s="47">
        <f t="shared" si="202"/>
        <v>-0.97466317849707274</v>
      </c>
      <c r="M153" s="47">
        <f t="shared" si="202"/>
        <v>-0.27848490171639179</v>
      </c>
      <c r="N153" s="47">
        <f t="shared" si="202"/>
        <v>-7.9569888547114442E-2</v>
      </c>
    </row>
    <row r="154" spans="1:14" x14ac:dyDescent="0.3">
      <c r="A154" s="9" t="s">
        <v>135</v>
      </c>
      <c r="B154" s="9">
        <f>+Historicals!B160</f>
        <v>-225</v>
      </c>
      <c r="C154" s="9">
        <f>+Historicals!C160</f>
        <v>-258</v>
      </c>
      <c r="D154" s="9">
        <f>+Historicals!D160</f>
        <v>-278</v>
      </c>
      <c r="E154" s="9">
        <f>+Historicals!E160</f>
        <v>-286</v>
      </c>
      <c r="F154" s="9">
        <f>+Historicals!F160</f>
        <v>-278</v>
      </c>
      <c r="G154" s="9">
        <f>+Historicals!G160</f>
        <v>-438</v>
      </c>
      <c r="H154" s="9">
        <f>+Historicals!H160</f>
        <v>278</v>
      </c>
      <c r="I154" s="9">
        <f>+Historicals!I160</f>
        <v>222</v>
      </c>
      <c r="J154" s="9">
        <f>+I154*(1+I155)</f>
        <v>177.28057553956836</v>
      </c>
      <c r="K154" s="9">
        <f t="shared" ref="K154:N154" si="203">+J154*(1+J155)</f>
        <v>141.56938046684957</v>
      </c>
      <c r="L154" s="9">
        <f t="shared" si="203"/>
        <v>113.05180742316765</v>
      </c>
      <c r="M154" s="9">
        <f t="shared" si="203"/>
        <v>90.278781467421652</v>
      </c>
      <c r="N154" s="9">
        <f t="shared" si="203"/>
        <v>72.093127646646067</v>
      </c>
    </row>
    <row r="155" spans="1:14" x14ac:dyDescent="0.3">
      <c r="A155" s="46" t="s">
        <v>129</v>
      </c>
      <c r="B155" s="47" t="str">
        <f t="shared" ref="B155:H155" si="204">+IFERROR(B154/A154-1,"nm")</f>
        <v>nm</v>
      </c>
      <c r="C155" s="47">
        <f t="shared" si="204"/>
        <v>0.14666666666666672</v>
      </c>
      <c r="D155" s="47">
        <f t="shared" si="204"/>
        <v>7.7519379844961156E-2</v>
      </c>
      <c r="E155" s="47">
        <f t="shared" si="204"/>
        <v>2.877697841726623E-2</v>
      </c>
      <c r="F155" s="47">
        <f t="shared" si="204"/>
        <v>-2.7972027972028024E-2</v>
      </c>
      <c r="G155" s="47">
        <f t="shared" si="204"/>
        <v>0.57553956834532372</v>
      </c>
      <c r="H155" s="47">
        <f t="shared" si="204"/>
        <v>-1.634703196347032</v>
      </c>
      <c r="I155" s="47">
        <f>+IFERROR(I154/H154-1,"nm")</f>
        <v>-0.20143884892086328</v>
      </c>
      <c r="J155" s="47">
        <f t="shared" ref="J155:N155" si="205">+IFERROR(J154/I154-1,"nm")</f>
        <v>-0.20143884892086328</v>
      </c>
      <c r="K155" s="47">
        <f t="shared" si="205"/>
        <v>-0.20143884892086328</v>
      </c>
      <c r="L155" s="47">
        <f t="shared" si="205"/>
        <v>-0.20143884892086328</v>
      </c>
      <c r="M155" s="47">
        <f t="shared" si="205"/>
        <v>-0.20143884892086328</v>
      </c>
      <c r="N155" s="47">
        <f t="shared" si="205"/>
        <v>-0.20143884892086328</v>
      </c>
    </row>
    <row r="156" spans="1:14" x14ac:dyDescent="0.3">
      <c r="A156" s="46" t="s">
        <v>133</v>
      </c>
      <c r="B156" s="47">
        <f>+IFERROR(B154/B$141,"nm")</f>
        <v>-1.9565217391304348</v>
      </c>
      <c r="C156" s="47">
        <f t="shared" ref="C156:N156" si="206">+IFERROR(C154/C$141,"nm")</f>
        <v>-3.5342465753424657</v>
      </c>
      <c r="D156" s="47">
        <f t="shared" si="206"/>
        <v>-3.8082191780821919</v>
      </c>
      <c r="E156" s="47">
        <f t="shared" si="206"/>
        <v>-3.25</v>
      </c>
      <c r="F156" s="47">
        <f t="shared" si="206"/>
        <v>-6.6190476190476186</v>
      </c>
      <c r="G156" s="47">
        <f t="shared" si="206"/>
        <v>-14.6</v>
      </c>
      <c r="H156" s="47">
        <f t="shared" si="206"/>
        <v>11.12</v>
      </c>
      <c r="I156" s="47">
        <f t="shared" si="206"/>
        <v>2.1764705882352939</v>
      </c>
      <c r="J156" s="47">
        <f t="shared" si="206"/>
        <v>0.4259913868213388</v>
      </c>
      <c r="K156" s="47">
        <f t="shared" si="206"/>
        <v>8.3377493188687771E-2</v>
      </c>
      <c r="L156" s="47">
        <f t="shared" si="206"/>
        <v>1.6319124248738087E-2</v>
      </c>
      <c r="M156" s="47">
        <f t="shared" si="206"/>
        <v>3.1940731972244455E-3</v>
      </c>
      <c r="N156" s="47">
        <f t="shared" si="206"/>
        <v>6.2516244338396362E-4</v>
      </c>
    </row>
    <row r="157" spans="1:14" x14ac:dyDescent="0.3">
      <c r="A157" s="9" t="s">
        <v>201</v>
      </c>
      <c r="B157" s="9">
        <f>+Historicals!B149</f>
        <v>484</v>
      </c>
      <c r="C157" s="9">
        <f>+Historicals!C149</f>
        <v>511</v>
      </c>
      <c r="D157" s="9">
        <f>+Historicals!D149</f>
        <v>533</v>
      </c>
      <c r="E157" s="9">
        <f>+Historicals!E149</f>
        <v>597</v>
      </c>
      <c r="F157" s="9">
        <f>+Historicals!F149</f>
        <v>665</v>
      </c>
      <c r="G157" s="9">
        <f>+Historicals!G149</f>
        <v>830</v>
      </c>
      <c r="H157" s="9">
        <f>+Historicals!H149</f>
        <v>780</v>
      </c>
      <c r="I157" s="9">
        <f>+Historicals!I149</f>
        <v>789</v>
      </c>
      <c r="J157" s="9">
        <f t="shared" ref="J157:N157" si="207">+I157*(1+I158)</f>
        <v>798.10384615384612</v>
      </c>
      <c r="K157" s="9">
        <f t="shared" si="207"/>
        <v>807.31273668639051</v>
      </c>
      <c r="L157" s="9">
        <f t="shared" si="207"/>
        <v>816.62788364815651</v>
      </c>
      <c r="M157" s="9">
        <f t="shared" si="207"/>
        <v>826.05051307486599</v>
      </c>
      <c r="N157" s="9">
        <f t="shared" si="207"/>
        <v>835.58186514880674</v>
      </c>
    </row>
    <row r="158" spans="1:14" x14ac:dyDescent="0.3">
      <c r="A158" s="46" t="s">
        <v>129</v>
      </c>
      <c r="B158" s="47" t="str">
        <f t="shared" ref="B158:H158" si="208">+IFERROR(B157/A157-1,"nm")</f>
        <v>nm</v>
      </c>
      <c r="C158" s="47">
        <f t="shared" si="208"/>
        <v>5.5785123966942241E-2</v>
      </c>
      <c r="D158" s="47">
        <f t="shared" si="208"/>
        <v>4.3052837573385627E-2</v>
      </c>
      <c r="E158" s="47">
        <f t="shared" si="208"/>
        <v>0.12007504690431525</v>
      </c>
      <c r="F158" s="47">
        <f t="shared" si="208"/>
        <v>0.11390284757118918</v>
      </c>
      <c r="G158" s="47">
        <f t="shared" si="208"/>
        <v>0.24812030075187974</v>
      </c>
      <c r="H158" s="47">
        <f t="shared" si="208"/>
        <v>-6.0240963855421659E-2</v>
      </c>
      <c r="I158" s="47">
        <f>+IFERROR(I157/H157-1,"nm")</f>
        <v>1.1538461538461497E-2</v>
      </c>
      <c r="J158" s="47">
        <f t="shared" ref="J158:N158" si="209">+IFERROR(J157/I157-1,"nm")</f>
        <v>1.1538461538461497E-2</v>
      </c>
      <c r="K158" s="47">
        <f t="shared" si="209"/>
        <v>1.1538461538461497E-2</v>
      </c>
      <c r="L158" s="47">
        <f t="shared" si="209"/>
        <v>1.1538461538461497E-2</v>
      </c>
      <c r="M158" s="47">
        <f t="shared" si="209"/>
        <v>1.1538461538461497E-2</v>
      </c>
      <c r="N158" s="47">
        <f t="shared" si="209"/>
        <v>1.1538461538461497E-2</v>
      </c>
    </row>
    <row r="159" spans="1:14" x14ac:dyDescent="0.3">
      <c r="A159" s="46" t="s">
        <v>133</v>
      </c>
      <c r="B159" s="47">
        <f>+IFERROR(B157/B$141,"nm")</f>
        <v>4.2086956521739127</v>
      </c>
      <c r="C159" s="47">
        <f t="shared" ref="C159:N159" si="210">+IFERROR(C157/C$141,"nm")</f>
        <v>7</v>
      </c>
      <c r="D159" s="47">
        <f t="shared" si="210"/>
        <v>7.3013698630136989</v>
      </c>
      <c r="E159" s="47">
        <f t="shared" si="210"/>
        <v>6.7840909090909092</v>
      </c>
      <c r="F159" s="47">
        <f t="shared" si="210"/>
        <v>15.833333333333334</v>
      </c>
      <c r="G159" s="47">
        <f t="shared" si="210"/>
        <v>27.666666666666668</v>
      </c>
      <c r="H159" s="47">
        <f t="shared" si="210"/>
        <v>31.2</v>
      </c>
      <c r="I159" s="47">
        <f t="shared" si="210"/>
        <v>7.7352941176470589</v>
      </c>
      <c r="J159" s="47">
        <f t="shared" si="210"/>
        <v>1.9177812527726021</v>
      </c>
      <c r="K159" s="47">
        <f t="shared" si="210"/>
        <v>0.47546801421492679</v>
      </c>
      <c r="L159" s="47">
        <f t="shared" si="210"/>
        <v>0.11788092735532216</v>
      </c>
      <c r="M159" s="47">
        <f t="shared" si="210"/>
        <v>2.9225757819051401E-2</v>
      </c>
      <c r="N159" s="47">
        <f t="shared" si="210"/>
        <v>7.2458279660732637E-3</v>
      </c>
    </row>
    <row r="160" spans="1:14" x14ac:dyDescent="0.3">
      <c r="A160" s="43" t="str">
        <f>+Historicals!A125</f>
        <v>Converse</v>
      </c>
      <c r="B160" s="43"/>
      <c r="C160" s="43"/>
      <c r="D160" s="43"/>
      <c r="E160" s="43"/>
      <c r="F160" s="43"/>
      <c r="G160" s="43"/>
      <c r="H160" s="43"/>
      <c r="I160" s="43"/>
      <c r="J160" s="39"/>
      <c r="K160" s="39"/>
      <c r="L160" s="39"/>
      <c r="M160" s="39"/>
      <c r="N160" s="39"/>
    </row>
    <row r="161" spans="1:14" x14ac:dyDescent="0.3">
      <c r="A161" s="9" t="s">
        <v>136</v>
      </c>
      <c r="B161" s="9">
        <f>+Historicals!B125</f>
        <v>1982</v>
      </c>
      <c r="C161" s="9">
        <f>+Historicals!C125</f>
        <v>1955</v>
      </c>
      <c r="D161" s="9">
        <f>+Historicals!D125</f>
        <v>2042</v>
      </c>
      <c r="E161" s="9">
        <f>+Historicals!E125</f>
        <v>1886</v>
      </c>
      <c r="F161" s="9">
        <f>+Historicals!F125</f>
        <v>1906</v>
      </c>
      <c r="G161" s="9">
        <f>+Historicals!G125</f>
        <v>1846</v>
      </c>
      <c r="H161" s="9">
        <f>+Historicals!H125</f>
        <v>2205</v>
      </c>
      <c r="I161" s="9">
        <f>+Historicals!I125</f>
        <v>2346</v>
      </c>
      <c r="J161" s="9">
        <f>+I161*(1+I162)</f>
        <v>2496.0163265306123</v>
      </c>
      <c r="K161" s="9">
        <f t="shared" ref="K161:N161" si="211">+J161*(1+J162)</f>
        <v>2655.6255338053588</v>
      </c>
      <c r="L161" s="9">
        <f t="shared" si="211"/>
        <v>2825.4410441303276</v>
      </c>
      <c r="M161" s="9">
        <f t="shared" si="211"/>
        <v>3006.1155054556684</v>
      </c>
      <c r="N161" s="9">
        <f t="shared" si="211"/>
        <v>3198.3432996820852</v>
      </c>
    </row>
    <row r="162" spans="1:14" x14ac:dyDescent="0.3">
      <c r="A162" s="44" t="s">
        <v>129</v>
      </c>
      <c r="B162" s="47" t="str">
        <f t="shared" ref="B162:H162" si="212">+IFERROR(B161/A161-1,"nm")</f>
        <v>nm</v>
      </c>
      <c r="C162" s="47">
        <f t="shared" si="212"/>
        <v>-1.3622603430877955E-2</v>
      </c>
      <c r="D162" s="47">
        <f t="shared" si="212"/>
        <v>4.4501278772378416E-2</v>
      </c>
      <c r="E162" s="47">
        <f t="shared" si="212"/>
        <v>-7.6395690499510338E-2</v>
      </c>
      <c r="F162" s="47">
        <f t="shared" si="212"/>
        <v>1.0604453870625585E-2</v>
      </c>
      <c r="G162" s="47">
        <f t="shared" si="212"/>
        <v>-3.147953830010497E-2</v>
      </c>
      <c r="H162" s="47">
        <f t="shared" si="212"/>
        <v>0.19447453954496208</v>
      </c>
      <c r="I162" s="47">
        <f>+IFERROR(I161/H161-1,"nm")</f>
        <v>6.3945578231292544E-2</v>
      </c>
      <c r="J162" s="47">
        <f t="shared" ref="J162:N162" si="213">+IFERROR(J161/I161-1,"nm")</f>
        <v>6.3945578231292544E-2</v>
      </c>
      <c r="K162" s="47">
        <f t="shared" si="213"/>
        <v>6.3945578231292544E-2</v>
      </c>
      <c r="L162" s="47">
        <f t="shared" si="213"/>
        <v>6.3945578231292544E-2</v>
      </c>
      <c r="M162" s="47">
        <f t="shared" si="213"/>
        <v>6.3945578231292544E-2</v>
      </c>
      <c r="N162" s="47">
        <f t="shared" si="213"/>
        <v>6.3945578231292544E-2</v>
      </c>
    </row>
    <row r="163" spans="1:14" x14ac:dyDescent="0.3">
      <c r="A163" s="45" t="s">
        <v>113</v>
      </c>
      <c r="B163" s="3">
        <f>+Historicals!B126</f>
        <v>0</v>
      </c>
      <c r="C163" s="3">
        <f>+Historicals!C126</f>
        <v>0</v>
      </c>
      <c r="D163" s="3">
        <f>+Historicals!D126</f>
        <v>0</v>
      </c>
      <c r="E163" s="3">
        <f>+Historicals!E126</f>
        <v>0</v>
      </c>
      <c r="F163" s="3">
        <f>+Historicals!F126</f>
        <v>1658</v>
      </c>
      <c r="G163" s="3">
        <f>+Historicals!G126</f>
        <v>1642</v>
      </c>
      <c r="H163" s="3">
        <f>+Historicals!H126</f>
        <v>1986</v>
      </c>
      <c r="I163" s="3">
        <f>+Historicals!I126</f>
        <v>2094</v>
      </c>
      <c r="J163" s="9">
        <f>+I163*(1+I164)</f>
        <v>2207.8731117824773</v>
      </c>
      <c r="K163" s="9">
        <f t="shared" ref="K163:N163" si="214">+J163*(1+J164)</f>
        <v>2327.9387190697421</v>
      </c>
      <c r="L163" s="9">
        <f t="shared" si="214"/>
        <v>2454.5335738832023</v>
      </c>
      <c r="M163" s="9">
        <f t="shared" si="214"/>
        <v>2588.0127410430136</v>
      </c>
      <c r="N163" s="9">
        <f t="shared" si="214"/>
        <v>2728.7505940302472</v>
      </c>
    </row>
    <row r="164" spans="1:14" x14ac:dyDescent="0.3">
      <c r="A164" s="44" t="s">
        <v>129</v>
      </c>
      <c r="B164" s="47" t="str">
        <f t="shared" ref="B164:H164" si="215">+IFERROR(B163/A163-1,"nm")</f>
        <v>nm</v>
      </c>
      <c r="C164" s="47" t="str">
        <f t="shared" si="215"/>
        <v>nm</v>
      </c>
      <c r="D164" s="47" t="str">
        <f t="shared" si="215"/>
        <v>nm</v>
      </c>
      <c r="E164" s="47" t="str">
        <f t="shared" si="215"/>
        <v>nm</v>
      </c>
      <c r="F164" s="47" t="str">
        <f t="shared" si="215"/>
        <v>nm</v>
      </c>
      <c r="G164" s="47">
        <f t="shared" si="215"/>
        <v>-9.6501809408926498E-3</v>
      </c>
      <c r="H164" s="47">
        <f t="shared" si="215"/>
        <v>0.2095006090133984</v>
      </c>
      <c r="I164" s="47">
        <f>+IFERROR(I163/H163-1,"nm")</f>
        <v>5.4380664652567967E-2</v>
      </c>
      <c r="J164" s="47">
        <f t="shared" ref="J164:N164" si="216">+IFERROR(J163/I163-1,"nm")</f>
        <v>5.4380664652567967E-2</v>
      </c>
      <c r="K164" s="47">
        <f t="shared" si="216"/>
        <v>5.4380664652567967E-2</v>
      </c>
      <c r="L164" s="47">
        <f t="shared" si="216"/>
        <v>5.4380664652567967E-2</v>
      </c>
      <c r="M164" s="47">
        <f t="shared" si="216"/>
        <v>5.4380664652567967E-2</v>
      </c>
      <c r="N164" s="47">
        <f t="shared" si="216"/>
        <v>5.4380664652567967E-2</v>
      </c>
    </row>
    <row r="165" spans="1:14" x14ac:dyDescent="0.3">
      <c r="A165" s="44" t="s">
        <v>137</v>
      </c>
      <c r="B165" s="47">
        <f>+Historicals!B198</f>
        <v>0</v>
      </c>
      <c r="C165" s="47" t="str">
        <f>+Historicals!C198</f>
        <v/>
      </c>
      <c r="D165" s="47" t="str">
        <f>+Historicals!D198</f>
        <v/>
      </c>
      <c r="E165" s="47" t="str">
        <f>+Historicals!E198</f>
        <v/>
      </c>
      <c r="F165" s="47" t="str">
        <f>+Historicals!F198</f>
        <v/>
      </c>
      <c r="G165" s="47">
        <f>+Historicals!G198</f>
        <v>-9.6501809408926498E-3</v>
      </c>
      <c r="H165" s="47">
        <f>+Historicals!H198</f>
        <v>0.2095006090133984</v>
      </c>
      <c r="I165" s="47">
        <v>0.06</v>
      </c>
      <c r="J165" s="47">
        <v>0.06</v>
      </c>
      <c r="K165" s="47">
        <v>0.06</v>
      </c>
      <c r="L165" s="47">
        <v>0.06</v>
      </c>
      <c r="M165" s="47">
        <v>0.06</v>
      </c>
      <c r="N165" s="47">
        <v>0.06</v>
      </c>
    </row>
    <row r="166" spans="1:14" x14ac:dyDescent="0.3">
      <c r="A166" s="44" t="s">
        <v>138</v>
      </c>
      <c r="B166" s="47" t="str">
        <f t="shared" ref="B166:H166" si="217">+IFERROR(B164-B165,"nm")</f>
        <v>nm</v>
      </c>
      <c r="C166" s="47" t="str">
        <f t="shared" si="217"/>
        <v>nm</v>
      </c>
      <c r="D166" s="47" t="str">
        <f t="shared" si="217"/>
        <v>nm</v>
      </c>
      <c r="E166" s="47" t="str">
        <f t="shared" si="217"/>
        <v>nm</v>
      </c>
      <c r="F166" s="47" t="str">
        <f t="shared" si="217"/>
        <v>nm</v>
      </c>
      <c r="G166" s="47">
        <f t="shared" si="217"/>
        <v>0</v>
      </c>
      <c r="H166" s="47">
        <f t="shared" si="217"/>
        <v>0</v>
      </c>
      <c r="I166" s="47">
        <f>+IFERROR(I164-I165,"nm")</f>
        <v>-5.6193353474320307E-3</v>
      </c>
      <c r="J166" s="47">
        <f t="shared" ref="J166:N166" si="218">+IFERROR(J164-J165,"nm")</f>
        <v>-5.6193353474320307E-3</v>
      </c>
      <c r="K166" s="47">
        <f t="shared" si="218"/>
        <v>-5.6193353474320307E-3</v>
      </c>
      <c r="L166" s="47">
        <f t="shared" si="218"/>
        <v>-5.6193353474320307E-3</v>
      </c>
      <c r="M166" s="47">
        <f t="shared" si="218"/>
        <v>-5.6193353474320307E-3</v>
      </c>
      <c r="N166" s="47">
        <f t="shared" si="218"/>
        <v>-5.6193353474320307E-3</v>
      </c>
    </row>
    <row r="167" spans="1:14" x14ac:dyDescent="0.3">
      <c r="A167" s="45" t="s">
        <v>114</v>
      </c>
      <c r="B167" s="3">
        <f>+Historicals!B127</f>
        <v>0</v>
      </c>
      <c r="C167" s="3">
        <f>+Historicals!C127</f>
        <v>0</v>
      </c>
      <c r="D167" s="3">
        <f>+Historicals!D127</f>
        <v>0</v>
      </c>
      <c r="E167" s="3">
        <f>+Historicals!E127</f>
        <v>0</v>
      </c>
      <c r="F167" s="3">
        <f>+Historicals!F127</f>
        <v>118</v>
      </c>
      <c r="G167" s="3">
        <f>+Historicals!G127</f>
        <v>89</v>
      </c>
      <c r="H167" s="3">
        <f>+Historicals!H127</f>
        <v>104</v>
      </c>
      <c r="I167" s="3">
        <f>+Historicals!I127</f>
        <v>103</v>
      </c>
      <c r="J167" s="9">
        <f>+I167*(1+I168)</f>
        <v>102.00961538461539</v>
      </c>
      <c r="K167" s="9">
        <f t="shared" ref="K167:N167" si="219">+J167*(1+J168)</f>
        <v>101.02875369822486</v>
      </c>
      <c r="L167" s="9">
        <f t="shared" si="219"/>
        <v>100.05732337420348</v>
      </c>
      <c r="M167" s="9">
        <f t="shared" si="219"/>
        <v>99.095233726374616</v>
      </c>
      <c r="N167" s="9">
        <f t="shared" si="219"/>
        <v>98.142394940544108</v>
      </c>
    </row>
    <row r="168" spans="1:14" x14ac:dyDescent="0.3">
      <c r="A168" s="44" t="s">
        <v>129</v>
      </c>
      <c r="B168" s="47" t="str">
        <f t="shared" ref="B168:H168" si="220">+IFERROR(B167/A167-1,"nm")</f>
        <v>nm</v>
      </c>
      <c r="C168" s="47" t="str">
        <f t="shared" si="220"/>
        <v>nm</v>
      </c>
      <c r="D168" s="47" t="str">
        <f t="shared" si="220"/>
        <v>nm</v>
      </c>
      <c r="E168" s="47" t="str">
        <f t="shared" si="220"/>
        <v>nm</v>
      </c>
      <c r="F168" s="47" t="str">
        <f t="shared" si="220"/>
        <v>nm</v>
      </c>
      <c r="G168" s="47">
        <f t="shared" si="220"/>
        <v>-0.24576271186440679</v>
      </c>
      <c r="H168" s="47">
        <f t="shared" si="220"/>
        <v>0.1685393258426966</v>
      </c>
      <c r="I168" s="47">
        <f>+IFERROR(I167/H167-1,"nm")</f>
        <v>-9.6153846153845812E-3</v>
      </c>
      <c r="J168" s="47">
        <f t="shared" ref="J168:N168" si="221">+IFERROR(J167/I167-1,"nm")</f>
        <v>-9.6153846153845812E-3</v>
      </c>
      <c r="K168" s="47">
        <f t="shared" si="221"/>
        <v>-9.6153846153845812E-3</v>
      </c>
      <c r="L168" s="47">
        <f t="shared" si="221"/>
        <v>-9.6153846153844702E-3</v>
      </c>
      <c r="M168" s="47">
        <f t="shared" si="221"/>
        <v>-9.6153846153844702E-3</v>
      </c>
      <c r="N168" s="47">
        <f t="shared" si="221"/>
        <v>-9.6153846153844702E-3</v>
      </c>
    </row>
    <row r="169" spans="1:14" x14ac:dyDescent="0.3">
      <c r="A169" s="44" t="s">
        <v>137</v>
      </c>
      <c r="B169" s="47">
        <f>+Historicals!B199</f>
        <v>0</v>
      </c>
      <c r="C169" s="47" t="str">
        <f>+Historicals!C199</f>
        <v/>
      </c>
      <c r="D169" s="47" t="str">
        <f>+Historicals!D199</f>
        <v/>
      </c>
      <c r="E169" s="47" t="str">
        <f>+Historicals!E199</f>
        <v/>
      </c>
      <c r="F169" s="47" t="str">
        <f>+Historicals!F199</f>
        <v/>
      </c>
      <c r="G169" s="47">
        <f>+Historicals!G199</f>
        <v>-0.24576271186440679</v>
      </c>
      <c r="H169" s="47">
        <f>+Historicals!H199</f>
        <v>0.1685393258426966</v>
      </c>
      <c r="I169" s="47">
        <f>+Historicals!I199</f>
        <v>-0.03</v>
      </c>
      <c r="J169" s="47">
        <v>-0.03</v>
      </c>
      <c r="K169" s="47">
        <v>-0.03</v>
      </c>
      <c r="L169" s="47">
        <v>-0.03</v>
      </c>
      <c r="M169" s="47">
        <v>-0.03</v>
      </c>
      <c r="N169" s="47">
        <v>-0.03</v>
      </c>
    </row>
    <row r="170" spans="1:14" x14ac:dyDescent="0.3">
      <c r="A170" s="44" t="s">
        <v>138</v>
      </c>
      <c r="B170" s="47" t="str">
        <f t="shared" ref="B170:H170" si="222">+IFERROR(B168-B169,"nm")</f>
        <v>nm</v>
      </c>
      <c r="C170" s="47" t="str">
        <f t="shared" si="222"/>
        <v>nm</v>
      </c>
      <c r="D170" s="47" t="str">
        <f t="shared" si="222"/>
        <v>nm</v>
      </c>
      <c r="E170" s="47" t="str">
        <f t="shared" si="222"/>
        <v>nm</v>
      </c>
      <c r="F170" s="47" t="str">
        <f t="shared" si="222"/>
        <v>nm</v>
      </c>
      <c r="G170" s="47">
        <f t="shared" si="222"/>
        <v>0</v>
      </c>
      <c r="H170" s="47">
        <f t="shared" si="222"/>
        <v>0</v>
      </c>
      <c r="I170" s="47">
        <f>+IFERROR(I168-I169,"nm")</f>
        <v>2.0384615384615418E-2</v>
      </c>
      <c r="J170" s="47">
        <f t="shared" ref="J170:N170" si="223">+IFERROR(J168-J169,"nm")</f>
        <v>2.0384615384615418E-2</v>
      </c>
      <c r="K170" s="47">
        <f t="shared" si="223"/>
        <v>2.0384615384615418E-2</v>
      </c>
      <c r="L170" s="47">
        <f t="shared" si="223"/>
        <v>2.0384615384615529E-2</v>
      </c>
      <c r="M170" s="47">
        <f t="shared" si="223"/>
        <v>2.0384615384615529E-2</v>
      </c>
      <c r="N170" s="47">
        <f t="shared" si="223"/>
        <v>2.0384615384615529E-2</v>
      </c>
    </row>
    <row r="171" spans="1:14" x14ac:dyDescent="0.3">
      <c r="A171" s="45" t="s">
        <v>115</v>
      </c>
      <c r="B171" s="3">
        <f>+Historicals!B128</f>
        <v>0</v>
      </c>
      <c r="C171" s="3">
        <f>+Historicals!C128</f>
        <v>0</v>
      </c>
      <c r="D171" s="3">
        <f>+Historicals!D128</f>
        <v>0</v>
      </c>
      <c r="E171" s="3">
        <f>+Historicals!E128</f>
        <v>0</v>
      </c>
      <c r="F171" s="3">
        <f>+Historicals!F128</f>
        <v>24</v>
      </c>
      <c r="G171" s="3">
        <f>+Historicals!G128</f>
        <v>25</v>
      </c>
      <c r="H171" s="3">
        <f>+Historicals!H128</f>
        <v>29</v>
      </c>
      <c r="I171" s="3">
        <f>+Historicals!I128</f>
        <v>26</v>
      </c>
      <c r="J171" s="9">
        <f>+I171*(1+I172)</f>
        <v>23.310344827586206</v>
      </c>
      <c r="K171" s="9">
        <f t="shared" ref="K171:N171" si="224">+J171*(1+J172)</f>
        <v>20.898929845422117</v>
      </c>
      <c r="L171" s="9">
        <f t="shared" si="224"/>
        <v>18.736971585550865</v>
      </c>
      <c r="M171" s="9">
        <f t="shared" si="224"/>
        <v>16.798664180149053</v>
      </c>
      <c r="N171" s="9">
        <f t="shared" si="224"/>
        <v>15.060871333926739</v>
      </c>
    </row>
    <row r="172" spans="1:14" x14ac:dyDescent="0.3">
      <c r="A172" s="44" t="s">
        <v>129</v>
      </c>
      <c r="B172" s="47" t="str">
        <f t="shared" ref="B172:H172" si="225">+IFERROR(B171/A171-1,"nm")</f>
        <v>nm</v>
      </c>
      <c r="C172" s="47" t="str">
        <f t="shared" si="225"/>
        <v>nm</v>
      </c>
      <c r="D172" s="47" t="str">
        <f t="shared" si="225"/>
        <v>nm</v>
      </c>
      <c r="E172" s="47" t="str">
        <f t="shared" si="225"/>
        <v>nm</v>
      </c>
      <c r="F172" s="47" t="str">
        <f t="shared" si="225"/>
        <v>nm</v>
      </c>
      <c r="G172" s="47">
        <f t="shared" si="225"/>
        <v>4.1666666666666741E-2</v>
      </c>
      <c r="H172" s="47">
        <f t="shared" si="225"/>
        <v>0.15999999999999992</v>
      </c>
      <c r="I172" s="47">
        <f>+IFERROR(I171/H171-1,"nm")</f>
        <v>-0.10344827586206895</v>
      </c>
      <c r="J172" s="47">
        <f t="shared" ref="J172:N172" si="226">+IFERROR(J171/I171-1,"nm")</f>
        <v>-0.10344827586206895</v>
      </c>
      <c r="K172" s="47">
        <f t="shared" si="226"/>
        <v>-0.10344827586206895</v>
      </c>
      <c r="L172" s="47">
        <f t="shared" si="226"/>
        <v>-0.10344827586206884</v>
      </c>
      <c r="M172" s="47">
        <f t="shared" si="226"/>
        <v>-0.10344827586206884</v>
      </c>
      <c r="N172" s="47">
        <f t="shared" si="226"/>
        <v>-0.10344827586206884</v>
      </c>
    </row>
    <row r="173" spans="1:14" x14ac:dyDescent="0.3">
      <c r="A173" s="44" t="s">
        <v>137</v>
      </c>
      <c r="B173" s="47">
        <f>+Historicals!B200</f>
        <v>0</v>
      </c>
      <c r="C173" s="47" t="str">
        <f>+Historicals!C200</f>
        <v/>
      </c>
      <c r="D173" s="47" t="str">
        <f>+Historicals!D200</f>
        <v/>
      </c>
      <c r="E173" s="47" t="str">
        <f>+Historicals!E200</f>
        <v/>
      </c>
      <c r="F173" s="47" t="str">
        <f>+Historicals!F200</f>
        <v/>
      </c>
      <c r="G173" s="47">
        <f>+Historicals!G200</f>
        <v>4.1666666666666741E-2</v>
      </c>
      <c r="H173" s="47">
        <f>+Historicals!H200</f>
        <v>0.15999999999999992</v>
      </c>
      <c r="I173" s="47">
        <f>+Historicals!I200</f>
        <v>-0.16</v>
      </c>
      <c r="J173" s="47">
        <v>-0.16</v>
      </c>
      <c r="K173" s="47">
        <v>-0.16</v>
      </c>
      <c r="L173" s="47">
        <v>-0.16</v>
      </c>
      <c r="M173" s="47">
        <v>-0.16</v>
      </c>
      <c r="N173" s="47">
        <v>-0.16</v>
      </c>
    </row>
    <row r="174" spans="1:14" x14ac:dyDescent="0.3">
      <c r="A174" s="44" t="s">
        <v>138</v>
      </c>
      <c r="B174" s="47" t="str">
        <f t="shared" ref="B174:H174" si="227">+IFERROR(B172-B173,"nm")</f>
        <v>nm</v>
      </c>
      <c r="C174" s="47" t="str">
        <f t="shared" si="227"/>
        <v>nm</v>
      </c>
      <c r="D174" s="47" t="str">
        <f t="shared" si="227"/>
        <v>nm</v>
      </c>
      <c r="E174" s="47" t="str">
        <f t="shared" si="227"/>
        <v>nm</v>
      </c>
      <c r="F174" s="47" t="str">
        <f t="shared" si="227"/>
        <v>nm</v>
      </c>
      <c r="G174" s="47">
        <f t="shared" si="227"/>
        <v>0</v>
      </c>
      <c r="H174" s="47">
        <f t="shared" si="227"/>
        <v>0</v>
      </c>
      <c r="I174" s="47">
        <f>+IFERROR(I172-I173,"nm")</f>
        <v>5.6551724137931053E-2</v>
      </c>
      <c r="J174" s="47">
        <f t="shared" ref="J174:N174" si="228">+IFERROR(J172-J173,"nm")</f>
        <v>5.6551724137931053E-2</v>
      </c>
      <c r="K174" s="47">
        <f t="shared" si="228"/>
        <v>5.6551724137931053E-2</v>
      </c>
      <c r="L174" s="47">
        <f t="shared" si="228"/>
        <v>5.6551724137931164E-2</v>
      </c>
      <c r="M174" s="47">
        <f t="shared" si="228"/>
        <v>5.6551724137931164E-2</v>
      </c>
      <c r="N174" s="47">
        <f t="shared" si="228"/>
        <v>5.6551724137931164E-2</v>
      </c>
    </row>
    <row r="175" spans="1:14" x14ac:dyDescent="0.3">
      <c r="A175" s="45" t="s">
        <v>121</v>
      </c>
      <c r="B175" s="3">
        <f>+Historicals!B129</f>
        <v>0</v>
      </c>
      <c r="C175" s="3">
        <f>+Historicals!C129</f>
        <v>0</v>
      </c>
      <c r="D175" s="3">
        <f>+Historicals!D129</f>
        <v>0</v>
      </c>
      <c r="E175" s="3">
        <f>+Historicals!E129</f>
        <v>0</v>
      </c>
      <c r="F175" s="3">
        <f>+Historicals!F129</f>
        <v>106</v>
      </c>
      <c r="G175" s="3">
        <f>+Historicals!G129</f>
        <v>90</v>
      </c>
      <c r="H175" s="3">
        <f>+Historicals!H129</f>
        <v>86</v>
      </c>
      <c r="I175" s="3">
        <f>+Historicals!I129</f>
        <v>123</v>
      </c>
      <c r="J175" s="9">
        <f>+I175*(1+I176)</f>
        <v>175.91860465116281</v>
      </c>
      <c r="K175" s="9">
        <f t="shared" ref="K175:N175" si="229">+J175*(1+J176)</f>
        <v>251.60451595457008</v>
      </c>
      <c r="L175" s="9">
        <f t="shared" si="229"/>
        <v>359.85297049316421</v>
      </c>
      <c r="M175" s="9">
        <f t="shared" si="229"/>
        <v>514.67343454254888</v>
      </c>
      <c r="N175" s="9">
        <f t="shared" si="229"/>
        <v>736.10270289225014</v>
      </c>
    </row>
    <row r="176" spans="1:14" x14ac:dyDescent="0.3">
      <c r="A176" s="44" t="s">
        <v>129</v>
      </c>
      <c r="B176" s="47" t="str">
        <f t="shared" ref="B176:H176" si="230">+IFERROR(B175/A175-1,"nm")</f>
        <v>nm</v>
      </c>
      <c r="C176" s="47" t="str">
        <f t="shared" si="230"/>
        <v>nm</v>
      </c>
      <c r="D176" s="47" t="str">
        <f t="shared" si="230"/>
        <v>nm</v>
      </c>
      <c r="E176" s="47" t="str">
        <f t="shared" si="230"/>
        <v>nm</v>
      </c>
      <c r="F176" s="47" t="str">
        <f t="shared" si="230"/>
        <v>nm</v>
      </c>
      <c r="G176" s="47">
        <f t="shared" si="230"/>
        <v>-0.15094339622641506</v>
      </c>
      <c r="H176" s="47">
        <f t="shared" si="230"/>
        <v>-4.4444444444444398E-2</v>
      </c>
      <c r="I176" s="47">
        <f>+IFERROR(I175/H175-1,"nm")</f>
        <v>0.43023255813953498</v>
      </c>
      <c r="J176" s="47">
        <f t="shared" ref="J176:N176" si="231">+IFERROR(J175/I175-1,"nm")</f>
        <v>0.43023255813953498</v>
      </c>
      <c r="K176" s="47">
        <f t="shared" si="231"/>
        <v>0.43023255813953498</v>
      </c>
      <c r="L176" s="47">
        <f t="shared" si="231"/>
        <v>0.43023255813953498</v>
      </c>
      <c r="M176" s="47">
        <f t="shared" si="231"/>
        <v>0.43023255813953498</v>
      </c>
      <c r="N176" s="47">
        <f t="shared" si="231"/>
        <v>0.43023255813953498</v>
      </c>
    </row>
    <row r="177" spans="1:14" x14ac:dyDescent="0.3">
      <c r="A177" s="44" t="s">
        <v>137</v>
      </c>
      <c r="B177" s="47">
        <f>+Historicals!B201</f>
        <v>0</v>
      </c>
      <c r="C177" s="47" t="str">
        <f>+Historicals!C201</f>
        <v/>
      </c>
      <c r="D177" s="47" t="str">
        <f>+Historicals!D201</f>
        <v/>
      </c>
      <c r="E177" s="47" t="str">
        <f>+Historicals!E201</f>
        <v/>
      </c>
      <c r="F177" s="47" t="str">
        <f>+Historicals!F201</f>
        <v/>
      </c>
      <c r="G177" s="47">
        <f>+Historicals!G201</f>
        <v>-0.15094339622641506</v>
      </c>
      <c r="H177" s="47">
        <f>+Historicals!H201</f>
        <v>-4.4444444444444398E-2</v>
      </c>
      <c r="I177" s="47">
        <v>0.42</v>
      </c>
      <c r="J177" s="47">
        <v>0.42</v>
      </c>
      <c r="K177" s="47">
        <v>0.42</v>
      </c>
      <c r="L177" s="47">
        <v>0.42</v>
      </c>
      <c r="M177" s="47">
        <v>0.42</v>
      </c>
      <c r="N177" s="47">
        <v>0.42</v>
      </c>
    </row>
    <row r="178" spans="1:14" x14ac:dyDescent="0.3">
      <c r="A178" s="44" t="s">
        <v>138</v>
      </c>
      <c r="B178" s="47" t="str">
        <f t="shared" ref="B178:H178" si="232">+IFERROR(B176-B177,"nm")</f>
        <v>nm</v>
      </c>
      <c r="C178" s="47" t="str">
        <f t="shared" si="232"/>
        <v>nm</v>
      </c>
      <c r="D178" s="47" t="str">
        <f t="shared" si="232"/>
        <v>nm</v>
      </c>
      <c r="E178" s="47" t="str">
        <f t="shared" si="232"/>
        <v>nm</v>
      </c>
      <c r="F178" s="47" t="str">
        <f t="shared" si="232"/>
        <v>nm</v>
      </c>
      <c r="G178" s="47">
        <f t="shared" si="232"/>
        <v>0</v>
      </c>
      <c r="H178" s="47">
        <f t="shared" si="232"/>
        <v>0</v>
      </c>
      <c r="I178" s="47">
        <f>+IFERROR(I176-I177,"nm")</f>
        <v>1.0232558139534997E-2</v>
      </c>
      <c r="J178" s="47">
        <f t="shared" ref="J178:N178" si="233">+IFERROR(J176-J177,"nm")</f>
        <v>1.0232558139534997E-2</v>
      </c>
      <c r="K178" s="47">
        <f t="shared" si="233"/>
        <v>1.0232558139534997E-2</v>
      </c>
      <c r="L178" s="47">
        <f t="shared" si="233"/>
        <v>1.0232558139534997E-2</v>
      </c>
      <c r="M178" s="47">
        <f t="shared" si="233"/>
        <v>1.0232558139534997E-2</v>
      </c>
      <c r="N178" s="47">
        <f t="shared" si="233"/>
        <v>1.0232558139534997E-2</v>
      </c>
    </row>
    <row r="179" spans="1:14" x14ac:dyDescent="0.3">
      <c r="A179" s="9" t="s">
        <v>130</v>
      </c>
      <c r="B179" s="48">
        <f t="shared" ref="B179:H179" si="234">+B185+B182</f>
        <v>535</v>
      </c>
      <c r="C179" s="48">
        <f t="shared" si="234"/>
        <v>514</v>
      </c>
      <c r="D179" s="48">
        <f t="shared" si="234"/>
        <v>505</v>
      </c>
      <c r="E179" s="48">
        <f t="shared" si="234"/>
        <v>343</v>
      </c>
      <c r="F179" s="48">
        <f t="shared" si="234"/>
        <v>334</v>
      </c>
      <c r="G179" s="48">
        <f t="shared" si="234"/>
        <v>322</v>
      </c>
      <c r="H179" s="48">
        <f t="shared" si="234"/>
        <v>569</v>
      </c>
      <c r="I179" s="48">
        <f>+I185+I182</f>
        <v>691</v>
      </c>
      <c r="J179" s="9">
        <f>+I179*(1+I180)</f>
        <v>839.15817223198599</v>
      </c>
      <c r="K179" s="9">
        <f t="shared" ref="K179:N179" si="235">+J179*(1+J180)</f>
        <v>1019.083123044468</v>
      </c>
      <c r="L179" s="9">
        <f t="shared" si="235"/>
        <v>1237.5860070715771</v>
      </c>
      <c r="M179" s="9">
        <f t="shared" si="235"/>
        <v>1502.9383671115286</v>
      </c>
      <c r="N179" s="9">
        <f t="shared" si="235"/>
        <v>1825.1852577751604</v>
      </c>
    </row>
    <row r="180" spans="1:14" x14ac:dyDescent="0.3">
      <c r="A180" s="46" t="s">
        <v>129</v>
      </c>
      <c r="B180" s="47" t="str">
        <f t="shared" ref="B180:H180" si="236">+IFERROR(B179/A179-1,"nm")</f>
        <v>nm</v>
      </c>
      <c r="C180" s="47">
        <f t="shared" si="236"/>
        <v>-3.9252336448598157E-2</v>
      </c>
      <c r="D180" s="47">
        <f t="shared" si="236"/>
        <v>-1.7509727626459193E-2</v>
      </c>
      <c r="E180" s="47">
        <f t="shared" si="236"/>
        <v>-0.32079207920792074</v>
      </c>
      <c r="F180" s="47">
        <f t="shared" si="236"/>
        <v>-2.6239067055393583E-2</v>
      </c>
      <c r="G180" s="47">
        <f t="shared" si="236"/>
        <v>-3.59281437125748E-2</v>
      </c>
      <c r="H180" s="47">
        <f t="shared" si="236"/>
        <v>0.76708074534161486</v>
      </c>
      <c r="I180" s="47">
        <f>+IFERROR(I179/H179-1,"nm")</f>
        <v>0.21441124780316345</v>
      </c>
      <c r="J180" s="47">
        <f t="shared" ref="J180:N180" si="237">+IFERROR(J179/I179-1,"nm")</f>
        <v>0.21441124780316345</v>
      </c>
      <c r="K180" s="47">
        <f t="shared" si="237"/>
        <v>0.21441124780316345</v>
      </c>
      <c r="L180" s="47">
        <f t="shared" si="237"/>
        <v>0.21441124780316345</v>
      </c>
      <c r="M180" s="47">
        <f t="shared" si="237"/>
        <v>0.21441124780316345</v>
      </c>
      <c r="N180" s="47">
        <f t="shared" si="237"/>
        <v>0.21441124780316345</v>
      </c>
    </row>
    <row r="181" spans="1:14" x14ac:dyDescent="0.3">
      <c r="A181" s="46" t="s">
        <v>131</v>
      </c>
      <c r="B181" s="47">
        <f>+IFERROR(B179/B$161,"nm")</f>
        <v>0.26992936427850656</v>
      </c>
      <c r="C181" s="47">
        <f t="shared" ref="C181:N181" si="238">+IFERROR(C179/C$161,"nm")</f>
        <v>0.26291560102301792</v>
      </c>
      <c r="D181" s="47">
        <f t="shared" si="238"/>
        <v>0.24730656219392752</v>
      </c>
      <c r="E181" s="47">
        <f t="shared" si="238"/>
        <v>0.18186638388123011</v>
      </c>
      <c r="F181" s="47">
        <f t="shared" si="238"/>
        <v>0.17523609653725078</v>
      </c>
      <c r="G181" s="47">
        <f t="shared" si="238"/>
        <v>0.17443120260021669</v>
      </c>
      <c r="H181" s="47">
        <f t="shared" si="238"/>
        <v>0.25804988662131517</v>
      </c>
      <c r="I181" s="47">
        <f t="shared" si="238"/>
        <v>0.29454390451832907</v>
      </c>
      <c r="J181" s="47">
        <f t="shared" si="238"/>
        <v>0.33619899169425332</v>
      </c>
      <c r="K181" s="47">
        <f t="shared" si="238"/>
        <v>0.38374503862529913</v>
      </c>
      <c r="L181" s="47">
        <f t="shared" si="238"/>
        <v>0.43801515860420537</v>
      </c>
      <c r="M181" s="47">
        <f t="shared" si="238"/>
        <v>0.49996028575213131</v>
      </c>
      <c r="N181" s="47">
        <f t="shared" si="238"/>
        <v>0.5706658375154986</v>
      </c>
    </row>
    <row r="182" spans="1:14" x14ac:dyDescent="0.3">
      <c r="A182" s="9" t="s">
        <v>132</v>
      </c>
      <c r="B182" s="9">
        <f>+Historicals!B173</f>
        <v>18</v>
      </c>
      <c r="C182" s="9">
        <f>+Historicals!C173</f>
        <v>27</v>
      </c>
      <c r="D182" s="9">
        <f>+Historicals!D173</f>
        <v>28</v>
      </c>
      <c r="E182" s="9">
        <f>+Historicals!E173</f>
        <v>33</v>
      </c>
      <c r="F182" s="9">
        <f>+Historicals!F173</f>
        <v>31</v>
      </c>
      <c r="G182" s="9">
        <f>+Historicals!G173</f>
        <v>25</v>
      </c>
      <c r="H182" s="9">
        <f>+Historicals!H173</f>
        <v>26</v>
      </c>
      <c r="I182" s="9">
        <f>+Historicals!I173</f>
        <v>22</v>
      </c>
      <c r="J182" s="9">
        <f>+I182*(1+I183)</f>
        <v>18.615384615384617</v>
      </c>
      <c r="K182" s="9">
        <f t="shared" ref="K182:N182" si="239">+J182*(1+J183)</f>
        <v>15.751479289940832</v>
      </c>
      <c r="L182" s="9">
        <f t="shared" si="239"/>
        <v>13.32817478379609</v>
      </c>
      <c r="M182" s="9">
        <f t="shared" si="239"/>
        <v>11.277686355519769</v>
      </c>
      <c r="N182" s="9">
        <f t="shared" si="239"/>
        <v>9.5426576854398064</v>
      </c>
    </row>
    <row r="183" spans="1:14" x14ac:dyDescent="0.3">
      <c r="A183" s="46" t="s">
        <v>129</v>
      </c>
      <c r="B183" s="47" t="str">
        <f t="shared" ref="B183:H183" si="240">+IFERROR(B182/A182-1,"nm")</f>
        <v>nm</v>
      </c>
      <c r="C183" s="47">
        <f t="shared" si="240"/>
        <v>0.5</v>
      </c>
      <c r="D183" s="47">
        <f t="shared" si="240"/>
        <v>3.7037037037036979E-2</v>
      </c>
      <c r="E183" s="47">
        <f t="shared" si="240"/>
        <v>0.1785714285714286</v>
      </c>
      <c r="F183" s="47">
        <f t="shared" si="240"/>
        <v>-6.0606060606060552E-2</v>
      </c>
      <c r="G183" s="47">
        <f t="shared" si="240"/>
        <v>-0.19354838709677424</v>
      </c>
      <c r="H183" s="47">
        <f t="shared" si="240"/>
        <v>4.0000000000000036E-2</v>
      </c>
      <c r="I183" s="47">
        <f>+IFERROR(I182/H182-1,"nm")</f>
        <v>-0.15384615384615385</v>
      </c>
      <c r="J183" s="47">
        <f t="shared" ref="J183:N183" si="241">+IFERROR(J182/I182-1,"nm")</f>
        <v>-0.15384615384615374</v>
      </c>
      <c r="K183" s="47">
        <f t="shared" si="241"/>
        <v>-0.15384615384615374</v>
      </c>
      <c r="L183" s="47">
        <f t="shared" si="241"/>
        <v>-0.15384615384615374</v>
      </c>
      <c r="M183" s="47">
        <f t="shared" si="241"/>
        <v>-0.15384615384615374</v>
      </c>
      <c r="N183" s="47">
        <f t="shared" si="241"/>
        <v>-0.15384615384615374</v>
      </c>
    </row>
    <row r="184" spans="1:14" x14ac:dyDescent="0.3">
      <c r="A184" s="46" t="s">
        <v>133</v>
      </c>
      <c r="B184" s="47">
        <f>+IFERROR(B182/B$161,"nm")</f>
        <v>9.0817356205852677E-3</v>
      </c>
      <c r="C184" s="47">
        <f t="shared" ref="C184:N184" si="242">+IFERROR(C182/C$161,"nm")</f>
        <v>1.3810741687979539E-2</v>
      </c>
      <c r="D184" s="47">
        <f t="shared" si="242"/>
        <v>1.3712047012732615E-2</v>
      </c>
      <c r="E184" s="47">
        <f t="shared" si="242"/>
        <v>1.7497348886532343E-2</v>
      </c>
      <c r="F184" s="47">
        <f t="shared" si="242"/>
        <v>1.6264428121720881E-2</v>
      </c>
      <c r="G184" s="47">
        <f t="shared" si="242"/>
        <v>1.3542795232936078E-2</v>
      </c>
      <c r="H184" s="47">
        <f t="shared" si="242"/>
        <v>1.1791383219954649E-2</v>
      </c>
      <c r="I184" s="47">
        <f t="shared" si="242"/>
        <v>9.3776641091219103E-3</v>
      </c>
      <c r="J184" s="47">
        <f t="shared" si="242"/>
        <v>7.4580380014017946E-3</v>
      </c>
      <c r="K184" s="47">
        <f t="shared" si="242"/>
        <v>5.931363096727673E-3</v>
      </c>
      <c r="L184" s="47">
        <f t="shared" si="242"/>
        <v>4.7172015184972693E-3</v>
      </c>
      <c r="M184" s="47">
        <f t="shared" si="242"/>
        <v>3.7515811801151306E-3</v>
      </c>
      <c r="N184" s="47">
        <f t="shared" si="242"/>
        <v>2.9836252057083255E-3</v>
      </c>
    </row>
    <row r="185" spans="1:14" x14ac:dyDescent="0.3">
      <c r="A185" s="9" t="s">
        <v>134</v>
      </c>
      <c r="B185" s="9">
        <f>+Historicals!B140</f>
        <v>517</v>
      </c>
      <c r="C185" s="9">
        <f>+Historicals!C140</f>
        <v>487</v>
      </c>
      <c r="D185" s="9">
        <f>+Historicals!D140</f>
        <v>477</v>
      </c>
      <c r="E185" s="9">
        <f>+Historicals!E140</f>
        <v>310</v>
      </c>
      <c r="F185" s="9">
        <f>+Historicals!F140</f>
        <v>303</v>
      </c>
      <c r="G185" s="9">
        <f>+Historicals!G140</f>
        <v>297</v>
      </c>
      <c r="H185" s="9">
        <f>+Historicals!H140</f>
        <v>543</v>
      </c>
      <c r="I185" s="9">
        <f>+Historicals!I140</f>
        <v>669</v>
      </c>
      <c r="J185" s="9">
        <f>+I185*(1+I186)</f>
        <v>824.23756906077358</v>
      </c>
      <c r="K185" s="9">
        <f t="shared" ref="K185:N185" si="243">+J185*(1+J186)</f>
        <v>1015.4971154726659</v>
      </c>
      <c r="L185" s="9">
        <f t="shared" si="243"/>
        <v>1251.1373301127321</v>
      </c>
      <c r="M185" s="9">
        <f t="shared" si="243"/>
        <v>1541.4564895864048</v>
      </c>
      <c r="N185" s="9">
        <f t="shared" si="243"/>
        <v>1899.1425258440238</v>
      </c>
    </row>
    <row r="186" spans="1:14" x14ac:dyDescent="0.3">
      <c r="A186" s="46" t="s">
        <v>129</v>
      </c>
      <c r="B186" s="47" t="str">
        <f t="shared" ref="B186:H186" si="244">+IFERROR(B185/A185-1,"nm")</f>
        <v>nm</v>
      </c>
      <c r="C186" s="47">
        <f t="shared" si="244"/>
        <v>-5.8027079303675011E-2</v>
      </c>
      <c r="D186" s="47">
        <f t="shared" si="244"/>
        <v>-2.0533880903490731E-2</v>
      </c>
      <c r="E186" s="47">
        <f t="shared" si="244"/>
        <v>-0.35010482180293501</v>
      </c>
      <c r="F186" s="47">
        <f t="shared" si="244"/>
        <v>-2.2580645161290325E-2</v>
      </c>
      <c r="G186" s="47">
        <f t="shared" si="244"/>
        <v>-1.980198019801982E-2</v>
      </c>
      <c r="H186" s="47">
        <f t="shared" si="244"/>
        <v>0.82828282828282829</v>
      </c>
      <c r="I186" s="47">
        <f>+IFERROR(I185/H185-1,"nm")</f>
        <v>0.2320441988950277</v>
      </c>
      <c r="J186" s="47">
        <f t="shared" ref="J186:N186" si="245">+IFERROR(J185/I185-1,"nm")</f>
        <v>0.2320441988950277</v>
      </c>
      <c r="K186" s="47">
        <f t="shared" si="245"/>
        <v>0.2320441988950277</v>
      </c>
      <c r="L186" s="47">
        <f t="shared" si="245"/>
        <v>0.2320441988950277</v>
      </c>
      <c r="M186" s="47">
        <f t="shared" si="245"/>
        <v>0.2320441988950277</v>
      </c>
      <c r="N186" s="47">
        <f t="shared" si="245"/>
        <v>0.2320441988950277</v>
      </c>
    </row>
    <row r="187" spans="1:14" x14ac:dyDescent="0.3">
      <c r="A187" s="46" t="s">
        <v>131</v>
      </c>
      <c r="B187" s="47">
        <f>+IFERROR(B185/B$161,"nm")</f>
        <v>0.26084762865792127</v>
      </c>
      <c r="C187" s="47">
        <f t="shared" ref="C187:N187" si="246">+IFERROR(C185/C$161,"nm")</f>
        <v>0.24910485933503837</v>
      </c>
      <c r="D187" s="47">
        <f t="shared" si="246"/>
        <v>0.23359451518119489</v>
      </c>
      <c r="E187" s="47">
        <f t="shared" si="246"/>
        <v>0.16436903499469777</v>
      </c>
      <c r="F187" s="47">
        <f t="shared" si="246"/>
        <v>0.1589716684155299</v>
      </c>
      <c r="G187" s="47">
        <f t="shared" si="246"/>
        <v>0.16088840736728061</v>
      </c>
      <c r="H187" s="47">
        <f t="shared" si="246"/>
        <v>0.24625850340136055</v>
      </c>
      <c r="I187" s="47">
        <f t="shared" si="246"/>
        <v>0.28516624040920718</v>
      </c>
      <c r="J187" s="47">
        <f t="shared" si="246"/>
        <v>0.33022122503759382</v>
      </c>
      <c r="K187" s="47">
        <f t="shared" si="246"/>
        <v>0.38239469478873284</v>
      </c>
      <c r="L187" s="47">
        <f t="shared" si="246"/>
        <v>0.44281133832606051</v>
      </c>
      <c r="M187" s="47">
        <f t="shared" si="246"/>
        <v>0.51277354006819842</v>
      </c>
      <c r="N187" s="47">
        <f t="shared" si="246"/>
        <v>0.59378945531982086</v>
      </c>
    </row>
    <row r="188" spans="1:14" x14ac:dyDescent="0.3">
      <c r="A188" s="9" t="s">
        <v>135</v>
      </c>
      <c r="B188" s="9">
        <f>+Historicals!B151</f>
        <v>122</v>
      </c>
      <c r="C188" s="9">
        <f>+Historicals!C151</f>
        <v>125</v>
      </c>
      <c r="D188" s="9">
        <f>+Historicals!D151</f>
        <v>125</v>
      </c>
      <c r="E188" s="9">
        <f>+Historicals!E151</f>
        <v>115</v>
      </c>
      <c r="F188" s="9">
        <f>+Historicals!F151</f>
        <v>100</v>
      </c>
      <c r="G188" s="9">
        <f>+Historicals!G151</f>
        <v>80</v>
      </c>
      <c r="H188" s="9">
        <f>+Historicals!H151</f>
        <v>63</v>
      </c>
      <c r="I188" s="9">
        <f>+Historicals!I151</f>
        <v>49</v>
      </c>
      <c r="J188" s="9">
        <f>+I188*(1+I189)</f>
        <v>38.111111111111114</v>
      </c>
      <c r="K188" s="9">
        <f t="shared" ref="K188:N188" si="247">+J188*(1+J189)</f>
        <v>29.641975308641978</v>
      </c>
      <c r="L188" s="9">
        <f t="shared" si="247"/>
        <v>23.054869684499316</v>
      </c>
      <c r="M188" s="9">
        <f t="shared" si="247"/>
        <v>17.931565310166135</v>
      </c>
      <c r="N188" s="9">
        <f t="shared" si="247"/>
        <v>13.946773019018105</v>
      </c>
    </row>
    <row r="189" spans="1:14" x14ac:dyDescent="0.3">
      <c r="A189" s="46" t="s">
        <v>129</v>
      </c>
      <c r="B189" s="47" t="str">
        <f t="shared" ref="B189:H189" si="248">+IFERROR(B188/A188-1,"nm")</f>
        <v>nm</v>
      </c>
      <c r="C189" s="47">
        <f t="shared" si="248"/>
        <v>2.4590163934426146E-2</v>
      </c>
      <c r="D189" s="47">
        <f t="shared" si="248"/>
        <v>0</v>
      </c>
      <c r="E189" s="47">
        <f t="shared" si="248"/>
        <v>-7.999999999999996E-2</v>
      </c>
      <c r="F189" s="47">
        <f t="shared" si="248"/>
        <v>-0.13043478260869568</v>
      </c>
      <c r="G189" s="47">
        <f t="shared" si="248"/>
        <v>-0.19999999999999996</v>
      </c>
      <c r="H189" s="47">
        <f t="shared" si="248"/>
        <v>-0.21250000000000002</v>
      </c>
      <c r="I189" s="47">
        <f>+IFERROR(I188/H188-1,"nm")</f>
        <v>-0.22222222222222221</v>
      </c>
      <c r="J189" s="47">
        <f t="shared" ref="J189:N189" si="249">+IFERROR(J188/I188-1,"nm")</f>
        <v>-0.22222222222222221</v>
      </c>
      <c r="K189" s="47">
        <f t="shared" si="249"/>
        <v>-0.22222222222222221</v>
      </c>
      <c r="L189" s="47">
        <f t="shared" si="249"/>
        <v>-0.22222222222222221</v>
      </c>
      <c r="M189" s="47">
        <f t="shared" si="249"/>
        <v>-0.22222222222222221</v>
      </c>
      <c r="N189" s="47">
        <f t="shared" si="249"/>
        <v>-0.22222222222222221</v>
      </c>
    </row>
    <row r="190" spans="1:14" x14ac:dyDescent="0.3">
      <c r="A190" s="46" t="s">
        <v>133</v>
      </c>
      <c r="B190" s="47">
        <f>+IFERROR(B188/B$161,"nm")</f>
        <v>6.1553985872855703E-2</v>
      </c>
      <c r="C190" s="47">
        <f t="shared" ref="C190:N190" si="250">+IFERROR(C188/C$161,"nm")</f>
        <v>6.3938618925831206E-2</v>
      </c>
      <c r="D190" s="47">
        <f t="shared" si="250"/>
        <v>6.1214495592556317E-2</v>
      </c>
      <c r="E190" s="47">
        <f t="shared" si="250"/>
        <v>6.097560975609756E-2</v>
      </c>
      <c r="F190" s="47">
        <f t="shared" si="250"/>
        <v>5.2465897166841552E-2</v>
      </c>
      <c r="G190" s="47">
        <f t="shared" si="250"/>
        <v>4.3336944745395449E-2</v>
      </c>
      <c r="H190" s="47">
        <f t="shared" si="250"/>
        <v>2.8571428571428571E-2</v>
      </c>
      <c r="I190" s="47">
        <f t="shared" si="250"/>
        <v>2.0886615515771527E-2</v>
      </c>
      <c r="J190" s="47">
        <f t="shared" si="250"/>
        <v>1.5268774769628376E-2</v>
      </c>
      <c r="K190" s="47">
        <f t="shared" si="250"/>
        <v>1.116195598035493E-2</v>
      </c>
      <c r="L190" s="47">
        <f t="shared" si="250"/>
        <v>8.1597419037974014E-3</v>
      </c>
      <c r="M190" s="47">
        <f t="shared" si="250"/>
        <v>5.9650287148391061E-3</v>
      </c>
      <c r="N190" s="47">
        <f t="shared" si="250"/>
        <v>4.3606241457583407E-3</v>
      </c>
    </row>
    <row r="191" spans="1:14" x14ac:dyDescent="0.3">
      <c r="A191" s="9" t="s">
        <v>201</v>
      </c>
      <c r="B191" s="9">
        <f>+Historicals!B151</f>
        <v>122</v>
      </c>
      <c r="C191" s="9">
        <f>+Historicals!C151</f>
        <v>125</v>
      </c>
      <c r="D191" s="9">
        <f>+Historicals!D151</f>
        <v>125</v>
      </c>
      <c r="E191" s="9">
        <f>+Historicals!E151</f>
        <v>115</v>
      </c>
      <c r="F191" s="9">
        <f>+Historicals!F151</f>
        <v>100</v>
      </c>
      <c r="G191" s="9">
        <f>+Historicals!G151</f>
        <v>80</v>
      </c>
      <c r="H191" s="9">
        <f>+Historicals!H151</f>
        <v>63</v>
      </c>
      <c r="I191" s="9">
        <f>+Historicals!I151</f>
        <v>49</v>
      </c>
      <c r="J191" s="9">
        <f t="shared" ref="J191:N191" si="251">+I191*(1+I192)</f>
        <v>38.111111111111114</v>
      </c>
      <c r="K191" s="9">
        <f t="shared" si="251"/>
        <v>29.641975308641978</v>
      </c>
      <c r="L191" s="9">
        <f t="shared" si="251"/>
        <v>23.054869684499316</v>
      </c>
      <c r="M191" s="9">
        <f t="shared" si="251"/>
        <v>17.931565310166135</v>
      </c>
      <c r="N191" s="9">
        <f t="shared" si="251"/>
        <v>13.946773019018105</v>
      </c>
    </row>
    <row r="192" spans="1:14" x14ac:dyDescent="0.3">
      <c r="A192" s="46" t="s">
        <v>129</v>
      </c>
      <c r="B192" s="47" t="str">
        <f t="shared" ref="B192:H192" si="252">+IFERROR(B191/A191-1,"nm")</f>
        <v>nm</v>
      </c>
      <c r="C192" s="47">
        <f t="shared" si="252"/>
        <v>2.4590163934426146E-2</v>
      </c>
      <c r="D192" s="47">
        <f t="shared" si="252"/>
        <v>0</v>
      </c>
      <c r="E192" s="47">
        <f t="shared" si="252"/>
        <v>-7.999999999999996E-2</v>
      </c>
      <c r="F192" s="47">
        <f t="shared" si="252"/>
        <v>-0.13043478260869568</v>
      </c>
      <c r="G192" s="47">
        <f t="shared" si="252"/>
        <v>-0.19999999999999996</v>
      </c>
      <c r="H192" s="47">
        <f t="shared" si="252"/>
        <v>-0.21250000000000002</v>
      </c>
      <c r="I192" s="47">
        <f>+IFERROR(I191/H191-1,"nm")</f>
        <v>-0.22222222222222221</v>
      </c>
      <c r="J192" s="47">
        <f t="shared" ref="J192:N192" si="253">+IFERROR(J191/I191-1,"nm")</f>
        <v>-0.22222222222222221</v>
      </c>
      <c r="K192" s="47">
        <f t="shared" si="253"/>
        <v>-0.22222222222222221</v>
      </c>
      <c r="L192" s="47">
        <f t="shared" si="253"/>
        <v>-0.22222222222222221</v>
      </c>
      <c r="M192" s="47">
        <f t="shared" si="253"/>
        <v>-0.22222222222222221</v>
      </c>
      <c r="N192" s="47">
        <f t="shared" si="253"/>
        <v>-0.22222222222222221</v>
      </c>
    </row>
    <row r="193" spans="1:14" x14ac:dyDescent="0.3">
      <c r="A193" s="46" t="s">
        <v>133</v>
      </c>
      <c r="B193" s="47">
        <f>+IFERROR(B191/B$161,"nm")</f>
        <v>6.1553985872855703E-2</v>
      </c>
      <c r="C193" s="47">
        <f t="shared" ref="C193:N193" si="254">+IFERROR(C191/C$161,"nm")</f>
        <v>6.3938618925831206E-2</v>
      </c>
      <c r="D193" s="47">
        <f t="shared" si="254"/>
        <v>6.1214495592556317E-2</v>
      </c>
      <c r="E193" s="47">
        <f t="shared" si="254"/>
        <v>6.097560975609756E-2</v>
      </c>
      <c r="F193" s="47">
        <f t="shared" si="254"/>
        <v>5.2465897166841552E-2</v>
      </c>
      <c r="G193" s="47">
        <f t="shared" si="254"/>
        <v>4.3336944745395449E-2</v>
      </c>
      <c r="H193" s="47">
        <f t="shared" si="254"/>
        <v>2.8571428571428571E-2</v>
      </c>
      <c r="I193" s="47">
        <f t="shared" si="254"/>
        <v>2.0886615515771527E-2</v>
      </c>
      <c r="J193" s="47">
        <f t="shared" si="254"/>
        <v>1.5268774769628376E-2</v>
      </c>
      <c r="K193" s="47">
        <f t="shared" si="254"/>
        <v>1.116195598035493E-2</v>
      </c>
      <c r="L193" s="47">
        <f t="shared" si="254"/>
        <v>8.1597419037974014E-3</v>
      </c>
      <c r="M193" s="47">
        <f t="shared" si="254"/>
        <v>5.9650287148391061E-3</v>
      </c>
      <c r="N193" s="47">
        <f t="shared" si="254"/>
        <v>4.3606241457583407E-3</v>
      </c>
    </row>
    <row r="194" spans="1:14" x14ac:dyDescent="0.3">
      <c r="A194" s="43" t="str">
        <f>+Historicals!A130</f>
        <v>Corporate</v>
      </c>
      <c r="B194" s="43"/>
      <c r="C194" s="43"/>
      <c r="D194" s="43"/>
      <c r="E194" s="43"/>
      <c r="F194" s="43"/>
      <c r="G194" s="43"/>
      <c r="H194" s="43"/>
      <c r="I194" s="43"/>
      <c r="J194" s="39"/>
      <c r="K194" s="39"/>
      <c r="L194" s="39"/>
      <c r="M194" s="39"/>
      <c r="N194" s="39"/>
    </row>
    <row r="195" spans="1:14" x14ac:dyDescent="0.3">
      <c r="A195" s="9" t="s">
        <v>136</v>
      </c>
      <c r="B195" s="9">
        <f>+Historicals!B130</f>
        <v>-82</v>
      </c>
      <c r="C195" s="9">
        <f>+Historicals!C130</f>
        <v>-86</v>
      </c>
      <c r="D195" s="9">
        <f>+Historicals!D130</f>
        <v>75</v>
      </c>
      <c r="E195" s="9">
        <f>+Historicals!E130</f>
        <v>26</v>
      </c>
      <c r="F195" s="9">
        <f>+Historicals!F130</f>
        <v>-7</v>
      </c>
      <c r="G195" s="9">
        <f>+Historicals!G130</f>
        <v>-11</v>
      </c>
      <c r="H195" s="9">
        <f>+Historicals!H130</f>
        <v>40</v>
      </c>
      <c r="I195" s="9">
        <f>+Historicals!I130</f>
        <v>-72</v>
      </c>
      <c r="J195" s="9">
        <f>+I195*(1+I196)</f>
        <v>129.6</v>
      </c>
      <c r="K195" s="9">
        <f t="shared" ref="K195:N195" si="255">+J195*(1+J196)</f>
        <v>-233.27999999999997</v>
      </c>
      <c r="L195" s="9">
        <f t="shared" si="255"/>
        <v>419.90399999999988</v>
      </c>
      <c r="M195" s="9">
        <f t="shared" si="255"/>
        <v>-755.82719999999972</v>
      </c>
      <c r="N195" s="9">
        <f t="shared" si="255"/>
        <v>1360.4889599999995</v>
      </c>
    </row>
    <row r="196" spans="1:14" x14ac:dyDescent="0.3">
      <c r="A196" s="44" t="s">
        <v>129</v>
      </c>
      <c r="B196" s="47" t="str">
        <f t="shared" ref="B196:H196" si="256">+IFERROR(B195/A195-1,"nm")</f>
        <v>nm</v>
      </c>
      <c r="C196" s="47">
        <f t="shared" si="256"/>
        <v>4.8780487804878092E-2</v>
      </c>
      <c r="D196" s="47">
        <f t="shared" si="256"/>
        <v>-1.8720930232558139</v>
      </c>
      <c r="E196" s="47">
        <f t="shared" si="256"/>
        <v>-0.65333333333333332</v>
      </c>
      <c r="F196" s="47">
        <f t="shared" si="256"/>
        <v>-1.2692307692307692</v>
      </c>
      <c r="G196" s="47">
        <f t="shared" si="256"/>
        <v>0.5714285714285714</v>
      </c>
      <c r="H196" s="47">
        <f t="shared" si="256"/>
        <v>-4.6363636363636367</v>
      </c>
      <c r="I196" s="47">
        <f>+IFERROR(I195/H195-1,"nm")</f>
        <v>-2.8</v>
      </c>
      <c r="J196" s="47">
        <f t="shared" ref="J196:N196" si="257">+IFERROR(J195/I195-1,"nm")</f>
        <v>-2.8</v>
      </c>
      <c r="K196" s="47">
        <f t="shared" si="257"/>
        <v>-2.8</v>
      </c>
      <c r="L196" s="47">
        <f t="shared" si="257"/>
        <v>-2.8</v>
      </c>
      <c r="M196" s="47">
        <f t="shared" si="257"/>
        <v>-2.8</v>
      </c>
      <c r="N196" s="47">
        <f t="shared" si="257"/>
        <v>-2.8</v>
      </c>
    </row>
    <row r="197" spans="1:14" x14ac:dyDescent="0.3">
      <c r="A197" s="44" t="s">
        <v>137</v>
      </c>
      <c r="B197" s="47">
        <f>+Historicals!B202</f>
        <v>0</v>
      </c>
      <c r="C197" s="47">
        <f>+Historicals!C202</f>
        <v>4.8780487804878092E-2</v>
      </c>
      <c r="D197" s="47">
        <f>+Historicals!D202</f>
        <v>-1.8720930232558139</v>
      </c>
      <c r="E197" s="47">
        <f>+Historicals!E202</f>
        <v>-0.65333333333333332</v>
      </c>
      <c r="F197" s="47">
        <f>+Historicals!F202</f>
        <v>-1.2692307692307692</v>
      </c>
      <c r="G197" s="47">
        <f>+Historicals!G202</f>
        <v>0.5714285714285714</v>
      </c>
      <c r="H197" s="47">
        <f>+Historicals!H202</f>
        <v>-4.6363636363636367</v>
      </c>
      <c r="I197" s="47">
        <f>+Historicals!I202</f>
        <v>0</v>
      </c>
      <c r="J197" s="47">
        <v>0</v>
      </c>
      <c r="K197" s="47">
        <v>0</v>
      </c>
      <c r="L197" s="47">
        <v>0</v>
      </c>
      <c r="M197" s="47">
        <v>0</v>
      </c>
      <c r="N197" s="47">
        <v>0</v>
      </c>
    </row>
    <row r="198" spans="1:14" x14ac:dyDescent="0.3">
      <c r="A198" s="44" t="s">
        <v>138</v>
      </c>
      <c r="B198" s="47" t="str">
        <f t="shared" ref="B198:H198" si="258">+IFERROR(B196-B197,"nm")</f>
        <v>nm</v>
      </c>
      <c r="C198" s="47">
        <f t="shared" si="258"/>
        <v>0</v>
      </c>
      <c r="D198" s="47">
        <f t="shared" si="258"/>
        <v>0</v>
      </c>
      <c r="E198" s="47">
        <f t="shared" si="258"/>
        <v>0</v>
      </c>
      <c r="F198" s="47">
        <f t="shared" si="258"/>
        <v>0</v>
      </c>
      <c r="G198" s="47">
        <f t="shared" si="258"/>
        <v>0</v>
      </c>
      <c r="H198" s="47">
        <f t="shared" si="258"/>
        <v>0</v>
      </c>
      <c r="I198" s="47">
        <f>+IFERROR(I196-I197,"nm")</f>
        <v>-2.8</v>
      </c>
      <c r="J198" s="47">
        <f t="shared" ref="J198:N198" si="259">+IFERROR(J196-J197,"nm")</f>
        <v>-2.8</v>
      </c>
      <c r="K198" s="47">
        <f t="shared" si="259"/>
        <v>-2.8</v>
      </c>
      <c r="L198" s="47">
        <f t="shared" si="259"/>
        <v>-2.8</v>
      </c>
      <c r="M198" s="47">
        <f t="shared" si="259"/>
        <v>-2.8</v>
      </c>
      <c r="N198" s="47">
        <f t="shared" si="259"/>
        <v>-2.8</v>
      </c>
    </row>
    <row r="199" spans="1:14" x14ac:dyDescent="0.3">
      <c r="A199" s="9" t="s">
        <v>130</v>
      </c>
      <c r="B199" s="48">
        <f t="shared" ref="B199:H199" si="260">+B205+B202</f>
        <v>-1022</v>
      </c>
      <c r="C199" s="48">
        <f t="shared" si="260"/>
        <v>-1089</v>
      </c>
      <c r="D199" s="48">
        <f t="shared" si="260"/>
        <v>-633</v>
      </c>
      <c r="E199" s="48">
        <f t="shared" si="260"/>
        <v>-1346</v>
      </c>
      <c r="F199" s="48">
        <f t="shared" si="260"/>
        <v>-1694</v>
      </c>
      <c r="G199" s="48">
        <f t="shared" si="260"/>
        <v>-1855</v>
      </c>
      <c r="H199" s="48">
        <f t="shared" si="260"/>
        <v>-2120</v>
      </c>
      <c r="I199" s="48">
        <f>+I205+I202</f>
        <v>-2085</v>
      </c>
      <c r="J199" s="9">
        <f>+I199*(1+I200)</f>
        <v>-2050.5778301886794</v>
      </c>
      <c r="K199" s="9">
        <f t="shared" ref="K199:N199" si="261">+J199*(1+J200)</f>
        <v>-2016.7239509166966</v>
      </c>
      <c r="L199" s="9">
        <f t="shared" si="261"/>
        <v>-1983.4289800289209</v>
      </c>
      <c r="M199" s="9">
        <f t="shared" si="261"/>
        <v>-1950.6836902642926</v>
      </c>
      <c r="N199" s="9">
        <f t="shared" si="261"/>
        <v>-1918.4790066986086</v>
      </c>
    </row>
    <row r="200" spans="1:14" x14ac:dyDescent="0.3">
      <c r="A200" s="46" t="s">
        <v>129</v>
      </c>
      <c r="B200" s="47" t="str">
        <f t="shared" ref="B200:H200" si="262">+IFERROR(B199/A199-1,"nm")</f>
        <v>nm</v>
      </c>
      <c r="C200" s="47">
        <f t="shared" si="262"/>
        <v>6.5557729941291498E-2</v>
      </c>
      <c r="D200" s="47">
        <f t="shared" si="262"/>
        <v>-0.41873278236914602</v>
      </c>
      <c r="E200" s="47">
        <f t="shared" si="262"/>
        <v>1.126382306477093</v>
      </c>
      <c r="F200" s="47">
        <f t="shared" si="262"/>
        <v>0.25854383358098065</v>
      </c>
      <c r="G200" s="47">
        <f t="shared" si="262"/>
        <v>9.5041322314049603E-2</v>
      </c>
      <c r="H200" s="47">
        <f t="shared" si="262"/>
        <v>0.14285714285714279</v>
      </c>
      <c r="I200" s="47">
        <f>+IFERROR(I199/H199-1,"nm")</f>
        <v>-1.650943396226412E-2</v>
      </c>
      <c r="J200" s="47">
        <f t="shared" ref="J200:N200" si="263">+IFERROR(J199/I199-1,"nm")</f>
        <v>-1.650943396226412E-2</v>
      </c>
      <c r="K200" s="47">
        <f t="shared" si="263"/>
        <v>-1.650943396226412E-2</v>
      </c>
      <c r="L200" s="47">
        <f t="shared" si="263"/>
        <v>-1.650943396226412E-2</v>
      </c>
      <c r="M200" s="47">
        <f t="shared" si="263"/>
        <v>-1.650943396226412E-2</v>
      </c>
      <c r="N200" s="47">
        <f t="shared" si="263"/>
        <v>-1.650943396226412E-2</v>
      </c>
    </row>
    <row r="201" spans="1:14" x14ac:dyDescent="0.3">
      <c r="A201" s="46" t="s">
        <v>131</v>
      </c>
      <c r="B201" s="47">
        <f>+IFERROR(B199/B$195,"nm")</f>
        <v>12.463414634146341</v>
      </c>
      <c r="C201" s="47">
        <f t="shared" ref="C201:N201" si="264">+IFERROR(C199/C$195,"nm")</f>
        <v>12.662790697674419</v>
      </c>
      <c r="D201" s="47">
        <f t="shared" si="264"/>
        <v>-8.44</v>
      </c>
      <c r="E201" s="47">
        <f t="shared" si="264"/>
        <v>-51.769230769230766</v>
      </c>
      <c r="F201" s="47">
        <f t="shared" si="264"/>
        <v>242</v>
      </c>
      <c r="G201" s="47">
        <f t="shared" si="264"/>
        <v>168.63636363636363</v>
      </c>
      <c r="H201" s="47">
        <f t="shared" si="264"/>
        <v>-53</v>
      </c>
      <c r="I201" s="47">
        <f t="shared" si="264"/>
        <v>28.958333333333332</v>
      </c>
      <c r="J201" s="47">
        <f t="shared" si="264"/>
        <v>-15.822359800838576</v>
      </c>
      <c r="K201" s="47">
        <f t="shared" si="264"/>
        <v>8.6450786647663609</v>
      </c>
      <c r="L201" s="47">
        <f t="shared" si="264"/>
        <v>-4.7235296163621241</v>
      </c>
      <c r="M201" s="47">
        <f t="shared" si="264"/>
        <v>2.5808593422733308</v>
      </c>
      <c r="N201" s="47">
        <f t="shared" si="264"/>
        <v>-1.4101393418867649</v>
      </c>
    </row>
    <row r="202" spans="1:14" x14ac:dyDescent="0.3">
      <c r="A202" s="9" t="s">
        <v>132</v>
      </c>
      <c r="B202" s="9">
        <f>+Historicals!B174</f>
        <v>75</v>
      </c>
      <c r="C202" s="9">
        <f>+Historicals!C174</f>
        <v>84</v>
      </c>
      <c r="D202" s="9">
        <f>+Historicals!D174</f>
        <v>91</v>
      </c>
      <c r="E202" s="9">
        <f>+Historicals!E174</f>
        <v>110</v>
      </c>
      <c r="F202" s="9">
        <f>+Historicals!F174</f>
        <v>116</v>
      </c>
      <c r="G202" s="9">
        <f>+Historicals!G174</f>
        <v>112</v>
      </c>
      <c r="H202" s="9">
        <f>+Historicals!H174</f>
        <v>141</v>
      </c>
      <c r="I202" s="9">
        <f>+Historicals!I174</f>
        <v>134</v>
      </c>
      <c r="J202" s="9">
        <f>+I202*(1+I203)</f>
        <v>127.34751773049646</v>
      </c>
      <c r="K202" s="9">
        <f t="shared" ref="K202:N202" si="265">+J202*(1+J203)</f>
        <v>121.02530053820232</v>
      </c>
      <c r="L202" s="9">
        <f t="shared" si="265"/>
        <v>115.01695228453271</v>
      </c>
      <c r="M202" s="9">
        <f t="shared" si="265"/>
        <v>109.30689082359847</v>
      </c>
      <c r="N202" s="9">
        <f t="shared" si="265"/>
        <v>103.88030759122124</v>
      </c>
    </row>
    <row r="203" spans="1:14" x14ac:dyDescent="0.3">
      <c r="A203" s="46" t="s">
        <v>129</v>
      </c>
      <c r="B203" s="47" t="str">
        <f t="shared" ref="B203:H203" si="266">+IFERROR(B202/A202-1,"nm")</f>
        <v>nm</v>
      </c>
      <c r="C203" s="47">
        <f t="shared" si="266"/>
        <v>0.12000000000000011</v>
      </c>
      <c r="D203" s="47">
        <f t="shared" si="266"/>
        <v>8.3333333333333259E-2</v>
      </c>
      <c r="E203" s="47">
        <f t="shared" si="266"/>
        <v>0.20879120879120872</v>
      </c>
      <c r="F203" s="47">
        <f t="shared" si="266"/>
        <v>5.4545454545454453E-2</v>
      </c>
      <c r="G203" s="47">
        <f t="shared" si="266"/>
        <v>-3.4482758620689613E-2</v>
      </c>
      <c r="H203" s="47">
        <f t="shared" si="266"/>
        <v>0.2589285714285714</v>
      </c>
      <c r="I203" s="47">
        <f>+IFERROR(I202/H202-1,"nm")</f>
        <v>-4.9645390070921946E-2</v>
      </c>
      <c r="J203" s="47">
        <f t="shared" ref="J203:N203" si="267">+IFERROR(J202/I202-1,"nm")</f>
        <v>-4.9645390070921946E-2</v>
      </c>
      <c r="K203" s="47">
        <f t="shared" si="267"/>
        <v>-4.9645390070921946E-2</v>
      </c>
      <c r="L203" s="47">
        <f t="shared" si="267"/>
        <v>-4.9645390070921946E-2</v>
      </c>
      <c r="M203" s="47">
        <f t="shared" si="267"/>
        <v>-4.9645390070921946E-2</v>
      </c>
      <c r="N203" s="47">
        <f t="shared" si="267"/>
        <v>-4.9645390070921946E-2</v>
      </c>
    </row>
    <row r="204" spans="1:14" x14ac:dyDescent="0.3">
      <c r="A204" s="46" t="s">
        <v>133</v>
      </c>
      <c r="B204" s="47">
        <f>+IFERROR(B202/B$195,"nm")</f>
        <v>-0.91463414634146345</v>
      </c>
      <c r="C204" s="47">
        <f t="shared" ref="C204:N204" si="268">+IFERROR(C202/C$195,"nm")</f>
        <v>-0.97674418604651159</v>
      </c>
      <c r="D204" s="47">
        <f t="shared" si="268"/>
        <v>1.2133333333333334</v>
      </c>
      <c r="E204" s="47">
        <f t="shared" si="268"/>
        <v>4.2307692307692308</v>
      </c>
      <c r="F204" s="47">
        <f t="shared" si="268"/>
        <v>-16.571428571428573</v>
      </c>
      <c r="G204" s="47">
        <f t="shared" si="268"/>
        <v>-10.181818181818182</v>
      </c>
      <c r="H204" s="47">
        <f t="shared" si="268"/>
        <v>3.5249999999999999</v>
      </c>
      <c r="I204" s="47">
        <f t="shared" si="268"/>
        <v>-1.8611111111111112</v>
      </c>
      <c r="J204" s="47">
        <f t="shared" si="268"/>
        <v>0.98261973557481841</v>
      </c>
      <c r="K204" s="47">
        <f t="shared" si="268"/>
        <v>-0.51879844195045577</v>
      </c>
      <c r="L204" s="47">
        <f t="shared" si="268"/>
        <v>0.27391249496202164</v>
      </c>
      <c r="M204" s="47">
        <f t="shared" si="268"/>
        <v>-0.1446188901690737</v>
      </c>
      <c r="N204" s="47">
        <f t="shared" si="268"/>
        <v>7.6355127197225675E-2</v>
      </c>
    </row>
    <row r="205" spans="1:14" x14ac:dyDescent="0.3">
      <c r="A205" s="9" t="s">
        <v>134</v>
      </c>
      <c r="B205" s="9">
        <f>+Historicals!B141</f>
        <v>-1097</v>
      </c>
      <c r="C205" s="9">
        <f>+Historicals!C141</f>
        <v>-1173</v>
      </c>
      <c r="D205" s="9">
        <f>+Historicals!D141</f>
        <v>-724</v>
      </c>
      <c r="E205" s="9">
        <f>+Historicals!E141</f>
        <v>-1456</v>
      </c>
      <c r="F205" s="9">
        <f>+Historicals!F141</f>
        <v>-1810</v>
      </c>
      <c r="G205" s="9">
        <f>+Historicals!G141</f>
        <v>-1967</v>
      </c>
      <c r="H205" s="9">
        <f>+Historicals!H141</f>
        <v>-2261</v>
      </c>
      <c r="I205" s="9">
        <f>+Historicals!I141</f>
        <v>-2219</v>
      </c>
      <c r="J205" s="9">
        <f>+I205*(1+I206)</f>
        <v>-2177.7801857585141</v>
      </c>
      <c r="K205" s="9">
        <f t="shared" ref="K205:N205" si="269">+J205*(1+J206)</f>
        <v>-2137.3260646608328</v>
      </c>
      <c r="L205" s="9">
        <f t="shared" si="269"/>
        <v>-2097.6234133049038</v>
      </c>
      <c r="M205" s="9">
        <f t="shared" si="269"/>
        <v>-2058.6582725004782</v>
      </c>
      <c r="N205" s="9">
        <f t="shared" si="269"/>
        <v>-2020.4169423611502</v>
      </c>
    </row>
    <row r="206" spans="1:14" x14ac:dyDescent="0.3">
      <c r="A206" s="46" t="s">
        <v>129</v>
      </c>
      <c r="B206" s="47" t="str">
        <f t="shared" ref="B206:H206" si="270">+IFERROR(B205/A205-1,"nm")</f>
        <v>nm</v>
      </c>
      <c r="C206" s="47">
        <f t="shared" si="270"/>
        <v>6.9279854147675568E-2</v>
      </c>
      <c r="D206" s="47">
        <f t="shared" si="270"/>
        <v>-0.38277919863597609</v>
      </c>
      <c r="E206" s="47">
        <f t="shared" si="270"/>
        <v>1.0110497237569063</v>
      </c>
      <c r="F206" s="47">
        <f t="shared" si="270"/>
        <v>0.24313186813186816</v>
      </c>
      <c r="G206" s="47">
        <f t="shared" si="270"/>
        <v>8.6740331491712785E-2</v>
      </c>
      <c r="H206" s="47">
        <f t="shared" si="270"/>
        <v>0.14946619217081847</v>
      </c>
      <c r="I206" s="47">
        <f>+IFERROR(I205/H205-1,"nm")</f>
        <v>-1.8575851393188847E-2</v>
      </c>
      <c r="J206" s="47">
        <f t="shared" ref="J206:N206" si="271">+IFERROR(J205/I205-1,"nm")</f>
        <v>-1.8575851393188736E-2</v>
      </c>
      <c r="K206" s="47">
        <f t="shared" si="271"/>
        <v>-1.8575851393188847E-2</v>
      </c>
      <c r="L206" s="47">
        <f t="shared" si="271"/>
        <v>-1.8575851393188958E-2</v>
      </c>
      <c r="M206" s="47">
        <f t="shared" si="271"/>
        <v>-1.8575851393188958E-2</v>
      </c>
      <c r="N206" s="47">
        <f t="shared" si="271"/>
        <v>-1.8575851393188958E-2</v>
      </c>
    </row>
    <row r="207" spans="1:14" x14ac:dyDescent="0.3">
      <c r="A207" s="46" t="s">
        <v>131</v>
      </c>
      <c r="B207" s="47">
        <f>+IFERROR(B205/B$195,"nm")</f>
        <v>13.378048780487806</v>
      </c>
      <c r="C207" s="47">
        <f t="shared" ref="C207:N207" si="272">+IFERROR(C205/C$195,"nm")</f>
        <v>13.63953488372093</v>
      </c>
      <c r="D207" s="47">
        <f t="shared" si="272"/>
        <v>-9.6533333333333342</v>
      </c>
      <c r="E207" s="47">
        <f t="shared" si="272"/>
        <v>-56</v>
      </c>
      <c r="F207" s="47">
        <f t="shared" si="272"/>
        <v>258.57142857142856</v>
      </c>
      <c r="G207" s="47">
        <f t="shared" si="272"/>
        <v>178.81818181818181</v>
      </c>
      <c r="H207" s="47">
        <f t="shared" si="272"/>
        <v>-56.524999999999999</v>
      </c>
      <c r="I207" s="47">
        <f t="shared" si="272"/>
        <v>30.819444444444443</v>
      </c>
      <c r="J207" s="47">
        <f t="shared" si="272"/>
        <v>-16.803859458013228</v>
      </c>
      <c r="K207" s="47">
        <f t="shared" si="272"/>
        <v>9.1620630343828573</v>
      </c>
      <c r="L207" s="47">
        <f t="shared" si="272"/>
        <v>-4.9954832850006294</v>
      </c>
      <c r="M207" s="47">
        <f t="shared" si="272"/>
        <v>2.7237155165896105</v>
      </c>
      <c r="N207" s="47">
        <f t="shared" si="272"/>
        <v>-1.4850667677311773</v>
      </c>
    </row>
    <row r="208" spans="1:14" x14ac:dyDescent="0.3">
      <c r="A208" s="9" t="s">
        <v>135</v>
      </c>
      <c r="B208" s="9">
        <f>+Historicals!B152</f>
        <v>713</v>
      </c>
      <c r="C208" s="9">
        <f>+Historicals!C152</f>
        <v>937</v>
      </c>
      <c r="D208" s="9">
        <f>+Historicals!D152</f>
        <v>1238</v>
      </c>
      <c r="E208" s="9">
        <f>+Historicals!E152</f>
        <v>1450</v>
      </c>
      <c r="F208" s="9">
        <f>+Historicals!F152</f>
        <v>1673</v>
      </c>
      <c r="G208" s="9">
        <f>+Historicals!G152</f>
        <v>1916</v>
      </c>
      <c r="H208" s="9">
        <f>+Historicals!H152</f>
        <v>1870</v>
      </c>
      <c r="I208" s="9">
        <f>+Historicals!I152</f>
        <v>1817</v>
      </c>
      <c r="J208" s="9">
        <f>+I208*(1+I209)</f>
        <v>1765.5021390374332</v>
      </c>
      <c r="K208" s="9">
        <f t="shared" ref="K208:N208" si="273">+J208*(1+J209)</f>
        <v>1715.4638431181904</v>
      </c>
      <c r="L208" s="9">
        <f t="shared" si="273"/>
        <v>1666.8437448907764</v>
      </c>
      <c r="M208" s="9">
        <f t="shared" si="273"/>
        <v>1619.6016494473479</v>
      </c>
      <c r="N208" s="9">
        <f t="shared" si="273"/>
        <v>1573.6985010940273</v>
      </c>
    </row>
    <row r="209" spans="1:14" x14ac:dyDescent="0.3">
      <c r="A209" s="46" t="s">
        <v>129</v>
      </c>
      <c r="B209" s="47" t="str">
        <f t="shared" ref="B209:H209" si="274">+IFERROR(B208/A208-1,"nm")</f>
        <v>nm</v>
      </c>
      <c r="C209" s="47">
        <f t="shared" si="274"/>
        <v>0.31416549789621318</v>
      </c>
      <c r="D209" s="47">
        <f t="shared" si="274"/>
        <v>0.32123799359658478</v>
      </c>
      <c r="E209" s="47">
        <f t="shared" si="274"/>
        <v>0.17124394184168024</v>
      </c>
      <c r="F209" s="47">
        <f t="shared" si="274"/>
        <v>0.15379310344827579</v>
      </c>
      <c r="G209" s="47">
        <f t="shared" si="274"/>
        <v>0.14524805738194857</v>
      </c>
      <c r="H209" s="47">
        <f t="shared" si="274"/>
        <v>-2.4008350730688965E-2</v>
      </c>
      <c r="I209" s="47">
        <f>+IFERROR(I208/H208-1,"nm")</f>
        <v>-2.8342245989304793E-2</v>
      </c>
      <c r="J209" s="47">
        <f t="shared" ref="J209:N209" si="275">+IFERROR(J208/I208-1,"nm")</f>
        <v>-2.8342245989304793E-2</v>
      </c>
      <c r="K209" s="47">
        <f t="shared" si="275"/>
        <v>-2.8342245989304793E-2</v>
      </c>
      <c r="L209" s="47">
        <f t="shared" si="275"/>
        <v>-2.8342245989304904E-2</v>
      </c>
      <c r="M209" s="47">
        <f t="shared" si="275"/>
        <v>-2.8342245989304904E-2</v>
      </c>
      <c r="N209" s="47">
        <f t="shared" si="275"/>
        <v>-2.8342245989304793E-2</v>
      </c>
    </row>
    <row r="210" spans="1:14" x14ac:dyDescent="0.3">
      <c r="A210" s="46" t="s">
        <v>133</v>
      </c>
      <c r="B210" s="47">
        <f>+IFERROR(B208/B$195,"nm")</f>
        <v>-8.6951219512195124</v>
      </c>
      <c r="C210" s="47">
        <f t="shared" ref="C210:N210" si="276">+IFERROR(C208/C$195,"nm")</f>
        <v>-10.895348837209303</v>
      </c>
      <c r="D210" s="47">
        <f t="shared" si="276"/>
        <v>16.506666666666668</v>
      </c>
      <c r="E210" s="47">
        <f t="shared" si="276"/>
        <v>55.769230769230766</v>
      </c>
      <c r="F210" s="47">
        <f t="shared" si="276"/>
        <v>-239</v>
      </c>
      <c r="G210" s="47">
        <f t="shared" si="276"/>
        <v>-174.18181818181819</v>
      </c>
      <c r="H210" s="47">
        <f t="shared" si="276"/>
        <v>46.75</v>
      </c>
      <c r="I210" s="47">
        <f t="shared" si="276"/>
        <v>-25.236111111111111</v>
      </c>
      <c r="J210" s="47">
        <f t="shared" si="276"/>
        <v>13.622701690103652</v>
      </c>
      <c r="K210" s="47">
        <f t="shared" si="276"/>
        <v>-7.353668737646565</v>
      </c>
      <c r="L210" s="47">
        <f t="shared" si="276"/>
        <v>3.9695829163112921</v>
      </c>
      <c r="M210" s="47">
        <f t="shared" si="276"/>
        <v>-2.1428200115679199</v>
      </c>
      <c r="N210" s="47">
        <f t="shared" si="276"/>
        <v>1.1567153776051426</v>
      </c>
    </row>
    <row r="211" spans="1:14" x14ac:dyDescent="0.3">
      <c r="A211" s="9" t="s">
        <v>201</v>
      </c>
      <c r="B211" s="9">
        <f>+Historicals!B152</f>
        <v>713</v>
      </c>
      <c r="C211" s="9">
        <f>+Historicals!C152</f>
        <v>937</v>
      </c>
      <c r="D211" s="9">
        <f>+Historicals!D152</f>
        <v>1238</v>
      </c>
      <c r="E211" s="9">
        <f>+Historicals!E152</f>
        <v>1450</v>
      </c>
      <c r="F211" s="9">
        <f>+Historicals!F152</f>
        <v>1673</v>
      </c>
      <c r="G211" s="9">
        <f>+Historicals!G152</f>
        <v>1916</v>
      </c>
      <c r="H211" s="9">
        <f>+Historicals!H152</f>
        <v>1870</v>
      </c>
      <c r="I211" s="9">
        <f>+Historicals!I152</f>
        <v>1817</v>
      </c>
      <c r="J211" s="9">
        <f t="shared" ref="J211:N211" si="277">+I211*(1+I212)</f>
        <v>1765.5021390374332</v>
      </c>
      <c r="K211" s="9">
        <f t="shared" si="277"/>
        <v>1715.4638431181904</v>
      </c>
      <c r="L211" s="9">
        <f t="shared" si="277"/>
        <v>1666.8437448907764</v>
      </c>
      <c r="M211" s="9">
        <f t="shared" si="277"/>
        <v>1619.6016494473479</v>
      </c>
      <c r="N211" s="9">
        <f t="shared" si="277"/>
        <v>1573.6985010940273</v>
      </c>
    </row>
    <row r="212" spans="1:14" x14ac:dyDescent="0.3">
      <c r="A212" s="46" t="s">
        <v>129</v>
      </c>
      <c r="B212" s="47" t="str">
        <f t="shared" ref="B212:H212" si="278">+IFERROR(B211/A211-1,"nm")</f>
        <v>nm</v>
      </c>
      <c r="C212" s="47">
        <f t="shared" si="278"/>
        <v>0.31416549789621318</v>
      </c>
      <c r="D212" s="47">
        <f t="shared" si="278"/>
        <v>0.32123799359658478</v>
      </c>
      <c r="E212" s="47">
        <f t="shared" si="278"/>
        <v>0.17124394184168024</v>
      </c>
      <c r="F212" s="47">
        <f t="shared" si="278"/>
        <v>0.15379310344827579</v>
      </c>
      <c r="G212" s="47">
        <f t="shared" si="278"/>
        <v>0.14524805738194857</v>
      </c>
      <c r="H212" s="47">
        <f t="shared" si="278"/>
        <v>-2.4008350730688965E-2</v>
      </c>
      <c r="I212" s="47">
        <f>+IFERROR(I211/H211-1,"nm")</f>
        <v>-2.8342245989304793E-2</v>
      </c>
      <c r="J212" s="47">
        <f t="shared" ref="J212:N212" si="279">+IFERROR(J211/I211-1,"nm")</f>
        <v>-2.8342245989304793E-2</v>
      </c>
      <c r="K212" s="47">
        <f t="shared" si="279"/>
        <v>-2.8342245989304793E-2</v>
      </c>
      <c r="L212" s="47">
        <f t="shared" si="279"/>
        <v>-2.8342245989304904E-2</v>
      </c>
      <c r="M212" s="47">
        <f t="shared" si="279"/>
        <v>-2.8342245989304904E-2</v>
      </c>
      <c r="N212" s="47">
        <f t="shared" si="279"/>
        <v>-2.8342245989304793E-2</v>
      </c>
    </row>
    <row r="213" spans="1:14" x14ac:dyDescent="0.3">
      <c r="A213" s="46" t="s">
        <v>133</v>
      </c>
      <c r="B213" s="47">
        <f>+IFERROR(B211/B$195,"nm")</f>
        <v>-8.6951219512195124</v>
      </c>
      <c r="C213" s="47">
        <f t="shared" ref="C213:N213" si="280">+IFERROR(C211/C$195,"nm")</f>
        <v>-10.895348837209303</v>
      </c>
      <c r="D213" s="47">
        <f t="shared" si="280"/>
        <v>16.506666666666668</v>
      </c>
      <c r="E213" s="47">
        <f t="shared" si="280"/>
        <v>55.769230769230766</v>
      </c>
      <c r="F213" s="47">
        <f t="shared" si="280"/>
        <v>-239</v>
      </c>
      <c r="G213" s="47">
        <f t="shared" si="280"/>
        <v>-174.18181818181819</v>
      </c>
      <c r="H213" s="47">
        <f t="shared" si="280"/>
        <v>46.75</v>
      </c>
      <c r="I213" s="47">
        <f t="shared" si="280"/>
        <v>-25.236111111111111</v>
      </c>
      <c r="J213" s="47">
        <f t="shared" si="280"/>
        <v>13.622701690103652</v>
      </c>
      <c r="K213" s="47">
        <f t="shared" si="280"/>
        <v>-7.353668737646565</v>
      </c>
      <c r="L213" s="47">
        <f t="shared" si="280"/>
        <v>3.9695829163112921</v>
      </c>
      <c r="M213" s="47">
        <f t="shared" si="280"/>
        <v>-2.1428200115679199</v>
      </c>
      <c r="N213" s="47">
        <f t="shared" si="280"/>
        <v>1.1567153776051426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70"/>
  <sheetViews>
    <sheetView tabSelected="1" zoomScale="145" zoomScaleNormal="145" workbookViewId="0">
      <pane ySplit="1" topLeftCell="A43" activePane="bottomLeft" state="frozen"/>
      <selection pane="bottomLeft" activeCell="A59" sqref="A59"/>
    </sheetView>
    <sheetView tabSelected="1" zoomScale="76" zoomScaleNormal="80" workbookViewId="1">
      <pane ySplit="1" topLeftCell="A2" activePane="bottomLeft" state="frozen"/>
      <selection pane="bottomLeft" activeCell="D16" sqref="D16"/>
    </sheetView>
    <sheetView workbookViewId="2"/>
  </sheetViews>
  <sheetFormatPr defaultRowHeight="14.4" x14ac:dyDescent="0.3"/>
  <cols>
    <col min="1" max="1" width="17.33203125" customWidth="1"/>
    <col min="2" max="14" width="11.6640625" customWidth="1"/>
    <col min="15" max="15" width="39.88671875" customWidth="1"/>
  </cols>
  <sheetData>
    <row r="1" spans="1:16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 t="shared" ref="K1:N1" si="1">+J1+1</f>
        <v>2024</v>
      </c>
      <c r="L1" s="39">
        <f t="shared" si="1"/>
        <v>2025</v>
      </c>
      <c r="M1" s="39">
        <f t="shared" si="1"/>
        <v>2026</v>
      </c>
      <c r="N1" s="39">
        <f t="shared" si="1"/>
        <v>2027</v>
      </c>
    </row>
    <row r="2" spans="1:16" x14ac:dyDescent="0.3">
      <c r="A2" s="40" t="s">
        <v>147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</row>
    <row r="3" spans="1:16" x14ac:dyDescent="0.3">
      <c r="A3" s="1" t="s">
        <v>136</v>
      </c>
      <c r="B3" s="9">
        <f>+'Segmental forecast'!B3</f>
        <v>30601</v>
      </c>
      <c r="C3" s="9">
        <f>+'Segmental forecast'!C3</f>
        <v>32376</v>
      </c>
      <c r="D3" s="9">
        <f>+'Segmental forecast'!D3</f>
        <v>34350</v>
      </c>
      <c r="E3" s="9">
        <f>+'Segmental forecast'!E3</f>
        <v>36397</v>
      </c>
      <c r="F3" s="9">
        <f>+'Segmental forecast'!F3</f>
        <v>39117</v>
      </c>
      <c r="G3" s="9">
        <f>+'Segmental forecast'!G3</f>
        <v>37403</v>
      </c>
      <c r="H3" s="9">
        <f>+'Segmental forecast'!H3</f>
        <v>44538</v>
      </c>
      <c r="I3" s="9">
        <f>+'Segmental forecast'!I3</f>
        <v>46710</v>
      </c>
      <c r="J3" s="9">
        <f>+'Segmental forecast'!J3</f>
        <v>49750.050753365358</v>
      </c>
      <c r="K3" s="9">
        <f>+'Segmental forecast'!K3</f>
        <v>53526.803085889558</v>
      </c>
      <c r="L3" s="9">
        <f>+'Segmental forecast'!L3</f>
        <v>62619.921099430117</v>
      </c>
      <c r="M3" s="9">
        <f>+'Segmental forecast'!M3</f>
        <v>86365.452830154929</v>
      </c>
      <c r="N3" s="9">
        <f>+'Segmental forecast'!N3</f>
        <v>179519.28886089922</v>
      </c>
      <c r="O3" t="s">
        <v>195</v>
      </c>
    </row>
    <row r="4" spans="1:16" x14ac:dyDescent="0.3">
      <c r="A4" s="42" t="s">
        <v>129</v>
      </c>
      <c r="B4" s="47" t="str">
        <f t="shared" ref="B4:H4" si="2">+IFERROR(B3/A3-1,"nm")</f>
        <v>nm</v>
      </c>
      <c r="C4" s="47">
        <f t="shared" si="2"/>
        <v>5.8004640371229765E-2</v>
      </c>
      <c r="D4" s="47">
        <f t="shared" si="2"/>
        <v>6.0971089696071123E-2</v>
      </c>
      <c r="E4" s="47">
        <f t="shared" si="2"/>
        <v>5.95924308588065E-2</v>
      </c>
      <c r="F4" s="47">
        <f t="shared" si="2"/>
        <v>7.4731433909388079E-2</v>
      </c>
      <c r="G4" s="47">
        <f t="shared" si="2"/>
        <v>-4.3817266150267153E-2</v>
      </c>
      <c r="H4" s="47">
        <f t="shared" si="2"/>
        <v>0.19076009945726269</v>
      </c>
      <c r="I4" s="47">
        <f>+IFERROR(I3/H3-1,"nm")</f>
        <v>4.8767344739323759E-2</v>
      </c>
      <c r="J4" s="47">
        <f t="shared" ref="J4:N4" si="3">+IFERROR(J3/I3-1,"nm")</f>
        <v>6.5083510027089675E-2</v>
      </c>
      <c r="K4" s="47">
        <f t="shared" si="3"/>
        <v>7.5914542303632038E-2</v>
      </c>
      <c r="L4" s="47">
        <f t="shared" si="3"/>
        <v>0.16987971426109016</v>
      </c>
      <c r="M4" s="47">
        <f t="shared" si="3"/>
        <v>0.37920092063068589</v>
      </c>
      <c r="N4" s="47">
        <f t="shared" si="3"/>
        <v>1.0786006786062861</v>
      </c>
    </row>
    <row r="5" spans="1:16" x14ac:dyDescent="0.3">
      <c r="A5" s="1" t="s">
        <v>130</v>
      </c>
      <c r="B5" s="9">
        <f>+'Segmental forecast'!B5</f>
        <v>4839</v>
      </c>
      <c r="C5" s="9">
        <f>+'Segmental forecast'!C5</f>
        <v>5291</v>
      </c>
      <c r="D5" s="9">
        <f>+'Segmental forecast'!D5</f>
        <v>5651</v>
      </c>
      <c r="E5" s="9">
        <f>+'Segmental forecast'!E5</f>
        <v>5126</v>
      </c>
      <c r="F5" s="9">
        <f>+'Segmental forecast'!F5</f>
        <v>5555</v>
      </c>
      <c r="G5" s="9">
        <f>+'Segmental forecast'!G5</f>
        <v>3697</v>
      </c>
      <c r="H5" s="9">
        <f>+'Segmental forecast'!H5</f>
        <v>7667</v>
      </c>
      <c r="I5" s="9">
        <f>+'Segmental forecast'!I5</f>
        <v>7573</v>
      </c>
      <c r="J5" s="9">
        <f>+'Segmental forecast'!J5</f>
        <v>8003.756120875546</v>
      </c>
      <c r="K5" s="9">
        <f>+'Segmental forecast'!K5</f>
        <v>8996.7257033131427</v>
      </c>
      <c r="L5" s="9">
        <f>+'Segmental forecast'!L5</f>
        <v>10640.433439500737</v>
      </c>
      <c r="M5" s="9">
        <f>+'Segmental forecast'!M5</f>
        <v>13081.121358820827</v>
      </c>
      <c r="N5" s="9">
        <f>+'Segmental forecast'!N5</f>
        <v>16534.327507483682</v>
      </c>
    </row>
    <row r="6" spans="1:16" x14ac:dyDescent="0.3">
      <c r="A6" s="49" t="s">
        <v>132</v>
      </c>
      <c r="B6" s="55" t="str">
        <f t="shared" ref="B6" si="4">+IFERROR(B5/A5-1,"nm")</f>
        <v>nm</v>
      </c>
      <c r="C6" s="55">
        <f t="shared" ref="C6" si="5">+IFERROR(C5/B5-1,"nm")</f>
        <v>9.3407728869601137E-2</v>
      </c>
      <c r="D6" s="55">
        <f t="shared" ref="D6" si="6">+IFERROR(D5/C5-1,"nm")</f>
        <v>6.8040068040068125E-2</v>
      </c>
      <c r="E6" s="55">
        <f t="shared" ref="E6" si="7">+IFERROR(E5/D5-1,"nm")</f>
        <v>-9.2903910812245583E-2</v>
      </c>
      <c r="F6" s="55">
        <f t="shared" ref="F6" si="8">+IFERROR(F5/E5-1,"nm")</f>
        <v>8.3690987124463545E-2</v>
      </c>
      <c r="G6" s="55">
        <f t="shared" ref="G6" si="9">+IFERROR(G5/F5-1,"nm")</f>
        <v>-0.3344734473447345</v>
      </c>
      <c r="H6" s="55">
        <f t="shared" ref="H6" si="10">+IFERROR(H5/G5-1,"nm")</f>
        <v>1.0738436570192049</v>
      </c>
      <c r="I6" s="55">
        <f>+IFERROR(I5/H5-1,"nm")</f>
        <v>-1.2260336507108338E-2</v>
      </c>
      <c r="J6" s="55">
        <f t="shared" ref="J6" si="11">+IFERROR(J5/I5-1,"nm")</f>
        <v>5.6880512462108346E-2</v>
      </c>
      <c r="K6" s="55">
        <f t="shared" ref="K6" si="12">+IFERROR(K5/J5-1,"nm")</f>
        <v>0.12406294837591503</v>
      </c>
      <c r="L6" s="55">
        <f t="shared" ref="L6" si="13">+IFERROR(L5/K5-1,"nm")</f>
        <v>0.1827006613730906</v>
      </c>
      <c r="M6" s="55">
        <f t="shared" ref="M6" si="14">+IFERROR(M5/L5-1,"nm")</f>
        <v>0.22937861819232519</v>
      </c>
      <c r="N6" s="55">
        <f t="shared" ref="N6" si="15">+IFERROR(N5/M5-1,"nm")</f>
        <v>0.26398395473445402</v>
      </c>
    </row>
    <row r="7" spans="1:16" x14ac:dyDescent="0.3">
      <c r="A7" s="4" t="s">
        <v>134</v>
      </c>
      <c r="B7" s="5">
        <f>+'Segmental forecast'!B11</f>
        <v>4233</v>
      </c>
      <c r="C7" s="5">
        <f>+'Segmental forecast'!C11</f>
        <v>4642</v>
      </c>
      <c r="D7" s="5">
        <f>+'Segmental forecast'!D11</f>
        <v>4945</v>
      </c>
      <c r="E7" s="5">
        <f>+'Segmental forecast'!E11</f>
        <v>4379</v>
      </c>
      <c r="F7" s="5">
        <f>+'Segmental forecast'!F11</f>
        <v>4850</v>
      </c>
      <c r="G7" s="5">
        <f>+'Segmental forecast'!G11</f>
        <v>2976</v>
      </c>
      <c r="H7" s="5">
        <f>+'Segmental forecast'!H11</f>
        <v>6923</v>
      </c>
      <c r="I7" s="5">
        <f>+'Segmental forecast'!I11</f>
        <v>6856</v>
      </c>
      <c r="J7" s="5">
        <f>+'Segmental forecast'!J11</f>
        <v>7344.718794194152</v>
      </c>
      <c r="K7" s="5">
        <f>+'Segmental forecast'!K11</f>
        <v>8442.4222077685954</v>
      </c>
      <c r="L7" s="5">
        <f>+'Segmental forecast'!L11</f>
        <v>10261.160401969617</v>
      </c>
      <c r="M7" s="5">
        <f>+'Segmental forecast'!M11</f>
        <v>12981.383404259752</v>
      </c>
      <c r="N7" s="5">
        <f>+'Segmental forecast'!N11</f>
        <v>16867.789865412058</v>
      </c>
    </row>
    <row r="8" spans="1:16" x14ac:dyDescent="0.3">
      <c r="A8" s="42" t="s">
        <v>129</v>
      </c>
      <c r="B8" s="54" t="str">
        <f t="shared" ref="B8" si="16">+IFERROR(B7/A7-1,"nm")</f>
        <v>nm</v>
      </c>
      <c r="C8" s="54">
        <f t="shared" ref="C8" si="17">+IFERROR(C7/B7-1,"nm")</f>
        <v>9.6621781242617555E-2</v>
      </c>
      <c r="D8" s="54">
        <f t="shared" ref="D8" si="18">+IFERROR(D7/C7-1,"nm")</f>
        <v>6.5273588970271357E-2</v>
      </c>
      <c r="E8" s="54">
        <f t="shared" ref="E8" si="19">+IFERROR(E7/D7-1,"nm")</f>
        <v>-0.11445904954499497</v>
      </c>
      <c r="F8" s="54">
        <f t="shared" ref="F8" si="20">+IFERROR(F7/E7-1,"nm")</f>
        <v>0.10755880337976698</v>
      </c>
      <c r="G8" s="54">
        <f t="shared" ref="G8" si="21">+IFERROR(G7/F7-1,"nm")</f>
        <v>-0.38639175257731961</v>
      </c>
      <c r="H8" s="54">
        <f t="shared" ref="H8" si="22">+IFERROR(H7/G7-1,"nm")</f>
        <v>1.32627688172043</v>
      </c>
      <c r="I8" s="54">
        <f>+IFERROR(I7/H7-1,"nm")</f>
        <v>-9.67788530983682E-3</v>
      </c>
      <c r="J8" s="54">
        <f t="shared" ref="J8" si="23">+IFERROR(J7/I7-1,"nm")</f>
        <v>7.1283371381877458E-2</v>
      </c>
      <c r="K8" s="54">
        <f t="shared" ref="K8" si="24">+IFERROR(K7/J7-1,"nm")</f>
        <v>0.14945479116806415</v>
      </c>
      <c r="L8" s="54">
        <f t="shared" ref="L8" si="25">+IFERROR(L7/K7-1,"nm")</f>
        <v>0.21542848123935854</v>
      </c>
      <c r="M8" s="54">
        <f t="shared" ref="M8" si="26">+IFERROR(M7/L7-1,"nm")</f>
        <v>0.26509896500282681</v>
      </c>
      <c r="N8" s="54">
        <f t="shared" ref="N8" si="27">+IFERROR(N7/M7-1,"nm")</f>
        <v>0.29938307344631765</v>
      </c>
    </row>
    <row r="9" spans="1:16" x14ac:dyDescent="0.3">
      <c r="A9" s="42" t="s">
        <v>131</v>
      </c>
      <c r="B9" s="54">
        <f>+B7/B3</f>
        <v>0.13832881278389594</v>
      </c>
      <c r="C9" s="54">
        <f t="shared" ref="C9:N9" si="28">+C7/C3</f>
        <v>0.14337781072399308</v>
      </c>
      <c r="D9" s="54">
        <f t="shared" si="28"/>
        <v>0.14395924308588065</v>
      </c>
      <c r="E9" s="54">
        <f t="shared" si="28"/>
        <v>0.12031211363573921</v>
      </c>
      <c r="F9" s="54">
        <f t="shared" si="28"/>
        <v>0.12398701331901731</v>
      </c>
      <c r="G9" s="54">
        <f t="shared" si="28"/>
        <v>7.9565810229126011E-2</v>
      </c>
      <c r="H9" s="54">
        <f t="shared" si="28"/>
        <v>0.1554402981723472</v>
      </c>
      <c r="I9" s="54">
        <f t="shared" si="28"/>
        <v>0.14677799186469706</v>
      </c>
      <c r="J9" s="54">
        <f t="shared" si="28"/>
        <v>0.14763238796690706</v>
      </c>
      <c r="K9" s="54">
        <f t="shared" si="28"/>
        <v>0.15772326612186821</v>
      </c>
      <c r="L9" s="54">
        <f t="shared" si="28"/>
        <v>0.16386415411920729</v>
      </c>
      <c r="M9" s="54">
        <f t="shared" si="28"/>
        <v>0.15030759382213577</v>
      </c>
      <c r="N9" s="54">
        <f t="shared" si="28"/>
        <v>9.3960877254154501E-2</v>
      </c>
    </row>
    <row r="10" spans="1:16" x14ac:dyDescent="0.3">
      <c r="A10" s="2" t="s">
        <v>24</v>
      </c>
      <c r="B10" s="3">
        <f>+SUM(Historicals!B8:B9)</f>
        <v>-30</v>
      </c>
      <c r="C10" s="3">
        <f>+SUM(Historicals!C8:C9)</f>
        <v>-121</v>
      </c>
      <c r="D10" s="3">
        <f>+SUM(Historicals!D8:D9)</f>
        <v>-137</v>
      </c>
      <c r="E10" s="3">
        <f>+SUM(Historicals!E8:E9)</f>
        <v>120</v>
      </c>
      <c r="F10" s="3">
        <f>+SUM(Historicals!F8:F9)</f>
        <v>-29</v>
      </c>
      <c r="G10" s="3">
        <f>+SUM(Historicals!G8:G9)</f>
        <v>228</v>
      </c>
      <c r="H10" s="3">
        <f>+SUM(Historicals!H8:H9)</f>
        <v>276</v>
      </c>
      <c r="I10" s="3">
        <f>+SUM(Historicals!I8:I9)</f>
        <v>24</v>
      </c>
      <c r="J10" s="3">
        <f>+SUM(Historicals!J8:J9)</f>
        <v>0</v>
      </c>
      <c r="K10" s="3">
        <f>+SUM(Historicals!K8:K9)</f>
        <v>0</v>
      </c>
      <c r="L10" s="3">
        <f>+SUM(Historicals!L8:L9)</f>
        <v>0</v>
      </c>
      <c r="M10" s="3">
        <f>+SUM(Historicals!M8:M9)</f>
        <v>0</v>
      </c>
      <c r="N10" s="3">
        <f>+SUM(Historicals!N8:N9)</f>
        <v>0</v>
      </c>
    </row>
    <row r="11" spans="1:16" x14ac:dyDescent="0.3">
      <c r="A11" s="4" t="s">
        <v>148</v>
      </c>
      <c r="B11" s="5">
        <f>+B7+B10</f>
        <v>4203</v>
      </c>
      <c r="C11" s="5">
        <f t="shared" ref="C11:N11" si="29">+C7+C10</f>
        <v>4521</v>
      </c>
      <c r="D11" s="5">
        <f t="shared" si="29"/>
        <v>4808</v>
      </c>
      <c r="E11" s="5">
        <f t="shared" si="29"/>
        <v>4499</v>
      </c>
      <c r="F11" s="5">
        <f t="shared" si="29"/>
        <v>4821</v>
      </c>
      <c r="G11" s="5">
        <f t="shared" si="29"/>
        <v>3204</v>
      </c>
      <c r="H11" s="5">
        <f t="shared" si="29"/>
        <v>7199</v>
      </c>
      <c r="I11" s="5">
        <f t="shared" si="29"/>
        <v>6880</v>
      </c>
      <c r="J11" s="5">
        <f t="shared" si="29"/>
        <v>7344.718794194152</v>
      </c>
      <c r="K11" s="5">
        <f t="shared" si="29"/>
        <v>8442.4222077685954</v>
      </c>
      <c r="L11" s="5">
        <f t="shared" si="29"/>
        <v>10261.160401969617</v>
      </c>
      <c r="M11" s="5">
        <f t="shared" si="29"/>
        <v>12981.383404259752</v>
      </c>
      <c r="N11" s="5">
        <f t="shared" si="29"/>
        <v>16867.789865412058</v>
      </c>
    </row>
    <row r="12" spans="1:16" x14ac:dyDescent="0.3">
      <c r="A12" t="s">
        <v>26</v>
      </c>
      <c r="B12" s="3">
        <f>+Historicals!B11</f>
        <v>932</v>
      </c>
      <c r="C12" s="3">
        <f>+Historicals!C11</f>
        <v>863</v>
      </c>
      <c r="D12" s="3">
        <f>+Historicals!D11</f>
        <v>646</v>
      </c>
      <c r="E12" s="3">
        <f>+Historicals!E11</f>
        <v>2390.79</v>
      </c>
      <c r="F12" s="3">
        <f>+Historicals!F11</f>
        <v>772</v>
      </c>
      <c r="G12" s="3">
        <f>+Historicals!G11</f>
        <v>348</v>
      </c>
      <c r="H12" s="3">
        <f>+Historicals!H11</f>
        <v>934</v>
      </c>
      <c r="I12" s="3">
        <f>+Historicals!I11</f>
        <v>605</v>
      </c>
      <c r="J12" s="3">
        <v>605</v>
      </c>
      <c r="K12" s="3">
        <v>605</v>
      </c>
      <c r="L12" s="3">
        <v>605</v>
      </c>
      <c r="M12" s="3">
        <v>605</v>
      </c>
      <c r="N12" s="3">
        <v>605</v>
      </c>
    </row>
    <row r="13" spans="1:16" x14ac:dyDescent="0.3">
      <c r="A13" s="50" t="s">
        <v>149</v>
      </c>
      <c r="B13" s="56">
        <f>+B12/B3</f>
        <v>3.0456521028724551E-2</v>
      </c>
      <c r="C13" s="56">
        <f t="shared" ref="C13:I13" si="30">+C12/C3</f>
        <v>2.6655547319001729E-2</v>
      </c>
      <c r="D13" s="56">
        <f t="shared" si="30"/>
        <v>1.8806404657933044E-2</v>
      </c>
      <c r="E13" s="56">
        <f t="shared" si="30"/>
        <v>6.5686457675083104E-2</v>
      </c>
      <c r="F13" s="56">
        <f t="shared" si="30"/>
        <v>1.9735664800470384E-2</v>
      </c>
      <c r="G13" s="56">
        <f t="shared" si="30"/>
        <v>9.3040665187284436E-3</v>
      </c>
      <c r="H13" s="56">
        <f t="shared" si="30"/>
        <v>2.0970856347388746E-2</v>
      </c>
      <c r="I13" s="56">
        <f t="shared" si="30"/>
        <v>1.2952258616998502E-2</v>
      </c>
      <c r="J13" s="57">
        <f t="shared" ref="J13" si="31">+J12/J3</f>
        <v>1.2160791614048245E-2</v>
      </c>
      <c r="K13" s="57">
        <f t="shared" ref="K13" si="32">+K12/K3</f>
        <v>1.1302748625379548E-2</v>
      </c>
      <c r="L13" s="57">
        <f t="shared" ref="L13" si="33">+L12/L3</f>
        <v>9.6614621893144782E-3</v>
      </c>
      <c r="M13" s="57">
        <f t="shared" ref="M13" si="34">+M12/M3</f>
        <v>7.0051158209033463E-3</v>
      </c>
      <c r="N13" s="57">
        <f t="shared" ref="N13" si="35">+N12/N3</f>
        <v>3.3701113893604218E-3</v>
      </c>
      <c r="P13" s="61">
        <f>+B14-Historicals!B12</f>
        <v>-2</v>
      </c>
    </row>
    <row r="14" spans="1:16" ht="15" thickBot="1" x14ac:dyDescent="0.35">
      <c r="A14" s="6" t="s">
        <v>150</v>
      </c>
      <c r="B14" s="60">
        <f>+B11-B12</f>
        <v>3271</v>
      </c>
      <c r="C14" s="7">
        <f t="shared" ref="C14:N14" si="36">+C11-C12</f>
        <v>3658</v>
      </c>
      <c r="D14" s="7">
        <f t="shared" si="36"/>
        <v>4162</v>
      </c>
      <c r="E14" s="7">
        <f t="shared" si="36"/>
        <v>2108.21</v>
      </c>
      <c r="F14" s="7">
        <f t="shared" si="36"/>
        <v>4049</v>
      </c>
      <c r="G14" s="7">
        <f t="shared" si="36"/>
        <v>2856</v>
      </c>
      <c r="H14" s="7">
        <f t="shared" si="36"/>
        <v>6265</v>
      </c>
      <c r="I14" s="7">
        <f t="shared" si="36"/>
        <v>6275</v>
      </c>
      <c r="J14" s="7">
        <f t="shared" si="36"/>
        <v>6739.718794194152</v>
      </c>
      <c r="K14" s="7">
        <f t="shared" si="36"/>
        <v>7837.4222077685954</v>
      </c>
      <c r="L14" s="7">
        <f t="shared" si="36"/>
        <v>9656.1604019696169</v>
      </c>
      <c r="M14" s="7">
        <f t="shared" si="36"/>
        <v>12376.383404259752</v>
      </c>
      <c r="N14" s="7">
        <f t="shared" si="36"/>
        <v>16262.789865412058</v>
      </c>
    </row>
    <row r="15" spans="1:16" ht="15" thickTop="1" x14ac:dyDescent="0.3">
      <c r="A15" t="s">
        <v>151</v>
      </c>
      <c r="B15" s="3">
        <f>+Historicals!B18</f>
        <v>1768.8</v>
      </c>
      <c r="C15" s="3">
        <f>+Historicals!C18</f>
        <v>1742.5</v>
      </c>
      <c r="D15" s="3">
        <f>+Historicals!D18</f>
        <v>1692</v>
      </c>
      <c r="E15" s="3">
        <f>+Historicals!E18</f>
        <v>1659.1</v>
      </c>
      <c r="F15" s="3">
        <f>+Historicals!F18</f>
        <v>1618.4</v>
      </c>
      <c r="G15" s="3">
        <f>+Historicals!G18</f>
        <v>1591.6</v>
      </c>
      <c r="H15" s="3">
        <f>+Historicals!H18</f>
        <v>1609.4</v>
      </c>
      <c r="I15" s="3">
        <f>+Historicals!I18</f>
        <v>1610.8</v>
      </c>
      <c r="J15" s="3">
        <v>1610.8</v>
      </c>
      <c r="K15" s="3">
        <v>1610.8</v>
      </c>
      <c r="L15" s="3">
        <v>1610.8</v>
      </c>
      <c r="M15" s="3">
        <v>1610.8</v>
      </c>
      <c r="N15" s="3">
        <v>1610.8</v>
      </c>
      <c r="O15" t="s">
        <v>196</v>
      </c>
    </row>
    <row r="16" spans="1:16" x14ac:dyDescent="0.3">
      <c r="A16" t="s">
        <v>152</v>
      </c>
      <c r="B16" s="58">
        <f>+Historicals!B15</f>
        <v>1.85</v>
      </c>
      <c r="C16" s="58">
        <f>+Historicals!C15</f>
        <v>2.16</v>
      </c>
      <c r="D16" s="58">
        <f>+Historicals!D15</f>
        <v>2.5059100000000001</v>
      </c>
      <c r="E16" s="58">
        <f>+Historicals!E15</f>
        <v>2.3705620000000001</v>
      </c>
      <c r="F16" s="58">
        <f>+Historicals!F15</f>
        <v>2.4894959999999999</v>
      </c>
      <c r="G16" s="58">
        <f>+Historicals!G15</f>
        <v>1.81616</v>
      </c>
      <c r="H16" s="58">
        <f>+Historicals!H15</f>
        <v>3.56</v>
      </c>
      <c r="I16" s="58">
        <f>+Historicals!I15</f>
        <v>3.75</v>
      </c>
      <c r="J16" s="58">
        <v>3.75</v>
      </c>
      <c r="K16" s="58">
        <v>3.75</v>
      </c>
      <c r="L16" s="58">
        <v>3.75</v>
      </c>
      <c r="M16" s="58">
        <v>3.75</v>
      </c>
      <c r="N16" s="58">
        <v>3.75</v>
      </c>
    </row>
    <row r="17" spans="1:15" x14ac:dyDescent="0.3">
      <c r="A17" t="s">
        <v>153</v>
      </c>
      <c r="B17" s="58">
        <f>+-Historicals!B90/B15</f>
        <v>0.508254183627318</v>
      </c>
      <c r="C17" s="58">
        <f>+-Historicals!C90/C15</f>
        <v>0.58651362984218081</v>
      </c>
      <c r="D17" s="58">
        <f>+-Historicals!D90/D15</f>
        <v>0.66962174940898345</v>
      </c>
      <c r="E17" s="58">
        <f>+-Historicals!E90/E15</f>
        <v>0.74920137423904531</v>
      </c>
      <c r="F17" s="58">
        <f>+-Historicals!F90/F15</f>
        <v>0.82303509639149774</v>
      </c>
      <c r="G17" s="58">
        <f>+-Historicals!G90/G15</f>
        <v>0.91228951997989449</v>
      </c>
      <c r="H17" s="58">
        <f>+-Historicals!H90/H15</f>
        <v>1.0177705977382876</v>
      </c>
      <c r="I17" s="58">
        <f>+-Historicals!I90/I15</f>
        <v>1.1404271169605165</v>
      </c>
      <c r="J17" s="58">
        <v>1.1404271169605165</v>
      </c>
      <c r="K17" s="58">
        <v>1.1404271169605165</v>
      </c>
      <c r="L17" s="58">
        <v>1.1404271169605165</v>
      </c>
      <c r="M17" s="58">
        <v>1.1404271169605165</v>
      </c>
      <c r="N17" s="58">
        <v>1.1404271169605165</v>
      </c>
    </row>
    <row r="18" spans="1:15" x14ac:dyDescent="0.3">
      <c r="A18" s="50" t="s">
        <v>129</v>
      </c>
      <c r="B18" s="56" t="str">
        <f t="shared" ref="B18" si="37">+IFERROR(B17/A17-1,"nm")</f>
        <v>nm</v>
      </c>
      <c r="C18" s="56">
        <f t="shared" ref="C18" si="38">+IFERROR(C17/B17-1,"nm")</f>
        <v>0.15397698383186809</v>
      </c>
      <c r="D18" s="56">
        <f t="shared" ref="D18" si="39">+IFERROR(D17/C17-1,"nm")</f>
        <v>0.14169853067040461</v>
      </c>
      <c r="E18" s="56">
        <f t="shared" ref="E18" si="40">+IFERROR(E17/D17-1,"nm")</f>
        <v>0.11884265243818604</v>
      </c>
      <c r="F18" s="56">
        <f t="shared" ref="F18" si="41">+IFERROR(F17/E17-1,"nm")</f>
        <v>9.8549902190775418E-2</v>
      </c>
      <c r="G18" s="56">
        <f t="shared" ref="G18" si="42">+IFERROR(G17/F17-1,"nm")</f>
        <v>0.10844546481641237</v>
      </c>
      <c r="H18" s="56">
        <f t="shared" ref="H18" si="43">+IFERROR(H17/G17-1,"nm")</f>
        <v>0.11562237146023313</v>
      </c>
      <c r="I18" s="56">
        <f>+IFERROR(I17/H17-1,"nm")</f>
        <v>0.12051489745803123</v>
      </c>
      <c r="J18" s="57">
        <f t="shared" ref="J18" si="44">+IFERROR(J17/I17-1,"nm")</f>
        <v>0</v>
      </c>
      <c r="K18" s="57">
        <f t="shared" ref="K18" si="45">+IFERROR(K17/J17-1,"nm")</f>
        <v>0</v>
      </c>
      <c r="L18" s="57">
        <f t="shared" ref="L18" si="46">+IFERROR(L17/K17-1,"nm")</f>
        <v>0</v>
      </c>
      <c r="M18" s="57">
        <f t="shared" ref="M18" si="47">+IFERROR(M17/L17-1,"nm")</f>
        <v>0</v>
      </c>
      <c r="N18" s="57">
        <f t="shared" ref="N18" si="48">+IFERROR(N17/M17-1,"nm")</f>
        <v>0</v>
      </c>
      <c r="O18" t="s">
        <v>197</v>
      </c>
    </row>
    <row r="19" spans="1:15" x14ac:dyDescent="0.3">
      <c r="A19" s="50" t="s">
        <v>154</v>
      </c>
      <c r="B19" s="56">
        <f>+B17/B16</f>
        <v>0.2747319911499016</v>
      </c>
      <c r="C19" s="56">
        <f t="shared" ref="C19:N19" si="49">+C17/C16</f>
        <v>0.27153408788989852</v>
      </c>
      <c r="D19" s="56">
        <f t="shared" si="49"/>
        <v>0.26721699877848104</v>
      </c>
      <c r="E19" s="56">
        <f t="shared" si="49"/>
        <v>0.31604377959279079</v>
      </c>
      <c r="F19" s="56">
        <f t="shared" si="49"/>
        <v>0.33060310054384412</v>
      </c>
      <c r="G19" s="56">
        <f t="shared" si="49"/>
        <v>0.50231781339743997</v>
      </c>
      <c r="H19" s="56">
        <f t="shared" si="49"/>
        <v>0.2858906173422156</v>
      </c>
      <c r="I19" s="56">
        <f t="shared" si="49"/>
        <v>0.30411389785613774</v>
      </c>
      <c r="J19" s="56">
        <f t="shared" si="49"/>
        <v>0.30411389785613774</v>
      </c>
      <c r="K19" s="56">
        <f t="shared" si="49"/>
        <v>0.30411389785613774</v>
      </c>
      <c r="L19" s="56">
        <f t="shared" si="49"/>
        <v>0.30411389785613774</v>
      </c>
      <c r="M19" s="56">
        <f t="shared" si="49"/>
        <v>0.30411389785613774</v>
      </c>
      <c r="N19" s="56">
        <f t="shared" si="49"/>
        <v>0.30411389785613774</v>
      </c>
      <c r="O19" t="s">
        <v>197</v>
      </c>
    </row>
    <row r="20" spans="1:15" x14ac:dyDescent="0.3">
      <c r="A20" s="51" t="s">
        <v>155</v>
      </c>
      <c r="B20" s="40"/>
      <c r="C20" s="40"/>
      <c r="D20" s="40"/>
      <c r="E20" s="40"/>
      <c r="F20" s="40"/>
      <c r="G20" s="40"/>
      <c r="H20" s="40"/>
      <c r="I20" s="40"/>
      <c r="J20" s="39"/>
      <c r="K20" s="39"/>
      <c r="L20" s="39"/>
      <c r="M20" s="39"/>
      <c r="N20" s="39"/>
    </row>
    <row r="21" spans="1:15" x14ac:dyDescent="0.3">
      <c r="A21" t="s">
        <v>156</v>
      </c>
      <c r="B21" s="3">
        <f>+Historicals!B25</f>
        <v>3852</v>
      </c>
      <c r="C21" s="3">
        <f>+Historicals!C25</f>
        <v>3138</v>
      </c>
      <c r="D21" s="3">
        <f>+Historicals!D25</f>
        <v>3808</v>
      </c>
      <c r="E21" s="3">
        <f>+Historicals!E25</f>
        <v>4249</v>
      </c>
      <c r="F21" s="3">
        <f>+Historicals!F25</f>
        <v>4466</v>
      </c>
      <c r="G21" s="3">
        <f>+Historicals!G25</f>
        <v>8348</v>
      </c>
      <c r="H21" s="3">
        <f>+Historicals!H25</f>
        <v>9889</v>
      </c>
      <c r="I21" s="3">
        <f>+Historicals!I25</f>
        <v>8574</v>
      </c>
      <c r="J21" s="3">
        <v>8574</v>
      </c>
      <c r="K21" s="3">
        <v>8574</v>
      </c>
      <c r="L21" s="3">
        <v>8574</v>
      </c>
      <c r="M21" s="3">
        <v>8574</v>
      </c>
      <c r="N21" s="3">
        <v>8574</v>
      </c>
    </row>
    <row r="22" spans="1:15" x14ac:dyDescent="0.3">
      <c r="A22" t="s">
        <v>157</v>
      </c>
      <c r="B22" s="3">
        <f>+Historicals!B26</f>
        <v>2072</v>
      </c>
      <c r="C22" s="3">
        <f>+Historicals!C26</f>
        <v>2319</v>
      </c>
      <c r="D22" s="3">
        <f>+Historicals!D26</f>
        <v>2371</v>
      </c>
      <c r="E22" s="3">
        <f>+Historicals!E26</f>
        <v>996</v>
      </c>
      <c r="F22" s="3">
        <f>+Historicals!F26</f>
        <v>197</v>
      </c>
      <c r="G22" s="3">
        <f>+Historicals!G26</f>
        <v>439</v>
      </c>
      <c r="H22" s="3">
        <f>+Historicals!H26</f>
        <v>3587</v>
      </c>
      <c r="I22" s="3">
        <f>+Historicals!I26</f>
        <v>4423</v>
      </c>
      <c r="J22" s="3">
        <v>4423</v>
      </c>
      <c r="K22" s="3">
        <v>4423</v>
      </c>
      <c r="L22" s="3">
        <v>4423</v>
      </c>
      <c r="M22" s="3">
        <v>4423</v>
      </c>
      <c r="N22" s="3">
        <v>4423</v>
      </c>
    </row>
    <row r="23" spans="1:15" x14ac:dyDescent="0.3">
      <c r="A23" t="s">
        <v>158</v>
      </c>
      <c r="B23" s="3">
        <f>+Historicals!B30-Historicals!B45</f>
        <v>9255</v>
      </c>
      <c r="C23" s="3">
        <f>+Historicals!C30-Historicals!C45</f>
        <v>9667</v>
      </c>
      <c r="D23" s="3">
        <f>+Historicals!D30-Historicals!D45</f>
        <v>10587</v>
      </c>
      <c r="E23" s="3">
        <f>+Historicals!E30-Historicals!E45</f>
        <v>9094</v>
      </c>
      <c r="F23" s="3">
        <f>+Historicals!F30-Historicals!F45</f>
        <v>8659</v>
      </c>
      <c r="G23" s="3">
        <f>+Historicals!G30-Historicals!G45</f>
        <v>12272</v>
      </c>
      <c r="H23" s="3">
        <f>+Historicals!H30-Historicals!H45</f>
        <v>16617</v>
      </c>
      <c r="I23" s="3">
        <f>+Historicals!I30-Historicals!I45</f>
        <v>17483</v>
      </c>
      <c r="J23" s="3">
        <v>17483</v>
      </c>
      <c r="K23" s="3">
        <v>17483</v>
      </c>
      <c r="L23" s="3">
        <v>17483</v>
      </c>
      <c r="M23" s="3">
        <v>17483</v>
      </c>
      <c r="N23" s="3">
        <v>17483</v>
      </c>
    </row>
    <row r="24" spans="1:15" x14ac:dyDescent="0.3">
      <c r="A24" s="50" t="s">
        <v>159</v>
      </c>
      <c r="B24" s="56">
        <f>B23/B3</f>
        <v>0.30244109669618641</v>
      </c>
      <c r="C24" s="56">
        <f t="shared" ref="C24:I24" si="50">C23/C3</f>
        <v>0.29858537188040524</v>
      </c>
      <c r="D24" s="56">
        <f t="shared" si="50"/>
        <v>0.30820960698689959</v>
      </c>
      <c r="E24" s="56">
        <f t="shared" si="50"/>
        <v>0.24985575734263812</v>
      </c>
      <c r="F24" s="56">
        <f t="shared" si="50"/>
        <v>0.22136155635657132</v>
      </c>
      <c r="G24" s="56">
        <f t="shared" si="50"/>
        <v>0.32810202390182608</v>
      </c>
      <c r="H24" s="56">
        <f t="shared" si="50"/>
        <v>0.37309713054021287</v>
      </c>
      <c r="I24" s="56">
        <f t="shared" si="50"/>
        <v>0.37428816099336332</v>
      </c>
      <c r="J24" s="57">
        <f t="shared" ref="J24" si="51">J23/J3</f>
        <v>0.35141672692298426</v>
      </c>
      <c r="K24" s="57">
        <f t="shared" ref="K24" si="52">K23/K3</f>
        <v>0.32662141192976968</v>
      </c>
      <c r="L24" s="57">
        <f t="shared" ref="L24" si="53">L23/L3</f>
        <v>0.2791923032327025</v>
      </c>
      <c r="M24" s="57">
        <f t="shared" ref="M24" si="54">M23/M3</f>
        <v>0.20243047916835241</v>
      </c>
      <c r="N24" s="57">
        <f t="shared" ref="N24" si="55">N23/N3</f>
        <v>9.7387863504443395E-2</v>
      </c>
    </row>
    <row r="25" spans="1:15" x14ac:dyDescent="0.3">
      <c r="A25" t="s">
        <v>160</v>
      </c>
      <c r="B25" s="3">
        <f>+SUM(Historicals!B27:B29)</f>
        <v>9663</v>
      </c>
      <c r="C25" s="3">
        <f>+SUM(Historicals!C27:C29)</f>
        <v>9568</v>
      </c>
      <c r="D25" s="3">
        <f>+SUM(Historicals!D27:D29)</f>
        <v>9882</v>
      </c>
      <c r="E25" s="3">
        <f>+SUM(Historicals!E27:E29)</f>
        <v>9889</v>
      </c>
      <c r="F25" s="3">
        <f>+SUM(Historicals!F27:F29)</f>
        <v>11862</v>
      </c>
      <c r="G25" s="3">
        <f>+SUM(Historicals!G27:G29)</f>
        <v>11769</v>
      </c>
      <c r="H25" s="3">
        <f>+SUM(Historicals!H27:H29)</f>
        <v>12815</v>
      </c>
      <c r="I25" s="3">
        <f>+SUM(Historicals!I27:I29)</f>
        <v>15216</v>
      </c>
      <c r="J25" s="3">
        <v>15216</v>
      </c>
      <c r="K25" s="3">
        <v>15216</v>
      </c>
      <c r="L25" s="3">
        <v>15216</v>
      </c>
      <c r="M25" s="3">
        <v>15216</v>
      </c>
      <c r="N25" s="3">
        <v>15216</v>
      </c>
    </row>
    <row r="26" spans="1:15" x14ac:dyDescent="0.3">
      <c r="A26" t="s">
        <v>161</v>
      </c>
      <c r="B26" s="3">
        <f>+Historicals!B31</f>
        <v>3011</v>
      </c>
      <c r="C26" s="3">
        <f>+Historicals!C31</f>
        <v>3520</v>
      </c>
      <c r="D26" s="3">
        <f>+Historicals!D31</f>
        <v>3989</v>
      </c>
      <c r="E26" s="3">
        <f>+Historicals!E31</f>
        <v>4454</v>
      </c>
      <c r="F26" s="3">
        <f>+Historicals!F31</f>
        <v>4744</v>
      </c>
      <c r="G26" s="3">
        <f>+Historicals!G31</f>
        <v>4866</v>
      </c>
      <c r="H26" s="3">
        <f>+Historicals!H31</f>
        <v>4904</v>
      </c>
      <c r="I26" s="3">
        <f>+Historicals!I31</f>
        <v>4791</v>
      </c>
      <c r="J26" s="3">
        <v>4791</v>
      </c>
      <c r="K26" s="3">
        <v>4791</v>
      </c>
      <c r="L26" s="3">
        <v>4791</v>
      </c>
      <c r="M26" s="3">
        <v>4791</v>
      </c>
      <c r="N26" s="3">
        <v>4791</v>
      </c>
    </row>
    <row r="27" spans="1:15" x14ac:dyDescent="0.3">
      <c r="A27" t="s">
        <v>162</v>
      </c>
      <c r="B27" s="3">
        <f>+Historicals!B33</f>
        <v>281</v>
      </c>
      <c r="C27" s="3">
        <f>+Historicals!C33</f>
        <v>281</v>
      </c>
      <c r="D27" s="3">
        <f>+Historicals!D33</f>
        <v>283</v>
      </c>
      <c r="E27" s="3">
        <f>+Historicals!E33</f>
        <v>285</v>
      </c>
      <c r="F27" s="3">
        <f>+Historicals!F33</f>
        <v>283</v>
      </c>
      <c r="G27" s="3">
        <f>+Historicals!G33</f>
        <v>274</v>
      </c>
      <c r="H27" s="3">
        <f>+Historicals!H33</f>
        <v>269</v>
      </c>
      <c r="I27" s="3">
        <f>+Historicals!I33</f>
        <v>286</v>
      </c>
      <c r="J27" s="3">
        <v>286</v>
      </c>
      <c r="K27" s="3">
        <v>286</v>
      </c>
      <c r="L27" s="3">
        <v>286</v>
      </c>
      <c r="M27" s="3">
        <v>286</v>
      </c>
      <c r="N27" s="3">
        <v>286</v>
      </c>
    </row>
    <row r="28" spans="1:15" x14ac:dyDescent="0.3">
      <c r="A28" t="s">
        <v>40</v>
      </c>
      <c r="B28" s="3">
        <f>+Historicals!B34</f>
        <v>131</v>
      </c>
      <c r="C28" s="3">
        <f>+Historicals!C34</f>
        <v>131</v>
      </c>
      <c r="D28" s="3">
        <f>+Historicals!D34</f>
        <v>139</v>
      </c>
      <c r="E28" s="3">
        <f>+Historicals!E34</f>
        <v>154</v>
      </c>
      <c r="F28" s="3">
        <f>+Historicals!F34</f>
        <v>154</v>
      </c>
      <c r="G28" s="3">
        <f>+Historicals!G34</f>
        <v>223</v>
      </c>
      <c r="H28" s="3">
        <f>+Historicals!H34</f>
        <v>242</v>
      </c>
      <c r="I28" s="3">
        <f>+Historicals!I34</f>
        <v>284</v>
      </c>
      <c r="J28" s="3">
        <v>284</v>
      </c>
      <c r="K28" s="3">
        <v>284</v>
      </c>
      <c r="L28" s="3">
        <v>284</v>
      </c>
      <c r="M28" s="3">
        <v>284</v>
      </c>
      <c r="N28" s="3">
        <v>284</v>
      </c>
    </row>
    <row r="29" spans="1:15" x14ac:dyDescent="0.3">
      <c r="A29" s="52" t="s">
        <v>38</v>
      </c>
      <c r="B29" s="3">
        <f>+Historicals!B32</f>
        <v>0</v>
      </c>
      <c r="C29" s="3">
        <f>+Historicals!C32</f>
        <v>0</v>
      </c>
      <c r="D29" s="3">
        <f>+Historicals!D32</f>
        <v>0</v>
      </c>
      <c r="E29" s="3">
        <f>+Historicals!E32</f>
        <v>0</v>
      </c>
      <c r="F29" s="3">
        <f>+Historicals!F32</f>
        <v>0</v>
      </c>
      <c r="G29" s="3">
        <f>+Historicals!G32</f>
        <v>3097</v>
      </c>
      <c r="H29" s="3">
        <f>+Historicals!H32</f>
        <v>3113</v>
      </c>
      <c r="I29" s="3">
        <f>+Historicals!I32</f>
        <v>2926</v>
      </c>
      <c r="J29" s="3">
        <v>2926</v>
      </c>
      <c r="K29" s="3">
        <v>2926</v>
      </c>
      <c r="L29" s="3">
        <v>2926</v>
      </c>
      <c r="M29" s="3">
        <v>2926</v>
      </c>
      <c r="N29" s="3">
        <v>2926</v>
      </c>
    </row>
    <row r="30" spans="1:15" x14ac:dyDescent="0.3">
      <c r="A30" t="s">
        <v>163</v>
      </c>
      <c r="B30" s="3">
        <f>+Historicals!B35</f>
        <v>2587</v>
      </c>
      <c r="C30" s="3">
        <f>+Historicals!C35</f>
        <v>2422</v>
      </c>
      <c r="D30" s="3">
        <f>+Historicals!D35</f>
        <v>2787</v>
      </c>
      <c r="E30" s="3">
        <f>+Historicals!E35</f>
        <v>2509</v>
      </c>
      <c r="F30" s="3">
        <f>+Historicals!F35</f>
        <v>2011</v>
      </c>
      <c r="G30" s="3">
        <f>+Historicals!G35</f>
        <v>2326</v>
      </c>
      <c r="H30" s="3">
        <f>+Historicals!H35</f>
        <v>2921</v>
      </c>
      <c r="I30" s="3">
        <f>+Historicals!I35</f>
        <v>3821</v>
      </c>
      <c r="J30" s="3">
        <v>3821</v>
      </c>
      <c r="K30" s="3">
        <v>3821</v>
      </c>
      <c r="L30" s="3">
        <v>3821</v>
      </c>
      <c r="M30" s="3">
        <v>3821</v>
      </c>
      <c r="N30" s="3">
        <v>3821</v>
      </c>
    </row>
    <row r="31" spans="1:15" ht="15" thickBot="1" x14ac:dyDescent="0.35">
      <c r="A31" s="6" t="s">
        <v>164</v>
      </c>
      <c r="B31" s="64">
        <f>+SUM(B21,B22,B25:B30)</f>
        <v>21597</v>
      </c>
      <c r="C31" s="7">
        <f t="shared" ref="C31:I31" si="56">+SUM(C21,C22,C25:C30)</f>
        <v>21379</v>
      </c>
      <c r="D31" s="7">
        <f t="shared" si="56"/>
        <v>23259</v>
      </c>
      <c r="E31" s="7">
        <f t="shared" si="56"/>
        <v>22536</v>
      </c>
      <c r="F31" s="7">
        <f t="shared" si="56"/>
        <v>23717</v>
      </c>
      <c r="G31" s="7">
        <f t="shared" si="56"/>
        <v>31342</v>
      </c>
      <c r="H31" s="7">
        <f t="shared" si="56"/>
        <v>37740</v>
      </c>
      <c r="I31" s="7">
        <f t="shared" si="56"/>
        <v>40321</v>
      </c>
      <c r="J31" s="7">
        <f t="shared" ref="J31" si="57">+SUM(J21,J22,J25:J30)</f>
        <v>40321</v>
      </c>
      <c r="K31" s="7">
        <f t="shared" ref="K31" si="58">+SUM(K21,K22,K25:K30)</f>
        <v>40321</v>
      </c>
      <c r="L31" s="7">
        <f t="shared" ref="L31" si="59">+SUM(L21,L22,L25:L30)</f>
        <v>40321</v>
      </c>
      <c r="M31" s="7">
        <f t="shared" ref="M31" si="60">+SUM(M21,M22,M25:M30)</f>
        <v>40321</v>
      </c>
      <c r="N31" s="7">
        <f t="shared" ref="N31" si="61">+SUM(N21,N22,N25:N30)</f>
        <v>40321</v>
      </c>
    </row>
    <row r="32" spans="1:15" ht="15" thickTop="1" x14ac:dyDescent="0.3">
      <c r="A32" t="s">
        <v>165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4" x14ac:dyDescent="0.3">
      <c r="A33" s="2" t="s">
        <v>45</v>
      </c>
      <c r="B33" s="3">
        <f>+Historicals!B39</f>
        <v>107</v>
      </c>
      <c r="C33" s="3">
        <f>+Historicals!C39</f>
        <v>44</v>
      </c>
      <c r="D33" s="3">
        <f>+Historicals!D39</f>
        <v>6</v>
      </c>
      <c r="E33" s="3">
        <f>+Historicals!E39</f>
        <v>6</v>
      </c>
      <c r="F33" s="3">
        <f>+Historicals!F39</f>
        <v>6</v>
      </c>
      <c r="G33" s="3">
        <f>+Historicals!G39</f>
        <v>3</v>
      </c>
      <c r="H33" s="3">
        <f>+Historicals!H39</f>
        <v>0</v>
      </c>
      <c r="I33" s="3">
        <f>+Historicals!I39</f>
        <v>500</v>
      </c>
      <c r="J33" s="3">
        <v>500</v>
      </c>
      <c r="K33" s="3">
        <v>500</v>
      </c>
      <c r="L33" s="3">
        <v>500</v>
      </c>
      <c r="M33" s="3">
        <v>500</v>
      </c>
      <c r="N33" s="3">
        <v>500</v>
      </c>
    </row>
    <row r="34" spans="1:14" x14ac:dyDescent="0.3">
      <c r="A34" s="2" t="s">
        <v>46</v>
      </c>
      <c r="B34" s="3">
        <f>+Historicals!B40</f>
        <v>74</v>
      </c>
      <c r="C34" s="3">
        <f>+Historicals!C40</f>
        <v>1</v>
      </c>
      <c r="D34" s="3">
        <f>+Historicals!D40</f>
        <v>325</v>
      </c>
      <c r="E34" s="3">
        <f>+Historicals!E40</f>
        <v>336</v>
      </c>
      <c r="F34" s="3">
        <f>+Historicals!F40</f>
        <v>9</v>
      </c>
      <c r="G34" s="3">
        <f>+Historicals!G40</f>
        <v>248</v>
      </c>
      <c r="H34" s="3">
        <f>+Historicals!H40</f>
        <v>2</v>
      </c>
      <c r="I34" s="3">
        <f>+Historicals!I40</f>
        <v>10</v>
      </c>
      <c r="J34" s="3">
        <v>10</v>
      </c>
      <c r="K34" s="3">
        <v>10</v>
      </c>
      <c r="L34" s="3">
        <v>10</v>
      </c>
      <c r="M34" s="3">
        <v>10</v>
      </c>
      <c r="N34" s="3">
        <v>10</v>
      </c>
    </row>
    <row r="35" spans="1:14" x14ac:dyDescent="0.3">
      <c r="A35" t="s">
        <v>166</v>
      </c>
      <c r="B35" s="3">
        <f>+SUM(Historicals!B41:B44)</f>
        <v>6151</v>
      </c>
      <c r="C35" s="3">
        <f>+SUM(Historicals!C41:C44)</f>
        <v>5313</v>
      </c>
      <c r="D35" s="3">
        <f>+SUM(Historicals!D41:D44)</f>
        <v>5143</v>
      </c>
      <c r="E35" s="3">
        <f>+SUM(Historicals!E41:E44)</f>
        <v>5698</v>
      </c>
      <c r="F35" s="3">
        <f>+SUM(Historicals!F41:F44)</f>
        <v>7851</v>
      </c>
      <c r="G35" s="3">
        <f>+SUM(Historicals!G41:G44)</f>
        <v>8033</v>
      </c>
      <c r="H35" s="3">
        <f>+SUM(Historicals!H41:H44)</f>
        <v>9672</v>
      </c>
      <c r="I35" s="3">
        <f>+SUM(Historicals!I41:I44)</f>
        <v>10220</v>
      </c>
      <c r="J35" s="3">
        <v>10220</v>
      </c>
      <c r="K35" s="3">
        <v>10220</v>
      </c>
      <c r="L35" s="3">
        <v>10220</v>
      </c>
      <c r="M35" s="3">
        <v>10220</v>
      </c>
      <c r="N35" s="3">
        <v>10220</v>
      </c>
    </row>
    <row r="36" spans="1:14" x14ac:dyDescent="0.3">
      <c r="A36" t="s">
        <v>49</v>
      </c>
      <c r="B36" s="3">
        <f>+Historicals!B46</f>
        <v>1079</v>
      </c>
      <c r="C36" s="3">
        <f>+Historicals!C46</f>
        <v>1993</v>
      </c>
      <c r="D36" s="3">
        <f>+Historicals!D46</f>
        <v>3471</v>
      </c>
      <c r="E36" s="3">
        <f>+Historicals!E46</f>
        <v>3468</v>
      </c>
      <c r="F36" s="3">
        <f>+Historicals!F46</f>
        <v>3464</v>
      </c>
      <c r="G36" s="3">
        <f>+Historicals!G46</f>
        <v>9406</v>
      </c>
      <c r="H36" s="3">
        <f>+Historicals!H46</f>
        <v>9413</v>
      </c>
      <c r="I36" s="3">
        <f>+Historicals!I46</f>
        <v>8920</v>
      </c>
      <c r="J36" s="3">
        <v>8920</v>
      </c>
      <c r="K36" s="3">
        <v>8920</v>
      </c>
      <c r="L36" s="3">
        <v>8920</v>
      </c>
      <c r="M36" s="3">
        <v>8920</v>
      </c>
      <c r="N36" s="3">
        <v>8920</v>
      </c>
    </row>
    <row r="37" spans="1:14" x14ac:dyDescent="0.3">
      <c r="A37" s="52" t="s">
        <v>50</v>
      </c>
      <c r="B37" s="3">
        <f>+Historicals!B47</f>
        <v>0</v>
      </c>
      <c r="C37" s="3">
        <f>+Historicals!C47</f>
        <v>0</v>
      </c>
      <c r="D37" s="3">
        <f>+Historicals!D47</f>
        <v>0</v>
      </c>
      <c r="E37" s="3">
        <f>+Historicals!E47</f>
        <v>0</v>
      </c>
      <c r="F37" s="3">
        <f>+Historicals!F47</f>
        <v>0</v>
      </c>
      <c r="G37" s="3">
        <f>+Historicals!G47</f>
        <v>2913</v>
      </c>
      <c r="H37" s="3">
        <f>+Historicals!H47</f>
        <v>2931</v>
      </c>
      <c r="I37" s="3">
        <f>+Historicals!I47</f>
        <v>2777</v>
      </c>
      <c r="J37" s="3">
        <v>2777</v>
      </c>
      <c r="K37" s="3">
        <v>2777</v>
      </c>
      <c r="L37" s="3">
        <v>2777</v>
      </c>
      <c r="M37" s="3">
        <v>2777</v>
      </c>
      <c r="N37" s="3">
        <v>2777</v>
      </c>
    </row>
    <row r="38" spans="1:14" x14ac:dyDescent="0.3">
      <c r="A38" t="s">
        <v>167</v>
      </c>
      <c r="B38" s="3">
        <f>+Historicals!B48</f>
        <v>1479</v>
      </c>
      <c r="C38" s="3">
        <f>+Historicals!C48</f>
        <v>1770</v>
      </c>
      <c r="D38" s="3">
        <f>+Historicals!D48</f>
        <v>1907</v>
      </c>
      <c r="E38" s="3">
        <f>+Historicals!E48</f>
        <v>3216</v>
      </c>
      <c r="F38" s="3">
        <f>+Historicals!F48</f>
        <v>3347</v>
      </c>
      <c r="G38" s="3">
        <f>+Historicals!G48</f>
        <v>2684</v>
      </c>
      <c r="H38" s="3">
        <f>+Historicals!H48</f>
        <v>2955</v>
      </c>
      <c r="I38" s="3">
        <f>+Historicals!I48</f>
        <v>2613</v>
      </c>
      <c r="J38" s="3">
        <v>2613</v>
      </c>
      <c r="K38" s="3">
        <v>2613</v>
      </c>
      <c r="L38" s="3">
        <v>2613</v>
      </c>
      <c r="M38" s="3">
        <v>2613</v>
      </c>
      <c r="N38" s="3">
        <v>2613</v>
      </c>
    </row>
    <row r="39" spans="1:14" x14ac:dyDescent="0.3">
      <c r="A39" t="s">
        <v>168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</row>
    <row r="40" spans="1:14" x14ac:dyDescent="0.3">
      <c r="A40" s="2" t="s">
        <v>169</v>
      </c>
      <c r="B40" s="3">
        <f>+Historicals!B54</f>
        <v>3</v>
      </c>
      <c r="C40" s="3">
        <f>+Historicals!C54</f>
        <v>3</v>
      </c>
      <c r="D40" s="3">
        <f>+Historicals!D54</f>
        <v>3</v>
      </c>
      <c r="E40" s="3">
        <f>+Historicals!E54</f>
        <v>3</v>
      </c>
      <c r="F40" s="3">
        <f>+Historicals!F54</f>
        <v>3</v>
      </c>
      <c r="G40" s="3">
        <f>+Historicals!G54</f>
        <v>3</v>
      </c>
      <c r="H40" s="3">
        <f>+Historicals!H54</f>
        <v>3</v>
      </c>
      <c r="I40" s="3">
        <f>+Historicals!I54</f>
        <v>3</v>
      </c>
      <c r="J40" s="3">
        <v>3</v>
      </c>
      <c r="K40" s="3">
        <v>3</v>
      </c>
      <c r="L40" s="3">
        <v>3</v>
      </c>
      <c r="M40" s="3">
        <v>3</v>
      </c>
      <c r="N40" s="3">
        <v>3</v>
      </c>
    </row>
    <row r="41" spans="1:14" x14ac:dyDescent="0.3">
      <c r="A41" s="2" t="s">
        <v>170</v>
      </c>
      <c r="B41" s="3">
        <f>+Historicals!B57</f>
        <v>4685</v>
      </c>
      <c r="C41" s="3">
        <f>+Historicals!C57</f>
        <v>4151</v>
      </c>
      <c r="D41" s="3">
        <f>+Historicals!D57</f>
        <v>6907</v>
      </c>
      <c r="E41" s="3">
        <f>+Historicals!E57</f>
        <v>3517</v>
      </c>
      <c r="F41" s="3">
        <f>+Historicals!F57</f>
        <v>1643</v>
      </c>
      <c r="G41" s="3">
        <f>+Historicals!G57</f>
        <v>-191</v>
      </c>
      <c r="H41" s="3">
        <f>+Historicals!H57</f>
        <v>3179</v>
      </c>
      <c r="I41" s="3">
        <f>+Historicals!I57</f>
        <v>3476</v>
      </c>
      <c r="J41" s="3">
        <v>3476</v>
      </c>
      <c r="K41" s="3">
        <v>3476</v>
      </c>
      <c r="L41" s="3">
        <v>3476</v>
      </c>
      <c r="M41" s="3">
        <v>3476</v>
      </c>
      <c r="N41" s="3">
        <v>3476</v>
      </c>
    </row>
    <row r="42" spans="1:14" x14ac:dyDescent="0.3">
      <c r="A42" s="2" t="s">
        <v>171</v>
      </c>
      <c r="B42" s="3">
        <f>+Historicals!B55+Historicals!B56</f>
        <v>8019</v>
      </c>
      <c r="C42" s="3">
        <f>+Historicals!C55+Historicals!C56</f>
        <v>8104</v>
      </c>
      <c r="D42" s="3">
        <f>+Historicals!D55+Historicals!D56</f>
        <v>5497</v>
      </c>
      <c r="E42" s="3">
        <f>+Historicals!E55+Historicals!E56</f>
        <v>6292</v>
      </c>
      <c r="F42" s="3">
        <f>+Historicals!F55+Historicals!F56</f>
        <v>7394</v>
      </c>
      <c r="G42" s="3">
        <f>+Historicals!G55+Historicals!G56</f>
        <v>8243</v>
      </c>
      <c r="H42" s="3">
        <f>+Historicals!H55+Historicals!H56</f>
        <v>9585</v>
      </c>
      <c r="I42" s="3">
        <f>+Historicals!I55+Historicals!I56</f>
        <v>11802</v>
      </c>
      <c r="J42" s="3">
        <v>11802</v>
      </c>
      <c r="K42" s="3">
        <v>11802</v>
      </c>
      <c r="L42" s="3">
        <v>11802</v>
      </c>
      <c r="M42" s="3">
        <v>11802</v>
      </c>
      <c r="N42" s="3">
        <v>11802</v>
      </c>
    </row>
    <row r="43" spans="1:14" ht="15" thickBot="1" x14ac:dyDescent="0.35">
      <c r="A43" s="6" t="s">
        <v>172</v>
      </c>
      <c r="B43" s="64">
        <f>+SUM(B40:B42,B35:B38,B33:B34)</f>
        <v>21597</v>
      </c>
      <c r="C43" s="7">
        <f t="shared" ref="C43:N43" si="62">+SUM(C40:C42,C35:C38,C33:C34)</f>
        <v>21379</v>
      </c>
      <c r="D43" s="7">
        <f t="shared" si="62"/>
        <v>23259</v>
      </c>
      <c r="E43" s="7">
        <f t="shared" si="62"/>
        <v>22536</v>
      </c>
      <c r="F43" s="7">
        <f t="shared" si="62"/>
        <v>23717</v>
      </c>
      <c r="G43" s="7">
        <f t="shared" si="62"/>
        <v>31342</v>
      </c>
      <c r="H43" s="7">
        <f t="shared" si="62"/>
        <v>37740</v>
      </c>
      <c r="I43" s="7">
        <f t="shared" si="62"/>
        <v>40321</v>
      </c>
      <c r="J43" s="7">
        <f t="shared" si="62"/>
        <v>40321</v>
      </c>
      <c r="K43" s="7">
        <f t="shared" si="62"/>
        <v>40321</v>
      </c>
      <c r="L43" s="7">
        <f t="shared" si="62"/>
        <v>40321</v>
      </c>
      <c r="M43" s="7">
        <f t="shared" si="62"/>
        <v>40321</v>
      </c>
      <c r="N43" s="7">
        <f t="shared" si="62"/>
        <v>40321</v>
      </c>
    </row>
    <row r="44" spans="1:14" ht="15" thickTop="1" x14ac:dyDescent="0.3">
      <c r="A44" s="53" t="s">
        <v>173</v>
      </c>
      <c r="B44" s="53">
        <f>+B43-B31</f>
        <v>0</v>
      </c>
      <c r="C44" s="53">
        <f t="shared" ref="C44:N44" si="63">+C43-C31</f>
        <v>0</v>
      </c>
      <c r="D44" s="53">
        <f t="shared" si="63"/>
        <v>0</v>
      </c>
      <c r="E44" s="53">
        <f t="shared" si="63"/>
        <v>0</v>
      </c>
      <c r="F44" s="53">
        <f t="shared" si="63"/>
        <v>0</v>
      </c>
      <c r="G44" s="53">
        <f t="shared" si="63"/>
        <v>0</v>
      </c>
      <c r="H44" s="53">
        <f t="shared" si="63"/>
        <v>0</v>
      </c>
      <c r="I44" s="53">
        <f t="shared" si="63"/>
        <v>0</v>
      </c>
      <c r="J44" s="53">
        <f t="shared" si="63"/>
        <v>0</v>
      </c>
      <c r="K44" s="53">
        <f t="shared" si="63"/>
        <v>0</v>
      </c>
      <c r="L44" s="53">
        <f t="shared" si="63"/>
        <v>0</v>
      </c>
      <c r="M44" s="53">
        <f t="shared" si="63"/>
        <v>0</v>
      </c>
      <c r="N44" s="53">
        <f t="shared" si="63"/>
        <v>0</v>
      </c>
    </row>
    <row r="45" spans="1:14" x14ac:dyDescent="0.3">
      <c r="A45" s="51" t="s">
        <v>174</v>
      </c>
      <c r="B45" s="40"/>
      <c r="C45" s="40"/>
      <c r="D45" s="40"/>
      <c r="E45" s="40"/>
      <c r="F45" s="40"/>
      <c r="G45" s="40"/>
      <c r="H45" s="40"/>
      <c r="I45" s="40"/>
      <c r="J45" s="39"/>
      <c r="K45" s="39"/>
      <c r="L45" s="39"/>
      <c r="M45" s="39"/>
      <c r="N45" s="39"/>
    </row>
    <row r="46" spans="1:14" x14ac:dyDescent="0.3">
      <c r="A46" s="1" t="s">
        <v>134</v>
      </c>
      <c r="B46" s="9">
        <f>+B7</f>
        <v>4233</v>
      </c>
      <c r="C46" s="9">
        <f t="shared" ref="C46:N46" si="64">+C7</f>
        <v>4642</v>
      </c>
      <c r="D46" s="9">
        <f t="shared" si="64"/>
        <v>4945</v>
      </c>
      <c r="E46" s="9">
        <f t="shared" si="64"/>
        <v>4379</v>
      </c>
      <c r="F46" s="9">
        <f t="shared" si="64"/>
        <v>4850</v>
      </c>
      <c r="G46" s="9">
        <f t="shared" si="64"/>
        <v>2976</v>
      </c>
      <c r="H46" s="9">
        <f t="shared" si="64"/>
        <v>6923</v>
      </c>
      <c r="I46" s="9">
        <f t="shared" si="64"/>
        <v>6856</v>
      </c>
      <c r="J46" s="9">
        <f t="shared" si="64"/>
        <v>7344.718794194152</v>
      </c>
      <c r="K46" s="9">
        <f t="shared" si="64"/>
        <v>8442.4222077685954</v>
      </c>
      <c r="L46" s="9">
        <f t="shared" si="64"/>
        <v>10261.160401969617</v>
      </c>
      <c r="M46" s="9">
        <f t="shared" si="64"/>
        <v>12981.383404259752</v>
      </c>
      <c r="N46" s="9">
        <f t="shared" si="64"/>
        <v>16867.789865412058</v>
      </c>
    </row>
    <row r="47" spans="1:14" x14ac:dyDescent="0.3">
      <c r="A47" t="s">
        <v>132</v>
      </c>
      <c r="B47" s="59">
        <f>+'Segmental forecast'!B8</f>
        <v>606</v>
      </c>
      <c r="C47" s="59">
        <f>+'Segmental forecast'!C8</f>
        <v>649</v>
      </c>
      <c r="D47" s="59">
        <f>+'Segmental forecast'!D8</f>
        <v>706</v>
      </c>
      <c r="E47" s="59">
        <f>+'Segmental forecast'!E8</f>
        <v>747</v>
      </c>
      <c r="F47" s="59">
        <f>+'Segmental forecast'!F8</f>
        <v>705</v>
      </c>
      <c r="G47" s="59">
        <f>+'Segmental forecast'!G8</f>
        <v>721</v>
      </c>
      <c r="H47" s="59">
        <f>+'Segmental forecast'!H8</f>
        <v>744</v>
      </c>
      <c r="I47" s="59">
        <f>+'Segmental forecast'!I8</f>
        <v>717</v>
      </c>
      <c r="J47" s="59">
        <f>+'Segmental forecast'!J8</f>
        <v>691.85398928035102</v>
      </c>
      <c r="K47" s="59">
        <f>+'Segmental forecast'!K8</f>
        <v>668.37705015913616</v>
      </c>
      <c r="L47" s="59">
        <f>+'Segmental forecast'!L8</f>
        <v>646.40671813831682</v>
      </c>
      <c r="M47" s="59">
        <f>+'Segmental forecast'!M8</f>
        <v>625.79997299770434</v>
      </c>
      <c r="N47" s="59">
        <f>+'Segmental forecast'!N8</f>
        <v>606.43065386919238</v>
      </c>
    </row>
    <row r="48" spans="1:14" x14ac:dyDescent="0.3">
      <c r="A48" t="s">
        <v>175</v>
      </c>
      <c r="B48" s="3">
        <f>+Historicals!B101</f>
        <v>856</v>
      </c>
      <c r="C48" s="3">
        <f>+Historicals!C101</f>
        <v>748</v>
      </c>
      <c r="D48" s="3">
        <f>+Historicals!D101</f>
        <v>703</v>
      </c>
      <c r="E48" s="3">
        <f>+Historicals!E101</f>
        <v>529</v>
      </c>
      <c r="F48" s="3">
        <f>+Historicals!F101</f>
        <v>757</v>
      </c>
      <c r="G48" s="3">
        <f>+Historicals!G101</f>
        <v>1028</v>
      </c>
      <c r="H48" s="3">
        <f>+Historicals!H101</f>
        <v>1177</v>
      </c>
      <c r="I48" s="3">
        <f>+Historicals!I101</f>
        <v>1231</v>
      </c>
      <c r="J48" s="3">
        <v>1231</v>
      </c>
      <c r="K48" s="3">
        <v>1231</v>
      </c>
      <c r="L48" s="3">
        <v>1231</v>
      </c>
      <c r="M48" s="3">
        <v>1231</v>
      </c>
      <c r="N48" s="3">
        <v>1231</v>
      </c>
    </row>
    <row r="49" spans="1:14" x14ac:dyDescent="0.3">
      <c r="A49" s="1" t="s">
        <v>176</v>
      </c>
      <c r="B49" s="9">
        <f>SUM(B46:B48)</f>
        <v>5695</v>
      </c>
      <c r="C49" s="9">
        <f t="shared" ref="C49:N49" si="65">SUM(C46:C48)</f>
        <v>6039</v>
      </c>
      <c r="D49" s="9">
        <f t="shared" si="65"/>
        <v>6354</v>
      </c>
      <c r="E49" s="9">
        <f t="shared" si="65"/>
        <v>5655</v>
      </c>
      <c r="F49" s="9">
        <f t="shared" si="65"/>
        <v>6312</v>
      </c>
      <c r="G49" s="9">
        <f t="shared" si="65"/>
        <v>4725</v>
      </c>
      <c r="H49" s="9">
        <f t="shared" si="65"/>
        <v>8844</v>
      </c>
      <c r="I49" s="9">
        <f t="shared" si="65"/>
        <v>8804</v>
      </c>
      <c r="J49" s="9">
        <f t="shared" si="65"/>
        <v>9267.572783474503</v>
      </c>
      <c r="K49" s="9">
        <f t="shared" si="65"/>
        <v>10341.799257927731</v>
      </c>
      <c r="L49" s="9">
        <f t="shared" si="65"/>
        <v>12138.567120107933</v>
      </c>
      <c r="M49" s="9">
        <f t="shared" si="65"/>
        <v>14838.183377257456</v>
      </c>
      <c r="N49" s="9">
        <f t="shared" si="65"/>
        <v>18705.220519281251</v>
      </c>
    </row>
    <row r="50" spans="1:14" x14ac:dyDescent="0.3">
      <c r="A50" t="s">
        <v>177</v>
      </c>
      <c r="B50" s="3">
        <f>+Historicals!B100</f>
        <v>53</v>
      </c>
      <c r="C50" s="3">
        <f>+Historicals!C100</f>
        <v>70</v>
      </c>
      <c r="D50" s="3">
        <f>+Historicals!D100</f>
        <v>98</v>
      </c>
      <c r="E50" s="3">
        <f>+Historicals!E100</f>
        <v>125</v>
      </c>
      <c r="F50" s="3">
        <f>+Historicals!F100</f>
        <v>153</v>
      </c>
      <c r="G50" s="3">
        <f>+Historicals!G100</f>
        <v>140</v>
      </c>
      <c r="H50" s="3">
        <f>+Historicals!H100</f>
        <v>293</v>
      </c>
      <c r="I50" s="3">
        <f>+Historicals!I100</f>
        <v>290</v>
      </c>
      <c r="J50" s="3">
        <v>290</v>
      </c>
      <c r="K50" s="3">
        <v>290</v>
      </c>
      <c r="L50" s="3">
        <v>290</v>
      </c>
      <c r="M50" s="3">
        <v>290</v>
      </c>
      <c r="N50" s="3">
        <v>290</v>
      </c>
    </row>
    <row r="51" spans="1:14" x14ac:dyDescent="0.3">
      <c r="A51" t="s">
        <v>178</v>
      </c>
      <c r="B51" s="3">
        <f>+-SUM(Historicals!B72:B75)</f>
        <v>-256</v>
      </c>
      <c r="C51" s="3">
        <f>+SUM(Historicals!C72:C75)</f>
        <v>-1277</v>
      </c>
      <c r="D51" s="3">
        <f>+SUM(Historicals!D72:D75)</f>
        <v>-935</v>
      </c>
      <c r="E51" s="3">
        <f>+SUM(Historicals!E72:E75)</f>
        <v>1482</v>
      </c>
      <c r="F51" s="3">
        <f>+SUM(Historicals!F72:F75)</f>
        <v>562</v>
      </c>
      <c r="G51" s="3">
        <f>+SUM(Historicals!G72:G75)</f>
        <v>-1245</v>
      </c>
      <c r="H51" s="3">
        <f>+SUM(Historicals!H72:H75)</f>
        <v>45</v>
      </c>
      <c r="I51" s="3">
        <f>+SUM(Historicals!I72:I75)</f>
        <v>-1660</v>
      </c>
      <c r="J51" s="3">
        <v>-1660</v>
      </c>
      <c r="K51" s="3">
        <v>-1660</v>
      </c>
      <c r="L51" s="3">
        <v>-1660</v>
      </c>
      <c r="M51" s="3">
        <v>-1660</v>
      </c>
      <c r="N51" s="3">
        <v>-1660</v>
      </c>
    </row>
    <row r="52" spans="1:14" x14ac:dyDescent="0.3">
      <c r="A52" t="s">
        <v>135</v>
      </c>
      <c r="B52" s="3">
        <f>+Historicals!B81+Historicals!B102</f>
        <v>-796</v>
      </c>
      <c r="C52" s="3">
        <f>+Historicals!C81+Historicals!C102</f>
        <v>-891</v>
      </c>
      <c r="D52" s="3">
        <f>+Historicals!D81+Historicals!D102</f>
        <v>-839</v>
      </c>
      <c r="E52" s="3">
        <f>+Historicals!E81+Historicals!E102</f>
        <v>-734</v>
      </c>
      <c r="F52" s="3">
        <f>+Historicals!F81+Historicals!F102</f>
        <v>-959</v>
      </c>
      <c r="G52" s="3">
        <f>+Historicals!G81+Historicals!G102</f>
        <v>-965</v>
      </c>
      <c r="H52" s="3">
        <f>+Historicals!H81+Historicals!H102</f>
        <v>-516</v>
      </c>
      <c r="I52" s="3">
        <f>+Historicals!I81+Historicals!I102</f>
        <v>-598</v>
      </c>
      <c r="J52" s="3">
        <v>-598</v>
      </c>
      <c r="K52" s="3">
        <v>-598</v>
      </c>
      <c r="L52" s="3">
        <v>-598</v>
      </c>
      <c r="M52" s="3">
        <v>-598</v>
      </c>
      <c r="N52" s="3">
        <v>-598</v>
      </c>
    </row>
    <row r="53" spans="1:14" x14ac:dyDescent="0.3">
      <c r="A53" s="1" t="s">
        <v>179</v>
      </c>
      <c r="B53" s="9">
        <f>SUM(B49:B52)</f>
        <v>4696</v>
      </c>
      <c r="C53" s="9">
        <f t="shared" ref="C53:N53" si="66">SUM(C49:C52)</f>
        <v>3941</v>
      </c>
      <c r="D53" s="9">
        <f t="shared" si="66"/>
        <v>4678</v>
      </c>
      <c r="E53" s="9">
        <f t="shared" si="66"/>
        <v>6528</v>
      </c>
      <c r="F53" s="9">
        <f t="shared" si="66"/>
        <v>6068</v>
      </c>
      <c r="G53" s="9">
        <f t="shared" si="66"/>
        <v>2655</v>
      </c>
      <c r="H53" s="9">
        <f t="shared" si="66"/>
        <v>8666</v>
      </c>
      <c r="I53" s="9">
        <f t="shared" si="66"/>
        <v>6836</v>
      </c>
      <c r="J53" s="9">
        <f t="shared" si="66"/>
        <v>7299.572783474503</v>
      </c>
      <c r="K53" s="9">
        <f t="shared" si="66"/>
        <v>8373.7992579277307</v>
      </c>
      <c r="L53" s="9">
        <f t="shared" si="66"/>
        <v>10170.567120107933</v>
      </c>
      <c r="M53" s="9">
        <f t="shared" si="66"/>
        <v>12870.183377257456</v>
      </c>
      <c r="N53" s="9">
        <f t="shared" si="66"/>
        <v>16737.220519281251</v>
      </c>
    </row>
    <row r="54" spans="1:14" x14ac:dyDescent="0.3">
      <c r="A54" t="s">
        <v>180</v>
      </c>
      <c r="B54" s="3">
        <f>+Historicals!B76-B55</f>
        <v>-16</v>
      </c>
      <c r="C54" s="3">
        <f>+Historicals!C76-C55</f>
        <v>-542</v>
      </c>
      <c r="D54" s="3">
        <f>+Historicals!D76-D55</f>
        <v>-832</v>
      </c>
      <c r="E54" s="3">
        <f>+Historicals!E76-E55</f>
        <v>-1573</v>
      </c>
      <c r="F54" s="3">
        <f>+Historicals!F76-F55</f>
        <v>-165</v>
      </c>
      <c r="G54" s="3">
        <f>+Historicals!G76-G55</f>
        <v>-170</v>
      </c>
      <c r="H54" s="3">
        <f>+Historicals!H76-H55</f>
        <v>-2009</v>
      </c>
      <c r="I54" s="3">
        <f>+Historicals!I76-I55</f>
        <v>-1648</v>
      </c>
      <c r="J54" s="3">
        <f>+Historicals!J76-J55</f>
        <v>-7299.572783474503</v>
      </c>
      <c r="K54" s="3">
        <f>+Historicals!K76-K55</f>
        <v>-8373.7992579277307</v>
      </c>
      <c r="L54" s="3">
        <f>+Historicals!L76-L55</f>
        <v>-10170.567120107933</v>
      </c>
      <c r="M54" s="3">
        <f>+Historicals!M76-M55</f>
        <v>-12870.183377257456</v>
      </c>
      <c r="N54" s="3">
        <f>+Historicals!N76-N55</f>
        <v>-16737.220519281251</v>
      </c>
    </row>
    <row r="55" spans="1:14" x14ac:dyDescent="0.3">
      <c r="A55" s="27" t="s">
        <v>181</v>
      </c>
      <c r="B55" s="26">
        <f>SUM(B53)</f>
        <v>4696</v>
      </c>
      <c r="C55" s="26">
        <f t="shared" ref="C55:N55" si="67">SUM(C53)</f>
        <v>3941</v>
      </c>
      <c r="D55" s="26">
        <f t="shared" si="67"/>
        <v>4678</v>
      </c>
      <c r="E55" s="26">
        <f t="shared" si="67"/>
        <v>6528</v>
      </c>
      <c r="F55" s="26">
        <f t="shared" si="67"/>
        <v>6068</v>
      </c>
      <c r="G55" s="26">
        <f t="shared" si="67"/>
        <v>2655</v>
      </c>
      <c r="H55" s="26">
        <f t="shared" si="67"/>
        <v>8666</v>
      </c>
      <c r="I55" s="26">
        <f t="shared" si="67"/>
        <v>6836</v>
      </c>
      <c r="J55" s="26">
        <f t="shared" si="67"/>
        <v>7299.572783474503</v>
      </c>
      <c r="K55" s="26">
        <f t="shared" si="67"/>
        <v>8373.7992579277307</v>
      </c>
      <c r="L55" s="26">
        <f t="shared" si="67"/>
        <v>10170.567120107933</v>
      </c>
      <c r="M55" s="26">
        <f t="shared" si="67"/>
        <v>12870.183377257456</v>
      </c>
      <c r="N55" s="26">
        <f t="shared" si="67"/>
        <v>16737.220519281251</v>
      </c>
    </row>
    <row r="56" spans="1:14" x14ac:dyDescent="0.3">
      <c r="A56" t="s">
        <v>182</v>
      </c>
      <c r="B56" s="3">
        <f>+Historicals!B78</f>
        <v>-4936</v>
      </c>
      <c r="C56" s="3">
        <f>+Historicals!C78</f>
        <v>-5367</v>
      </c>
      <c r="D56" s="3">
        <f>+Historicals!D78</f>
        <v>-5928</v>
      </c>
      <c r="E56" s="3">
        <f>+Historicals!E78</f>
        <v>-4783</v>
      </c>
      <c r="F56" s="3">
        <f>+Historicals!F78</f>
        <v>-2937</v>
      </c>
      <c r="G56" s="3">
        <f>+Historicals!G78</f>
        <v>-2426</v>
      </c>
      <c r="H56" s="3">
        <f>+Historicals!H78</f>
        <v>-9961</v>
      </c>
      <c r="I56" s="3">
        <f>+Historicals!I78</f>
        <v>-12913</v>
      </c>
      <c r="J56" s="3">
        <v>-12913</v>
      </c>
      <c r="K56" s="3">
        <v>-12913</v>
      </c>
      <c r="L56" s="3">
        <v>-12913</v>
      </c>
      <c r="M56" s="3">
        <v>-12913</v>
      </c>
      <c r="N56" s="3">
        <v>-12913</v>
      </c>
    </row>
    <row r="57" spans="1:14" x14ac:dyDescent="0.3">
      <c r="A57" t="s">
        <v>183</v>
      </c>
      <c r="B57" s="3">
        <f>+SUM(Historicals!B79:B82)</f>
        <v>4761</v>
      </c>
      <c r="C57" s="3">
        <f>+SUM(Historicals!C79:C82)</f>
        <v>4333</v>
      </c>
      <c r="D57" s="3">
        <f>+SUM(Historicals!D79:D82)</f>
        <v>4920</v>
      </c>
      <c r="E57" s="3">
        <f>+SUM(Historicals!E79:E82)</f>
        <v>5059</v>
      </c>
      <c r="F57" s="3">
        <f>+SUM(Historicals!F79:F82)</f>
        <v>2673</v>
      </c>
      <c r="G57" s="3">
        <f>+SUM(Historicals!G79:G82)</f>
        <v>1398</v>
      </c>
      <c r="H57" s="3">
        <f>+SUM(Historicals!H79:H82)</f>
        <v>6161</v>
      </c>
      <c r="I57" s="3">
        <f>+SUM(Historicals!I79:I82)</f>
        <v>11389</v>
      </c>
      <c r="J57" s="3">
        <v>11389</v>
      </c>
      <c r="K57" s="3">
        <v>11389</v>
      </c>
      <c r="L57" s="3">
        <v>11389</v>
      </c>
      <c r="M57" s="3">
        <v>11389</v>
      </c>
      <c r="N57" s="3">
        <v>11389</v>
      </c>
    </row>
    <row r="58" spans="1:14" x14ac:dyDescent="0.3">
      <c r="A58" s="27" t="s">
        <v>184</v>
      </c>
      <c r="B58" s="26">
        <f>SUM(B56:B57)</f>
        <v>-175</v>
      </c>
      <c r="C58" s="26">
        <f t="shared" ref="C58:N58" si="68">SUM(C56:C57)</f>
        <v>-1034</v>
      </c>
      <c r="D58" s="26">
        <f t="shared" si="68"/>
        <v>-1008</v>
      </c>
      <c r="E58" s="26">
        <f t="shared" si="68"/>
        <v>276</v>
      </c>
      <c r="F58" s="26">
        <f t="shared" si="68"/>
        <v>-264</v>
      </c>
      <c r="G58" s="26">
        <f t="shared" si="68"/>
        <v>-1028</v>
      </c>
      <c r="H58" s="26">
        <f t="shared" si="68"/>
        <v>-3800</v>
      </c>
      <c r="I58" s="26">
        <f t="shared" si="68"/>
        <v>-1524</v>
      </c>
      <c r="J58" s="26">
        <f t="shared" si="68"/>
        <v>-1524</v>
      </c>
      <c r="K58" s="26">
        <f t="shared" si="68"/>
        <v>-1524</v>
      </c>
      <c r="L58" s="26">
        <f t="shared" si="68"/>
        <v>-1524</v>
      </c>
      <c r="M58" s="26">
        <f t="shared" si="68"/>
        <v>-1524</v>
      </c>
      <c r="N58" s="26">
        <f t="shared" si="68"/>
        <v>-1524</v>
      </c>
    </row>
    <row r="59" spans="1:14" x14ac:dyDescent="0.3">
      <c r="A59" t="s">
        <v>185</v>
      </c>
      <c r="B59" s="3">
        <f>+Historicals!B89+Historicals!B88</f>
        <v>-2020</v>
      </c>
      <c r="C59" s="3">
        <f>+Historicals!C89+Historicals!C88</f>
        <v>-2731</v>
      </c>
      <c r="D59" s="3">
        <f>+Historicals!D89+Historicals!D88</f>
        <v>-2734</v>
      </c>
      <c r="E59" s="3">
        <f>+Historicals!E89+Historicals!E88</f>
        <v>-3521</v>
      </c>
      <c r="F59" s="3">
        <f>+Historicals!F89+Historicals!F88</f>
        <v>-3586</v>
      </c>
      <c r="G59" s="3">
        <f>+Historicals!G89+Historicals!G88</f>
        <v>-2182</v>
      </c>
      <c r="H59" s="3">
        <f>+Historicals!H89+Historicals!H88</f>
        <v>564</v>
      </c>
      <c r="I59" s="3">
        <f>+Historicals!I89+Historicals!I88</f>
        <v>-2863</v>
      </c>
      <c r="J59" s="3">
        <v>-2863</v>
      </c>
      <c r="K59" s="3">
        <v>-2863</v>
      </c>
      <c r="L59" s="3">
        <v>-2863</v>
      </c>
      <c r="M59" s="3">
        <v>-2863</v>
      </c>
      <c r="N59" s="3">
        <v>-2863</v>
      </c>
    </row>
    <row r="60" spans="1:14" x14ac:dyDescent="0.3">
      <c r="A60" s="50" t="s">
        <v>129</v>
      </c>
      <c r="B60" s="56"/>
      <c r="C60" s="63">
        <f>+C59/B59-1</f>
        <v>0.35198019801980207</v>
      </c>
      <c r="D60" s="63">
        <f t="shared" ref="D60:N60" si="69">+D59/C59-1</f>
        <v>1.0984987184181616E-3</v>
      </c>
      <c r="E60" s="63">
        <f t="shared" si="69"/>
        <v>0.28785662033650339</v>
      </c>
      <c r="F60" s="63">
        <f t="shared" si="69"/>
        <v>1.8460664583924924E-2</v>
      </c>
      <c r="G60" s="63">
        <f t="shared" si="69"/>
        <v>-0.39152258784160621</v>
      </c>
      <c r="H60" s="63">
        <f t="shared" si="69"/>
        <v>-1.2584784601283228</v>
      </c>
      <c r="I60" s="63">
        <f t="shared" si="69"/>
        <v>-6.0762411347517729</v>
      </c>
      <c r="J60" s="63">
        <f t="shared" si="69"/>
        <v>0</v>
      </c>
      <c r="K60" s="63">
        <f t="shared" si="69"/>
        <v>0</v>
      </c>
      <c r="L60" s="63">
        <f t="shared" si="69"/>
        <v>0</v>
      </c>
      <c r="M60" s="63">
        <f t="shared" si="69"/>
        <v>0</v>
      </c>
      <c r="N60" s="63">
        <f t="shared" si="69"/>
        <v>0</v>
      </c>
    </row>
    <row r="61" spans="1:14" x14ac:dyDescent="0.3">
      <c r="A61" t="s">
        <v>186</v>
      </c>
      <c r="B61" s="3">
        <f>+Historicals!B90</f>
        <v>-899</v>
      </c>
      <c r="C61" s="3">
        <f>+Historicals!C90</f>
        <v>-1022</v>
      </c>
      <c r="D61" s="3">
        <f>+Historicals!D90</f>
        <v>-1133</v>
      </c>
      <c r="E61" s="3">
        <f>+Historicals!E90</f>
        <v>-1243</v>
      </c>
      <c r="F61" s="3">
        <f>+Historicals!F90</f>
        <v>-1332</v>
      </c>
      <c r="G61" s="3">
        <f>+Historicals!G90</f>
        <v>-1452</v>
      </c>
      <c r="H61" s="3">
        <f>+Historicals!H90</f>
        <v>-1638</v>
      </c>
      <c r="I61" s="3">
        <f>+Historicals!I90</f>
        <v>-1837</v>
      </c>
      <c r="J61" s="3">
        <v>-1837</v>
      </c>
      <c r="K61" s="3">
        <v>-1837</v>
      </c>
      <c r="L61" s="3">
        <v>-1837</v>
      </c>
      <c r="M61" s="3">
        <v>-1837</v>
      </c>
      <c r="N61" s="3">
        <v>-1837</v>
      </c>
    </row>
    <row r="62" spans="1:14" x14ac:dyDescent="0.3">
      <c r="A62" t="s">
        <v>187</v>
      </c>
      <c r="B62" s="3">
        <f>+SUM(Historicals!B85:B87)</f>
        <v>-89</v>
      </c>
      <c r="C62" s="3">
        <f>+SUM(Historicals!C85:C87)</f>
        <v>801</v>
      </c>
      <c r="D62" s="3">
        <f>+SUM(Historicals!D85:D87)</f>
        <v>1765</v>
      </c>
      <c r="E62" s="3">
        <f>+SUM(Historicals!E85:E87)</f>
        <v>7</v>
      </c>
      <c r="F62" s="3">
        <f>+SUM(Historicals!F85:F87)</f>
        <v>-331</v>
      </c>
      <c r="G62" s="3">
        <f>+SUM(Historicals!G85:G87)</f>
        <v>6177</v>
      </c>
      <c r="H62" s="3">
        <f>+SUM(Historicals!H85:H87)</f>
        <v>-249</v>
      </c>
      <c r="I62" s="3">
        <f>+SUM(Historicals!I85:I87)</f>
        <v>15</v>
      </c>
      <c r="J62" s="3">
        <v>15</v>
      </c>
      <c r="K62" s="3">
        <v>15</v>
      </c>
      <c r="L62" s="3">
        <v>15</v>
      </c>
      <c r="M62" s="3">
        <v>15</v>
      </c>
      <c r="N62" s="3">
        <v>15</v>
      </c>
    </row>
    <row r="63" spans="1:14" x14ac:dyDescent="0.3">
      <c r="A63" t="s">
        <v>188</v>
      </c>
      <c r="B63" s="3">
        <f>+Historicals!B91</f>
        <v>218</v>
      </c>
      <c r="C63" s="3">
        <f>+Historicals!C91</f>
        <v>-22</v>
      </c>
      <c r="D63" s="3">
        <f>+Historicals!D91</f>
        <v>-46</v>
      </c>
      <c r="E63" s="3">
        <f>+Historicals!E91</f>
        <v>-78</v>
      </c>
      <c r="F63" s="3">
        <f>+Historicals!F91</f>
        <v>-44</v>
      </c>
      <c r="G63" s="3">
        <f>+Historicals!G91</f>
        <v>-52</v>
      </c>
      <c r="H63" s="3">
        <f>+Historicals!H91</f>
        <v>-136</v>
      </c>
      <c r="I63" s="3">
        <f>+Historicals!I91</f>
        <v>-151</v>
      </c>
      <c r="J63" s="3">
        <v>-151</v>
      </c>
      <c r="K63" s="3">
        <v>-151</v>
      </c>
      <c r="L63" s="3">
        <v>-151</v>
      </c>
      <c r="M63" s="3">
        <v>-151</v>
      </c>
      <c r="N63" s="3">
        <v>-151</v>
      </c>
    </row>
    <row r="64" spans="1:14" x14ac:dyDescent="0.3">
      <c r="A64" s="27" t="s">
        <v>189</v>
      </c>
      <c r="B64" s="26">
        <f>SUM(B59:B63)</f>
        <v>-2790</v>
      </c>
      <c r="C64" s="26">
        <f t="shared" ref="C64:N64" si="70">SUM(C59:C63)</f>
        <v>-2973.6480198019804</v>
      </c>
      <c r="D64" s="26">
        <f t="shared" si="70"/>
        <v>-2147.9989015012816</v>
      </c>
      <c r="E64" s="26">
        <f t="shared" si="70"/>
        <v>-4834.7121433796638</v>
      </c>
      <c r="F64" s="26">
        <f t="shared" si="70"/>
        <v>-5292.9815393354165</v>
      </c>
      <c r="G64" s="26">
        <f t="shared" si="70"/>
        <v>2490.6084774121582</v>
      </c>
      <c r="H64" s="26">
        <f t="shared" si="70"/>
        <v>-1460.2584784601283</v>
      </c>
      <c r="I64" s="26">
        <f t="shared" si="70"/>
        <v>-4842.0762411347514</v>
      </c>
      <c r="J64" s="26">
        <f t="shared" si="70"/>
        <v>-4836</v>
      </c>
      <c r="K64" s="26">
        <f t="shared" si="70"/>
        <v>-4836</v>
      </c>
      <c r="L64" s="26">
        <f t="shared" si="70"/>
        <v>-4836</v>
      </c>
      <c r="M64" s="26">
        <f t="shared" si="70"/>
        <v>-4836</v>
      </c>
      <c r="N64" s="26">
        <f t="shared" si="70"/>
        <v>-4836</v>
      </c>
    </row>
    <row r="65" spans="1:14" x14ac:dyDescent="0.3">
      <c r="A65" t="s">
        <v>190</v>
      </c>
      <c r="B65" s="3">
        <f>+Historicals!B93</f>
        <v>-83</v>
      </c>
      <c r="C65" s="3">
        <f>+Historicals!C93</f>
        <v>-105</v>
      </c>
      <c r="D65" s="3">
        <f>+Historicals!D93</f>
        <v>-20</v>
      </c>
      <c r="E65" s="3">
        <f>+Historicals!E93</f>
        <v>45</v>
      </c>
      <c r="F65" s="3">
        <f>+Historicals!F93</f>
        <v>-129</v>
      </c>
      <c r="G65" s="3">
        <f>+Historicals!G93</f>
        <v>-66</v>
      </c>
      <c r="H65" s="3">
        <f>+Historicals!H93</f>
        <v>143</v>
      </c>
      <c r="I65" s="3">
        <f>+Historicals!I93</f>
        <v>-143</v>
      </c>
      <c r="J65" s="3">
        <f>+Historicals!J93</f>
        <v>0</v>
      </c>
      <c r="K65" s="3">
        <f>+Historicals!K93</f>
        <v>0</v>
      </c>
      <c r="L65" s="3">
        <f>+Historicals!L93</f>
        <v>0</v>
      </c>
      <c r="M65" s="3">
        <f>+Historicals!M93</f>
        <v>0</v>
      </c>
      <c r="N65" s="3">
        <f>+Historicals!N93</f>
        <v>0</v>
      </c>
    </row>
    <row r="66" spans="1:14" x14ac:dyDescent="0.3">
      <c r="A66" s="27" t="s">
        <v>191</v>
      </c>
      <c r="B66" s="26">
        <f>+B55+B58+B64+B65</f>
        <v>1648</v>
      </c>
      <c r="C66" s="26">
        <f t="shared" ref="C66:N66" si="71">+C55+C58+C64+C65</f>
        <v>-171.64801980198035</v>
      </c>
      <c r="D66" s="26">
        <f t="shared" si="71"/>
        <v>1502.0010984987184</v>
      </c>
      <c r="E66" s="26">
        <f t="shared" si="71"/>
        <v>2014.2878566203362</v>
      </c>
      <c r="F66" s="26">
        <f t="shared" si="71"/>
        <v>382.01846066458347</v>
      </c>
      <c r="G66" s="26">
        <f t="shared" si="71"/>
        <v>4051.6084774121582</v>
      </c>
      <c r="H66" s="26">
        <f t="shared" si="71"/>
        <v>3548.7415215398714</v>
      </c>
      <c r="I66" s="26">
        <f t="shared" si="71"/>
        <v>326.9237588652486</v>
      </c>
      <c r="J66" s="26">
        <f t="shared" si="71"/>
        <v>939.57278347450301</v>
      </c>
      <c r="K66" s="26">
        <f t="shared" si="71"/>
        <v>2013.7992579277307</v>
      </c>
      <c r="L66" s="26">
        <f t="shared" si="71"/>
        <v>3810.5671201079331</v>
      </c>
      <c r="M66" s="26">
        <f t="shared" si="71"/>
        <v>6510.1833772574555</v>
      </c>
      <c r="N66" s="26">
        <f t="shared" si="71"/>
        <v>10377.220519281251</v>
      </c>
    </row>
    <row r="67" spans="1:14" x14ac:dyDescent="0.3">
      <c r="A67" t="s">
        <v>192</v>
      </c>
      <c r="B67" s="3">
        <f>+Historicals!B95</f>
        <v>2220</v>
      </c>
      <c r="C67" s="3">
        <f>+Historicals!C95</f>
        <v>3852</v>
      </c>
      <c r="D67" s="3">
        <f>+Historicals!D95</f>
        <v>3138</v>
      </c>
      <c r="E67" s="3">
        <f>+Historicals!E95</f>
        <v>3808</v>
      </c>
      <c r="F67" s="3">
        <f>+Historicals!F95</f>
        <v>4249</v>
      </c>
      <c r="G67" s="3">
        <f>+Historicals!G95</f>
        <v>4466</v>
      </c>
      <c r="H67" s="3">
        <f>+Historicals!H95</f>
        <v>8348</v>
      </c>
      <c r="I67" s="3">
        <f>+Historicals!I95</f>
        <v>9889</v>
      </c>
      <c r="J67" s="3">
        <v>9889</v>
      </c>
      <c r="K67" s="3">
        <v>9889</v>
      </c>
      <c r="L67" s="3">
        <v>9889</v>
      </c>
      <c r="M67" s="3">
        <v>9889</v>
      </c>
      <c r="N67" s="3">
        <v>9889</v>
      </c>
    </row>
    <row r="68" spans="1:14" ht="15" thickBot="1" x14ac:dyDescent="0.35">
      <c r="A68" s="6" t="s">
        <v>193</v>
      </c>
      <c r="B68" s="7">
        <f>+Historicals!B96</f>
        <v>3852</v>
      </c>
      <c r="C68" s="7">
        <f>+Historicals!C96</f>
        <v>3138</v>
      </c>
      <c r="D68" s="7">
        <f>+Historicals!D96</f>
        <v>3808</v>
      </c>
      <c r="E68" s="7">
        <f>+Historicals!E96</f>
        <v>4249</v>
      </c>
      <c r="F68" s="7">
        <f>+Historicals!F96</f>
        <v>4466</v>
      </c>
      <c r="G68" s="7">
        <f>+Historicals!G96</f>
        <v>8348</v>
      </c>
      <c r="H68" s="7">
        <f>+Historicals!H96</f>
        <v>9889</v>
      </c>
      <c r="I68" s="7">
        <f>+Historicals!I96</f>
        <v>8574</v>
      </c>
      <c r="J68" s="7">
        <v>8574</v>
      </c>
      <c r="K68" s="7">
        <v>8574</v>
      </c>
      <c r="L68" s="7">
        <v>8574</v>
      </c>
      <c r="M68" s="7">
        <v>8574</v>
      </c>
      <c r="N68" s="7">
        <v>8574</v>
      </c>
    </row>
    <row r="69" spans="1:14" ht="15" thickTop="1" x14ac:dyDescent="0.3">
      <c r="A69" s="1" t="s">
        <v>194</v>
      </c>
      <c r="B69" s="48">
        <f>+B68-B67</f>
        <v>1632</v>
      </c>
      <c r="C69" s="48">
        <f t="shared" ref="C69:N69" si="72">+C68-C67</f>
        <v>-714</v>
      </c>
      <c r="D69" s="48">
        <f t="shared" si="72"/>
        <v>670</v>
      </c>
      <c r="E69" s="48">
        <f t="shared" si="72"/>
        <v>441</v>
      </c>
      <c r="F69" s="48">
        <f t="shared" si="72"/>
        <v>217</v>
      </c>
      <c r="G69" s="48">
        <f t="shared" si="72"/>
        <v>3882</v>
      </c>
      <c r="H69" s="48">
        <f t="shared" si="72"/>
        <v>1541</v>
      </c>
      <c r="I69" s="48">
        <f t="shared" si="72"/>
        <v>-1315</v>
      </c>
      <c r="J69" s="48">
        <f t="shared" si="72"/>
        <v>-1315</v>
      </c>
      <c r="K69" s="48">
        <f t="shared" si="72"/>
        <v>-1315</v>
      </c>
      <c r="L69" s="48">
        <f t="shared" si="72"/>
        <v>-1315</v>
      </c>
      <c r="M69" s="48">
        <f t="shared" si="72"/>
        <v>-1315</v>
      </c>
      <c r="N69" s="48">
        <f t="shared" si="72"/>
        <v>-1315</v>
      </c>
    </row>
    <row r="70" spans="1:14" x14ac:dyDescent="0.3">
      <c r="A70" s="53" t="s">
        <v>173</v>
      </c>
      <c r="B70" s="53">
        <f>+B69-B66</f>
        <v>-16</v>
      </c>
      <c r="C70" s="53">
        <f t="shared" ref="C70:N70" si="73">+C69-C66</f>
        <v>-542.35198019801965</v>
      </c>
      <c r="D70" s="53">
        <f t="shared" si="73"/>
        <v>-832.00109849871842</v>
      </c>
      <c r="E70" s="53">
        <f t="shared" si="73"/>
        <v>-1573.2878566203362</v>
      </c>
      <c r="F70" s="53">
        <f t="shared" si="73"/>
        <v>-165.01846066458347</v>
      </c>
      <c r="G70" s="53">
        <f t="shared" si="73"/>
        <v>-169.60847741215821</v>
      </c>
      <c r="H70" s="53">
        <f t="shared" si="73"/>
        <v>-2007.7415215398714</v>
      </c>
      <c r="I70" s="53">
        <f t="shared" si="73"/>
        <v>-1641.9237588652486</v>
      </c>
      <c r="J70" s="53">
        <f t="shared" si="73"/>
        <v>-2254.572783474503</v>
      </c>
      <c r="K70" s="53">
        <f t="shared" si="73"/>
        <v>-3328.7992579277307</v>
      </c>
      <c r="L70" s="53">
        <f t="shared" si="73"/>
        <v>-5125.5671201079331</v>
      </c>
      <c r="M70" s="53">
        <f t="shared" si="73"/>
        <v>-7825.1833772574555</v>
      </c>
      <c r="N70" s="53">
        <f t="shared" si="73"/>
        <v>-11692.220519281251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2EED17-0D54-4EEF-A147-1CE64E06A1D0}">
  <sheetPr>
    <tabColor rgb="FFFF0000"/>
  </sheetPr>
  <dimension ref="A1:B9"/>
  <sheetViews>
    <sheetView workbookViewId="0">
      <selection activeCell="B4" sqref="B4"/>
    </sheetView>
    <sheetView workbookViewId="1"/>
    <sheetView tabSelected="1" zoomScale="66" zoomScaleNormal="160" workbookViewId="2">
      <selection activeCell="A10" sqref="A10"/>
    </sheetView>
  </sheetViews>
  <sheetFormatPr defaultRowHeight="14.4" x14ac:dyDescent="0.3"/>
  <cols>
    <col min="1" max="1" width="4.5546875" style="52" customWidth="1"/>
  </cols>
  <sheetData>
    <row r="1" spans="1:2" x14ac:dyDescent="0.3">
      <c r="A1" s="62" t="s">
        <v>202</v>
      </c>
    </row>
    <row r="3" spans="1:2" x14ac:dyDescent="0.3">
      <c r="A3" s="52">
        <v>1</v>
      </c>
      <c r="B3" t="s">
        <v>203</v>
      </c>
    </row>
    <row r="4" spans="1:2" x14ac:dyDescent="0.3">
      <c r="A4" s="52">
        <v>2</v>
      </c>
      <c r="B4" t="s">
        <v>204</v>
      </c>
    </row>
    <row r="5" spans="1:2" x14ac:dyDescent="0.3">
      <c r="A5" s="52">
        <v>3</v>
      </c>
      <c r="B5" t="s">
        <v>205</v>
      </c>
    </row>
    <row r="6" spans="1:2" x14ac:dyDescent="0.3">
      <c r="A6" s="52">
        <v>4</v>
      </c>
      <c r="B6" t="s">
        <v>206</v>
      </c>
    </row>
    <row r="7" spans="1:2" x14ac:dyDescent="0.3">
      <c r="A7" s="52">
        <v>5</v>
      </c>
      <c r="B7" t="s">
        <v>207</v>
      </c>
    </row>
    <row r="8" spans="1:2" x14ac:dyDescent="0.3">
      <c r="A8" s="52">
        <v>6</v>
      </c>
      <c r="B8" t="s">
        <v>209</v>
      </c>
    </row>
    <row r="9" spans="1:2" x14ac:dyDescent="0.3">
      <c r="A9" s="52">
        <v>7</v>
      </c>
      <c r="B9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Historicals</vt:lpstr>
      <vt:lpstr>Segmental forecast</vt:lpstr>
      <vt:lpstr>Three Statements</vt:lpstr>
      <vt:lpstr>Questions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Rupen Shah</cp:lastModifiedBy>
  <dcterms:created xsi:type="dcterms:W3CDTF">2020-05-20T17:26:08Z</dcterms:created>
  <dcterms:modified xsi:type="dcterms:W3CDTF">2024-07-18T16:54:09Z</dcterms:modified>
</cp:coreProperties>
</file>