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ocuments\Education\Quill Capital - Investment Analyst\"/>
    </mc:Choice>
  </mc:AlternateContent>
  <xr:revisionPtr revIDLastSave="0" documentId="13_ncr:1_{8192D938-9A5C-4D32-B691-2117D1E7962D}" xr6:coauthVersionLast="47" xr6:coauthVersionMax="47" xr10:uidLastSave="{00000000-0000-0000-0000-000000000000}"/>
  <bookViews>
    <workbookView xWindow="-98" yWindow="-98" windowWidth="20715" windowHeight="13155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8" l="1"/>
  <c r="N42" i="8"/>
  <c r="L42" i="8"/>
  <c r="K42" i="8"/>
  <c r="B42" i="8"/>
  <c r="C42" i="8"/>
  <c r="G42" i="8"/>
  <c r="H42" i="8"/>
  <c r="J46" i="8"/>
  <c r="K46" i="8" s="1"/>
  <c r="J12" i="8"/>
  <c r="J9" i="8"/>
  <c r="J5" i="8"/>
  <c r="B23" i="8"/>
  <c r="B24" i="8" s="1"/>
  <c r="B30" i="8"/>
  <c r="B48" i="8"/>
  <c r="N55" i="8"/>
  <c r="M55" i="8"/>
  <c r="L55" i="8"/>
  <c r="K55" i="8"/>
  <c r="J55" i="8"/>
  <c r="N47" i="8"/>
  <c r="M47" i="8"/>
  <c r="L47" i="8"/>
  <c r="K47" i="8"/>
  <c r="J47" i="8"/>
  <c r="M9" i="8"/>
  <c r="N9" i="8"/>
  <c r="L9" i="8"/>
  <c r="K9" i="8"/>
  <c r="K13" i="8"/>
  <c r="L13" i="8" s="1"/>
  <c r="M13" i="8" s="1"/>
  <c r="N13" i="8" s="1"/>
  <c r="I38" i="8"/>
  <c r="H38" i="8"/>
  <c r="H37" i="8"/>
  <c r="G38" i="8"/>
  <c r="F38" i="8"/>
  <c r="E38" i="8"/>
  <c r="J38" i="8" s="1"/>
  <c r="D38" i="8"/>
  <c r="C38" i="8"/>
  <c r="B38" i="8"/>
  <c r="I17" i="8"/>
  <c r="H17" i="8"/>
  <c r="G17" i="8"/>
  <c r="G19" i="8" s="1"/>
  <c r="F17" i="8"/>
  <c r="E17" i="8"/>
  <c r="E18" i="8" s="1"/>
  <c r="D17" i="8"/>
  <c r="C17" i="8"/>
  <c r="B17" i="8"/>
  <c r="F12" i="8"/>
  <c r="G51" i="8"/>
  <c r="I68" i="8"/>
  <c r="H68" i="8"/>
  <c r="I67" i="8"/>
  <c r="H67" i="8"/>
  <c r="I65" i="8"/>
  <c r="H65" i="8"/>
  <c r="I63" i="8"/>
  <c r="H63" i="8"/>
  <c r="I62" i="8"/>
  <c r="H62" i="8"/>
  <c r="I61" i="8"/>
  <c r="H61" i="8"/>
  <c r="I59" i="8"/>
  <c r="H59" i="8"/>
  <c r="I60" i="8" s="1"/>
  <c r="I57" i="8"/>
  <c r="H57" i="8"/>
  <c r="I55" i="8"/>
  <c r="H55" i="8"/>
  <c r="I50" i="8"/>
  <c r="H50" i="8"/>
  <c r="I48" i="8"/>
  <c r="H48" i="8"/>
  <c r="I47" i="8"/>
  <c r="H47" i="8"/>
  <c r="I46" i="8"/>
  <c r="H46" i="8"/>
  <c r="H49" i="8" s="1"/>
  <c r="G68" i="8"/>
  <c r="G67" i="8"/>
  <c r="G65" i="8"/>
  <c r="G63" i="8"/>
  <c r="G62" i="8"/>
  <c r="G61" i="8"/>
  <c r="G59" i="8"/>
  <c r="G64" i="8" s="1"/>
  <c r="G57" i="8"/>
  <c r="G55" i="8"/>
  <c r="G50" i="8"/>
  <c r="G48" i="8"/>
  <c r="G47" i="8"/>
  <c r="G46" i="8"/>
  <c r="F68" i="8"/>
  <c r="F67" i="8"/>
  <c r="F65" i="8"/>
  <c r="F63" i="8"/>
  <c r="F62" i="8"/>
  <c r="F61" i="8"/>
  <c r="F59" i="8"/>
  <c r="F57" i="8"/>
  <c r="F55" i="8"/>
  <c r="F50" i="8"/>
  <c r="F48" i="8"/>
  <c r="F49" i="8" s="1"/>
  <c r="F47" i="8"/>
  <c r="F46" i="8"/>
  <c r="E68" i="8"/>
  <c r="E67" i="8"/>
  <c r="E65" i="8"/>
  <c r="J65" i="8" s="1"/>
  <c r="E63" i="8"/>
  <c r="J63" i="8" s="1"/>
  <c r="E62" i="8"/>
  <c r="J62" i="8" s="1"/>
  <c r="K62" i="8" s="1"/>
  <c r="E61" i="8"/>
  <c r="E59" i="8"/>
  <c r="J59" i="8" s="1"/>
  <c r="E57" i="8"/>
  <c r="E58" i="8" s="1"/>
  <c r="E55" i="8"/>
  <c r="E50" i="8"/>
  <c r="E48" i="8"/>
  <c r="J48" i="8" s="1"/>
  <c r="E47" i="8"/>
  <c r="E46" i="8"/>
  <c r="D68" i="8"/>
  <c r="D67" i="8"/>
  <c r="D65" i="8"/>
  <c r="D63" i="8"/>
  <c r="D62" i="8"/>
  <c r="D61" i="8"/>
  <c r="D59" i="8"/>
  <c r="D60" i="8" s="1"/>
  <c r="D57" i="8"/>
  <c r="D55" i="8"/>
  <c r="D50" i="8"/>
  <c r="D48" i="8"/>
  <c r="D47" i="8"/>
  <c r="D46" i="8"/>
  <c r="D49" i="8" s="1"/>
  <c r="C68" i="8"/>
  <c r="C67" i="8"/>
  <c r="C65" i="8"/>
  <c r="C63" i="8"/>
  <c r="C62" i="8"/>
  <c r="C61" i="8"/>
  <c r="C59" i="8"/>
  <c r="C57" i="8"/>
  <c r="C55" i="8"/>
  <c r="C50" i="8"/>
  <c r="C48" i="8"/>
  <c r="C46" i="8"/>
  <c r="B68" i="8"/>
  <c r="B67" i="8"/>
  <c r="B65" i="8"/>
  <c r="B63" i="8"/>
  <c r="B62" i="8"/>
  <c r="B61" i="8"/>
  <c r="B59" i="8"/>
  <c r="B64" i="8" s="1"/>
  <c r="B57" i="8"/>
  <c r="B55" i="8"/>
  <c r="B50" i="8"/>
  <c r="C47" i="8"/>
  <c r="B47" i="8"/>
  <c r="B46" i="8"/>
  <c r="I42" i="8"/>
  <c r="I41" i="8"/>
  <c r="H41" i="8"/>
  <c r="I40" i="8"/>
  <c r="H40" i="8"/>
  <c r="I37" i="8"/>
  <c r="I36" i="8"/>
  <c r="H36" i="8"/>
  <c r="I35" i="8"/>
  <c r="H35" i="8"/>
  <c r="J35" i="8" s="1"/>
  <c r="I34" i="8"/>
  <c r="H34" i="8"/>
  <c r="I33" i="8"/>
  <c r="H33" i="8"/>
  <c r="I30" i="8"/>
  <c r="H30" i="8"/>
  <c r="I29" i="8"/>
  <c r="H29" i="8"/>
  <c r="I28" i="8"/>
  <c r="H28" i="8"/>
  <c r="I27" i="8"/>
  <c r="H27" i="8"/>
  <c r="I26" i="8"/>
  <c r="H26" i="8"/>
  <c r="I25" i="8"/>
  <c r="H25" i="8"/>
  <c r="J25" i="8" s="1"/>
  <c r="I23" i="8"/>
  <c r="H23" i="8"/>
  <c r="I51" i="8" s="1"/>
  <c r="I22" i="8"/>
  <c r="H22" i="8"/>
  <c r="I21" i="8"/>
  <c r="H21" i="8"/>
  <c r="G41" i="8"/>
  <c r="G40" i="8"/>
  <c r="G39" i="8" s="1"/>
  <c r="G37" i="8"/>
  <c r="J37" i="8" s="1"/>
  <c r="K37" i="8" s="1"/>
  <c r="G36" i="8"/>
  <c r="J36" i="8" s="1"/>
  <c r="G35" i="8"/>
  <c r="G34" i="8"/>
  <c r="G33" i="8"/>
  <c r="G30" i="8"/>
  <c r="G29" i="8"/>
  <c r="G28" i="8"/>
  <c r="G27" i="8"/>
  <c r="J27" i="8" s="1"/>
  <c r="G26" i="8"/>
  <c r="G25" i="8"/>
  <c r="G23" i="8"/>
  <c r="G24" i="8" s="1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J28" i="8" s="1"/>
  <c r="F27" i="8"/>
  <c r="F26" i="8"/>
  <c r="F25" i="8"/>
  <c r="F23" i="8"/>
  <c r="F22" i="8"/>
  <c r="F21" i="8"/>
  <c r="E42" i="8"/>
  <c r="J42" i="8" s="1"/>
  <c r="E41" i="8"/>
  <c r="E40" i="8"/>
  <c r="J40" i="8" s="1"/>
  <c r="E37" i="8"/>
  <c r="E36" i="8"/>
  <c r="E35" i="8"/>
  <c r="E34" i="8"/>
  <c r="E33" i="8"/>
  <c r="J33" i="8" s="1"/>
  <c r="E30" i="8"/>
  <c r="J30" i="8" s="1"/>
  <c r="E29" i="8"/>
  <c r="J29" i="8" s="1"/>
  <c r="K29" i="8" s="1"/>
  <c r="E28" i="8"/>
  <c r="E27" i="8"/>
  <c r="E26" i="8"/>
  <c r="E25" i="8"/>
  <c r="E23" i="8"/>
  <c r="F51" i="8" s="1"/>
  <c r="E22" i="8"/>
  <c r="J22" i="8" s="1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4" i="8" s="1"/>
  <c r="D22" i="8"/>
  <c r="D21" i="8"/>
  <c r="C41" i="8"/>
  <c r="C40" i="8"/>
  <c r="C37" i="8"/>
  <c r="C36" i="8"/>
  <c r="C35" i="8"/>
  <c r="C34" i="8"/>
  <c r="C33" i="8"/>
  <c r="C30" i="8"/>
  <c r="C29" i="8"/>
  <c r="C28" i="8"/>
  <c r="C27" i="8"/>
  <c r="C26" i="8"/>
  <c r="C25" i="8"/>
  <c r="C23" i="8"/>
  <c r="C24" i="8" s="1"/>
  <c r="C22" i="8"/>
  <c r="C21" i="8"/>
  <c r="B41" i="8"/>
  <c r="B40" i="8"/>
  <c r="B37" i="8"/>
  <c r="B36" i="8"/>
  <c r="B35" i="8"/>
  <c r="B34" i="8"/>
  <c r="B33" i="8"/>
  <c r="B29" i="8"/>
  <c r="B28" i="8"/>
  <c r="B27" i="8"/>
  <c r="B26" i="8"/>
  <c r="B25" i="8"/>
  <c r="I16" i="8"/>
  <c r="I15" i="8"/>
  <c r="I14" i="8"/>
  <c r="I12" i="8"/>
  <c r="I11" i="8"/>
  <c r="I10" i="8"/>
  <c r="I9" i="8"/>
  <c r="I7" i="8"/>
  <c r="I6" i="8"/>
  <c r="I5" i="8"/>
  <c r="I3" i="8"/>
  <c r="I24" i="8" s="1"/>
  <c r="H16" i="8"/>
  <c r="H15" i="8"/>
  <c r="H14" i="8"/>
  <c r="H12" i="8"/>
  <c r="H11" i="8"/>
  <c r="H10" i="8"/>
  <c r="H9" i="8"/>
  <c r="H7" i="8"/>
  <c r="H8" i="8" s="1"/>
  <c r="H6" i="8"/>
  <c r="H5" i="8"/>
  <c r="H3" i="8"/>
  <c r="G16" i="8"/>
  <c r="G11" i="8"/>
  <c r="F11" i="8"/>
  <c r="F16" i="8"/>
  <c r="F15" i="8"/>
  <c r="J15" i="8" s="1"/>
  <c r="F14" i="8"/>
  <c r="G12" i="8"/>
  <c r="G14" i="8"/>
  <c r="G15" i="8"/>
  <c r="G10" i="8"/>
  <c r="G9" i="8"/>
  <c r="G7" i="8"/>
  <c r="G6" i="8"/>
  <c r="G5" i="8"/>
  <c r="G3" i="8"/>
  <c r="F10" i="8"/>
  <c r="F9" i="8"/>
  <c r="F7" i="8"/>
  <c r="F6" i="8"/>
  <c r="F5" i="8"/>
  <c r="K5" i="8" s="1"/>
  <c r="F3" i="8"/>
  <c r="E16" i="8"/>
  <c r="E14" i="8"/>
  <c r="E15" i="8"/>
  <c r="E12" i="8"/>
  <c r="E11" i="8"/>
  <c r="E13" i="8" s="1"/>
  <c r="E10" i="8"/>
  <c r="J10" i="8" s="1"/>
  <c r="K10" i="8" s="1"/>
  <c r="E9" i="8"/>
  <c r="E7" i="8"/>
  <c r="J7" i="8" s="1"/>
  <c r="J11" i="8" s="1"/>
  <c r="E6" i="8"/>
  <c r="J6" i="8" s="1"/>
  <c r="E5" i="8"/>
  <c r="E3" i="8"/>
  <c r="D16" i="8"/>
  <c r="D15" i="8"/>
  <c r="D14" i="8"/>
  <c r="D12" i="8"/>
  <c r="D11" i="8"/>
  <c r="D10" i="8"/>
  <c r="D9" i="8"/>
  <c r="D7" i="8"/>
  <c r="D6" i="8"/>
  <c r="D5" i="8"/>
  <c r="D3" i="8"/>
  <c r="D4" i="8" s="1"/>
  <c r="C16" i="8"/>
  <c r="C15" i="8"/>
  <c r="C14" i="8"/>
  <c r="C12" i="8"/>
  <c r="C11" i="8"/>
  <c r="C10" i="8"/>
  <c r="C9" i="8"/>
  <c r="C7" i="8"/>
  <c r="C6" i="8"/>
  <c r="C5" i="8"/>
  <c r="C3" i="8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4" i="8"/>
  <c r="B15" i="8"/>
  <c r="B16" i="8"/>
  <c r="L5" i="8" l="1"/>
  <c r="M5" i="8" s="1"/>
  <c r="K40" i="8"/>
  <c r="N5" i="8"/>
  <c r="J3" i="8"/>
  <c r="J4" i="8" s="1"/>
  <c r="J17" i="8"/>
  <c r="J61" i="8" s="1"/>
  <c r="J26" i="8"/>
  <c r="K26" i="8" s="1"/>
  <c r="L26" i="8" s="1"/>
  <c r="M26" i="8" s="1"/>
  <c r="C58" i="8"/>
  <c r="J34" i="8"/>
  <c r="D8" i="8"/>
  <c r="C13" i="8"/>
  <c r="G13" i="8"/>
  <c r="C39" i="8"/>
  <c r="J67" i="8"/>
  <c r="J50" i="8" s="1"/>
  <c r="J58" i="8" s="1"/>
  <c r="I8" i="8"/>
  <c r="C4" i="8"/>
  <c r="E19" i="8"/>
  <c r="E39" i="8"/>
  <c r="E43" i="8" s="1"/>
  <c r="H39" i="8"/>
  <c r="H43" i="8" s="1"/>
  <c r="K65" i="8"/>
  <c r="L65" i="8"/>
  <c r="M65" i="8"/>
  <c r="L62" i="8"/>
  <c r="K63" i="8"/>
  <c r="K59" i="8"/>
  <c r="L46" i="8"/>
  <c r="K48" i="8"/>
  <c r="L40" i="8"/>
  <c r="L37" i="8"/>
  <c r="M37" i="8" s="1"/>
  <c r="N37" i="8" s="1"/>
  <c r="K36" i="8"/>
  <c r="K33" i="8"/>
  <c r="L36" i="8"/>
  <c r="L33" i="8"/>
  <c r="M36" i="8"/>
  <c r="K38" i="8"/>
  <c r="L38" i="8" s="1"/>
  <c r="K35" i="8"/>
  <c r="L35" i="8"/>
  <c r="M35" i="8" s="1"/>
  <c r="L29" i="8"/>
  <c r="K28" i="8"/>
  <c r="M28" i="8" s="1"/>
  <c r="L28" i="8"/>
  <c r="K30" i="8"/>
  <c r="L30" i="8" s="1"/>
  <c r="K27" i="8"/>
  <c r="L27" i="8"/>
  <c r="M27" i="8" s="1"/>
  <c r="K25" i="8"/>
  <c r="K22" i="8"/>
  <c r="K15" i="8"/>
  <c r="K12" i="8"/>
  <c r="L12" i="8"/>
  <c r="M12" i="8"/>
  <c r="L10" i="8"/>
  <c r="M10" i="8"/>
  <c r="K7" i="8"/>
  <c r="K6" i="8"/>
  <c r="L6" i="8"/>
  <c r="F8" i="8"/>
  <c r="H13" i="8"/>
  <c r="H58" i="8"/>
  <c r="E8" i="8"/>
  <c r="F24" i="8"/>
  <c r="F39" i="8"/>
  <c r="D39" i="8"/>
  <c r="D43" i="8" s="1"/>
  <c r="C60" i="8"/>
  <c r="D58" i="8"/>
  <c r="G49" i="8"/>
  <c r="G52" i="8" s="1"/>
  <c r="I49" i="8"/>
  <c r="I53" i="8" s="1"/>
  <c r="I54" i="8" s="1"/>
  <c r="D64" i="8"/>
  <c r="E60" i="8"/>
  <c r="F13" i="8"/>
  <c r="H4" i="8"/>
  <c r="F64" i="8"/>
  <c r="B19" i="8"/>
  <c r="F58" i="8"/>
  <c r="E24" i="8"/>
  <c r="G58" i="8"/>
  <c r="F43" i="8"/>
  <c r="I13" i="8"/>
  <c r="C64" i="8"/>
  <c r="H64" i="8"/>
  <c r="I31" i="8"/>
  <c r="B49" i="8"/>
  <c r="F60" i="8"/>
  <c r="G60" i="8"/>
  <c r="C8" i="8"/>
  <c r="G4" i="8"/>
  <c r="E51" i="8"/>
  <c r="B58" i="8"/>
  <c r="H19" i="8"/>
  <c r="C51" i="8"/>
  <c r="B39" i="8"/>
  <c r="B43" i="8" s="1"/>
  <c r="C19" i="8"/>
  <c r="I18" i="8"/>
  <c r="I64" i="8"/>
  <c r="H24" i="8"/>
  <c r="E49" i="8"/>
  <c r="E52" i="8" s="1"/>
  <c r="D19" i="8"/>
  <c r="H18" i="8"/>
  <c r="B13" i="8"/>
  <c r="I52" i="8"/>
  <c r="I19" i="8"/>
  <c r="C49" i="8"/>
  <c r="C53" i="8" s="1"/>
  <c r="E64" i="8"/>
  <c r="D13" i="8"/>
  <c r="G8" i="8"/>
  <c r="C43" i="8"/>
  <c r="I39" i="8"/>
  <c r="I43" i="8" s="1"/>
  <c r="I58" i="8"/>
  <c r="F19" i="8"/>
  <c r="G43" i="8"/>
  <c r="E4" i="8"/>
  <c r="H60" i="8"/>
  <c r="F4" i="8"/>
  <c r="D51" i="8"/>
  <c r="D52" i="8" s="1"/>
  <c r="B18" i="8"/>
  <c r="E53" i="8"/>
  <c r="C18" i="8"/>
  <c r="D18" i="8"/>
  <c r="I4" i="8"/>
  <c r="J8" i="8" s="1"/>
  <c r="G31" i="8"/>
  <c r="H51" i="8"/>
  <c r="H53" i="8" s="1"/>
  <c r="H54" i="8" s="1"/>
  <c r="F18" i="8"/>
  <c r="G18" i="8"/>
  <c r="G53" i="8"/>
  <c r="G54" i="8" s="1"/>
  <c r="G66" i="8" s="1"/>
  <c r="F52" i="8"/>
  <c r="F53" i="8"/>
  <c r="F54" i="8" s="1"/>
  <c r="N26" i="8"/>
  <c r="H31" i="8"/>
  <c r="F31" i="8"/>
  <c r="E31" i="8"/>
  <c r="D31" i="8"/>
  <c r="C31" i="8"/>
  <c r="B31" i="8"/>
  <c r="E54" i="8" l="1"/>
  <c r="E66" i="8" s="1"/>
  <c r="J53" i="8"/>
  <c r="K53" i="8" s="1"/>
  <c r="L53" i="8" s="1"/>
  <c r="M53" i="8" s="1"/>
  <c r="K34" i="8"/>
  <c r="L34" i="8" s="1"/>
  <c r="N28" i="8"/>
  <c r="F66" i="8"/>
  <c r="N65" i="8"/>
  <c r="K17" i="8"/>
  <c r="M59" i="8"/>
  <c r="N59" i="8" s="1"/>
  <c r="N12" i="8"/>
  <c r="H66" i="8"/>
  <c r="N36" i="8"/>
  <c r="J24" i="8"/>
  <c r="D53" i="8"/>
  <c r="D54" i="8" s="1"/>
  <c r="D66" i="8" s="1"/>
  <c r="I66" i="8"/>
  <c r="N10" i="8"/>
  <c r="L59" i="8"/>
  <c r="K3" i="8"/>
  <c r="L22" i="8"/>
  <c r="L63" i="8"/>
  <c r="M63" i="8"/>
  <c r="M62" i="8"/>
  <c r="N62" i="8" s="1"/>
  <c r="M46" i="8"/>
  <c r="N46" i="8" s="1"/>
  <c r="L48" i="8"/>
  <c r="M40" i="8"/>
  <c r="N40" i="8" s="1"/>
  <c r="M38" i="8"/>
  <c r="N38" i="8"/>
  <c r="N35" i="8"/>
  <c r="M33" i="8"/>
  <c r="N33" i="8" s="1"/>
  <c r="M30" i="8"/>
  <c r="N30" i="8" s="1"/>
  <c r="M29" i="8"/>
  <c r="N29" i="8" s="1"/>
  <c r="N27" i="8"/>
  <c r="L25" i="8"/>
  <c r="M25" i="8" s="1"/>
  <c r="L15" i="8"/>
  <c r="M15" i="8" s="1"/>
  <c r="L7" i="8"/>
  <c r="M6" i="8"/>
  <c r="N6" i="8" s="1"/>
  <c r="B52" i="8"/>
  <c r="H52" i="8"/>
  <c r="C52" i="8"/>
  <c r="C54" i="8"/>
  <c r="C66" i="8" s="1"/>
  <c r="B53" i="8"/>
  <c r="N8" i="8"/>
  <c r="M8" i="8"/>
  <c r="L8" i="8"/>
  <c r="K8" i="8"/>
  <c r="J14" i="8"/>
  <c r="J49" i="8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B98" i="5" s="1"/>
  <c r="C96" i="5"/>
  <c r="C98" i="5" s="1"/>
  <c r="D96" i="5"/>
  <c r="D98" i="5" s="1"/>
  <c r="E96" i="5"/>
  <c r="F96" i="5"/>
  <c r="G96" i="5"/>
  <c r="H96" i="5"/>
  <c r="I96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N63" i="8" l="1"/>
  <c r="M34" i="8"/>
  <c r="N34" i="8" s="1"/>
  <c r="L17" i="8"/>
  <c r="M17" i="8"/>
  <c r="N25" i="8"/>
  <c r="K4" i="8"/>
  <c r="L3" i="8"/>
  <c r="M3" i="8"/>
  <c r="M4" i="8" s="1"/>
  <c r="J16" i="8"/>
  <c r="J41" i="8"/>
  <c r="J39" i="8" s="1"/>
  <c r="J43" i="8" s="1"/>
  <c r="J23" i="8"/>
  <c r="J51" i="8" s="1"/>
  <c r="J54" i="8" s="1"/>
  <c r="K24" i="8"/>
  <c r="M22" i="8"/>
  <c r="N22" i="8" s="1"/>
  <c r="M48" i="8"/>
  <c r="N48" i="8" s="1"/>
  <c r="N53" i="8"/>
  <c r="N15" i="8"/>
  <c r="M7" i="8"/>
  <c r="B54" i="8"/>
  <c r="B66" i="8" s="1"/>
  <c r="E147" i="5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J52" i="8" l="1"/>
  <c r="N17" i="8"/>
  <c r="L23" i="8"/>
  <c r="L4" i="8"/>
  <c r="N3" i="8"/>
  <c r="K23" i="8"/>
  <c r="L24" i="8"/>
  <c r="M24" i="8" s="1"/>
  <c r="N7" i="8"/>
  <c r="J115" i="6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N24" i="8" l="1"/>
  <c r="M23" i="8"/>
  <c r="M51" i="8" s="1"/>
  <c r="N4" i="8"/>
  <c r="N23" i="8"/>
  <c r="N51" i="8" s="1"/>
  <c r="L51" i="8"/>
  <c r="K51" i="8"/>
  <c r="F4" i="6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K138" i="6" l="1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K11" i="8" l="1"/>
  <c r="M151" i="6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K14" i="8" l="1"/>
  <c r="K49" i="8"/>
  <c r="N69" i="6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K54" i="8" l="1"/>
  <c r="K52" i="8"/>
  <c r="K16" i="8"/>
  <c r="K19" i="8" s="1"/>
  <c r="N5" i="6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L13" i="6" l="1"/>
  <c r="L12" i="6"/>
  <c r="M10" i="6"/>
  <c r="M9" i="6"/>
  <c r="N13" i="6"/>
  <c r="N12" i="6"/>
  <c r="M13" i="6"/>
  <c r="M12" i="6"/>
  <c r="L11" i="8" l="1"/>
  <c r="L14" i="8" l="1"/>
  <c r="L49" i="8"/>
  <c r="L54" i="8" l="1"/>
  <c r="L52" i="8"/>
  <c r="L16" i="8"/>
  <c r="L19" i="8" s="1"/>
  <c r="M11" i="8" l="1"/>
  <c r="M14" i="8" l="1"/>
  <c r="M49" i="8"/>
  <c r="M54" i="8" l="1"/>
  <c r="M52" i="8"/>
  <c r="M16" i="8"/>
  <c r="M19" i="8" s="1"/>
  <c r="N11" i="8" l="1"/>
  <c r="N14" i="8" l="1"/>
  <c r="N49" i="8"/>
  <c r="N54" i="8" l="1"/>
  <c r="N52" i="8"/>
  <c r="N16" i="8"/>
  <c r="N19" i="8" s="1"/>
  <c r="N61" i="8"/>
  <c r="L61" i="8"/>
  <c r="N18" i="8"/>
  <c r="L18" i="8"/>
  <c r="K18" i="8"/>
  <c r="M18" i="8"/>
  <c r="J18" i="8"/>
  <c r="J19" i="8"/>
  <c r="K61" i="8"/>
  <c r="M61" i="8"/>
  <c r="J64" i="8" l="1"/>
  <c r="J66" i="8"/>
  <c r="J68" i="8" s="1"/>
  <c r="K67" i="8" s="1"/>
  <c r="K50" i="8" s="1"/>
  <c r="K58" i="8" s="1"/>
  <c r="K41" i="8"/>
  <c r="K39" i="8" s="1"/>
  <c r="K43" i="8" s="1"/>
  <c r="K64" i="8"/>
  <c r="K60" i="8"/>
  <c r="L64" i="8"/>
  <c r="L60" i="8"/>
  <c r="M64" i="8"/>
  <c r="M60" i="8"/>
  <c r="N64" i="8"/>
  <c r="J60" i="8"/>
  <c r="N60" i="8"/>
  <c r="K66" i="8" l="1"/>
  <c r="K68" i="8" s="1"/>
  <c r="L67" i="8" s="1"/>
  <c r="L50" i="8" s="1"/>
  <c r="L58" i="8" s="1"/>
  <c r="L66" i="8" s="1"/>
  <c r="L68" i="8" s="1"/>
  <c r="M67" i="8" s="1"/>
  <c r="M50" i="8" s="1"/>
  <c r="M58" i="8" s="1"/>
  <c r="M66" i="8" s="1"/>
  <c r="M68" i="8" s="1"/>
  <c r="N67" i="8" s="1"/>
  <c r="N50" i="8" s="1"/>
  <c r="N58" i="8" s="1"/>
  <c r="N66" i="8" s="1"/>
  <c r="N68" i="8" s="1"/>
  <c r="L41" i="8"/>
  <c r="M41" i="8" l="1"/>
  <c r="L39" i="8"/>
  <c r="L43" i="8" s="1"/>
  <c r="M39" i="8" l="1"/>
  <c r="M43" i="8" s="1"/>
  <c r="N41" i="8"/>
  <c r="N39" i="8" s="1"/>
  <c r="N43" i="8" s="1"/>
  <c r="J21" i="8"/>
  <c r="K21" i="8" l="1"/>
  <c r="K31" i="8" s="1"/>
  <c r="M21" i="8"/>
  <c r="N21" i="8" s="1"/>
  <c r="J31" i="8"/>
  <c r="L21" i="8"/>
  <c r="L31" i="8" s="1"/>
  <c r="M31" i="8" l="1"/>
  <c r="N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<sst xmlns="http://schemas.openxmlformats.org/spreadsheetml/2006/main" count="492" uniqueCount="216">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</sst>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6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8" fillId="0" borderId="0" xfId="0" applyNumberFormat="1" applyFont="1" applyAlignment="1">
      <alignment horizontal="left" indent="2"/>
    </xf>
    <xf numFmtId="0" fontId="17" fillId="0" borderId="0" xfId="0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20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5" fontId="2" fillId="0" borderId="4" xfId="1" applyNumberFormat="1" applyFont="1" applyFill="1" applyBorder="1"/>
    <xf numFmtId="165" fontId="0" fillId="8" borderId="0" xfId="1" applyNumberFormat="1" applyFont="1" applyFill="1"/>
    <xf numFmtId="164" fontId="0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6328125"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195</v>
      </c>
    </row>
    <row r="3" spans="1:1" x14ac:dyDescent="0.45">
      <c r="A3" s="38" t="s">
        <v>194</v>
      </c>
    </row>
    <row r="4" spans="1:1" x14ac:dyDescent="0.45">
      <c r="A4" s="19" t="s">
        <v>196</v>
      </c>
    </row>
    <row r="5" spans="1:1" x14ac:dyDescent="0.45">
      <c r="A5" s="38"/>
    </row>
    <row r="6" spans="1:1" x14ac:dyDescent="0.45">
      <c r="A6" s="38"/>
    </row>
    <row r="9" spans="1:1" x14ac:dyDescent="0.45">
      <c r="A9" s="20"/>
    </row>
    <row r="10" spans="1:1" x14ac:dyDescent="0.45">
      <c r="A10" s="20"/>
    </row>
    <row r="11" spans="1:1" x14ac:dyDescent="0.4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workbookViewId="0">
      <pane ySplit="1" topLeftCell="A40" activePane="bottomLeft" state="frozen"/>
      <selection pane="bottomLeft" activeCell="N38" sqref="N38"/>
    </sheetView>
  </sheetViews>
  <sheetFormatPr defaultColWidth="8.86328125" defaultRowHeight="14.25" x14ac:dyDescent="0.45"/>
  <cols>
    <col min="1" max="1" width="99.86328125" customWidth="1"/>
    <col min="2" max="7" width="9" bestFit="1" customWidth="1"/>
    <col min="8" max="8" width="10.3984375" bestFit="1" customWidth="1"/>
    <col min="9" max="9" width="10.73046875" bestFit="1" customWidth="1"/>
  </cols>
  <sheetData>
    <row r="1" spans="1:9" ht="60" customHeight="1" x14ac:dyDescent="0.4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4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4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45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4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4.65" thickBot="1" x14ac:dyDescent="0.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4.65" thickTop="1" x14ac:dyDescent="0.45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45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45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45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4.65" thickTop="1" x14ac:dyDescent="0.45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63">
        <v>53</v>
      </c>
      <c r="C104" s="63">
        <v>70</v>
      </c>
      <c r="D104" s="63">
        <v>98</v>
      </c>
      <c r="E104" s="63">
        <v>125</v>
      </c>
      <c r="F104" s="63">
        <v>153</v>
      </c>
      <c r="G104" s="6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63">
        <v>1262</v>
      </c>
      <c r="C105" s="63">
        <v>748</v>
      </c>
      <c r="D105" s="63">
        <v>703</v>
      </c>
      <c r="E105" s="63">
        <v>529</v>
      </c>
      <c r="F105" s="63">
        <v>757</v>
      </c>
      <c r="G105" s="6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63">
        <v>206</v>
      </c>
      <c r="C106" s="63">
        <v>252</v>
      </c>
      <c r="D106" s="63">
        <v>266</v>
      </c>
      <c r="E106" s="63">
        <v>294</v>
      </c>
      <c r="F106" s="63">
        <v>160</v>
      </c>
      <c r="G106" s="6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63">
        <v>240</v>
      </c>
      <c r="C107" s="63">
        <v>271</v>
      </c>
      <c r="D107" s="63">
        <v>300</v>
      </c>
      <c r="E107" s="63">
        <v>320</v>
      </c>
      <c r="F107" s="63">
        <v>347</v>
      </c>
      <c r="G107" s="6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45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4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45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45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45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45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45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45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45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4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45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45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45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45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4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45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4">
        <f>B129+B130+B132+B131-B134</f>
        <v>30807</v>
      </c>
    </row>
    <row r="129" spans="1:12" x14ac:dyDescent="0.45">
      <c r="A129" s="2" t="s">
        <v>104</v>
      </c>
      <c r="B129" s="63">
        <v>1982</v>
      </c>
      <c r="C129" s="63">
        <v>1955</v>
      </c>
      <c r="D129" s="63">
        <v>2042</v>
      </c>
      <c r="E129" s="63">
        <v>1886</v>
      </c>
      <c r="F129" s="63">
        <v>1906</v>
      </c>
      <c r="G129" s="63">
        <v>1846</v>
      </c>
      <c r="H129" s="3">
        <f>+SUM(H130:H133)</f>
        <v>2205</v>
      </c>
      <c r="I129" s="3">
        <f>+SUM(I130:I133)</f>
        <v>2346</v>
      </c>
    </row>
    <row r="130" spans="1:12" x14ac:dyDescent="0.45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45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45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4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4.65" thickBot="1" x14ac:dyDescent="0.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4.65" thickTop="1" x14ac:dyDescent="0.45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45">
      <c r="A137" s="1" t="s">
        <v>110</v>
      </c>
    </row>
    <row r="138" spans="1:12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45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45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45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45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4.65" thickTop="1" x14ac:dyDescent="0.45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4.65" thickTop="1" x14ac:dyDescent="0.45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4.65" thickBot="1" x14ac:dyDescent="0.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4.65" thickTop="1" x14ac:dyDescent="0.45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4.65" thickTop="1" x14ac:dyDescent="0.45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4"/>
      <c r="C183" s="60">
        <v>7.4526928675400297E-2</v>
      </c>
      <c r="D183" s="60">
        <v>3.061500948252506E-2</v>
      </c>
      <c r="E183" s="60">
        <v>-2.4301581958936384E-2</v>
      </c>
      <c r="F183" s="60">
        <v>7.0481319421070346E-2</v>
      </c>
      <c r="G183" s="60">
        <v>-8.9171173437303478E-2</v>
      </c>
      <c r="H183" s="60">
        <v>0.18606738470035902</v>
      </c>
      <c r="I183" s="34">
        <v>7.0000000000000007E-2</v>
      </c>
    </row>
    <row r="184" spans="1:9" x14ac:dyDescent="0.45">
      <c r="A184" s="31" t="s">
        <v>113</v>
      </c>
      <c r="B184" s="30"/>
      <c r="C184" s="60">
        <v>9.3228309428638606E-2</v>
      </c>
      <c r="D184" s="60">
        <v>4.1402301322722872E-2</v>
      </c>
      <c r="E184" s="60">
        <v>-3.7381247418422137E-2</v>
      </c>
      <c r="F184" s="60">
        <v>7.7558463848959452E-2</v>
      </c>
      <c r="G184" s="60">
        <v>-7.1279243404678949E-2</v>
      </c>
      <c r="H184" s="60">
        <v>0.24815092721620752</v>
      </c>
      <c r="I184" s="30">
        <v>0.05</v>
      </c>
    </row>
    <row r="185" spans="1:9" x14ac:dyDescent="0.45">
      <c r="A185" s="31" t="s">
        <v>114</v>
      </c>
      <c r="B185" s="30"/>
      <c r="C185" s="60">
        <v>7.6190476190476197E-2</v>
      </c>
      <c r="D185" s="60">
        <v>2.9498525073746312E-2</v>
      </c>
      <c r="E185" s="60">
        <v>1.0642652476463364E-2</v>
      </c>
      <c r="F185" s="60">
        <v>6.5208586472255969E-2</v>
      </c>
      <c r="G185" s="60">
        <v>-0.11806083650190113</v>
      </c>
      <c r="H185" s="60">
        <v>8.3854278939426596E-2</v>
      </c>
      <c r="I185" s="30">
        <v>0.09</v>
      </c>
    </row>
    <row r="186" spans="1:9" x14ac:dyDescent="0.45">
      <c r="A186" s="31" t="s">
        <v>115</v>
      </c>
      <c r="B186" s="30"/>
      <c r="C186" s="60">
        <v>-0.12742718446601942</v>
      </c>
      <c r="D186" s="60">
        <v>-0.10152990264255911</v>
      </c>
      <c r="E186" s="60">
        <v>-7.8947368421052627E-2</v>
      </c>
      <c r="F186" s="60">
        <v>3.3613445378151263E-3</v>
      </c>
      <c r="G186" s="60">
        <v>-0.135678391959799</v>
      </c>
      <c r="H186" s="60">
        <v>-1.7441860465116279E-2</v>
      </c>
      <c r="I186" s="30">
        <v>0.25</v>
      </c>
    </row>
    <row r="187" spans="1:9" x14ac:dyDescent="0.45">
      <c r="A187" s="33" t="s">
        <v>101</v>
      </c>
      <c r="B187" s="34"/>
      <c r="C187" s="60">
        <v>-0.31349782293178519</v>
      </c>
      <c r="D187" s="60">
        <v>5.3118393234672302E-2</v>
      </c>
      <c r="E187" s="60">
        <v>0.15959849435382686</v>
      </c>
      <c r="F187" s="60">
        <v>6.1674962129409219E-2</v>
      </c>
      <c r="G187" s="60">
        <v>-4.7390949857317573E-2</v>
      </c>
      <c r="H187" s="60">
        <v>0.22563389322777361</v>
      </c>
      <c r="I187" s="34">
        <v>0.12</v>
      </c>
    </row>
    <row r="188" spans="1:9" x14ac:dyDescent="0.45">
      <c r="A188" s="31" t="s">
        <v>113</v>
      </c>
      <c r="B188" s="30"/>
      <c r="C188" s="60">
        <v>-0.31331699346405228</v>
      </c>
      <c r="D188" s="60">
        <v>2.9545905215149711E-2</v>
      </c>
      <c r="E188" s="60">
        <v>0.13154853620955315</v>
      </c>
      <c r="F188" s="60">
        <v>7.114893617021277E-2</v>
      </c>
      <c r="G188" s="60">
        <v>-6.3721595423486418E-2</v>
      </c>
      <c r="H188" s="60">
        <v>0.18295994568906992</v>
      </c>
      <c r="I188" s="30">
        <v>0.09</v>
      </c>
    </row>
    <row r="189" spans="1:9" x14ac:dyDescent="0.45">
      <c r="A189" s="31" t="s">
        <v>114</v>
      </c>
      <c r="B189" s="30"/>
      <c r="C189" s="60">
        <v>-0.30045572916666669</v>
      </c>
      <c r="D189" s="60">
        <v>0.11447184737087017</v>
      </c>
      <c r="E189" s="60">
        <v>0.22755741127348644</v>
      </c>
      <c r="F189" s="60">
        <v>0.05</v>
      </c>
      <c r="G189" s="60">
        <v>-1.101392938127632E-2</v>
      </c>
      <c r="H189" s="60">
        <v>0.30887651490337376</v>
      </c>
      <c r="I189" s="30">
        <v>0.16</v>
      </c>
    </row>
    <row r="190" spans="1:9" x14ac:dyDescent="0.45">
      <c r="A190" s="31" t="s">
        <v>115</v>
      </c>
      <c r="B190" s="30"/>
      <c r="C190" s="60">
        <v>-0.38157894736842107</v>
      </c>
      <c r="D190" s="60">
        <v>1.8617021276595744E-2</v>
      </c>
      <c r="E190" s="60">
        <v>0.11488250652741515</v>
      </c>
      <c r="F190" s="60">
        <v>1.1709601873536301E-2</v>
      </c>
      <c r="G190" s="60">
        <v>-6.9444444444444448E-2</v>
      </c>
      <c r="H190" s="60">
        <v>0.21890547263681592</v>
      </c>
      <c r="I190" s="30">
        <v>0.17</v>
      </c>
    </row>
    <row r="191" spans="1:9" x14ac:dyDescent="0.45">
      <c r="A191" s="33" t="s">
        <v>102</v>
      </c>
      <c r="B191" s="34"/>
      <c r="C191" s="60">
        <v>0.23410498858819692</v>
      </c>
      <c r="D191" s="60">
        <v>0.11941875825627477</v>
      </c>
      <c r="E191" s="60">
        <v>0.21170639603493038</v>
      </c>
      <c r="F191" s="60">
        <v>0.20919361121932217</v>
      </c>
      <c r="G191" s="60">
        <v>7.5869845360824736E-2</v>
      </c>
      <c r="H191" s="60">
        <v>0.24120377301991316</v>
      </c>
      <c r="I191" s="34">
        <v>-0.13</v>
      </c>
    </row>
    <row r="192" spans="1:9" x14ac:dyDescent="0.45">
      <c r="A192" s="31" t="s">
        <v>113</v>
      </c>
      <c r="B192" s="30"/>
      <c r="C192" s="60">
        <v>0.28918650793650796</v>
      </c>
      <c r="D192" s="60">
        <v>0.12350904193920739</v>
      </c>
      <c r="E192" s="60">
        <v>0.19726027397260273</v>
      </c>
      <c r="F192" s="60">
        <v>0.21910755148741418</v>
      </c>
      <c r="G192" s="60">
        <v>8.7517597372125763E-2</v>
      </c>
      <c r="H192" s="60">
        <v>0.24012944983818771</v>
      </c>
      <c r="I192" s="30">
        <v>-0.1</v>
      </c>
    </row>
    <row r="193" spans="1:9" x14ac:dyDescent="0.45">
      <c r="A193" s="31" t="s">
        <v>114</v>
      </c>
      <c r="B193" s="30"/>
      <c r="C193" s="60">
        <v>0.14054054054054055</v>
      </c>
      <c r="D193" s="60">
        <v>0.12606635071090047</v>
      </c>
      <c r="E193" s="60">
        <v>0.26936026936026936</v>
      </c>
      <c r="F193" s="60">
        <v>0.19893899204244031</v>
      </c>
      <c r="G193" s="60">
        <v>4.8672566371681415E-2</v>
      </c>
      <c r="H193" s="60">
        <v>0.2378691983122363</v>
      </c>
      <c r="I193" s="30">
        <v>-0.21</v>
      </c>
    </row>
    <row r="194" spans="1:9" x14ac:dyDescent="0.45">
      <c r="A194" s="31" t="s">
        <v>115</v>
      </c>
      <c r="B194" s="30"/>
      <c r="C194" s="60">
        <v>3.968253968253968E-2</v>
      </c>
      <c r="D194" s="60">
        <v>-1.5267175572519083E-2</v>
      </c>
      <c r="E194" s="60">
        <v>7.7519379844961239E-3</v>
      </c>
      <c r="F194" s="60">
        <v>6.1538461538461542E-2</v>
      </c>
      <c r="G194" s="60">
        <v>7.2463768115942032E-2</v>
      </c>
      <c r="H194" s="60">
        <v>0.31756756756756754</v>
      </c>
      <c r="I194" s="30">
        <v>-0.06</v>
      </c>
    </row>
    <row r="195" spans="1:9" x14ac:dyDescent="0.45">
      <c r="A195" s="33" t="s">
        <v>106</v>
      </c>
      <c r="B195" s="34"/>
      <c r="C195" s="60">
        <v>4.717880794701987</v>
      </c>
      <c r="D195" s="60">
        <v>9.7289784572619872E-2</v>
      </c>
      <c r="E195" s="60">
        <v>9.0563647878404055E-2</v>
      </c>
      <c r="F195" s="60">
        <v>1.7034456058846303E-2</v>
      </c>
      <c r="G195" s="60">
        <v>-4.3014845831747243E-2</v>
      </c>
      <c r="H195" s="60">
        <v>6.2649164677804292E-2</v>
      </c>
      <c r="I195" s="34">
        <v>0.16</v>
      </c>
    </row>
    <row r="196" spans="1:9" x14ac:dyDescent="0.45">
      <c r="A196" s="31" t="s">
        <v>113</v>
      </c>
      <c r="B196" s="30"/>
      <c r="C196" s="60">
        <v>5.4823008849557526</v>
      </c>
      <c r="D196" s="60">
        <v>0.12116040955631399</v>
      </c>
      <c r="E196" s="60">
        <v>8.8280060882800604E-2</v>
      </c>
      <c r="F196" s="60">
        <v>1.3146853146853148E-2</v>
      </c>
      <c r="G196" s="60">
        <v>-4.7763666482606291E-2</v>
      </c>
      <c r="H196" s="60">
        <v>6.0887213685126125E-2</v>
      </c>
      <c r="I196" s="30">
        <v>0.17</v>
      </c>
    </row>
    <row r="197" spans="1:9" x14ac:dyDescent="0.45">
      <c r="A197" s="31" t="s">
        <v>114</v>
      </c>
      <c r="B197" s="30"/>
      <c r="C197" s="60">
        <v>3.8565217391304349</v>
      </c>
      <c r="D197" s="60">
        <v>6.087735004476276E-2</v>
      </c>
      <c r="E197" s="60">
        <v>0.13670886075949368</v>
      </c>
      <c r="F197" s="60">
        <v>3.5634743875278395E-2</v>
      </c>
      <c r="G197" s="60">
        <v>-2.1505376344086023E-2</v>
      </c>
      <c r="H197" s="60">
        <v>9.4505494505494503E-2</v>
      </c>
      <c r="I197" s="30">
        <v>0.12</v>
      </c>
    </row>
    <row r="198" spans="1:9" x14ac:dyDescent="0.45">
      <c r="A198" s="31" t="s">
        <v>115</v>
      </c>
      <c r="B198" s="30"/>
      <c r="C198" s="60">
        <v>2.6986301369863015</v>
      </c>
      <c r="D198" s="60">
        <v>-1.1111111111111112E-2</v>
      </c>
      <c r="E198" s="60">
        <v>-8.6142322097378279E-2</v>
      </c>
      <c r="F198" s="60">
        <v>-2.8688524590163935E-2</v>
      </c>
      <c r="G198" s="60">
        <v>-9.7046413502109699E-2</v>
      </c>
      <c r="H198" s="60">
        <v>-0.11214953271028037</v>
      </c>
      <c r="I198" s="30">
        <v>0.28000000000000003</v>
      </c>
    </row>
    <row r="199" spans="1:9" x14ac:dyDescent="0.45">
      <c r="A199" s="33" t="s">
        <v>107</v>
      </c>
      <c r="B199" s="34"/>
      <c r="C199" s="60">
        <v>-0.36521739130434783</v>
      </c>
      <c r="D199" s="60">
        <v>0</v>
      </c>
      <c r="E199" s="60">
        <v>0.20547945205479451</v>
      </c>
      <c r="F199" s="60">
        <v>-0.52272727272727271</v>
      </c>
      <c r="G199" s="60">
        <v>-0.2857142857142857</v>
      </c>
      <c r="H199" s="60">
        <v>-0.16666666666666666</v>
      </c>
      <c r="I199" s="34">
        <v>3.02</v>
      </c>
    </row>
    <row r="200" spans="1:9" x14ac:dyDescent="0.45">
      <c r="A200" s="35" t="s">
        <v>103</v>
      </c>
      <c r="B200" s="37"/>
      <c r="C200" s="61">
        <v>6.2924636772237905E-2</v>
      </c>
      <c r="D200" s="60">
        <v>5.6577179008096501E-2</v>
      </c>
      <c r="E200" s="60">
        <v>6.9866286104303038E-2</v>
      </c>
      <c r="F200" s="60">
        <v>7.9251848629839056E-2</v>
      </c>
      <c r="G200" s="60">
        <v>-4.4333387070772209E-2</v>
      </c>
      <c r="H200" s="60">
        <v>0.18907444894286998</v>
      </c>
      <c r="I200" s="37">
        <v>0.06</v>
      </c>
    </row>
    <row r="201" spans="1:9" x14ac:dyDescent="0.45">
      <c r="A201" s="33" t="s">
        <v>104</v>
      </c>
      <c r="B201" s="34"/>
      <c r="C201" s="60">
        <v>-1.3622603430877902E-2</v>
      </c>
      <c r="D201" s="60">
        <v>4.4501278772378514E-2</v>
      </c>
      <c r="E201" s="60">
        <v>-7.6395690499510283E-2</v>
      </c>
      <c r="F201" s="60">
        <v>1.0604453870625663E-2</v>
      </c>
      <c r="G201" s="60">
        <v>-3.1479538300104928E-2</v>
      </c>
      <c r="H201" s="60">
        <v>0.19447453954496208</v>
      </c>
      <c r="I201" s="34">
        <v>7.0000000000000007E-2</v>
      </c>
    </row>
    <row r="202" spans="1:9" x14ac:dyDescent="0.45">
      <c r="A202" s="31" t="s">
        <v>113</v>
      </c>
      <c r="B202" s="30"/>
      <c r="C202" s="60">
        <v>8.4779997816355493E-2</v>
      </c>
      <c r="D202" s="60">
        <v>6.0892758290976803E-2</v>
      </c>
      <c r="E202" s="60">
        <v>5.6306626820359564E-2</v>
      </c>
      <c r="F202" s="60">
        <v>8.7749236572660316E-2</v>
      </c>
      <c r="G202" s="60">
        <v>-3.7858145487573283E-2</v>
      </c>
      <c r="H202" s="60">
        <v>-0.91478223557176574</v>
      </c>
      <c r="I202" s="30">
        <v>0.06</v>
      </c>
    </row>
    <row r="203" spans="1:9" x14ac:dyDescent="0.45">
      <c r="A203" s="31" t="s">
        <v>114</v>
      </c>
      <c r="B203" s="30"/>
      <c r="C203" s="60">
        <v>4.978580525645479E-2</v>
      </c>
      <c r="D203" s="60">
        <v>6.4740266901952129E-2</v>
      </c>
      <c r="E203" s="60">
        <v>0.11176714315309716</v>
      </c>
      <c r="F203" s="60">
        <v>7.6120376409205256E-2</v>
      </c>
      <c r="G203" s="60">
        <v>-5.1688311688311686E-2</v>
      </c>
      <c r="H203" s="60">
        <v>-0.99050488450652785</v>
      </c>
      <c r="I203" s="30">
        <v>-0.03</v>
      </c>
    </row>
    <row r="204" spans="1:9" x14ac:dyDescent="0.45">
      <c r="A204" s="31" t="s">
        <v>115</v>
      </c>
      <c r="B204" s="30"/>
      <c r="C204" s="60">
        <v>-0.16331096196868009</v>
      </c>
      <c r="D204" s="60">
        <v>-4.7459893048128345E-2</v>
      </c>
      <c r="E204" s="60">
        <v>-2.0350877192982456E-2</v>
      </c>
      <c r="F204" s="60">
        <v>5.7306590257879654E-3</v>
      </c>
      <c r="G204" s="60">
        <v>-8.8319088319088315E-2</v>
      </c>
      <c r="H204" s="60">
        <v>-0.97734374999999996</v>
      </c>
      <c r="I204" s="30">
        <v>-0.16</v>
      </c>
    </row>
    <row r="205" spans="1:9" x14ac:dyDescent="0.45">
      <c r="A205" s="31" t="s">
        <v>121</v>
      </c>
      <c r="B205" s="30"/>
      <c r="C205" s="62">
        <v>0</v>
      </c>
      <c r="D205" s="62">
        <v>0</v>
      </c>
      <c r="E205" s="60" t="e">
        <v>#DIV/0!</v>
      </c>
      <c r="F205" s="60">
        <v>2.9126213592233011E-2</v>
      </c>
      <c r="G205" s="60">
        <v>-0.15094339622641509</v>
      </c>
      <c r="H205" s="60">
        <v>-4.4444444444444446E-2</v>
      </c>
      <c r="I205" s="30">
        <v>0.42</v>
      </c>
    </row>
    <row r="206" spans="1:9" x14ac:dyDescent="0.45">
      <c r="A206" s="29" t="s">
        <v>108</v>
      </c>
      <c r="B206" s="30"/>
      <c r="C206" s="60">
        <v>4.878048780487805E-2</v>
      </c>
      <c r="D206" s="60">
        <v>-1.8720930232558139</v>
      </c>
      <c r="E206" s="60">
        <v>-0.65333333333333332</v>
      </c>
      <c r="F206" s="60">
        <v>-1.2692307692307692</v>
      </c>
      <c r="G206" s="60">
        <v>-0.5714285714285714</v>
      </c>
      <c r="H206" s="60">
        <v>-4.6363636363636367</v>
      </c>
      <c r="I206" s="30">
        <v>0</v>
      </c>
    </row>
    <row r="207" spans="1:9" ht="14.65" thickBot="1" x14ac:dyDescent="0.5">
      <c r="A207" s="32" t="s">
        <v>105</v>
      </c>
      <c r="B207" s="36"/>
      <c r="C207" s="61">
        <v>5.8004640371229696E-2</v>
      </c>
      <c r="D207" s="60">
        <v>6.0971089696071165E-2</v>
      </c>
      <c r="E207" s="60">
        <v>5.9592430858806403E-2</v>
      </c>
      <c r="F207" s="60">
        <v>7.4731433909388134E-2</v>
      </c>
      <c r="G207" s="60">
        <v>-4.3817266150267146E-2</v>
      </c>
      <c r="H207" s="60"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topLeftCell="A187" workbookViewId="0">
      <selection activeCell="A234" sqref="A234"/>
    </sheetView>
  </sheetViews>
  <sheetFormatPr defaultColWidth="8.86328125" defaultRowHeight="14.25" x14ac:dyDescent="0.45"/>
  <cols>
    <col min="1" max="1" width="48.86328125" customWidth="1"/>
    <col min="2" max="14" width="11.86328125" customWidth="1"/>
  </cols>
  <sheetData>
    <row r="1" spans="1:14" ht="60" customHeight="1" x14ac:dyDescent="0.4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45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45">
      <c r="A4" s="42" t="s">
        <v>129</v>
      </c>
      <c r="B4" s="60" t="str">
        <f>+IFERROR(B3/A3-1,"nm")</f>
        <v>nm</v>
      </c>
      <c r="C4" s="60">
        <f>+IFERROR(C3/B3-1,"nm")</f>
        <v>0.11627906976744184</v>
      </c>
      <c r="D4" s="60">
        <f>+IFERROR(D3/C3-1,"nm")</f>
        <v>6.8090954522739278E-3</v>
      </c>
      <c r="E4" s="60">
        <f>+IFERROR(D3/E3-1,"nm")</f>
        <v>-6.5830085058903642E-2</v>
      </c>
      <c r="F4" s="60">
        <f>+IFERROR(E3/F3-1,"nm")</f>
        <v>-7.3590807189937268E-2</v>
      </c>
      <c r="G4" s="60">
        <f>+IFERROR(F3/G3-1,"nm")</f>
        <v>4.1758149551792023E-2</v>
      </c>
      <c r="H4" s="60">
        <f>+IFERROR(G3/H3-1,"nm")</f>
        <v>0.60552786384660284</v>
      </c>
      <c r="I4" s="60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45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45">
      <c r="A6" s="42" t="s">
        <v>129</v>
      </c>
      <c r="B6" s="60" t="str">
        <f>+IFERROR(B5/A5-1,"nm")</f>
        <v>nm</v>
      </c>
      <c r="C6" s="60">
        <f>+IFERROR(C5/B5-1,"nm")</f>
        <v>9.3407728869601137E-2</v>
      </c>
      <c r="D6" s="60">
        <f>+IFERROR(D5/C5-1,"nm")</f>
        <v>6.6717066717066675E-2</v>
      </c>
      <c r="E6" s="60">
        <f>+IFERROR(D5/E5-1,"nm")</f>
        <v>0.10105345298478352</v>
      </c>
      <c r="F6" s="60">
        <f t="shared" ref="F6:N6" si="3">+IFERROR(F5/E5-1,"nm")</f>
        <v>8.3690987124463545E-2</v>
      </c>
      <c r="G6" s="60">
        <f t="shared" si="3"/>
        <v>3.0783078307830891E-2</v>
      </c>
      <c r="H6" s="60">
        <f t="shared" si="3"/>
        <v>0.33898009081383162</v>
      </c>
      <c r="I6" s="60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45">
      <c r="A7" s="42" t="s">
        <v>131</v>
      </c>
      <c r="B7" s="60">
        <f t="shared" ref="B7:N7" si="4">+IFERROR(B5/B$3,"nm")</f>
        <v>8.4358983299048146E-2</v>
      </c>
      <c r="C7" s="60">
        <f t="shared" si="4"/>
        <v>8.2630559720139926E-2</v>
      </c>
      <c r="D7" s="60">
        <f t="shared" si="4"/>
        <v>8.7547310293478939E-2</v>
      </c>
      <c r="E7" s="60">
        <f t="shared" si="4"/>
        <v>7.4278013649997823E-2</v>
      </c>
      <c r="F7" s="60">
        <f t="shared" si="4"/>
        <v>7.4570765038325743E-2</v>
      </c>
      <c r="G7" s="60">
        <f t="shared" si="4"/>
        <v>8.007607646803809E-2</v>
      </c>
      <c r="H7" s="60">
        <f t="shared" si="4"/>
        <v>0.17214513449189456</v>
      </c>
      <c r="I7" s="60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45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45">
      <c r="A9" s="42" t="s">
        <v>129</v>
      </c>
      <c r="B9" s="60" t="str">
        <f t="shared" ref="B9:N9" si="6">+IFERROR(B8/A8-1,"nm")</f>
        <v>nm</v>
      </c>
      <c r="C9" s="60">
        <f t="shared" si="6"/>
        <v>7.0957095709570872E-2</v>
      </c>
      <c r="D9" s="60">
        <f t="shared" si="6"/>
        <v>7.7041602465331316E-2</v>
      </c>
      <c r="E9" s="60">
        <f t="shared" si="6"/>
        <v>6.8669527896995763E-2</v>
      </c>
      <c r="F9" s="60">
        <f t="shared" si="6"/>
        <v>-5.6224899598393607E-2</v>
      </c>
      <c r="G9" s="60">
        <f t="shared" si="6"/>
        <v>2.2695035460992941E-2</v>
      </c>
      <c r="H9" s="60">
        <f t="shared" si="6"/>
        <v>3.1900138696255187E-2</v>
      </c>
      <c r="I9" s="60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45">
      <c r="A10" s="42" t="s">
        <v>133</v>
      </c>
      <c r="B10" s="60">
        <f t="shared" ref="B10:N10" si="7">+IFERROR(B8/B$3,"nm")</f>
        <v>1.0564485199260835E-2</v>
      </c>
      <c r="C10" s="60">
        <f t="shared" si="7"/>
        <v>1.0135557221389306E-2</v>
      </c>
      <c r="D10" s="60">
        <f t="shared" si="7"/>
        <v>1.0842588571074022E-2</v>
      </c>
      <c r="E10" s="60">
        <f t="shared" si="7"/>
        <v>1.0824361333700424E-2</v>
      </c>
      <c r="F10" s="60">
        <f t="shared" si="7"/>
        <v>9.4639764810116392E-3</v>
      </c>
      <c r="G10" s="60">
        <f t="shared" si="7"/>
        <v>1.0082928944019466E-2</v>
      </c>
      <c r="H10" s="60">
        <f t="shared" si="7"/>
        <v>1.6704836319547355E-2</v>
      </c>
      <c r="I10" s="60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45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45">
      <c r="A12" s="42" t="s">
        <v>129</v>
      </c>
      <c r="B12" s="60" t="str">
        <f t="shared" ref="B12:N12" si="9">+IFERROR(B11/A11-1,"nm")</f>
        <v>nm</v>
      </c>
      <c r="C12" s="60">
        <f t="shared" si="9"/>
        <v>9.6621781242617555E-2</v>
      </c>
      <c r="D12" s="60">
        <f t="shared" si="9"/>
        <v>6.5273588970271357E-2</v>
      </c>
      <c r="E12" s="60">
        <f t="shared" si="9"/>
        <v>-0.11445904954499497</v>
      </c>
      <c r="F12" s="60">
        <f t="shared" si="9"/>
        <v>0.10755880337976698</v>
      </c>
      <c r="G12" s="60">
        <f t="shared" si="9"/>
        <v>-0.38639175257731961</v>
      </c>
      <c r="H12" s="60">
        <f t="shared" si="9"/>
        <v>1.32627688172043</v>
      </c>
      <c r="I12" s="60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45">
      <c r="A13" s="42" t="s">
        <v>131</v>
      </c>
      <c r="B13" s="60">
        <f t="shared" ref="B13:N13" si="10">+IFERROR(B11/B$3,"nm")</f>
        <v>7.3794498099787317E-2</v>
      </c>
      <c r="C13" s="60">
        <f t="shared" si="10"/>
        <v>7.2495002498750627E-2</v>
      </c>
      <c r="D13" s="60">
        <f t="shared" si="10"/>
        <v>7.6704721722404917E-2</v>
      </c>
      <c r="E13" s="60">
        <f t="shared" si="10"/>
        <v>6.3453652316297404E-2</v>
      </c>
      <c r="F13" s="60">
        <f t="shared" si="10"/>
        <v>6.510678855731411E-2</v>
      </c>
      <c r="G13" s="60">
        <f t="shared" si="10"/>
        <v>4.1618303103192693E-2</v>
      </c>
      <c r="H13" s="60">
        <f t="shared" si="10"/>
        <v>0.1554402981723472</v>
      </c>
      <c r="I13" s="60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45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45">
      <c r="A15" s="42" t="s">
        <v>129</v>
      </c>
      <c r="B15" s="60" t="str">
        <f t="shared" ref="B15:N15" si="12">+IFERROR(B14/A14-1,"nm")</f>
        <v>nm</v>
      </c>
      <c r="C15" s="60">
        <f t="shared" si="12"/>
        <v>0.18691588785046731</v>
      </c>
      <c r="D15" s="60">
        <f t="shared" si="12"/>
        <v>-3.3245844269466307E-2</v>
      </c>
      <c r="E15" s="60">
        <f t="shared" si="12"/>
        <v>-4.7963800904977427E-2</v>
      </c>
      <c r="F15" s="60">
        <f t="shared" si="12"/>
        <v>6.3688212927756727E-2</v>
      </c>
      <c r="G15" s="60">
        <f t="shared" si="12"/>
        <v>-2.9490616621983934E-2</v>
      </c>
      <c r="H15" s="60">
        <f t="shared" si="12"/>
        <v>-0.36003683241252304</v>
      </c>
      <c r="I15" s="60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45">
      <c r="A16" s="42" t="s">
        <v>133</v>
      </c>
      <c r="B16" s="60">
        <f t="shared" ref="B16:N16" si="13">+IFERROR(B14/B$3,"nm")</f>
        <v>1.6788117569122414E-2</v>
      </c>
      <c r="C16" s="60">
        <f t="shared" si="13"/>
        <v>1.7850449775112444E-2</v>
      </c>
      <c r="D16" s="60">
        <f t="shared" si="13"/>
        <v>1.7140286653843768E-2</v>
      </c>
      <c r="E16" s="60">
        <f t="shared" si="13"/>
        <v>1.5243946617205953E-2</v>
      </c>
      <c r="F16" s="60">
        <f t="shared" si="13"/>
        <v>1.502154564858443E-2</v>
      </c>
      <c r="G16" s="60">
        <f t="shared" si="13"/>
        <v>1.5187324317898947E-2</v>
      </c>
      <c r="H16" s="60">
        <f t="shared" si="13"/>
        <v>1.5604652207104046E-2</v>
      </c>
      <c r="I16" s="60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45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45">
      <c r="A18" s="42" t="s">
        <v>129</v>
      </c>
      <c r="B18" s="65" t="str">
        <f t="shared" ref="B18:N18" si="15">+IFERROR(B17/A17-1,"nm")</f>
        <v>nm</v>
      </c>
      <c r="C18" s="65">
        <f t="shared" si="15"/>
        <v>0.19071251329315841</v>
      </c>
      <c r="D18" s="65">
        <f t="shared" si="15"/>
        <v>0.10389997022923492</v>
      </c>
      <c r="E18" s="65">
        <f t="shared" si="15"/>
        <v>0.12297734627831725</v>
      </c>
      <c r="F18" s="65">
        <f t="shared" si="15"/>
        <v>7.2286263208453327E-2</v>
      </c>
      <c r="G18" s="65">
        <f t="shared" si="15"/>
        <v>3.2698768197088501E-2</v>
      </c>
      <c r="H18" s="65">
        <f t="shared" si="15"/>
        <v>9.3255259162872139E-3</v>
      </c>
      <c r="I18" s="65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45">
      <c r="A19" s="42" t="s">
        <v>133</v>
      </c>
      <c r="B19" s="65">
        <f t="shared" ref="B19:N19" si="16">+IFERROR(B17/B$3,"nm")</f>
        <v>4.9178898922631706E-2</v>
      </c>
      <c r="C19" s="65">
        <f t="shared" si="16"/>
        <v>5.245814592703648E-2</v>
      </c>
      <c r="D19" s="65">
        <f t="shared" si="16"/>
        <v>5.7516907613079357E-2</v>
      </c>
      <c r="E19" s="65">
        <f t="shared" si="16"/>
        <v>6.0338206952514815E-2</v>
      </c>
      <c r="F19" s="65">
        <f t="shared" si="16"/>
        <v>5.9938517713073715E-2</v>
      </c>
      <c r="G19" s="65">
        <f t="shared" si="16"/>
        <v>6.448319744920078E-2</v>
      </c>
      <c r="H19" s="65">
        <f t="shared" si="16"/>
        <v>0.1044950379451255</v>
      </c>
      <c r="I19" s="65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4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45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45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45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45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45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45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45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45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45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45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45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45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45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45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45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45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45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4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45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45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45">
      <c r="A41" t="s">
        <v>140</v>
      </c>
      <c r="B41" s="60">
        <f t="shared" ref="B41:I41" si="33">+IFERROR(B38/B48,"nm")</f>
        <v>0.19145569620253164</v>
      </c>
      <c r="C41" s="60">
        <f t="shared" si="33"/>
        <v>0.17924528301886791</v>
      </c>
      <c r="D41" s="60">
        <f t="shared" si="33"/>
        <v>0.17094017094017094</v>
      </c>
      <c r="E41" s="60">
        <f t="shared" si="33"/>
        <v>0.18867924528301888</v>
      </c>
      <c r="F41" s="60">
        <f t="shared" si="33"/>
        <v>0.18304668304668303</v>
      </c>
      <c r="G41" s="60">
        <f t="shared" si="33"/>
        <v>0.22945736434108527</v>
      </c>
      <c r="H41" s="60">
        <f t="shared" si="33"/>
        <v>0.21069692058346839</v>
      </c>
      <c r="I41" s="60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4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45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45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4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45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45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45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3">
        <f>+Historicals!H149</f>
        <v>617</v>
      </c>
      <c r="I48" s="73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45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45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45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45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45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5">
        <f t="shared" si="41"/>
        <v>0.17039826909207445</v>
      </c>
      <c r="K53" s="65">
        <f t="shared" si="41"/>
        <v>0.17091418242567813</v>
      </c>
      <c r="L53" s="65">
        <f t="shared" si="41"/>
        <v>0.17143369624136118</v>
      </c>
      <c r="M53" s="65">
        <f t="shared" si="41"/>
        <v>0.17195637326479463</v>
      </c>
      <c r="N53" s="65">
        <f t="shared" si="41"/>
        <v>0.17248176512266866</v>
      </c>
    </row>
    <row r="54" spans="1:14" x14ac:dyDescent="0.45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45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5">
        <f>+J56+J57</f>
        <v>0.15</v>
      </c>
      <c r="K55" s="65">
        <f>+K56+K57</f>
        <v>0.15</v>
      </c>
      <c r="L55" s="65">
        <f>+L56+L57</f>
        <v>0.15</v>
      </c>
      <c r="M55" s="65">
        <f>+M56+M57</f>
        <v>0.15</v>
      </c>
      <c r="N55" s="65">
        <f>+N56+N57</f>
        <v>0.15</v>
      </c>
    </row>
    <row r="56" spans="1:14" x14ac:dyDescent="0.45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5">
        <v>0.15</v>
      </c>
      <c r="K56" s="65">
        <f t="shared" ref="K56:N57" si="43">+J56</f>
        <v>0.15</v>
      </c>
      <c r="L56" s="65">
        <f t="shared" si="43"/>
        <v>0.15</v>
      </c>
      <c r="M56" s="65">
        <f t="shared" si="43"/>
        <v>0.15</v>
      </c>
      <c r="N56" s="65">
        <f t="shared" si="43"/>
        <v>0.15</v>
      </c>
    </row>
    <row r="57" spans="1:14" x14ac:dyDescent="0.45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5">
        <v>0</v>
      </c>
      <c r="K57" s="65">
        <f t="shared" si="43"/>
        <v>0</v>
      </c>
      <c r="L57" s="65">
        <f t="shared" si="43"/>
        <v>0</v>
      </c>
      <c r="M57" s="65">
        <f t="shared" si="43"/>
        <v>0</v>
      </c>
      <c r="N57" s="65">
        <f t="shared" si="43"/>
        <v>0</v>
      </c>
    </row>
    <row r="58" spans="1:14" x14ac:dyDescent="0.45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45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5">
        <f>+J60+J61</f>
        <v>0.2</v>
      </c>
      <c r="K59" s="65">
        <f>+K60+K61</f>
        <v>0.2</v>
      </c>
      <c r="L59" s="65">
        <f>+L60+L61</f>
        <v>0.2</v>
      </c>
      <c r="M59" s="65">
        <f>+M60+M61</f>
        <v>0.2</v>
      </c>
      <c r="N59" s="65">
        <f>+N60+N61</f>
        <v>0.2</v>
      </c>
    </row>
    <row r="60" spans="1:14" x14ac:dyDescent="0.45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5">
        <v>0.2</v>
      </c>
      <c r="K60" s="65">
        <f t="shared" ref="K60:N61" si="46">+J60</f>
        <v>0.2</v>
      </c>
      <c r="L60" s="65">
        <f t="shared" si="46"/>
        <v>0.2</v>
      </c>
      <c r="M60" s="65">
        <f t="shared" si="46"/>
        <v>0.2</v>
      </c>
      <c r="N60" s="65">
        <f t="shared" si="46"/>
        <v>0.2</v>
      </c>
    </row>
    <row r="61" spans="1:14" x14ac:dyDescent="0.45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5">
        <v>0</v>
      </c>
      <c r="K61" s="65">
        <f t="shared" si="46"/>
        <v>0</v>
      </c>
      <c r="L61" s="65">
        <f t="shared" si="46"/>
        <v>0</v>
      </c>
      <c r="M61" s="65">
        <f t="shared" si="46"/>
        <v>0</v>
      </c>
      <c r="N61" s="65">
        <f t="shared" si="46"/>
        <v>0</v>
      </c>
    </row>
    <row r="62" spans="1:14" x14ac:dyDescent="0.45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45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5">
        <f>+J64+J65</f>
        <v>0.2</v>
      </c>
      <c r="K63" s="65">
        <f>+K64+K65</f>
        <v>0.2</v>
      </c>
      <c r="L63" s="65">
        <f>+L64+L65</f>
        <v>0.2</v>
      </c>
      <c r="M63" s="65">
        <f>+M64+M65</f>
        <v>0.2</v>
      </c>
      <c r="N63" s="65">
        <f>+N64+N65</f>
        <v>0.2</v>
      </c>
    </row>
    <row r="64" spans="1:14" x14ac:dyDescent="0.45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5">
        <v>0.2</v>
      </c>
      <c r="K64" s="65">
        <f t="shared" ref="K64:N65" si="49">+J64</f>
        <v>0.2</v>
      </c>
      <c r="L64" s="65">
        <f t="shared" si="49"/>
        <v>0.2</v>
      </c>
      <c r="M64" s="65">
        <f t="shared" si="49"/>
        <v>0.2</v>
      </c>
      <c r="N64" s="65">
        <f t="shared" si="49"/>
        <v>0.2</v>
      </c>
    </row>
    <row r="65" spans="1:14" x14ac:dyDescent="0.45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5">
        <v>0</v>
      </c>
      <c r="K65" s="65">
        <f t="shared" si="49"/>
        <v>0</v>
      </c>
      <c r="L65" s="65">
        <f t="shared" si="49"/>
        <v>0</v>
      </c>
      <c r="M65" s="65">
        <f t="shared" si="49"/>
        <v>0</v>
      </c>
      <c r="N65" s="65">
        <f t="shared" si="49"/>
        <v>0</v>
      </c>
    </row>
    <row r="66" spans="1:14" x14ac:dyDescent="0.45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45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5">
        <f t="shared" si="52"/>
        <v>0.27855850598190801</v>
      </c>
      <c r="K67" s="65">
        <f t="shared" si="52"/>
        <v>0.17091418242567835</v>
      </c>
      <c r="L67" s="65">
        <f t="shared" si="52"/>
        <v>0.17143369624136118</v>
      </c>
      <c r="M67" s="65">
        <f t="shared" si="52"/>
        <v>0.17195637326479463</v>
      </c>
      <c r="N67" s="65">
        <f t="shared" si="52"/>
        <v>0.17248176512266844</v>
      </c>
    </row>
    <row r="68" spans="1:14" x14ac:dyDescent="0.45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5">
        <v>0.3</v>
      </c>
      <c r="K68" s="65">
        <f>+J68</f>
        <v>0.3</v>
      </c>
      <c r="L68" s="65">
        <f>+K68</f>
        <v>0.3</v>
      </c>
      <c r="M68" s="65">
        <f>+L68</f>
        <v>0.3</v>
      </c>
      <c r="N68" s="65">
        <f>+M68</f>
        <v>0.3</v>
      </c>
    </row>
    <row r="69" spans="1:14" x14ac:dyDescent="0.45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45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5">
        <f t="shared" si="54"/>
        <v>0.42878913043478195</v>
      </c>
      <c r="K70" s="65">
        <f t="shared" si="54"/>
        <v>0.17091418242567835</v>
      </c>
      <c r="L70" s="65">
        <f t="shared" si="54"/>
        <v>0.17143369624136118</v>
      </c>
      <c r="M70" s="65">
        <f t="shared" si="54"/>
        <v>0.1719563732647944</v>
      </c>
      <c r="N70" s="65">
        <f t="shared" si="54"/>
        <v>0.17248176512266844</v>
      </c>
    </row>
    <row r="71" spans="1:14" x14ac:dyDescent="0.45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5">
        <f>+IFERROR(J69/J$21,"nm")</f>
        <v>1.0012935670772133E-2</v>
      </c>
      <c r="K71" s="65">
        <f>+IFERROR(K69/K$21,"nm")</f>
        <v>1.1243245252377496E-2</v>
      </c>
      <c r="L71" s="65">
        <f>+IFERROR(L69/L$21,"nm")</f>
        <v>1.2617502168011413E-2</v>
      </c>
      <c r="M71" s="65">
        <f>+IFERROR(M69/M$21,"nm")</f>
        <v>1.4149806798005208E-2</v>
      </c>
      <c r="N71" s="65">
        <f>+IFERROR(N69/N$21,"nm")</f>
        <v>1.5854774807018121E-2</v>
      </c>
    </row>
    <row r="72" spans="1:14" x14ac:dyDescent="0.45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5">
        <f>+I72</f>
        <v>0.14565217391304347</v>
      </c>
      <c r="K72" s="65">
        <f>+J72</f>
        <v>0.14565217391304347</v>
      </c>
      <c r="L72" s="65">
        <f>+K72</f>
        <v>0.14565217391304347</v>
      </c>
      <c r="M72" s="65">
        <f>+L72</f>
        <v>0.14565217391304347</v>
      </c>
      <c r="N72" s="65">
        <f>+M72</f>
        <v>0.14565217391304347</v>
      </c>
    </row>
    <row r="73" spans="1:14" x14ac:dyDescent="0.45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45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5">
        <f t="shared" si="57"/>
        <v>0.27244526465889418</v>
      </c>
      <c r="K74" s="65">
        <f t="shared" si="57"/>
        <v>0.17091418242567813</v>
      </c>
      <c r="L74" s="65">
        <f t="shared" si="57"/>
        <v>0.17143369624136118</v>
      </c>
      <c r="M74" s="65">
        <f t="shared" si="57"/>
        <v>0.17195637326479463</v>
      </c>
      <c r="N74" s="65">
        <f t="shared" si="57"/>
        <v>0.17248176512266844</v>
      </c>
    </row>
    <row r="75" spans="1:14" x14ac:dyDescent="0.45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5">
        <f>+IFERROR(J73/J$21,"nm")</f>
        <v>0.21913882594888867</v>
      </c>
      <c r="K75" s="65">
        <f>+IFERROR(K73/K$21,"nm")</f>
        <v>0.24606485505078904</v>
      </c>
      <c r="L75" s="65">
        <f>+IFERROR(L73/L$21,"nm")</f>
        <v>0.27614125391583183</v>
      </c>
      <c r="M75" s="65">
        <f>+IFERROR(M73/M$21,"nm")</f>
        <v>0.30967661743494979</v>
      </c>
      <c r="N75" s="65">
        <f>+IFERROR(N73/N$21,"nm")</f>
        <v>0.3469908177914065</v>
      </c>
    </row>
    <row r="76" spans="1:14" x14ac:dyDescent="0.45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45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5">
        <v>0</v>
      </c>
      <c r="K77" s="65">
        <f>+IFERROR(K76/J76-1,"nm")</f>
        <v>0.17091418242567813</v>
      </c>
      <c r="L77" s="65">
        <f>+IFERROR(L76/K76-1,"nm")</f>
        <v>0.17143369624136118</v>
      </c>
      <c r="M77" s="65">
        <f>+IFERROR(M76/L76-1,"nm")</f>
        <v>0.1719563732647944</v>
      </c>
      <c r="N77" s="65">
        <f>+IFERROR(N76/M76-1,"nm")</f>
        <v>0.17248176512266866</v>
      </c>
    </row>
    <row r="78" spans="1:14" x14ac:dyDescent="0.45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5">
        <f>+I78</f>
        <v>1.5786521355877874E-2</v>
      </c>
      <c r="K78" s="65">
        <f>+J78</f>
        <v>1.5786521355877874E-2</v>
      </c>
      <c r="L78" s="65">
        <f>+K78</f>
        <v>1.5786521355877874E-2</v>
      </c>
      <c r="M78" s="65">
        <f>+L78</f>
        <v>1.5786521355877874E-2</v>
      </c>
      <c r="N78" s="65">
        <f>+M78</f>
        <v>1.5786521355877874E-2</v>
      </c>
    </row>
    <row r="79" spans="1:14" x14ac:dyDescent="0.45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3">
        <f>+Historicals!H150</f>
        <v>982</v>
      </c>
      <c r="I79" s="73">
        <f>+Historicals!I150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45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5">
        <f>+J81+J82</f>
        <v>0.09</v>
      </c>
      <c r="K80" s="65">
        <f>+K81+K82</f>
        <v>0.09</v>
      </c>
      <c r="L80" s="65">
        <f>+L81+L82</f>
        <v>0.09</v>
      </c>
      <c r="M80" s="65">
        <f>+M81+M82</f>
        <v>0.09</v>
      </c>
      <c r="N80" s="65">
        <f>+N81+N82</f>
        <v>0.09</v>
      </c>
    </row>
    <row r="81" spans="1:14" x14ac:dyDescent="0.45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5">
        <v>0.09</v>
      </c>
      <c r="K81" s="65">
        <f>+J81</f>
        <v>0.09</v>
      </c>
      <c r="L81" s="65">
        <f>+K81</f>
        <v>0.09</v>
      </c>
      <c r="M81" s="65">
        <f>+L81</f>
        <v>0.09</v>
      </c>
      <c r="N81" s="65">
        <f>+M81</f>
        <v>0.09</v>
      </c>
    </row>
    <row r="82" spans="1:14" x14ac:dyDescent="0.45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45">
      <c r="A83" s="68" t="s">
        <v>207</v>
      </c>
      <c r="B83" s="68">
        <f t="shared" ref="B83:I83" si="63">B85+B89+B93</f>
        <v>3067</v>
      </c>
      <c r="C83" s="68">
        <f t="shared" si="63"/>
        <v>3785</v>
      </c>
      <c r="D83" s="68">
        <f t="shared" si="63"/>
        <v>4237</v>
      </c>
      <c r="E83" s="68">
        <f t="shared" si="63"/>
        <v>5134</v>
      </c>
      <c r="F83" s="68">
        <f t="shared" si="63"/>
        <v>6208</v>
      </c>
      <c r="G83" s="68">
        <f t="shared" si="63"/>
        <v>6679</v>
      </c>
      <c r="H83" s="68">
        <f t="shared" si="63"/>
        <v>8290</v>
      </c>
      <c r="I83" s="68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45">
      <c r="A84" s="69" t="s">
        <v>201</v>
      </c>
      <c r="B84" s="66" t="str">
        <f t="shared" ref="B84:N84" si="64">+IFERROR(B83/A83-1,"nm")</f>
        <v>nm</v>
      </c>
      <c r="C84" s="66">
        <f t="shared" si="64"/>
        <v>0.23410498858819695</v>
      </c>
      <c r="D84" s="66">
        <f t="shared" si="64"/>
        <v>0.11941875825627468</v>
      </c>
      <c r="E84" s="66">
        <f t="shared" si="64"/>
        <v>0.21170639603493036</v>
      </c>
      <c r="F84" s="66">
        <f t="shared" si="64"/>
        <v>0.20919361121932223</v>
      </c>
      <c r="G84" s="66">
        <f t="shared" si="64"/>
        <v>7.5869845360824639E-2</v>
      </c>
      <c r="H84" s="66">
        <f t="shared" si="64"/>
        <v>0.24120377301991325</v>
      </c>
      <c r="I84" s="66">
        <f t="shared" si="64"/>
        <v>-8.9626055488540413E-2</v>
      </c>
      <c r="J84" s="65">
        <f t="shared" si="64"/>
        <v>1.2760037100834731E-2</v>
      </c>
      <c r="K84" s="65">
        <f t="shared" si="64"/>
        <v>1.7158818834796419E-2</v>
      </c>
      <c r="L84" s="65">
        <f t="shared" si="64"/>
        <v>2.1214619683707525E-2</v>
      </c>
      <c r="M84" s="65">
        <f t="shared" si="64"/>
        <v>2.4925485384126977E-2</v>
      </c>
      <c r="N84" s="65">
        <f t="shared" si="64"/>
        <v>2.8297439119959966E-2</v>
      </c>
    </row>
    <row r="85" spans="1:14" x14ac:dyDescent="0.45">
      <c r="A85" s="71" t="s">
        <v>214</v>
      </c>
      <c r="B85" s="63">
        <f>+Historicals!B120</f>
        <v>2016</v>
      </c>
      <c r="C85" s="63">
        <f>+Historicals!C120</f>
        <v>2599</v>
      </c>
      <c r="D85" s="63">
        <f>+Historicals!D120</f>
        <v>2920</v>
      </c>
      <c r="E85" s="63">
        <f>+Historicals!E120</f>
        <v>3496</v>
      </c>
      <c r="F85" s="63">
        <f>+Historicals!F120</f>
        <v>4262</v>
      </c>
      <c r="G85" s="63">
        <f>+Historicals!G120</f>
        <v>4635</v>
      </c>
      <c r="H85" s="63">
        <f>+Historicals!H120</f>
        <v>5748</v>
      </c>
      <c r="I85" s="63">
        <f>+Historicals!I120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45">
      <c r="A86" s="69" t="s">
        <v>201</v>
      </c>
      <c r="B86" s="66" t="str">
        <f t="shared" ref="B86:I86" si="65">+IFERROR(B85/A85-1,"nm")</f>
        <v>nm</v>
      </c>
      <c r="C86" s="66">
        <f t="shared" si="65"/>
        <v>0.28918650793650791</v>
      </c>
      <c r="D86" s="66">
        <f t="shared" si="65"/>
        <v>0.12350904193920731</v>
      </c>
      <c r="E86" s="66">
        <f t="shared" si="65"/>
        <v>0.19726027397260282</v>
      </c>
      <c r="F86" s="66">
        <f t="shared" si="65"/>
        <v>0.21910755148741412</v>
      </c>
      <c r="G86" s="66">
        <f t="shared" si="65"/>
        <v>8.7517597372125833E-2</v>
      </c>
      <c r="H86" s="66">
        <f t="shared" si="65"/>
        <v>0.24012944983818763</v>
      </c>
      <c r="I86" s="66">
        <f t="shared" si="65"/>
        <v>-5.7759220598469052E-2</v>
      </c>
      <c r="J86" s="65">
        <f>+J87+J88</f>
        <v>0.05</v>
      </c>
      <c r="K86" s="65">
        <f>+K87+K88</f>
        <v>0.05</v>
      </c>
      <c r="L86" s="65">
        <f>+L87+L88</f>
        <v>0.05</v>
      </c>
      <c r="M86" s="65">
        <f>+M87+M88</f>
        <v>0.05</v>
      </c>
      <c r="N86" s="65">
        <f>+N87+N88</f>
        <v>0.05</v>
      </c>
    </row>
    <row r="87" spans="1:14" x14ac:dyDescent="0.45">
      <c r="A87" s="69" t="s">
        <v>210</v>
      </c>
      <c r="B87" s="66">
        <f>+Historicals!B192</f>
        <v>0</v>
      </c>
      <c r="C87" s="66">
        <f>+Historicals!C192</f>
        <v>0.28918650793650796</v>
      </c>
      <c r="D87" s="66">
        <f>+Historicals!D192</f>
        <v>0.12350904193920739</v>
      </c>
      <c r="E87" s="66">
        <f>+Historicals!E192</f>
        <v>0.19726027397260273</v>
      </c>
      <c r="F87" s="66">
        <f>+Historicals!F192</f>
        <v>0.21910755148741418</v>
      </c>
      <c r="G87" s="66">
        <f>+Historicals!G192</f>
        <v>8.7517597372125763E-2</v>
      </c>
      <c r="H87" s="66">
        <f>+Historicals!H192</f>
        <v>0.24012944983818771</v>
      </c>
      <c r="I87" s="66">
        <f>+Historicals!I192</f>
        <v>-0.1</v>
      </c>
      <c r="J87" s="65">
        <v>0.05</v>
      </c>
      <c r="K87" s="65">
        <f t="shared" ref="K87:N88" si="66">+J87</f>
        <v>0.05</v>
      </c>
      <c r="L87" s="65">
        <f t="shared" si="66"/>
        <v>0.05</v>
      </c>
      <c r="M87" s="65">
        <f t="shared" si="66"/>
        <v>0.05</v>
      </c>
      <c r="N87" s="65">
        <f t="shared" si="66"/>
        <v>0.05</v>
      </c>
    </row>
    <row r="88" spans="1:14" x14ac:dyDescent="0.45">
      <c r="A88" s="69" t="s">
        <v>209</v>
      </c>
      <c r="B88" s="66" t="str">
        <f t="shared" ref="B88:I88" si="67">+IFERROR(B86-B87,"nm")</f>
        <v>nm</v>
      </c>
      <c r="C88" s="66">
        <f t="shared" si="67"/>
        <v>-5.5511151231257827E-17</v>
      </c>
      <c r="D88" s="66">
        <f t="shared" si="67"/>
        <v>-8.3266726846886741E-17</v>
      </c>
      <c r="E88" s="66">
        <f t="shared" si="67"/>
        <v>8.3266726846886741E-17</v>
      </c>
      <c r="F88" s="66">
        <f t="shared" si="67"/>
        <v>-5.5511151231257827E-17</v>
      </c>
      <c r="G88" s="66">
        <f t="shared" si="67"/>
        <v>6.9388939039072284E-17</v>
      </c>
      <c r="H88" s="66">
        <f t="shared" si="67"/>
        <v>-8.3266726846886741E-17</v>
      </c>
      <c r="I88" s="66">
        <f t="shared" si="67"/>
        <v>4.2240779401530953E-2</v>
      </c>
      <c r="J88" s="65">
        <v>0</v>
      </c>
      <c r="K88" s="65">
        <f t="shared" si="66"/>
        <v>0</v>
      </c>
      <c r="L88" s="65">
        <f t="shared" si="66"/>
        <v>0</v>
      </c>
      <c r="M88" s="65">
        <f t="shared" si="66"/>
        <v>0</v>
      </c>
      <c r="N88" s="65">
        <f t="shared" si="66"/>
        <v>0</v>
      </c>
    </row>
    <row r="89" spans="1:14" x14ac:dyDescent="0.45">
      <c r="A89" s="71" t="s">
        <v>213</v>
      </c>
      <c r="B89" s="63">
        <f>+Historicals!B121</f>
        <v>925</v>
      </c>
      <c r="C89" s="63">
        <f>+Historicals!C121</f>
        <v>1055</v>
      </c>
      <c r="D89" s="63">
        <f>+Historicals!D121</f>
        <v>1188</v>
      </c>
      <c r="E89" s="63">
        <f>+Historicals!E121</f>
        <v>1508</v>
      </c>
      <c r="F89" s="63">
        <f>+Historicals!F121</f>
        <v>1808</v>
      </c>
      <c r="G89" s="63">
        <f>+Historicals!G121</f>
        <v>1896</v>
      </c>
      <c r="H89" s="63">
        <f>+Historicals!H121</f>
        <v>2347</v>
      </c>
      <c r="I89" s="63">
        <f>+Historicals!I121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45">
      <c r="A90" s="69" t="s">
        <v>201</v>
      </c>
      <c r="B90" s="66" t="str">
        <f t="shared" ref="B90:I90" si="68">+IFERROR(B89/A89-1,"nm")</f>
        <v>nm</v>
      </c>
      <c r="C90" s="66">
        <f t="shared" si="68"/>
        <v>0.14054054054054044</v>
      </c>
      <c r="D90" s="66">
        <f t="shared" si="68"/>
        <v>0.12606635071090055</v>
      </c>
      <c r="E90" s="66">
        <f t="shared" si="68"/>
        <v>0.26936026936026947</v>
      </c>
      <c r="F90" s="66">
        <f t="shared" si="68"/>
        <v>0.19893899204244025</v>
      </c>
      <c r="G90" s="66">
        <f t="shared" si="68"/>
        <v>4.8672566371681381E-2</v>
      </c>
      <c r="H90" s="66">
        <f t="shared" si="68"/>
        <v>0.2378691983122363</v>
      </c>
      <c r="I90" s="66">
        <f t="shared" si="68"/>
        <v>-0.17426501917341286</v>
      </c>
      <c r="J90" s="65">
        <f>+J91+J92</f>
        <v>-0.1</v>
      </c>
      <c r="K90" s="65">
        <f>+K91+K92</f>
        <v>-0.1</v>
      </c>
      <c r="L90" s="65">
        <f>+L91+L92</f>
        <v>-0.1</v>
      </c>
      <c r="M90" s="65">
        <f>+M91+M92</f>
        <v>-0.1</v>
      </c>
      <c r="N90" s="65">
        <f>+N91+N92</f>
        <v>-0.1</v>
      </c>
    </row>
    <row r="91" spans="1:14" x14ac:dyDescent="0.45">
      <c r="A91" s="69" t="s">
        <v>210</v>
      </c>
      <c r="B91" s="66">
        <f>+Historicals!B193</f>
        <v>0</v>
      </c>
      <c r="C91" s="66">
        <f>+Historicals!C193</f>
        <v>0.14054054054054055</v>
      </c>
      <c r="D91" s="66">
        <f>+Historicals!D193</f>
        <v>0.12606635071090047</v>
      </c>
      <c r="E91" s="66">
        <f>+Historicals!E193</f>
        <v>0.26936026936026936</v>
      </c>
      <c r="F91" s="66">
        <f>+Historicals!F193</f>
        <v>0.19893899204244031</v>
      </c>
      <c r="G91" s="66">
        <f>+Historicals!G193</f>
        <v>4.8672566371681415E-2</v>
      </c>
      <c r="H91" s="66">
        <f>+Historicals!H193</f>
        <v>0.2378691983122363</v>
      </c>
      <c r="I91" s="66">
        <f>+Historicals!I193</f>
        <v>-0.21</v>
      </c>
      <c r="J91" s="65">
        <v>-0.1</v>
      </c>
      <c r="K91" s="65">
        <f t="shared" ref="K91:N92" si="69">+J91</f>
        <v>-0.1</v>
      </c>
      <c r="L91" s="65">
        <f t="shared" si="69"/>
        <v>-0.1</v>
      </c>
      <c r="M91" s="65">
        <f t="shared" si="69"/>
        <v>-0.1</v>
      </c>
      <c r="N91" s="65">
        <f t="shared" si="69"/>
        <v>-0.1</v>
      </c>
    </row>
    <row r="92" spans="1:14" x14ac:dyDescent="0.45">
      <c r="A92" s="69" t="s">
        <v>209</v>
      </c>
      <c r="B92" s="66" t="str">
        <f t="shared" ref="B92:I92" si="70">+IFERROR(B90-B91,"nm")</f>
        <v>nm</v>
      </c>
      <c r="C92" s="66">
        <f t="shared" si="70"/>
        <v>-1.1102230246251565E-16</v>
      </c>
      <c r="D92" s="66">
        <f t="shared" si="70"/>
        <v>8.3266726846886741E-17</v>
      </c>
      <c r="E92" s="66">
        <f t="shared" si="70"/>
        <v>1.1102230246251565E-16</v>
      </c>
      <c r="F92" s="66">
        <f t="shared" si="70"/>
        <v>-5.5511151231257827E-17</v>
      </c>
      <c r="G92" s="66">
        <f t="shared" si="70"/>
        <v>-3.4694469519536142E-17</v>
      </c>
      <c r="H92" s="66">
        <f t="shared" si="70"/>
        <v>0</v>
      </c>
      <c r="I92" s="66">
        <f t="shared" si="70"/>
        <v>3.5734980826587132E-2</v>
      </c>
      <c r="J92" s="65">
        <v>0</v>
      </c>
      <c r="K92" s="65">
        <f t="shared" si="69"/>
        <v>0</v>
      </c>
      <c r="L92" s="65">
        <f t="shared" si="69"/>
        <v>0</v>
      </c>
      <c r="M92" s="65">
        <f t="shared" si="69"/>
        <v>0</v>
      </c>
      <c r="N92" s="65">
        <f t="shared" si="69"/>
        <v>0</v>
      </c>
    </row>
    <row r="93" spans="1:14" x14ac:dyDescent="0.45">
      <c r="A93" s="71" t="s">
        <v>212</v>
      </c>
      <c r="B93" s="63">
        <f>+Historicals!B122</f>
        <v>126</v>
      </c>
      <c r="C93" s="63">
        <f>+Historicals!C122</f>
        <v>131</v>
      </c>
      <c r="D93" s="63">
        <f>+Historicals!D122</f>
        <v>129</v>
      </c>
      <c r="E93" s="63">
        <f>+Historicals!E122</f>
        <v>130</v>
      </c>
      <c r="F93" s="63">
        <f>+Historicals!F122</f>
        <v>138</v>
      </c>
      <c r="G93" s="63">
        <f>+Historicals!G122</f>
        <v>148</v>
      </c>
      <c r="H93" s="63">
        <f>+Historicals!H122</f>
        <v>195</v>
      </c>
      <c r="I93" s="63">
        <f>+Historicals!I122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45">
      <c r="A94" s="69" t="s">
        <v>201</v>
      </c>
      <c r="B94" s="66" t="str">
        <f t="shared" ref="B94:I94" si="71">+IFERROR(B93/A93-1,"nm")</f>
        <v>nm</v>
      </c>
      <c r="C94" s="66">
        <f t="shared" si="71"/>
        <v>3.9682539682539764E-2</v>
      </c>
      <c r="D94" s="66">
        <f t="shared" si="71"/>
        <v>-1.5267175572519109E-2</v>
      </c>
      <c r="E94" s="66">
        <f t="shared" si="71"/>
        <v>7.7519379844961378E-3</v>
      </c>
      <c r="F94" s="66">
        <f t="shared" si="71"/>
        <v>6.1538461538461542E-2</v>
      </c>
      <c r="G94" s="66">
        <f t="shared" si="71"/>
        <v>7.2463768115942129E-2</v>
      </c>
      <c r="H94" s="66">
        <f t="shared" si="71"/>
        <v>0.31756756756756754</v>
      </c>
      <c r="I94" s="66">
        <f t="shared" si="71"/>
        <v>-1.025641025641022E-2</v>
      </c>
      <c r="J94" s="65">
        <f>+J95+J96</f>
        <v>0.1</v>
      </c>
      <c r="K94" s="65">
        <f>+K95+K96</f>
        <v>0.1</v>
      </c>
      <c r="L94" s="65">
        <f>+L95+L96</f>
        <v>0.1</v>
      </c>
      <c r="M94" s="65">
        <f>+M95+M96</f>
        <v>0.1</v>
      </c>
      <c r="N94" s="65">
        <f>+N95+N96</f>
        <v>0.1</v>
      </c>
    </row>
    <row r="95" spans="1:14" x14ac:dyDescent="0.45">
      <c r="A95" s="69" t="s">
        <v>210</v>
      </c>
      <c r="B95" s="66">
        <f>+Historicals!B194</f>
        <v>0</v>
      </c>
      <c r="C95" s="66">
        <f>+Historicals!C194</f>
        <v>3.968253968253968E-2</v>
      </c>
      <c r="D95" s="66">
        <f>+Historicals!D194</f>
        <v>-1.5267175572519083E-2</v>
      </c>
      <c r="E95" s="66">
        <f>+Historicals!E194</f>
        <v>7.7519379844961239E-3</v>
      </c>
      <c r="F95" s="66">
        <f>+Historicals!F194</f>
        <v>6.1538461538461542E-2</v>
      </c>
      <c r="G95" s="66">
        <f>+Historicals!G194</f>
        <v>7.2463768115942032E-2</v>
      </c>
      <c r="H95" s="66">
        <f>+Historicals!H194</f>
        <v>0.31756756756756754</v>
      </c>
      <c r="I95" s="66">
        <f>+Historicals!I194</f>
        <v>-0.06</v>
      </c>
      <c r="J95" s="65">
        <v>0.1</v>
      </c>
      <c r="K95" s="65">
        <f t="shared" ref="K95:N96" si="72">+J95</f>
        <v>0.1</v>
      </c>
      <c r="L95" s="65">
        <f t="shared" si="72"/>
        <v>0.1</v>
      </c>
      <c r="M95" s="65">
        <f t="shared" si="72"/>
        <v>0.1</v>
      </c>
      <c r="N95" s="65">
        <f t="shared" si="72"/>
        <v>0.1</v>
      </c>
    </row>
    <row r="96" spans="1:14" x14ac:dyDescent="0.45">
      <c r="A96" s="69" t="s">
        <v>209</v>
      </c>
      <c r="B96" s="66" t="str">
        <f t="shared" ref="B96:I96" si="73">+IFERROR(B94-B95,"nm")</f>
        <v>nm</v>
      </c>
      <c r="C96" s="66">
        <f t="shared" si="73"/>
        <v>8.3266726846886741E-17</v>
      </c>
      <c r="D96" s="66">
        <f t="shared" si="73"/>
        <v>-2.6020852139652106E-17</v>
      </c>
      <c r="E96" s="66">
        <f t="shared" si="73"/>
        <v>1.3877787807814457E-17</v>
      </c>
      <c r="F96" s="66">
        <f t="shared" si="73"/>
        <v>0</v>
      </c>
      <c r="G96" s="66">
        <f t="shared" si="73"/>
        <v>9.7144514654701197E-17</v>
      </c>
      <c r="H96" s="66">
        <f t="shared" si="73"/>
        <v>0</v>
      </c>
      <c r="I96" s="66">
        <f t="shared" si="73"/>
        <v>4.9743589743589778E-2</v>
      </c>
      <c r="J96" s="65">
        <v>0</v>
      </c>
      <c r="K96" s="65">
        <f t="shared" si="72"/>
        <v>0</v>
      </c>
      <c r="L96" s="65">
        <f t="shared" si="72"/>
        <v>0</v>
      </c>
      <c r="M96" s="65">
        <f t="shared" si="72"/>
        <v>0</v>
      </c>
      <c r="N96" s="65">
        <f t="shared" si="72"/>
        <v>0</v>
      </c>
    </row>
    <row r="97" spans="1:14" x14ac:dyDescent="0.45">
      <c r="A97" s="68" t="s">
        <v>206</v>
      </c>
      <c r="B97" s="68">
        <f t="shared" ref="B97:I97" si="74">+B104+B100</f>
        <v>1039</v>
      </c>
      <c r="C97" s="68">
        <f t="shared" si="74"/>
        <v>1420</v>
      </c>
      <c r="D97" s="68">
        <f t="shared" si="74"/>
        <v>1561</v>
      </c>
      <c r="E97" s="68">
        <f t="shared" si="74"/>
        <v>1863</v>
      </c>
      <c r="F97" s="68">
        <f t="shared" si="74"/>
        <v>2426</v>
      </c>
      <c r="G97" s="68">
        <f t="shared" si="74"/>
        <v>2534</v>
      </c>
      <c r="H97" s="68">
        <f t="shared" si="74"/>
        <v>3289</v>
      </c>
      <c r="I97" s="68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45">
      <c r="A98" s="67" t="s">
        <v>201</v>
      </c>
      <c r="B98" s="66" t="str">
        <f t="shared" ref="B98:N98" si="75">+IFERROR(B97/A97-1,"nm")</f>
        <v>nm</v>
      </c>
      <c r="C98" s="66">
        <f t="shared" si="75"/>
        <v>0.36669874879692022</v>
      </c>
      <c r="D98" s="66">
        <f t="shared" si="75"/>
        <v>9.9295774647887303E-2</v>
      </c>
      <c r="E98" s="66">
        <f t="shared" si="75"/>
        <v>0.19346572709801402</v>
      </c>
      <c r="F98" s="66">
        <f t="shared" si="75"/>
        <v>0.3022007514761138</v>
      </c>
      <c r="G98" s="66">
        <f t="shared" si="75"/>
        <v>4.4517724649629109E-2</v>
      </c>
      <c r="H98" s="66">
        <f t="shared" si="75"/>
        <v>0.29794790844514596</v>
      </c>
      <c r="I98" s="66">
        <f t="shared" si="75"/>
        <v>-0.26847065977500761</v>
      </c>
      <c r="J98" s="65">
        <f t="shared" si="75"/>
        <v>0.11186824605153767</v>
      </c>
      <c r="K98" s="65">
        <f t="shared" si="75"/>
        <v>1.7158818834796641E-2</v>
      </c>
      <c r="L98" s="65">
        <f t="shared" si="75"/>
        <v>2.1214619683707525E-2</v>
      </c>
      <c r="M98" s="65">
        <f t="shared" si="75"/>
        <v>2.4925485384126977E-2</v>
      </c>
      <c r="N98" s="65">
        <f t="shared" si="75"/>
        <v>2.8297439119959966E-2</v>
      </c>
    </row>
    <row r="99" spans="1:14" x14ac:dyDescent="0.45">
      <c r="A99" s="67" t="s">
        <v>203</v>
      </c>
      <c r="B99" s="66">
        <f t="shared" ref="B99:I99" si="76">+IFERROR(B97/B$83,"nm")</f>
        <v>0.33876752526899251</v>
      </c>
      <c r="C99" s="66">
        <f t="shared" si="76"/>
        <v>0.37516512549537651</v>
      </c>
      <c r="D99" s="66">
        <f t="shared" si="76"/>
        <v>0.36842105263157893</v>
      </c>
      <c r="E99" s="66">
        <f t="shared" si="76"/>
        <v>0.36287495130502534</v>
      </c>
      <c r="F99" s="66">
        <f t="shared" si="76"/>
        <v>0.3907860824742268</v>
      </c>
      <c r="G99" s="66">
        <f t="shared" si="76"/>
        <v>0.37939811349004343</v>
      </c>
      <c r="H99" s="66">
        <f t="shared" si="76"/>
        <v>0.39674306393244874</v>
      </c>
      <c r="I99" s="66">
        <f t="shared" si="76"/>
        <v>0.31880217304889358</v>
      </c>
      <c r="J99" s="65">
        <v>0.35</v>
      </c>
      <c r="K99" s="65">
        <f>+J99</f>
        <v>0.35</v>
      </c>
      <c r="L99" s="65">
        <f>+K99</f>
        <v>0.35</v>
      </c>
      <c r="M99" s="65">
        <f>+L99</f>
        <v>0.35</v>
      </c>
      <c r="N99" s="65">
        <f>+M99</f>
        <v>0.35</v>
      </c>
    </row>
    <row r="100" spans="1:14" x14ac:dyDescent="0.45">
      <c r="A100" s="68" t="s">
        <v>205</v>
      </c>
      <c r="B100" s="68">
        <f>+Historicals!B173</f>
        <v>46</v>
      </c>
      <c r="C100" s="68">
        <f>+Historicals!C173</f>
        <v>48</v>
      </c>
      <c r="D100" s="68">
        <f>+Historicals!D173</f>
        <v>54</v>
      </c>
      <c r="E100" s="68">
        <f>+Historicals!E173</f>
        <v>56</v>
      </c>
      <c r="F100" s="68">
        <f>+Historicals!F173</f>
        <v>50</v>
      </c>
      <c r="G100" s="68">
        <f>+Historicals!G173</f>
        <v>44</v>
      </c>
      <c r="H100" s="68">
        <f>+Historicals!H173</f>
        <v>46</v>
      </c>
      <c r="I100" s="68">
        <f>+Historicals!I173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45">
      <c r="A101" s="67" t="s">
        <v>201</v>
      </c>
      <c r="B101" s="66" t="str">
        <f t="shared" ref="B101:N101" si="77">+IFERROR(B100/A100-1,"nm")</f>
        <v>nm</v>
      </c>
      <c r="C101" s="66">
        <f t="shared" si="77"/>
        <v>4.3478260869565188E-2</v>
      </c>
      <c r="D101" s="66">
        <f t="shared" si="77"/>
        <v>0.125</v>
      </c>
      <c r="E101" s="66">
        <f t="shared" si="77"/>
        <v>3.7037037037036979E-2</v>
      </c>
      <c r="F101" s="66">
        <f t="shared" si="77"/>
        <v>-0.1071428571428571</v>
      </c>
      <c r="G101" s="66">
        <f t="shared" si="77"/>
        <v>-0.12</v>
      </c>
      <c r="H101" s="66">
        <f t="shared" si="77"/>
        <v>4.5454545454545414E-2</v>
      </c>
      <c r="I101" s="66">
        <f t="shared" si="77"/>
        <v>-0.10869565217391308</v>
      </c>
      <c r="J101" s="65">
        <f t="shared" si="77"/>
        <v>0.51352475247524754</v>
      </c>
      <c r="K101" s="65">
        <f t="shared" si="77"/>
        <v>1.7158818834796419E-2</v>
      </c>
      <c r="L101" s="65">
        <f t="shared" si="77"/>
        <v>2.1214619683707525E-2</v>
      </c>
      <c r="M101" s="65">
        <f t="shared" si="77"/>
        <v>2.4925485384126755E-2</v>
      </c>
      <c r="N101" s="65">
        <f t="shared" si="77"/>
        <v>2.8297439119960188E-2</v>
      </c>
    </row>
    <row r="102" spans="1:14" x14ac:dyDescent="0.45">
      <c r="A102" s="67" t="s">
        <v>200</v>
      </c>
      <c r="B102" s="66">
        <f t="shared" ref="B102:I102" si="78">+IFERROR(B100/B$83,"nm")</f>
        <v>1.4998369742419302E-2</v>
      </c>
      <c r="C102" s="66">
        <f t="shared" si="78"/>
        <v>1.2681638044914135E-2</v>
      </c>
      <c r="D102" s="66">
        <f t="shared" si="78"/>
        <v>1.2744866650932263E-2</v>
      </c>
      <c r="E102" s="66">
        <f t="shared" si="78"/>
        <v>1.090767432800935E-2</v>
      </c>
      <c r="F102" s="66">
        <f t="shared" si="78"/>
        <v>8.0541237113402053E-3</v>
      </c>
      <c r="G102" s="66">
        <f t="shared" si="78"/>
        <v>6.5878125467884411E-3</v>
      </c>
      <c r="H102" s="66">
        <f t="shared" si="78"/>
        <v>5.5488540410132689E-3</v>
      </c>
      <c r="I102" s="66">
        <f t="shared" si="78"/>
        <v>5.4326222340002651E-3</v>
      </c>
      <c r="J102" s="65">
        <f>+IFERROR(J100/J$21,"nm")</f>
        <v>3.2453524939796761E-3</v>
      </c>
      <c r="K102" s="65">
        <f>+IFERROR(K100/K$21,"nm")</f>
        <v>3.165598527548124E-3</v>
      </c>
      <c r="L102" s="65">
        <f>+IFERROR(L100/L$21,"nm")</f>
        <v>3.0969689438059677E-3</v>
      </c>
      <c r="M102" s="65">
        <f>+IFERROR(M100/M$21,"nm")</f>
        <v>3.0373498601035092E-3</v>
      </c>
      <c r="N102" s="65">
        <f>+IFERROR(N100/N$21,"nm")</f>
        <v>2.9848124286698504E-3</v>
      </c>
    </row>
    <row r="103" spans="1:14" x14ac:dyDescent="0.45">
      <c r="A103" s="67" t="s">
        <v>140</v>
      </c>
      <c r="B103" s="66">
        <f t="shared" ref="B103:I103" si="79">+IFERROR(B100/B110,"nm")</f>
        <v>0.18110236220472442</v>
      </c>
      <c r="C103" s="66">
        <f t="shared" si="79"/>
        <v>0.20512820512820512</v>
      </c>
      <c r="D103" s="66">
        <f t="shared" si="79"/>
        <v>0.24</v>
      </c>
      <c r="E103" s="66">
        <f t="shared" si="79"/>
        <v>0.21875</v>
      </c>
      <c r="F103" s="66">
        <f t="shared" si="79"/>
        <v>0.2109704641350211</v>
      </c>
      <c r="G103" s="66">
        <f t="shared" si="79"/>
        <v>0.20560747663551401</v>
      </c>
      <c r="H103" s="66">
        <f t="shared" si="79"/>
        <v>0.15972222222222221</v>
      </c>
      <c r="I103" s="66">
        <f t="shared" si="79"/>
        <v>0.13531353135313531</v>
      </c>
      <c r="J103" s="65">
        <f>+I103</f>
        <v>0.13531353135313531</v>
      </c>
      <c r="K103" s="65">
        <f>+J103</f>
        <v>0.13531353135313531</v>
      </c>
      <c r="L103" s="65">
        <f>+K103</f>
        <v>0.13531353135313531</v>
      </c>
      <c r="M103" s="65">
        <f>+L103</f>
        <v>0.13531353135313531</v>
      </c>
      <c r="N103" s="65">
        <f>+M103</f>
        <v>0.13531353135313531</v>
      </c>
    </row>
    <row r="104" spans="1:14" x14ac:dyDescent="0.45">
      <c r="A104" s="68" t="s">
        <v>204</v>
      </c>
      <c r="B104" s="68">
        <f>+Historicals!B140</f>
        <v>993</v>
      </c>
      <c r="C104" s="68">
        <f>+Historicals!C140</f>
        <v>1372</v>
      </c>
      <c r="D104" s="68">
        <f>+Historicals!D140</f>
        <v>1507</v>
      </c>
      <c r="E104" s="68">
        <f>+Historicals!E140</f>
        <v>1807</v>
      </c>
      <c r="F104" s="68">
        <f>+Historicals!F140</f>
        <v>2376</v>
      </c>
      <c r="G104" s="68">
        <f>+Historicals!G140</f>
        <v>2490</v>
      </c>
      <c r="H104" s="68">
        <f>+Historicals!H140</f>
        <v>3243</v>
      </c>
      <c r="I104" s="68">
        <f>+Historicals!I140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45">
      <c r="A105" s="67" t="s">
        <v>201</v>
      </c>
      <c r="B105" s="66" t="str">
        <f t="shared" ref="B105:N105" si="80">+IFERROR(B104/A104-1,"nm")</f>
        <v>nm</v>
      </c>
      <c r="C105" s="66">
        <f t="shared" si="80"/>
        <v>0.38167170191339372</v>
      </c>
      <c r="D105" s="66">
        <f t="shared" si="80"/>
        <v>9.8396501457725938E-2</v>
      </c>
      <c r="E105" s="66">
        <f t="shared" si="80"/>
        <v>0.19907100199071004</v>
      </c>
      <c r="F105" s="66">
        <f t="shared" si="80"/>
        <v>0.31488655229662421</v>
      </c>
      <c r="G105" s="66">
        <f t="shared" si="80"/>
        <v>4.7979797979798011E-2</v>
      </c>
      <c r="H105" s="66">
        <f t="shared" si="80"/>
        <v>0.30240963855421676</v>
      </c>
      <c r="I105" s="66">
        <f t="shared" si="80"/>
        <v>-0.27073697193956214</v>
      </c>
      <c r="J105" s="65">
        <f t="shared" si="80"/>
        <v>0.10490506771607389</v>
      </c>
      <c r="K105" s="65">
        <f t="shared" si="80"/>
        <v>1.7158818834796641E-2</v>
      </c>
      <c r="L105" s="65">
        <f t="shared" si="80"/>
        <v>2.1214619683707525E-2</v>
      </c>
      <c r="M105" s="65">
        <f t="shared" si="80"/>
        <v>2.4925485384126977E-2</v>
      </c>
      <c r="N105" s="65">
        <f t="shared" si="80"/>
        <v>2.8297439119959966E-2</v>
      </c>
    </row>
    <row r="106" spans="1:14" x14ac:dyDescent="0.45">
      <c r="A106" s="67" t="s">
        <v>203</v>
      </c>
      <c r="B106" s="66">
        <f t="shared" ref="B106:I106" si="81">+IFERROR(B104/B$83,"nm")</f>
        <v>0.3237691555265732</v>
      </c>
      <c r="C106" s="66">
        <f t="shared" si="81"/>
        <v>0.36248348745046233</v>
      </c>
      <c r="D106" s="66">
        <f t="shared" si="81"/>
        <v>0.35567618598064671</v>
      </c>
      <c r="E106" s="66">
        <f t="shared" si="81"/>
        <v>0.35196727697701596</v>
      </c>
      <c r="F106" s="66">
        <f t="shared" si="81"/>
        <v>0.38273195876288657</v>
      </c>
      <c r="G106" s="66">
        <f t="shared" si="81"/>
        <v>0.37281030094325496</v>
      </c>
      <c r="H106" s="66">
        <f t="shared" si="81"/>
        <v>0.39119420989143544</v>
      </c>
      <c r="I106" s="66">
        <f t="shared" si="81"/>
        <v>0.31336955081489332</v>
      </c>
      <c r="J106" s="65">
        <f>+IFERROR(J104/J$21,"nm")</f>
        <v>0.13666100197209535</v>
      </c>
      <c r="K106" s="65">
        <f>+IFERROR(K104/K$21,"nm")</f>
        <v>0.13330258189784966</v>
      </c>
      <c r="L106" s="65">
        <f>+IFERROR(L104/L$21,"nm")</f>
        <v>0.13041260686539033</v>
      </c>
      <c r="M106" s="65">
        <f>+IFERROR(M104/M$21,"nm")</f>
        <v>0.12790206179191974</v>
      </c>
      <c r="N106" s="65">
        <f>+IFERROR(N104/N$21,"nm")</f>
        <v>0.12568972336825601</v>
      </c>
    </row>
    <row r="107" spans="1:14" x14ac:dyDescent="0.45">
      <c r="A107" s="68" t="s">
        <v>202</v>
      </c>
      <c r="B107" s="68">
        <f>+Historicals!B162</f>
        <v>69</v>
      </c>
      <c r="C107" s="68">
        <f>+Historicals!C162</f>
        <v>44</v>
      </c>
      <c r="D107" s="68">
        <f>+Historicals!D162</f>
        <v>51</v>
      </c>
      <c r="E107" s="68">
        <f>+Historicals!E162</f>
        <v>76</v>
      </c>
      <c r="F107" s="68">
        <f>+Historicals!F162</f>
        <v>49</v>
      </c>
      <c r="G107" s="68">
        <f>+Historicals!G162</f>
        <v>28</v>
      </c>
      <c r="H107" s="68">
        <f>+Historicals!H162</f>
        <v>94</v>
      </c>
      <c r="I107" s="68">
        <f>+Historicals!I162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45">
      <c r="A108" s="67" t="s">
        <v>201</v>
      </c>
      <c r="B108" s="66" t="str">
        <f t="shared" ref="B108:I108" si="82">+IFERROR(B107/A107-1,"nm")</f>
        <v>nm</v>
      </c>
      <c r="C108" s="66">
        <f t="shared" si="82"/>
        <v>-0.3623188405797102</v>
      </c>
      <c r="D108" s="66">
        <f t="shared" si="82"/>
        <v>0.15909090909090917</v>
      </c>
      <c r="E108" s="66">
        <f t="shared" si="82"/>
        <v>0.49019607843137258</v>
      </c>
      <c r="F108" s="66">
        <f t="shared" si="82"/>
        <v>-0.35526315789473684</v>
      </c>
      <c r="G108" s="66">
        <f t="shared" si="82"/>
        <v>-0.4285714285714286</v>
      </c>
      <c r="H108" s="66">
        <f t="shared" si="82"/>
        <v>2.3571428571428572</v>
      </c>
      <c r="I108" s="66">
        <f t="shared" si="82"/>
        <v>-0.17021276595744683</v>
      </c>
      <c r="J108" s="65">
        <v>0</v>
      </c>
      <c r="K108" s="65">
        <f>+IFERROR(K107/J107-1,"nm")</f>
        <v>1.7158818834796419E-2</v>
      </c>
      <c r="L108" s="65">
        <f>+IFERROR(L107/K107-1,"nm")</f>
        <v>2.1214619683707747E-2</v>
      </c>
      <c r="M108" s="65">
        <f>+IFERROR(M107/L107-1,"nm")</f>
        <v>2.4925485384126977E-2</v>
      </c>
      <c r="N108" s="65">
        <f>+IFERROR(N107/M107-1,"nm")</f>
        <v>2.8297439119960188E-2</v>
      </c>
    </row>
    <row r="109" spans="1:14" x14ac:dyDescent="0.45">
      <c r="A109" s="67" t="s">
        <v>200</v>
      </c>
      <c r="B109" s="66">
        <f t="shared" ref="B109:I109" si="83">+IFERROR(B107/B$83,"nm")</f>
        <v>2.2497554613628953E-2</v>
      </c>
      <c r="C109" s="66">
        <f t="shared" si="83"/>
        <v>1.1624834874504624E-2</v>
      </c>
      <c r="D109" s="66">
        <f t="shared" si="83"/>
        <v>1.2036818503658248E-2</v>
      </c>
      <c r="E109" s="66">
        <f t="shared" si="83"/>
        <v>1.4803272302298403E-2</v>
      </c>
      <c r="F109" s="66">
        <f t="shared" si="83"/>
        <v>7.8930412371134018E-3</v>
      </c>
      <c r="G109" s="66">
        <f t="shared" si="83"/>
        <v>4.1922443479562805E-3</v>
      </c>
      <c r="H109" s="66">
        <f t="shared" si="83"/>
        <v>1.1338962605548853E-2</v>
      </c>
      <c r="I109" s="66">
        <f t="shared" si="83"/>
        <v>1.0335232542732211E-2</v>
      </c>
      <c r="J109" s="65">
        <f>+I109</f>
        <v>1.0335232542732211E-2</v>
      </c>
      <c r="K109" s="65">
        <f>+J109</f>
        <v>1.0335232542732211E-2</v>
      </c>
      <c r="L109" s="65">
        <f>+K109</f>
        <v>1.0335232542732211E-2</v>
      </c>
      <c r="M109" s="65">
        <f>+L109</f>
        <v>1.0335232542732211E-2</v>
      </c>
      <c r="N109" s="65">
        <f>+M109</f>
        <v>1.0335232542732211E-2</v>
      </c>
    </row>
    <row r="110" spans="1:14" x14ac:dyDescent="0.45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3">
        <f>+Historicals!H151</f>
        <v>288</v>
      </c>
      <c r="I110" s="73">
        <f>+Historicals!I151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45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5">
        <f>+J112+J113</f>
        <v>0.06</v>
      </c>
      <c r="K111" s="65">
        <f>+K112+K113</f>
        <v>0.06</v>
      </c>
      <c r="L111" s="65">
        <f>+L112+L113</f>
        <v>0.06</v>
      </c>
      <c r="M111" s="65">
        <f>+M112+M113</f>
        <v>0.06</v>
      </c>
      <c r="N111" s="65">
        <f>+N112+N113</f>
        <v>0.06</v>
      </c>
    </row>
    <row r="112" spans="1:14" x14ac:dyDescent="0.45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5">
        <v>0.06</v>
      </c>
      <c r="K112" s="65">
        <f>+J112</f>
        <v>0.06</v>
      </c>
      <c r="L112" s="65">
        <f>+K112</f>
        <v>0.06</v>
      </c>
      <c r="M112" s="65">
        <f>+L112</f>
        <v>0.06</v>
      </c>
      <c r="N112" s="65">
        <f>+M112</f>
        <v>0.06</v>
      </c>
    </row>
    <row r="113" spans="1:14" x14ac:dyDescent="0.45">
      <c r="A113" t="str">
        <f>+Historicals!A123</f>
        <v>Asia Pacific &amp; Latin America</v>
      </c>
    </row>
    <row r="114" spans="1:14" x14ac:dyDescent="0.45">
      <c r="A114" s="68" t="s">
        <v>207</v>
      </c>
      <c r="B114" s="68">
        <f t="shared" ref="B114:I114" si="86">B116+B120+B124</f>
        <v>755</v>
      </c>
      <c r="C114" s="68">
        <f t="shared" si="86"/>
        <v>4317</v>
      </c>
      <c r="D114" s="68">
        <f t="shared" si="86"/>
        <v>4737</v>
      </c>
      <c r="E114" s="68">
        <f t="shared" si="86"/>
        <v>5166</v>
      </c>
      <c r="F114" s="68">
        <f t="shared" si="86"/>
        <v>5254</v>
      </c>
      <c r="G114" s="68">
        <f t="shared" si="86"/>
        <v>5028</v>
      </c>
      <c r="H114" s="68">
        <f t="shared" si="86"/>
        <v>5343</v>
      </c>
      <c r="I114" s="68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45">
      <c r="A115" s="69" t="s">
        <v>201</v>
      </c>
      <c r="B115" s="66" t="str">
        <f t="shared" ref="B115:N115" si="87">+IFERROR(B114/A114-1,"nm")</f>
        <v>nm</v>
      </c>
      <c r="C115" s="66">
        <f t="shared" si="87"/>
        <v>4.717880794701987</v>
      </c>
      <c r="D115" s="66">
        <f t="shared" si="87"/>
        <v>9.7289784572619942E-2</v>
      </c>
      <c r="E115" s="66">
        <f t="shared" si="87"/>
        <v>9.0563647878403986E-2</v>
      </c>
      <c r="F115" s="66">
        <f t="shared" si="87"/>
        <v>1.7034456058846237E-2</v>
      </c>
      <c r="G115" s="66">
        <f t="shared" si="87"/>
        <v>-4.3014845831747195E-2</v>
      </c>
      <c r="H115" s="66">
        <f t="shared" si="87"/>
        <v>6.2649164677804237E-2</v>
      </c>
      <c r="I115" s="66">
        <f t="shared" si="87"/>
        <v>0.11454239191465465</v>
      </c>
      <c r="J115" s="65">
        <f t="shared" si="87"/>
        <v>0.19159026028547443</v>
      </c>
      <c r="K115" s="65">
        <f t="shared" si="87"/>
        <v>0.19265544143676916</v>
      </c>
      <c r="L115" s="65">
        <f t="shared" si="87"/>
        <v>0.19377863770000081</v>
      </c>
      <c r="M115" s="65">
        <f t="shared" si="87"/>
        <v>0.19496550002933577</v>
      </c>
      <c r="N115" s="65">
        <f t="shared" si="87"/>
        <v>0.19622199135816931</v>
      </c>
    </row>
    <row r="116" spans="1:14" x14ac:dyDescent="0.45">
      <c r="A116" s="71" t="s">
        <v>214</v>
      </c>
      <c r="B116" s="63">
        <f>+Historicals!B124</f>
        <v>452</v>
      </c>
      <c r="C116" s="63">
        <f>+Historicals!C124</f>
        <v>2930</v>
      </c>
      <c r="D116" s="63">
        <f>+Historicals!D124</f>
        <v>3285</v>
      </c>
      <c r="E116" s="63">
        <f>+Historicals!E124</f>
        <v>3575</v>
      </c>
      <c r="F116" s="63">
        <f>+Historicals!F124</f>
        <v>3622</v>
      </c>
      <c r="G116" s="63">
        <f>+Historicals!G124</f>
        <v>3449</v>
      </c>
      <c r="H116" s="63">
        <f>+Historicals!H124</f>
        <v>3659</v>
      </c>
      <c r="I116" s="63">
        <f>+Historicals!I124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45">
      <c r="A117" s="69" t="s">
        <v>201</v>
      </c>
      <c r="B117" s="66" t="str">
        <f t="shared" ref="B117:I117" si="88">+IFERROR(B116/A116-1,"nm")</f>
        <v>nm</v>
      </c>
      <c r="C117" s="66">
        <f t="shared" si="88"/>
        <v>5.4823008849557526</v>
      </c>
      <c r="D117" s="66">
        <f t="shared" si="88"/>
        <v>0.12116040955631391</v>
      </c>
      <c r="E117" s="66">
        <f t="shared" si="88"/>
        <v>8.8280060882800715E-2</v>
      </c>
      <c r="F117" s="66">
        <f t="shared" si="88"/>
        <v>1.3146853146853044E-2</v>
      </c>
      <c r="G117" s="66">
        <f t="shared" si="88"/>
        <v>-4.7763666482606326E-2</v>
      </c>
      <c r="H117" s="66">
        <f t="shared" si="88"/>
        <v>6.0887213685126174E-2</v>
      </c>
      <c r="I117" s="66">
        <f t="shared" si="88"/>
        <v>0.12353101940420874</v>
      </c>
      <c r="J117" s="65">
        <f>+J118+J119</f>
        <v>0.2</v>
      </c>
      <c r="K117" s="65">
        <f>+K118+K119</f>
        <v>0.2</v>
      </c>
      <c r="L117" s="65">
        <f>+L118+L119</f>
        <v>0.2</v>
      </c>
      <c r="M117" s="65">
        <f>+M118+M119</f>
        <v>0.2</v>
      </c>
      <c r="N117" s="65">
        <f>+N118+N119</f>
        <v>0.2</v>
      </c>
    </row>
    <row r="118" spans="1:14" x14ac:dyDescent="0.45">
      <c r="A118" s="69" t="s">
        <v>210</v>
      </c>
      <c r="B118" s="66">
        <f>+Historicals!B196</f>
        <v>0</v>
      </c>
      <c r="C118" s="66">
        <f>+Historicals!C196</f>
        <v>5.4823008849557526</v>
      </c>
      <c r="D118" s="66">
        <f>+Historicals!D196</f>
        <v>0.12116040955631399</v>
      </c>
      <c r="E118" s="66">
        <f>+Historicals!E196</f>
        <v>8.8280060882800604E-2</v>
      </c>
      <c r="F118" s="66">
        <f>+Historicals!F196</f>
        <v>1.3146853146853148E-2</v>
      </c>
      <c r="G118" s="66">
        <f>+Historicals!G196</f>
        <v>-4.7763666482606291E-2</v>
      </c>
      <c r="H118" s="66">
        <f>+Historicals!H196</f>
        <v>6.0887213685126125E-2</v>
      </c>
      <c r="I118" s="66">
        <f>+Historicals!I196</f>
        <v>0.17</v>
      </c>
      <c r="J118" s="65">
        <v>0.2</v>
      </c>
      <c r="K118" s="65">
        <f t="shared" ref="K118:N119" si="89">+J118</f>
        <v>0.2</v>
      </c>
      <c r="L118" s="65">
        <f t="shared" si="89"/>
        <v>0.2</v>
      </c>
      <c r="M118" s="65">
        <f t="shared" si="89"/>
        <v>0.2</v>
      </c>
      <c r="N118" s="65">
        <f t="shared" si="89"/>
        <v>0.2</v>
      </c>
    </row>
    <row r="119" spans="1:14" x14ac:dyDescent="0.45">
      <c r="A119" s="69" t="s">
        <v>209</v>
      </c>
      <c r="B119" s="66" t="str">
        <f t="shared" ref="B119:I119" si="90">+IFERROR(B117-B118,"nm")</f>
        <v>nm</v>
      </c>
      <c r="C119" s="66">
        <f t="shared" si="90"/>
        <v>0</v>
      </c>
      <c r="D119" s="66">
        <f t="shared" si="90"/>
        <v>-8.3266726846886741E-17</v>
      </c>
      <c r="E119" s="66">
        <f t="shared" si="90"/>
        <v>1.1102230246251565E-16</v>
      </c>
      <c r="F119" s="66">
        <f t="shared" si="90"/>
        <v>-1.0408340855860843E-16</v>
      </c>
      <c r="G119" s="66">
        <f t="shared" si="90"/>
        <v>-3.4694469519536142E-17</v>
      </c>
      <c r="H119" s="66">
        <f t="shared" si="90"/>
        <v>4.8572257327350599E-17</v>
      </c>
      <c r="I119" s="66">
        <f t="shared" si="90"/>
        <v>-4.646898059579127E-2</v>
      </c>
      <c r="J119" s="65">
        <v>0</v>
      </c>
      <c r="K119" s="65">
        <f t="shared" si="89"/>
        <v>0</v>
      </c>
      <c r="L119" s="65">
        <f t="shared" si="89"/>
        <v>0</v>
      </c>
      <c r="M119" s="65">
        <f t="shared" si="89"/>
        <v>0</v>
      </c>
      <c r="N119" s="65">
        <f t="shared" si="89"/>
        <v>0</v>
      </c>
    </row>
    <row r="120" spans="1:14" x14ac:dyDescent="0.45">
      <c r="A120" s="71" t="s">
        <v>213</v>
      </c>
      <c r="B120" s="63">
        <f>+Historicals!B125</f>
        <v>230</v>
      </c>
      <c r="C120" s="63">
        <f>+Historicals!C125</f>
        <v>1117</v>
      </c>
      <c r="D120" s="63">
        <f>+Historicals!D125</f>
        <v>1185</v>
      </c>
      <c r="E120" s="63">
        <f>+Historicals!E125</f>
        <v>1347</v>
      </c>
      <c r="F120" s="63">
        <f>+Historicals!F125</f>
        <v>1395</v>
      </c>
      <c r="G120" s="63">
        <f>+Historicals!G125</f>
        <v>1365</v>
      </c>
      <c r="H120" s="63">
        <f>+Historicals!H125</f>
        <v>1494</v>
      </c>
      <c r="I120" s="63">
        <f>+Historicals!I125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45">
      <c r="A121" s="69" t="s">
        <v>201</v>
      </c>
      <c r="B121" s="66" t="str">
        <f t="shared" ref="B121:I121" si="91">+IFERROR(B120/A120-1,"nm")</f>
        <v>nm</v>
      </c>
      <c r="C121" s="66">
        <f t="shared" si="91"/>
        <v>3.8565217391304349</v>
      </c>
      <c r="D121" s="66">
        <f t="shared" si="91"/>
        <v>6.0877350044762801E-2</v>
      </c>
      <c r="E121" s="66">
        <f t="shared" si="91"/>
        <v>0.13670886075949373</v>
      </c>
      <c r="F121" s="66">
        <f t="shared" si="91"/>
        <v>3.563474387527843E-2</v>
      </c>
      <c r="G121" s="66">
        <f t="shared" si="91"/>
        <v>-2.1505376344086002E-2</v>
      </c>
      <c r="H121" s="66">
        <f t="shared" si="91"/>
        <v>9.4505494505494614E-2</v>
      </c>
      <c r="I121" s="66">
        <f t="shared" si="91"/>
        <v>7.7643908969210251E-2</v>
      </c>
      <c r="J121" s="65">
        <f>+J122+J123</f>
        <v>0.15</v>
      </c>
      <c r="K121" s="65">
        <f>+K122+K123</f>
        <v>0.15</v>
      </c>
      <c r="L121" s="65">
        <f>+L122+L123</f>
        <v>0.15</v>
      </c>
      <c r="M121" s="65">
        <f>+M122+M123</f>
        <v>0.15</v>
      </c>
      <c r="N121" s="65">
        <f>+N122+N123</f>
        <v>0.15</v>
      </c>
    </row>
    <row r="122" spans="1:14" x14ac:dyDescent="0.45">
      <c r="A122" s="69" t="s">
        <v>210</v>
      </c>
      <c r="B122" s="66">
        <f>+Historicals!B197</f>
        <v>0</v>
      </c>
      <c r="C122" s="66">
        <f>+Historicals!C197</f>
        <v>3.8565217391304349</v>
      </c>
      <c r="D122" s="66">
        <f>+Historicals!D197</f>
        <v>6.087735004476276E-2</v>
      </c>
      <c r="E122" s="66">
        <f>+Historicals!E197</f>
        <v>0.13670886075949368</v>
      </c>
      <c r="F122" s="66">
        <f>+Historicals!F197</f>
        <v>3.5634743875278395E-2</v>
      </c>
      <c r="G122" s="66">
        <f>+Historicals!G197</f>
        <v>-2.1505376344086023E-2</v>
      </c>
      <c r="H122" s="66">
        <f>+Historicals!H197</f>
        <v>9.4505494505494503E-2</v>
      </c>
      <c r="I122" s="66">
        <f>+Historicals!I197</f>
        <v>0.12</v>
      </c>
      <c r="J122" s="65">
        <v>0.15</v>
      </c>
      <c r="K122" s="65">
        <f t="shared" ref="K122:N123" si="92">+J122</f>
        <v>0.15</v>
      </c>
      <c r="L122" s="65">
        <f t="shared" si="92"/>
        <v>0.15</v>
      </c>
      <c r="M122" s="65">
        <f t="shared" si="92"/>
        <v>0.15</v>
      </c>
      <c r="N122" s="65">
        <f t="shared" si="92"/>
        <v>0.15</v>
      </c>
    </row>
    <row r="123" spans="1:14" x14ac:dyDescent="0.45">
      <c r="A123" s="69" t="s">
        <v>209</v>
      </c>
      <c r="B123" s="66" t="str">
        <f t="shared" ref="B123:I123" si="93">+IFERROR(B121-B122,"nm")</f>
        <v>nm</v>
      </c>
      <c r="C123" s="66">
        <f t="shared" si="93"/>
        <v>0</v>
      </c>
      <c r="D123" s="66">
        <f t="shared" si="93"/>
        <v>4.163336342344337E-17</v>
      </c>
      <c r="E123" s="66">
        <f t="shared" si="93"/>
        <v>5.5511151231257827E-17</v>
      </c>
      <c r="F123" s="66">
        <f t="shared" si="93"/>
        <v>3.4694469519536142E-17</v>
      </c>
      <c r="G123" s="66">
        <f t="shared" si="93"/>
        <v>2.0816681711721685E-17</v>
      </c>
      <c r="H123" s="66">
        <f t="shared" si="93"/>
        <v>1.1102230246251565E-16</v>
      </c>
      <c r="I123" s="66">
        <f t="shared" si="93"/>
        <v>-4.2356091030789744E-2</v>
      </c>
      <c r="J123" s="65">
        <v>0</v>
      </c>
      <c r="K123" s="65">
        <f t="shared" si="92"/>
        <v>0</v>
      </c>
      <c r="L123" s="65">
        <f t="shared" si="92"/>
        <v>0</v>
      </c>
      <c r="M123" s="65">
        <f t="shared" si="92"/>
        <v>0</v>
      </c>
      <c r="N123" s="65">
        <f t="shared" si="92"/>
        <v>0</v>
      </c>
    </row>
    <row r="124" spans="1:14" x14ac:dyDescent="0.45">
      <c r="A124" s="71" t="s">
        <v>212</v>
      </c>
      <c r="B124" s="63">
        <f>+Historicals!B126</f>
        <v>73</v>
      </c>
      <c r="C124" s="63">
        <f>+Historicals!C126</f>
        <v>270</v>
      </c>
      <c r="D124" s="63">
        <f>+Historicals!D126</f>
        <v>267</v>
      </c>
      <c r="E124" s="63">
        <f>+Historicals!E126</f>
        <v>244</v>
      </c>
      <c r="F124" s="63">
        <f>+Historicals!F126</f>
        <v>237</v>
      </c>
      <c r="G124" s="63">
        <f>+Historicals!G126</f>
        <v>214</v>
      </c>
      <c r="H124" s="63">
        <f>+Historicals!H126</f>
        <v>190</v>
      </c>
      <c r="I124" s="63">
        <f>+Historicals!I126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45">
      <c r="A125" s="69" t="s">
        <v>201</v>
      </c>
      <c r="B125" s="66" t="str">
        <f t="shared" ref="B125:I125" si="94">+IFERROR(B124/A124-1,"nm")</f>
        <v>nm</v>
      </c>
      <c r="C125" s="66">
        <f t="shared" si="94"/>
        <v>2.6986301369863015</v>
      </c>
      <c r="D125" s="66">
        <f t="shared" si="94"/>
        <v>-1.1111111111111072E-2</v>
      </c>
      <c r="E125" s="66">
        <f t="shared" si="94"/>
        <v>-8.6142322097378266E-2</v>
      </c>
      <c r="F125" s="66">
        <f t="shared" si="94"/>
        <v>-2.8688524590163911E-2</v>
      </c>
      <c r="G125" s="66">
        <f t="shared" si="94"/>
        <v>-9.7046413502109741E-2</v>
      </c>
      <c r="H125" s="66">
        <f t="shared" si="94"/>
        <v>-0.11214953271028039</v>
      </c>
      <c r="I125" s="66">
        <f t="shared" si="94"/>
        <v>0.23157894736842111</v>
      </c>
      <c r="J125" s="65">
        <f>+J126+J127</f>
        <v>0.33</v>
      </c>
      <c r="K125" s="65">
        <f>+K126+K127</f>
        <v>0.33</v>
      </c>
      <c r="L125" s="65">
        <f>+L126+L127</f>
        <v>0.33</v>
      </c>
      <c r="M125" s="65">
        <f>+M126+M127</f>
        <v>0.33</v>
      </c>
      <c r="N125" s="65">
        <f>+N126+N127</f>
        <v>0.33</v>
      </c>
    </row>
    <row r="126" spans="1:14" x14ac:dyDescent="0.45">
      <c r="A126" s="69" t="s">
        <v>210</v>
      </c>
      <c r="B126" s="66">
        <f>+Historicals!B198</f>
        <v>0</v>
      </c>
      <c r="C126" s="66">
        <f>+Historicals!C198</f>
        <v>2.6986301369863015</v>
      </c>
      <c r="D126" s="66">
        <f>+Historicals!D198</f>
        <v>-1.1111111111111112E-2</v>
      </c>
      <c r="E126" s="66">
        <f>+Historicals!E198</f>
        <v>-8.6142322097378279E-2</v>
      </c>
      <c r="F126" s="66">
        <f>+Historicals!F198</f>
        <v>-2.8688524590163935E-2</v>
      </c>
      <c r="G126" s="66">
        <f>+Historicals!G198</f>
        <v>-9.7046413502109699E-2</v>
      </c>
      <c r="H126" s="66">
        <f>+Historicals!H198</f>
        <v>-0.11214953271028037</v>
      </c>
      <c r="I126" s="66">
        <f>+Historicals!I198</f>
        <v>0.28000000000000003</v>
      </c>
      <c r="J126" s="65">
        <v>0.33</v>
      </c>
      <c r="K126" s="65">
        <f t="shared" ref="K126:N127" si="95">+J126</f>
        <v>0.33</v>
      </c>
      <c r="L126" s="65">
        <f t="shared" si="95"/>
        <v>0.33</v>
      </c>
      <c r="M126" s="65">
        <f t="shared" si="95"/>
        <v>0.33</v>
      </c>
      <c r="N126" s="65">
        <f t="shared" si="95"/>
        <v>0.33</v>
      </c>
    </row>
    <row r="127" spans="1:14" x14ac:dyDescent="0.45">
      <c r="A127" s="69" t="s">
        <v>209</v>
      </c>
      <c r="B127" s="66" t="str">
        <f t="shared" ref="B127:I127" si="96">+IFERROR(B125-B126,"nm")</f>
        <v>nm</v>
      </c>
      <c r="C127" s="66">
        <f t="shared" si="96"/>
        <v>0</v>
      </c>
      <c r="D127" s="66">
        <f t="shared" si="96"/>
        <v>3.9898639947466563E-17</v>
      </c>
      <c r="E127" s="66">
        <f t="shared" si="96"/>
        <v>1.3877787807814457E-17</v>
      </c>
      <c r="F127" s="66">
        <f t="shared" si="96"/>
        <v>2.4286128663675299E-17</v>
      </c>
      <c r="G127" s="66">
        <f t="shared" si="96"/>
        <v>-4.163336342344337E-17</v>
      </c>
      <c r="H127" s="66">
        <f t="shared" si="96"/>
        <v>-1.3877787807814457E-17</v>
      </c>
      <c r="I127" s="66">
        <f t="shared" si="96"/>
        <v>-4.842105263157892E-2</v>
      </c>
      <c r="J127" s="65">
        <v>0</v>
      </c>
      <c r="K127" s="65">
        <f t="shared" si="95"/>
        <v>0</v>
      </c>
      <c r="L127" s="65">
        <f t="shared" si="95"/>
        <v>0</v>
      </c>
      <c r="M127" s="65">
        <f t="shared" si="95"/>
        <v>0</v>
      </c>
      <c r="N127" s="65">
        <f t="shared" si="95"/>
        <v>0</v>
      </c>
    </row>
    <row r="128" spans="1:14" x14ac:dyDescent="0.45">
      <c r="A128" s="68" t="s">
        <v>206</v>
      </c>
      <c r="B128" s="68">
        <f t="shared" ref="B128:I128" si="97">+B135+B131</f>
        <v>122</v>
      </c>
      <c r="C128" s="68">
        <f t="shared" si="97"/>
        <v>1044</v>
      </c>
      <c r="D128" s="68">
        <f t="shared" si="97"/>
        <v>1034</v>
      </c>
      <c r="E128" s="68">
        <f t="shared" si="97"/>
        <v>1244</v>
      </c>
      <c r="F128" s="68">
        <f t="shared" si="97"/>
        <v>1376</v>
      </c>
      <c r="G128" s="68">
        <f t="shared" si="97"/>
        <v>1230</v>
      </c>
      <c r="H128" s="68">
        <f t="shared" si="97"/>
        <v>1573</v>
      </c>
      <c r="I128" s="68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45">
      <c r="A129" s="67" t="s">
        <v>201</v>
      </c>
      <c r="B129" s="66" t="str">
        <f t="shared" ref="B129:N129" si="98">+IFERROR(B128/A128-1,"nm")</f>
        <v>nm</v>
      </c>
      <c r="C129" s="66">
        <f t="shared" si="98"/>
        <v>7.557377049180328</v>
      </c>
      <c r="D129" s="66">
        <f t="shared" si="98"/>
        <v>-9.5785440613026518E-3</v>
      </c>
      <c r="E129" s="66">
        <f t="shared" si="98"/>
        <v>0.20309477756286265</v>
      </c>
      <c r="F129" s="66">
        <f t="shared" si="98"/>
        <v>0.10610932475884249</v>
      </c>
      <c r="G129" s="66">
        <f t="shared" si="98"/>
        <v>-0.10610465116279066</v>
      </c>
      <c r="H129" s="66">
        <f t="shared" si="98"/>
        <v>0.27886178861788613</v>
      </c>
      <c r="I129" s="66">
        <f t="shared" si="98"/>
        <v>0.23204068658614108</v>
      </c>
      <c r="J129" s="65">
        <f t="shared" si="98"/>
        <v>-0.7070827657378741</v>
      </c>
      <c r="K129" s="65">
        <f t="shared" si="98"/>
        <v>0.19265544143676916</v>
      </c>
      <c r="L129" s="65">
        <f t="shared" si="98"/>
        <v>0.19377863770000103</v>
      </c>
      <c r="M129" s="65">
        <f t="shared" si="98"/>
        <v>0.19496550002933555</v>
      </c>
      <c r="N129" s="65">
        <f t="shared" si="98"/>
        <v>0.19622199135816931</v>
      </c>
    </row>
    <row r="130" spans="1:14" x14ac:dyDescent="0.45">
      <c r="A130" s="67" t="s">
        <v>203</v>
      </c>
      <c r="B130" s="66">
        <f t="shared" ref="B130:I130" si="99">+IFERROR(B128/B$114,"nm")</f>
        <v>0.16158940397350993</v>
      </c>
      <c r="C130" s="66">
        <f t="shared" si="99"/>
        <v>0.24183460736622656</v>
      </c>
      <c r="D130" s="66">
        <f t="shared" si="99"/>
        <v>0.21828161283512773</v>
      </c>
      <c r="E130" s="66">
        <f t="shared" si="99"/>
        <v>0.2408052651955091</v>
      </c>
      <c r="F130" s="66">
        <f t="shared" si="99"/>
        <v>0.26189569851541683</v>
      </c>
      <c r="G130" s="66">
        <f t="shared" si="99"/>
        <v>0.24463007159904535</v>
      </c>
      <c r="H130" s="66">
        <f t="shared" si="99"/>
        <v>0.2944038929440389</v>
      </c>
      <c r="I130" s="66">
        <f t="shared" si="99"/>
        <v>0.32544080604534004</v>
      </c>
      <c r="J130" s="65">
        <v>0.08</v>
      </c>
      <c r="K130" s="65">
        <f>+J130</f>
        <v>0.08</v>
      </c>
      <c r="L130" s="65">
        <f>+K130</f>
        <v>0.08</v>
      </c>
      <c r="M130" s="65">
        <f>+L130</f>
        <v>0.08</v>
      </c>
      <c r="N130" s="65">
        <f>+M130</f>
        <v>0.08</v>
      </c>
    </row>
    <row r="131" spans="1:14" x14ac:dyDescent="0.45">
      <c r="A131" s="68" t="s">
        <v>205</v>
      </c>
      <c r="B131" s="68">
        <f>+Historicals!B174</f>
        <v>22</v>
      </c>
      <c r="C131" s="68">
        <f>+Historicals!C174</f>
        <v>42</v>
      </c>
      <c r="D131" s="68">
        <f>+Historicals!D174</f>
        <v>54</v>
      </c>
      <c r="E131" s="68">
        <f>+Historicals!E174</f>
        <v>55</v>
      </c>
      <c r="F131" s="68">
        <f>+Historicals!F174</f>
        <v>53</v>
      </c>
      <c r="G131" s="68">
        <f>+Historicals!G174</f>
        <v>46</v>
      </c>
      <c r="H131" s="68">
        <f>+Historicals!H174</f>
        <v>43</v>
      </c>
      <c r="I131" s="68">
        <f>+Historicals!I174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45">
      <c r="A132" s="67" t="s">
        <v>201</v>
      </c>
      <c r="B132" s="66" t="str">
        <f t="shared" ref="B132:N132" si="100">+IFERROR(B131/A131-1,"nm")</f>
        <v>nm</v>
      </c>
      <c r="C132" s="66">
        <f t="shared" si="100"/>
        <v>0.90909090909090917</v>
      </c>
      <c r="D132" s="66">
        <f t="shared" si="100"/>
        <v>0.28571428571428581</v>
      </c>
      <c r="E132" s="66">
        <f t="shared" si="100"/>
        <v>1.8518518518518601E-2</v>
      </c>
      <c r="F132" s="66">
        <f t="shared" si="100"/>
        <v>-3.6363636363636376E-2</v>
      </c>
      <c r="G132" s="66">
        <f t="shared" si="100"/>
        <v>-0.13207547169811318</v>
      </c>
      <c r="H132" s="66">
        <f t="shared" si="100"/>
        <v>-6.5217391304347783E-2</v>
      </c>
      <c r="I132" s="66">
        <f t="shared" si="100"/>
        <v>-2.3255813953488413E-2</v>
      </c>
      <c r="J132" s="65">
        <f t="shared" si="100"/>
        <v>7.8699000000000012</v>
      </c>
      <c r="K132" s="65">
        <f t="shared" si="100"/>
        <v>0.19265544143676916</v>
      </c>
      <c r="L132" s="65">
        <f t="shared" si="100"/>
        <v>0.19377863770000081</v>
      </c>
      <c r="M132" s="65">
        <f t="shared" si="100"/>
        <v>0.19496550002933577</v>
      </c>
      <c r="N132" s="65">
        <f t="shared" si="100"/>
        <v>0.19622199135816909</v>
      </c>
    </row>
    <row r="133" spans="1:14" x14ac:dyDescent="0.45">
      <c r="A133" s="67" t="s">
        <v>200</v>
      </c>
      <c r="B133" s="66">
        <f t="shared" ref="B133:I133" si="101">+IFERROR(B131/B$114,"nm")</f>
        <v>2.9139072847682121E-2</v>
      </c>
      <c r="C133" s="66">
        <f t="shared" si="101"/>
        <v>9.7289784572619879E-3</v>
      </c>
      <c r="D133" s="66">
        <f t="shared" si="101"/>
        <v>1.1399620012666244E-2</v>
      </c>
      <c r="E133" s="66">
        <f t="shared" si="101"/>
        <v>1.064653503677894E-2</v>
      </c>
      <c r="F133" s="66">
        <f t="shared" si="101"/>
        <v>1.0087552341073468E-2</v>
      </c>
      <c r="G133" s="66">
        <f t="shared" si="101"/>
        <v>9.148766905330152E-3</v>
      </c>
      <c r="H133" s="66">
        <f t="shared" si="101"/>
        <v>8.0479131574022079E-3</v>
      </c>
      <c r="I133" s="66">
        <f t="shared" si="101"/>
        <v>7.0528967254408059E-3</v>
      </c>
      <c r="J133" s="65">
        <f>+IFERROR(J131/J$21,"nm")</f>
        <v>1.9483030211745807E-2</v>
      </c>
      <c r="K133" s="65">
        <f>+IFERROR(K131/K$21,"nm")</f>
        <v>2.2283155439961108E-2</v>
      </c>
      <c r="L133" s="65">
        <f>+IFERROR(L131/L$21,"nm")</f>
        <v>2.5483817389082702E-2</v>
      </c>
      <c r="M133" s="65">
        <f>+IFERROR(M131/M$21,"nm")</f>
        <v>2.9139730317918083E-2</v>
      </c>
      <c r="N133" s="65">
        <f>+IFERROR(N131/N$21,"nm")</f>
        <v>3.3312005622351246E-2</v>
      </c>
    </row>
    <row r="134" spans="1:14" x14ac:dyDescent="0.45">
      <c r="A134" s="67" t="s">
        <v>140</v>
      </c>
      <c r="B134" s="66">
        <f t="shared" ref="B134:I134" si="102">+IFERROR(B131/B141,"nm")</f>
        <v>1.4666666666666666</v>
      </c>
      <c r="C134" s="66">
        <f t="shared" si="102"/>
        <v>0.67741935483870963</v>
      </c>
      <c r="D134" s="66">
        <f t="shared" si="102"/>
        <v>0.9152542372881356</v>
      </c>
      <c r="E134" s="66">
        <f t="shared" si="102"/>
        <v>1.1224489795918366</v>
      </c>
      <c r="F134" s="66">
        <f t="shared" si="102"/>
        <v>1.1276595744680851</v>
      </c>
      <c r="G134" s="66">
        <f t="shared" si="102"/>
        <v>1.1219512195121952</v>
      </c>
      <c r="H134" s="66">
        <f t="shared" si="102"/>
        <v>0.79629629629629628</v>
      </c>
      <c r="I134" s="66">
        <f t="shared" si="102"/>
        <v>0.75</v>
      </c>
      <c r="J134" s="65">
        <f>+I134</f>
        <v>0.75</v>
      </c>
      <c r="K134" s="65">
        <f>+J134</f>
        <v>0.75</v>
      </c>
      <c r="L134" s="65">
        <f>+K134</f>
        <v>0.75</v>
      </c>
      <c r="M134" s="65">
        <f>+L134</f>
        <v>0.75</v>
      </c>
      <c r="N134" s="65">
        <f>+M134</f>
        <v>0.75</v>
      </c>
    </row>
    <row r="135" spans="1:14" x14ac:dyDescent="0.45">
      <c r="A135" s="68" t="s">
        <v>204</v>
      </c>
      <c r="B135" s="68">
        <f>+Historicals!B141</f>
        <v>100</v>
      </c>
      <c r="C135" s="68">
        <f>+Historicals!C141</f>
        <v>1002</v>
      </c>
      <c r="D135" s="68">
        <f>+Historicals!D141</f>
        <v>980</v>
      </c>
      <c r="E135" s="68">
        <f>+Historicals!E141</f>
        <v>1189</v>
      </c>
      <c r="F135" s="68">
        <f>+Historicals!F141</f>
        <v>1323</v>
      </c>
      <c r="G135" s="68">
        <f>+Historicals!G141</f>
        <v>1184</v>
      </c>
      <c r="H135" s="68">
        <f>+Historicals!H141</f>
        <v>1530</v>
      </c>
      <c r="I135" s="68">
        <f>+Historicals!I141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45">
      <c r="A136" s="67" t="s">
        <v>201</v>
      </c>
      <c r="B136" s="66" t="str">
        <f t="shared" ref="B136:N136" si="103">+IFERROR(B135/A135-1,"nm")</f>
        <v>nm</v>
      </c>
      <c r="C136" s="66">
        <f t="shared" si="103"/>
        <v>9.02</v>
      </c>
      <c r="D136" s="66">
        <f t="shared" si="103"/>
        <v>-2.1956087824351322E-2</v>
      </c>
      <c r="E136" s="66">
        <f t="shared" si="103"/>
        <v>0.21326530612244898</v>
      </c>
      <c r="F136" s="66">
        <f t="shared" si="103"/>
        <v>0.11269974768713209</v>
      </c>
      <c r="G136" s="66">
        <f t="shared" si="103"/>
        <v>-0.1050642479213908</v>
      </c>
      <c r="H136" s="66">
        <f t="shared" si="103"/>
        <v>0.29222972972972983</v>
      </c>
      <c r="I136" s="66">
        <f t="shared" si="103"/>
        <v>0.23921568627450984</v>
      </c>
      <c r="J136" s="65">
        <f t="shared" si="103"/>
        <v>-0.8970792194092827</v>
      </c>
      <c r="K136" s="65">
        <f t="shared" si="103"/>
        <v>0.19265544143676916</v>
      </c>
      <c r="L136" s="65">
        <f t="shared" si="103"/>
        <v>0.19377863770000125</v>
      </c>
      <c r="M136" s="65">
        <f t="shared" si="103"/>
        <v>0.19496550002933533</v>
      </c>
      <c r="N136" s="65">
        <f t="shared" si="103"/>
        <v>0.19622199135816976</v>
      </c>
    </row>
    <row r="137" spans="1:14" x14ac:dyDescent="0.45">
      <c r="A137" s="67" t="s">
        <v>203</v>
      </c>
      <c r="B137" s="66">
        <f t="shared" ref="B137:I137" si="104">+IFERROR(B135/B$114,"nm")</f>
        <v>0.13245033112582782</v>
      </c>
      <c r="C137" s="66">
        <f t="shared" si="104"/>
        <v>0.23210562890896455</v>
      </c>
      <c r="D137" s="66">
        <f t="shared" si="104"/>
        <v>0.20688199282246147</v>
      </c>
      <c r="E137" s="66">
        <f t="shared" si="104"/>
        <v>0.23015873015873015</v>
      </c>
      <c r="F137" s="66">
        <f t="shared" si="104"/>
        <v>0.25180814617434338</v>
      </c>
      <c r="G137" s="66">
        <f t="shared" si="104"/>
        <v>0.2354813046937152</v>
      </c>
      <c r="H137" s="66">
        <f t="shared" si="104"/>
        <v>0.28635597978663674</v>
      </c>
      <c r="I137" s="66">
        <f t="shared" si="104"/>
        <v>0.31838790931989924</v>
      </c>
      <c r="J137" s="65">
        <f>+IFERROR(J135/J$21,"nm")</f>
        <v>1.020539677758113E-2</v>
      </c>
      <c r="K137" s="65">
        <f>+IFERROR(K135/K$21,"nm")</f>
        <v>1.167212903997962E-2</v>
      </c>
      <c r="L137" s="65">
        <f>+IFERROR(L135/L$21,"nm")</f>
        <v>1.3348666251424269E-2</v>
      </c>
      <c r="M137" s="65">
        <f>+IFERROR(M135/M$21,"nm")</f>
        <v>1.5263668261766606E-2</v>
      </c>
      <c r="N137" s="65">
        <f>+IFERROR(N135/N$21,"nm")</f>
        <v>1.7449145802183985E-2</v>
      </c>
    </row>
    <row r="138" spans="1:14" x14ac:dyDescent="0.45">
      <c r="A138" s="68" t="s">
        <v>202</v>
      </c>
      <c r="B138" s="68">
        <f>+Historicals!B163</f>
        <v>15</v>
      </c>
      <c r="C138" s="68">
        <f>+Historicals!C163</f>
        <v>62</v>
      </c>
      <c r="D138" s="68">
        <f>+Historicals!D163</f>
        <v>59</v>
      </c>
      <c r="E138" s="68">
        <f>+Historicals!E163</f>
        <v>49</v>
      </c>
      <c r="F138" s="68">
        <f>+Historicals!F163</f>
        <v>47</v>
      </c>
      <c r="G138" s="68">
        <f>+Historicals!G163</f>
        <v>41</v>
      </c>
      <c r="H138" s="68">
        <f>+Historicals!H163</f>
        <v>54</v>
      </c>
      <c r="I138" s="68">
        <f>+Historicals!I163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45">
      <c r="A139" s="67" t="s">
        <v>201</v>
      </c>
      <c r="B139" s="66" t="str">
        <f t="shared" ref="B139:I139" si="105">+IFERROR(B138/A138-1,"nm")</f>
        <v>nm</v>
      </c>
      <c r="C139" s="66">
        <f t="shared" si="105"/>
        <v>3.1333333333333337</v>
      </c>
      <c r="D139" s="66">
        <f t="shared" si="105"/>
        <v>-4.8387096774193505E-2</v>
      </c>
      <c r="E139" s="66">
        <f t="shared" si="105"/>
        <v>-0.16949152542372881</v>
      </c>
      <c r="F139" s="66">
        <f t="shared" si="105"/>
        <v>-4.081632653061229E-2</v>
      </c>
      <c r="G139" s="66">
        <f t="shared" si="105"/>
        <v>-0.12765957446808507</v>
      </c>
      <c r="H139" s="66">
        <f t="shared" si="105"/>
        <v>0.31707317073170738</v>
      </c>
      <c r="I139" s="66">
        <f t="shared" si="105"/>
        <v>3.7037037037036979E-2</v>
      </c>
      <c r="J139" s="65">
        <v>0</v>
      </c>
      <c r="K139" s="65">
        <f>+IFERROR(K138/J138-1,"nm")</f>
        <v>0.19265544143676916</v>
      </c>
      <c r="L139" s="65">
        <f>+IFERROR(L138/K138-1,"nm")</f>
        <v>0.19377863770000081</v>
      </c>
      <c r="M139" s="65">
        <f>+IFERROR(M138/L138-1,"nm")</f>
        <v>0.19496550002933577</v>
      </c>
      <c r="N139" s="65">
        <f>+IFERROR(N138/M138-1,"nm")</f>
        <v>0.19622199135816931</v>
      </c>
    </row>
    <row r="140" spans="1:14" x14ac:dyDescent="0.45">
      <c r="A140" s="67" t="s">
        <v>200</v>
      </c>
      <c r="B140" s="66">
        <f t="shared" ref="B140:I140" si="106">+IFERROR(B138/B$114,"nm")</f>
        <v>1.9867549668874173E-2</v>
      </c>
      <c r="C140" s="66">
        <f t="shared" si="106"/>
        <v>1.4361825341672458E-2</v>
      </c>
      <c r="D140" s="66">
        <f t="shared" si="106"/>
        <v>1.2455140384209416E-2</v>
      </c>
      <c r="E140" s="66">
        <f t="shared" si="106"/>
        <v>9.485094850948509E-3</v>
      </c>
      <c r="F140" s="66">
        <f t="shared" si="106"/>
        <v>8.9455652835934533E-3</v>
      </c>
      <c r="G140" s="66">
        <f t="shared" si="106"/>
        <v>8.1543357199681775E-3</v>
      </c>
      <c r="H140" s="66">
        <f t="shared" si="106"/>
        <v>1.0106681639528355E-2</v>
      </c>
      <c r="I140" s="66">
        <f t="shared" si="106"/>
        <v>9.4038623005877411E-3</v>
      </c>
      <c r="J140" s="65">
        <f>+I140</f>
        <v>9.4038623005877411E-3</v>
      </c>
      <c r="K140" s="65">
        <f>+J140</f>
        <v>9.4038623005877411E-3</v>
      </c>
      <c r="L140" s="65">
        <f>+K140</f>
        <v>9.4038623005877411E-3</v>
      </c>
      <c r="M140" s="65">
        <f>+L140</f>
        <v>9.4038623005877411E-3</v>
      </c>
      <c r="N140" s="65">
        <f>+M140</f>
        <v>9.4038623005877411E-3</v>
      </c>
    </row>
    <row r="141" spans="1:14" x14ac:dyDescent="0.45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0">
        <f>+Historicals!H163</f>
        <v>54</v>
      </c>
      <c r="I141" s="70">
        <f>+Historicals!I163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45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6">
        <f t="shared" si="107"/>
        <v>0.31707317073170738</v>
      </c>
      <c r="I142" s="66">
        <f t="shared" si="107"/>
        <v>3.7037037037036979E-2</v>
      </c>
      <c r="J142" s="65">
        <f>+J143+J144</f>
        <v>7.0000000000000007E-2</v>
      </c>
      <c r="K142" s="65">
        <f>+K143+K144</f>
        <v>7.0000000000000007E-2</v>
      </c>
      <c r="L142" s="65">
        <f>+L143+L144</f>
        <v>7.0000000000000007E-2</v>
      </c>
      <c r="M142" s="65">
        <f>+M143+M144</f>
        <v>7.0000000000000007E-2</v>
      </c>
      <c r="N142" s="65">
        <f>+N143+N144</f>
        <v>7.0000000000000007E-2</v>
      </c>
    </row>
    <row r="143" spans="1:14" x14ac:dyDescent="0.45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6">
        <f t="shared" si="108"/>
        <v>1.0106681639528355E-2</v>
      </c>
      <c r="I143" s="66">
        <f t="shared" si="108"/>
        <v>9.4038623005877411E-3</v>
      </c>
      <c r="J143" s="65">
        <v>7.0000000000000007E-2</v>
      </c>
      <c r="K143" s="65">
        <f>+J143</f>
        <v>7.0000000000000007E-2</v>
      </c>
      <c r="L143" s="65">
        <f>+K143</f>
        <v>7.0000000000000007E-2</v>
      </c>
      <c r="M143" s="65">
        <f>+L143</f>
        <v>7.0000000000000007E-2</v>
      </c>
      <c r="N143" s="65">
        <f>+M143</f>
        <v>7.0000000000000007E-2</v>
      </c>
    </row>
    <row r="144" spans="1:14" x14ac:dyDescent="0.45">
      <c r="A144" t="str">
        <f>+Historicals!A127</f>
        <v>Global Brand Divisions</v>
      </c>
    </row>
    <row r="145" spans="1:14" x14ac:dyDescent="0.45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45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5">
        <v>1.3</v>
      </c>
      <c r="K146" s="65">
        <v>1.1000000000000001</v>
      </c>
      <c r="L146" s="65">
        <v>1.1000000000000001</v>
      </c>
      <c r="M146" s="65">
        <v>1.1000000000000001</v>
      </c>
      <c r="N146" s="65">
        <v>1.1000000000000001</v>
      </c>
    </row>
    <row r="147" spans="1:14" x14ac:dyDescent="0.45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45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5">
        <v>0.15</v>
      </c>
      <c r="K148" s="65">
        <v>0.15</v>
      </c>
      <c r="L148" s="65">
        <v>0.15</v>
      </c>
      <c r="M148" s="65">
        <v>0.15</v>
      </c>
      <c r="N148" s="65">
        <v>0.15</v>
      </c>
    </row>
    <row r="149" spans="1:14" x14ac:dyDescent="0.45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5">
        <f>I149</f>
        <v>-39.627450980392155</v>
      </c>
      <c r="K149" s="65">
        <f>J149</f>
        <v>-39.627450980392155</v>
      </c>
      <c r="L149" s="65">
        <f>K149</f>
        <v>-39.627450980392155</v>
      </c>
      <c r="M149" s="65">
        <f>L149</f>
        <v>-39.627450980392155</v>
      </c>
      <c r="N149" s="65">
        <f>M149</f>
        <v>-39.627450980392155</v>
      </c>
    </row>
    <row r="150" spans="1:14" x14ac:dyDescent="0.45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45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5">
        <f t="shared" si="113"/>
        <v>0.30000000000000004</v>
      </c>
      <c r="K151" s="65">
        <f t="shared" si="113"/>
        <v>0.10000000000000009</v>
      </c>
      <c r="L151" s="65">
        <f t="shared" si="113"/>
        <v>0.10000000000000009</v>
      </c>
      <c r="M151" s="65">
        <f t="shared" si="113"/>
        <v>0.10000000000000009</v>
      </c>
      <c r="N151" s="65">
        <f t="shared" si="113"/>
        <v>9.9999999999999867E-2</v>
      </c>
    </row>
    <row r="152" spans="1:14" x14ac:dyDescent="0.45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5">
        <f>+IFERROR(J150/J$21,"nm")</f>
        <v>1.4957345416358105E-2</v>
      </c>
      <c r="K152" s="65">
        <f>+IFERROR(K150/K$21,"nm")</f>
        <v>1.577801629029528E-2</v>
      </c>
      <c r="L152" s="65">
        <f>+IFERROR(L150/L$21,"nm")</f>
        <v>1.6626815467692024E-2</v>
      </c>
      <c r="M152" s="65">
        <f>+IFERROR(M150/M$21,"nm")</f>
        <v>1.750118432318289E-2</v>
      </c>
      <c r="N152" s="65">
        <f>+IFERROR(N150/N$21,"nm")</f>
        <v>1.839770262416424E-2</v>
      </c>
    </row>
    <row r="153" spans="1:14" x14ac:dyDescent="0.45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5">
        <f>+I153</f>
        <v>0.27883396704689478</v>
      </c>
      <c r="K153" s="65">
        <f>+J153</f>
        <v>0.27883396704689478</v>
      </c>
      <c r="L153" s="65">
        <f>+K153</f>
        <v>0.27883396704689478</v>
      </c>
      <c r="M153" s="65">
        <f>+L153</f>
        <v>0.27883396704689478</v>
      </c>
      <c r="N153" s="65">
        <f>+M153</f>
        <v>0.27883396704689478</v>
      </c>
    </row>
    <row r="154" spans="1:14" x14ac:dyDescent="0.45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45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5">
        <f t="shared" si="116"/>
        <v>0.29999999999999982</v>
      </c>
      <c r="K155" s="65">
        <f t="shared" si="116"/>
        <v>0.10000000000000031</v>
      </c>
      <c r="L155" s="65">
        <f t="shared" si="116"/>
        <v>0.10000000000000009</v>
      </c>
      <c r="M155" s="65">
        <f t="shared" si="116"/>
        <v>0.10000000000000009</v>
      </c>
      <c r="N155" s="65">
        <f t="shared" si="116"/>
        <v>0.10000000000000009</v>
      </c>
    </row>
    <row r="156" spans="1:14" x14ac:dyDescent="0.45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5">
        <f>+IFERROR(J154/J$21,"nm")</f>
        <v>-0.28976457347508289</v>
      </c>
      <c r="K156" s="65">
        <f>+IFERROR(K154/K$21,"nm")</f>
        <v>-0.30566320649653855</v>
      </c>
      <c r="L156" s="65">
        <f>+IFERROR(L154/L$21,"nm")</f>
        <v>-0.32210676146956096</v>
      </c>
      <c r="M156" s="65">
        <f>+IFERROR(M154/M$21,"nm")</f>
        <v>-0.33904567084275211</v>
      </c>
      <c r="N156" s="65">
        <f>+IFERROR(N154/N$21,"nm")</f>
        <v>-0.35641367538267271</v>
      </c>
    </row>
    <row r="157" spans="1:14" x14ac:dyDescent="0.45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45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5">
        <v>0</v>
      </c>
      <c r="K158" s="65">
        <f>+IFERROR(K157/J157-1,"nm")</f>
        <v>0.10000000000000009</v>
      </c>
      <c r="L158" s="65">
        <f>+IFERROR(L157/K157-1,"nm")</f>
        <v>0.10000000000000009</v>
      </c>
      <c r="M158" s="65">
        <f>+IFERROR(M157/L157-1,"nm")</f>
        <v>0.10000000000000031</v>
      </c>
      <c r="N158" s="65">
        <f>+IFERROR(N157/M157-1,"nm")</f>
        <v>0.10000000000000009</v>
      </c>
    </row>
    <row r="159" spans="1:14" x14ac:dyDescent="0.45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5">
        <f>+I159</f>
        <v>2.1764705882352939</v>
      </c>
      <c r="K159" s="65">
        <f>+J159</f>
        <v>2.1764705882352939</v>
      </c>
      <c r="L159" s="65">
        <f>+K159</f>
        <v>2.1764705882352939</v>
      </c>
      <c r="M159" s="65">
        <f>+L159</f>
        <v>2.1764705882352939</v>
      </c>
      <c r="N159" s="65">
        <f>+M159</f>
        <v>2.1764705882352939</v>
      </c>
    </row>
    <row r="160" spans="1:14" x14ac:dyDescent="0.45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0">
        <f>+Historicals!H153</f>
        <v>780</v>
      </c>
      <c r="I160" s="70">
        <f>+Historicals!I153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45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6">
        <f t="shared" si="120"/>
        <v>-6.0240963855421659E-2</v>
      </c>
      <c r="I161" s="66">
        <f t="shared" si="120"/>
        <v>1.1538461538461497E-2</v>
      </c>
      <c r="J161" s="65">
        <f>+J162+J163</f>
        <v>7.7352941176470589</v>
      </c>
      <c r="K161" s="65">
        <f>+K162+K163</f>
        <v>7.7352941176470589</v>
      </c>
      <c r="L161" s="65">
        <f>+L162+L163</f>
        <v>7.7352941176470589</v>
      </c>
      <c r="M161" s="65">
        <f>+M162+M163</f>
        <v>7.7352941176470589</v>
      </c>
      <c r="N161" s="65">
        <f>+N162+N163</f>
        <v>7.7352941176470589</v>
      </c>
    </row>
    <row r="162" spans="1:14" x14ac:dyDescent="0.45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6">
        <f t="shared" si="121"/>
        <v>31.2</v>
      </c>
      <c r="I162" s="66">
        <f t="shared" si="121"/>
        <v>7.7352941176470589</v>
      </c>
      <c r="J162" s="65">
        <f>+I162</f>
        <v>7.7352941176470589</v>
      </c>
      <c r="K162" s="65">
        <f>+J162</f>
        <v>7.7352941176470589</v>
      </c>
      <c r="L162" s="65">
        <f>+K162</f>
        <v>7.7352941176470589</v>
      </c>
      <c r="M162" s="65">
        <f>+L162</f>
        <v>7.7352941176470589</v>
      </c>
      <c r="N162" s="65">
        <f>+M162</f>
        <v>7.7352941176470589</v>
      </c>
    </row>
    <row r="163" spans="1:14" x14ac:dyDescent="0.45">
      <c r="A163" s="72" t="s">
        <v>104</v>
      </c>
    </row>
    <row r="164" spans="1:14" x14ac:dyDescent="0.45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45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5">
        <f t="shared" si="122"/>
        <v>0.11835038363171368</v>
      </c>
      <c r="K165" s="65">
        <f t="shared" si="122"/>
        <v>0.10000000000000009</v>
      </c>
      <c r="L165" s="65">
        <f t="shared" si="122"/>
        <v>0.10000000000000009</v>
      </c>
      <c r="M165" s="65">
        <f t="shared" si="122"/>
        <v>0.10000000000000009</v>
      </c>
      <c r="N165" s="65">
        <f t="shared" si="122"/>
        <v>9.9999999999999867E-2</v>
      </c>
    </row>
    <row r="166" spans="1:14" x14ac:dyDescent="0.45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45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5">
        <f>+J168+J169</f>
        <v>0.1</v>
      </c>
      <c r="K167" s="65">
        <f>+K168+K169</f>
        <v>0.1</v>
      </c>
      <c r="L167" s="65">
        <f>+L168+L169</f>
        <v>0.1</v>
      </c>
      <c r="M167" s="65">
        <f>+M168+M169</f>
        <v>0.1</v>
      </c>
      <c r="N167" s="65">
        <f>+N168+N169</f>
        <v>0.1</v>
      </c>
    </row>
    <row r="168" spans="1:14" x14ac:dyDescent="0.45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5">
        <v>0.1</v>
      </c>
      <c r="K168" s="65">
        <f t="shared" ref="K168:N169" si="124">+J168</f>
        <v>0.1</v>
      </c>
      <c r="L168" s="65">
        <f t="shared" si="124"/>
        <v>0.1</v>
      </c>
      <c r="M168" s="65">
        <f t="shared" si="124"/>
        <v>0.1</v>
      </c>
      <c r="N168" s="65">
        <f t="shared" si="124"/>
        <v>0.1</v>
      </c>
    </row>
    <row r="169" spans="1:14" x14ac:dyDescent="0.45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5">
        <v>0</v>
      </c>
      <c r="K169" s="65">
        <f t="shared" si="124"/>
        <v>0</v>
      </c>
      <c r="L169" s="65">
        <f t="shared" si="124"/>
        <v>0</v>
      </c>
      <c r="M169" s="65">
        <f t="shared" si="124"/>
        <v>0</v>
      </c>
      <c r="N169" s="65">
        <f t="shared" si="124"/>
        <v>0</v>
      </c>
    </row>
    <row r="170" spans="1:14" x14ac:dyDescent="0.45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45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5">
        <f>+J172+J173</f>
        <v>0.1</v>
      </c>
      <c r="K171" s="65">
        <f>+K172+K173</f>
        <v>0.1</v>
      </c>
      <c r="L171" s="65">
        <f>+L172+L173</f>
        <v>0.1</v>
      </c>
      <c r="M171" s="65">
        <f>+M172+M173</f>
        <v>0.1</v>
      </c>
      <c r="N171" s="65">
        <f>+N172+N173</f>
        <v>0.1</v>
      </c>
    </row>
    <row r="172" spans="1:14" x14ac:dyDescent="0.45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5">
        <v>0.1</v>
      </c>
      <c r="K172" s="65">
        <f t="shared" ref="K172:N173" si="127">+J172</f>
        <v>0.1</v>
      </c>
      <c r="L172" s="65">
        <f t="shared" si="127"/>
        <v>0.1</v>
      </c>
      <c r="M172" s="65">
        <f t="shared" si="127"/>
        <v>0.1</v>
      </c>
      <c r="N172" s="65">
        <f t="shared" si="127"/>
        <v>0.1</v>
      </c>
    </row>
    <row r="173" spans="1:14" x14ac:dyDescent="0.45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5">
        <v>0</v>
      </c>
      <c r="K173" s="65">
        <f t="shared" si="127"/>
        <v>0</v>
      </c>
      <c r="L173" s="65">
        <f t="shared" si="127"/>
        <v>0</v>
      </c>
      <c r="M173" s="65">
        <f t="shared" si="127"/>
        <v>0</v>
      </c>
      <c r="N173" s="65">
        <f t="shared" si="127"/>
        <v>0</v>
      </c>
    </row>
    <row r="174" spans="1:14" x14ac:dyDescent="0.45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45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5">
        <f>+J176+J177</f>
        <v>0.1</v>
      </c>
      <c r="K175" s="65">
        <f>+K176+K177</f>
        <v>0.1</v>
      </c>
      <c r="L175" s="65">
        <f>+L176+L177</f>
        <v>0.1</v>
      </c>
      <c r="M175" s="65">
        <f>+M176+M177</f>
        <v>0.1</v>
      </c>
      <c r="N175" s="65">
        <f>+N176+N177</f>
        <v>0.1</v>
      </c>
    </row>
    <row r="176" spans="1:14" x14ac:dyDescent="0.45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5">
        <v>0.1</v>
      </c>
      <c r="K176" s="65">
        <f t="shared" ref="K176:N177" si="130">+J176</f>
        <v>0.1</v>
      </c>
      <c r="L176" s="65">
        <f t="shared" si="130"/>
        <v>0.1</v>
      </c>
      <c r="M176" s="65">
        <f t="shared" si="130"/>
        <v>0.1</v>
      </c>
      <c r="N176" s="65">
        <f t="shared" si="130"/>
        <v>0.1</v>
      </c>
    </row>
    <row r="177" spans="1:14" x14ac:dyDescent="0.45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5">
        <v>0</v>
      </c>
      <c r="K177" s="65">
        <f t="shared" si="130"/>
        <v>0</v>
      </c>
      <c r="L177" s="65">
        <f t="shared" si="130"/>
        <v>0</v>
      </c>
      <c r="M177" s="65">
        <f t="shared" si="130"/>
        <v>0</v>
      </c>
      <c r="N177" s="65">
        <f t="shared" si="130"/>
        <v>0</v>
      </c>
    </row>
    <row r="178" spans="1:14" x14ac:dyDescent="0.45">
      <c r="A178" s="71" t="s">
        <v>121</v>
      </c>
      <c r="B178" s="63">
        <f>+Historicals!B133</f>
        <v>0</v>
      </c>
      <c r="C178" s="63">
        <f>+Historicals!C133</f>
        <v>0</v>
      </c>
      <c r="D178" s="63">
        <f>+Historicals!D133</f>
        <v>0</v>
      </c>
      <c r="E178" s="63">
        <f>+Historicals!E133</f>
        <v>103</v>
      </c>
      <c r="F178" s="63">
        <f>+Historicals!F133</f>
        <v>106</v>
      </c>
      <c r="G178" s="63">
        <f>+Historicals!G133</f>
        <v>90</v>
      </c>
      <c r="H178" s="63">
        <f>+Historicals!H133</f>
        <v>86</v>
      </c>
      <c r="I178" s="63">
        <f>+Historicals!I133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45">
      <c r="A179" s="69" t="s">
        <v>201</v>
      </c>
      <c r="B179" s="66" t="s">
        <v>211</v>
      </c>
      <c r="C179" s="66" t="str">
        <f>+IFERROR(C178/B178-1,"nm")</f>
        <v>nm</v>
      </c>
      <c r="D179" s="66" t="str">
        <f>+IFERROR(D178/C178-1,"nm")</f>
        <v>nm</v>
      </c>
      <c r="E179" s="66" t="str">
        <f>+IFERROR(E178/D178-1,"nm")</f>
        <v>nm</v>
      </c>
      <c r="F179" s="66">
        <f>+IFERROR(F178/E178-1,"nm")</f>
        <v>2.9126213592232997E-2</v>
      </c>
      <c r="G179" s="66">
        <f>+IFERROR(G178/F178-1,"nm")</f>
        <v>-0.15094339622641506</v>
      </c>
      <c r="H179" s="66">
        <f>+IFERROR(CG178/G178-1,"nm")</f>
        <v>-1</v>
      </c>
      <c r="I179" s="66">
        <f>+IFERROR(I178/H178-1,"nm")</f>
        <v>0.43023255813953498</v>
      </c>
      <c r="J179" s="65">
        <v>0.45</v>
      </c>
      <c r="K179" s="65">
        <f>+K180+K181</f>
        <v>0.1</v>
      </c>
      <c r="L179" s="65">
        <f>+L180+L181</f>
        <v>0.1</v>
      </c>
      <c r="M179" s="65">
        <f>+M180+M181</f>
        <v>0.1</v>
      </c>
      <c r="N179" s="65">
        <f>+N180+N181</f>
        <v>0.1</v>
      </c>
    </row>
    <row r="180" spans="1:14" x14ac:dyDescent="0.45">
      <c r="A180" s="69" t="s">
        <v>210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5">
        <v>0.1</v>
      </c>
      <c r="K180" s="65">
        <f t="shared" ref="K180:N181" si="132">+J180</f>
        <v>0.1</v>
      </c>
      <c r="L180" s="65">
        <f t="shared" si="132"/>
        <v>0.1</v>
      </c>
      <c r="M180" s="65">
        <f t="shared" si="132"/>
        <v>0.1</v>
      </c>
      <c r="N180" s="65">
        <f t="shared" si="132"/>
        <v>0.1</v>
      </c>
    </row>
    <row r="181" spans="1:14" x14ac:dyDescent="0.45">
      <c r="A181" s="69" t="s">
        <v>209</v>
      </c>
      <c r="B181" s="66" t="str">
        <f t="shared" ref="B181:I181" si="133">+IFERROR(B179-B180,"nm")</f>
        <v>nm</v>
      </c>
      <c r="C181" s="66" t="str">
        <f t="shared" si="133"/>
        <v>nm</v>
      </c>
      <c r="D181" s="66" t="str">
        <f t="shared" si="133"/>
        <v>nm</v>
      </c>
      <c r="E181" s="66" t="str">
        <f t="shared" si="133"/>
        <v>nm</v>
      </c>
      <c r="F181" s="66">
        <f t="shared" si="133"/>
        <v>2.9126213592232997E-2</v>
      </c>
      <c r="G181" s="66">
        <f t="shared" si="133"/>
        <v>-0.15094339622641506</v>
      </c>
      <c r="H181" s="66">
        <f t="shared" si="133"/>
        <v>-1</v>
      </c>
      <c r="I181" s="66">
        <f t="shared" si="133"/>
        <v>0.43023255813953498</v>
      </c>
      <c r="J181" s="65">
        <v>0</v>
      </c>
      <c r="K181" s="65">
        <f t="shared" si="132"/>
        <v>0</v>
      </c>
      <c r="L181" s="65">
        <f t="shared" si="132"/>
        <v>0</v>
      </c>
      <c r="M181" s="65">
        <f t="shared" si="132"/>
        <v>0</v>
      </c>
      <c r="N181" s="65">
        <f t="shared" si="132"/>
        <v>0</v>
      </c>
    </row>
    <row r="182" spans="1:14" x14ac:dyDescent="0.45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45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5">
        <f t="shared" si="135"/>
        <v>0.25297322720694648</v>
      </c>
      <c r="K183" s="65">
        <f t="shared" si="135"/>
        <v>0.10000000000000009</v>
      </c>
      <c r="L183" s="65">
        <f t="shared" si="135"/>
        <v>0.10000000000000009</v>
      </c>
      <c r="M183" s="65">
        <f t="shared" si="135"/>
        <v>0.10000000000000031</v>
      </c>
      <c r="N183" s="65">
        <f t="shared" si="135"/>
        <v>9.9999999999999867E-2</v>
      </c>
    </row>
    <row r="184" spans="1:14" x14ac:dyDescent="0.45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5">
        <v>0.33</v>
      </c>
      <c r="K184" s="65">
        <f>+J184</f>
        <v>0.33</v>
      </c>
      <c r="L184" s="65">
        <f>+K184</f>
        <v>0.33</v>
      </c>
      <c r="M184" s="65">
        <f>+L184</f>
        <v>0.33</v>
      </c>
      <c r="N184" s="65">
        <f>+M184</f>
        <v>0.33</v>
      </c>
    </row>
    <row r="185" spans="1:14" x14ac:dyDescent="0.45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45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5">
        <f t="shared" si="137"/>
        <v>1.6771938775510207</v>
      </c>
      <c r="K186" s="65">
        <f t="shared" si="137"/>
        <v>0.10000000000000009</v>
      </c>
      <c r="L186" s="65">
        <f t="shared" si="137"/>
        <v>0.10000000000000009</v>
      </c>
      <c r="M186" s="65">
        <f t="shared" si="137"/>
        <v>0.10000000000000009</v>
      </c>
      <c r="N186" s="65">
        <f t="shared" si="137"/>
        <v>9.9999999999999867E-2</v>
      </c>
    </row>
    <row r="187" spans="1:14" x14ac:dyDescent="0.45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5">
        <f>+IFERROR(J185/J$21,"nm")</f>
        <v>3.0802856594684415E-3</v>
      </c>
      <c r="K187" s="65">
        <f>+IFERROR(K185/K$21,"nm")</f>
        <v>3.2492929701752916E-3</v>
      </c>
      <c r="L187" s="65">
        <f>+IFERROR(L185/L$21,"nm")</f>
        <v>3.4240929671750537E-3</v>
      </c>
      <c r="M187" s="65">
        <f>+IFERROR(M185/M$21,"nm")</f>
        <v>3.6041587323013182E-3</v>
      </c>
      <c r="N187" s="65">
        <f>+IFERROR(N185/N$21,"nm")</f>
        <v>3.7887859097243725E-3</v>
      </c>
    </row>
    <row r="188" spans="1:14" x14ac:dyDescent="0.45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5">
        <f>+I188</f>
        <v>0.44897959183673469</v>
      </c>
      <c r="K188" s="65">
        <f>+J188</f>
        <v>0.44897959183673469</v>
      </c>
      <c r="L188" s="65">
        <f>+K188</f>
        <v>0.44897959183673469</v>
      </c>
      <c r="M188" s="65">
        <f>+L188</f>
        <v>0.44897959183673469</v>
      </c>
      <c r="N188" s="65">
        <f>+M188</f>
        <v>0.44897959183673469</v>
      </c>
    </row>
    <row r="189" spans="1:14" x14ac:dyDescent="0.45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45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5">
        <f t="shared" si="140"/>
        <v>0.20613786949757507</v>
      </c>
      <c r="K190" s="65">
        <f t="shared" si="140"/>
        <v>0.10000000000000009</v>
      </c>
      <c r="L190" s="65">
        <f t="shared" si="140"/>
        <v>9.9999999999999867E-2</v>
      </c>
      <c r="M190" s="65">
        <f t="shared" si="140"/>
        <v>0.10000000000000053</v>
      </c>
      <c r="N190" s="65">
        <f t="shared" si="140"/>
        <v>9.9999999999999867E-2</v>
      </c>
    </row>
    <row r="191" spans="1:14" x14ac:dyDescent="0.45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5">
        <f>+IFERROR(J189/J$21,"nm")</f>
        <v>4.2199913534717651E-2</v>
      </c>
      <c r="K191" s="65">
        <f>+IFERROR(K189/K$21,"nm")</f>
        <v>4.4515313691401492E-2</v>
      </c>
      <c r="L191" s="65">
        <f>+IFERROR(L189/L$21,"nm")</f>
        <v>4.6910073650298229E-2</v>
      </c>
      <c r="M191" s="65">
        <f>+IFERROR(M189/M$21,"nm")</f>
        <v>4.9376974632528069E-2</v>
      </c>
      <c r="N191" s="65">
        <f>+IFERROR(N189/N$21,"nm")</f>
        <v>5.1906366963223913E-2</v>
      </c>
    </row>
    <row r="192" spans="1:14" x14ac:dyDescent="0.45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45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5">
        <f t="shared" si="142"/>
        <v>0.11835038363171346</v>
      </c>
      <c r="K193" s="65">
        <f t="shared" si="142"/>
        <v>0.10000000000000009</v>
      </c>
      <c r="L193" s="65">
        <f t="shared" si="142"/>
        <v>0.10000000000000009</v>
      </c>
      <c r="M193" s="65">
        <f t="shared" si="142"/>
        <v>0.10000000000000009</v>
      </c>
      <c r="N193" s="65">
        <f t="shared" si="142"/>
        <v>9.9999999999999867E-2</v>
      </c>
    </row>
    <row r="194" spans="1:14" x14ac:dyDescent="0.45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5">
        <f>+I194</f>
        <v>3.8363171355498722E-3</v>
      </c>
      <c r="K194" s="65">
        <f>+J194</f>
        <v>3.8363171355498722E-3</v>
      </c>
      <c r="L194" s="65">
        <f>+K194</f>
        <v>3.8363171355498722E-3</v>
      </c>
      <c r="M194" s="65">
        <f>+L194</f>
        <v>3.8363171355498722E-3</v>
      </c>
      <c r="N194" s="65">
        <f>+M194</f>
        <v>3.8363171355498722E-3</v>
      </c>
    </row>
    <row r="195" spans="1:14" x14ac:dyDescent="0.45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0">
        <f>+Historicals!H155</f>
        <v>63</v>
      </c>
      <c r="I195" s="70">
        <f>+Historicals!I155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45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6">
        <f t="shared" si="144"/>
        <v>-0.21250000000000002</v>
      </c>
      <c r="I196" s="66">
        <f t="shared" si="144"/>
        <v>-0.22222222222222221</v>
      </c>
      <c r="J196" s="65">
        <f>+J197+J198</f>
        <v>0.05</v>
      </c>
      <c r="K196" s="65">
        <f>+K197+K198</f>
        <v>0.05</v>
      </c>
      <c r="L196" s="65">
        <f>+L197+L198</f>
        <v>0.05</v>
      </c>
      <c r="M196" s="65">
        <f>+M197+M198</f>
        <v>0.05</v>
      </c>
      <c r="N196" s="65">
        <f>+N197+N198</f>
        <v>0.05</v>
      </c>
    </row>
    <row r="197" spans="1:14" x14ac:dyDescent="0.45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6">
        <f t="shared" si="145"/>
        <v>2.8571428571428571E-2</v>
      </c>
      <c r="I197" s="66">
        <f t="shared" si="145"/>
        <v>2.0886615515771527E-2</v>
      </c>
      <c r="J197" s="65">
        <v>0.05</v>
      </c>
      <c r="K197" s="65">
        <f>+J197</f>
        <v>0.05</v>
      </c>
      <c r="L197" s="65">
        <f>+K197</f>
        <v>0.05</v>
      </c>
      <c r="M197" s="65">
        <f>+L197</f>
        <v>0.05</v>
      </c>
      <c r="N197" s="65">
        <f>+M197</f>
        <v>0.05</v>
      </c>
    </row>
    <row r="198" spans="1:14" x14ac:dyDescent="0.45">
      <c r="A198" s="46" t="s">
        <v>208</v>
      </c>
    </row>
    <row r="199" spans="1:14" x14ac:dyDescent="0.45">
      <c r="A199" s="68" t="s">
        <v>207</v>
      </c>
      <c r="B199" s="68">
        <f>+Historicals!B134</f>
        <v>-82</v>
      </c>
      <c r="C199" s="68">
        <f>+Historicals!C134</f>
        <v>-86</v>
      </c>
      <c r="D199" s="68">
        <f>+Historicals!D134</f>
        <v>75</v>
      </c>
      <c r="E199" s="68">
        <f>+Historicals!E134</f>
        <v>26</v>
      </c>
      <c r="F199" s="68">
        <f>+Historicals!F134</f>
        <v>-7</v>
      </c>
      <c r="G199" s="68">
        <f>+Historicals!G134</f>
        <v>-11</v>
      </c>
      <c r="H199" s="68">
        <f>+Historicals!H134</f>
        <v>40</v>
      </c>
      <c r="I199" s="68">
        <f>+Historicals!I134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45">
      <c r="A200" s="69" t="s">
        <v>201</v>
      </c>
      <c r="B200" s="66" t="str">
        <f>+IFERROR(B199/A199-1,"nm")</f>
        <v>nm</v>
      </c>
      <c r="C200" s="66">
        <f>+IFERROR(C199/B199-1,"nm")%</f>
        <v>4.8780487804878092E-4</v>
      </c>
      <c r="D200" s="66">
        <f t="shared" ref="D200:N200" si="146">+IFERROR(D199/C199-1,"nm")</f>
        <v>-1.8720930232558139</v>
      </c>
      <c r="E200" s="66">
        <f t="shared" si="146"/>
        <v>-0.65333333333333332</v>
      </c>
      <c r="F200" s="66">
        <f t="shared" si="146"/>
        <v>-1.2692307692307692</v>
      </c>
      <c r="G200" s="66">
        <f t="shared" si="146"/>
        <v>0.5714285714285714</v>
      </c>
      <c r="H200" s="66">
        <f t="shared" si="146"/>
        <v>-4.6363636363636367</v>
      </c>
      <c r="I200" s="66">
        <f t="shared" si="146"/>
        <v>-2.8</v>
      </c>
      <c r="J200" s="65">
        <f t="shared" si="146"/>
        <v>0</v>
      </c>
      <c r="K200" s="65">
        <f t="shared" si="146"/>
        <v>0</v>
      </c>
      <c r="L200" s="65">
        <f t="shared" si="146"/>
        <v>0</v>
      </c>
      <c r="M200" s="65">
        <f t="shared" si="146"/>
        <v>0</v>
      </c>
      <c r="N200" s="65">
        <f t="shared" si="146"/>
        <v>0</v>
      </c>
    </row>
    <row r="201" spans="1:14" x14ac:dyDescent="0.45">
      <c r="A201" s="68" t="s">
        <v>206</v>
      </c>
      <c r="B201" s="68">
        <f t="shared" ref="B201:I201" si="147">B208+B204</f>
        <v>-1022</v>
      </c>
      <c r="C201" s="68">
        <f t="shared" si="147"/>
        <v>-1089</v>
      </c>
      <c r="D201" s="68">
        <f t="shared" si="147"/>
        <v>-640</v>
      </c>
      <c r="E201" s="68">
        <f t="shared" si="147"/>
        <v>-1346</v>
      </c>
      <c r="F201" s="68">
        <f t="shared" si="147"/>
        <v>-1694</v>
      </c>
      <c r="G201" s="68">
        <f t="shared" si="147"/>
        <v>-1855</v>
      </c>
      <c r="H201" s="68">
        <f t="shared" si="147"/>
        <v>-2120</v>
      </c>
      <c r="I201" s="68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45">
      <c r="A202" s="67" t="s">
        <v>201</v>
      </c>
      <c r="B202" s="66" t="str">
        <f>+IFERROR(B201/A201-1,"nm")</f>
        <v>nm</v>
      </c>
      <c r="C202" s="66">
        <f>+IFERROR(B201/C201-1,"nm")</f>
        <v>-6.1524334251606971E-2</v>
      </c>
      <c r="D202" s="66">
        <f t="shared" ref="D202:N202" si="148">+IFERROR(D201/C201-1,"nm")</f>
        <v>-0.41230486685032142</v>
      </c>
      <c r="E202" s="66">
        <f t="shared" si="148"/>
        <v>1.1031249999999999</v>
      </c>
      <c r="F202" s="66">
        <f t="shared" si="148"/>
        <v>0.25854383358098065</v>
      </c>
      <c r="G202" s="66">
        <f t="shared" si="148"/>
        <v>9.5041322314049603E-2</v>
      </c>
      <c r="H202" s="66">
        <f t="shared" si="148"/>
        <v>0.14285714285714279</v>
      </c>
      <c r="I202" s="66">
        <f t="shared" si="148"/>
        <v>-1.650943396226412E-2</v>
      </c>
      <c r="J202" s="65">
        <f t="shared" si="148"/>
        <v>0</v>
      </c>
      <c r="K202" s="65">
        <f t="shared" si="148"/>
        <v>0</v>
      </c>
      <c r="L202" s="65">
        <f t="shared" si="148"/>
        <v>0</v>
      </c>
      <c r="M202" s="65">
        <f t="shared" si="148"/>
        <v>0</v>
      </c>
      <c r="N202" s="65">
        <f t="shared" si="148"/>
        <v>0</v>
      </c>
    </row>
    <row r="203" spans="1:14" x14ac:dyDescent="0.45">
      <c r="A203" s="67" t="s">
        <v>203</v>
      </c>
      <c r="B203" s="66">
        <f t="shared" ref="B203:I203" si="149">+IFERROR(B201/B$199,"nm")</f>
        <v>12.463414634146341</v>
      </c>
      <c r="C203" s="66">
        <f t="shared" si="149"/>
        <v>12.662790697674419</v>
      </c>
      <c r="D203" s="66">
        <f t="shared" si="149"/>
        <v>-8.5333333333333332</v>
      </c>
      <c r="E203" s="66">
        <f t="shared" si="149"/>
        <v>-51.769230769230766</v>
      </c>
      <c r="F203" s="66">
        <f t="shared" si="149"/>
        <v>242</v>
      </c>
      <c r="G203" s="66">
        <f t="shared" si="149"/>
        <v>168.63636363636363</v>
      </c>
      <c r="H203" s="66">
        <f t="shared" si="149"/>
        <v>-53</v>
      </c>
      <c r="I203" s="66">
        <f t="shared" si="149"/>
        <v>28.958333333333332</v>
      </c>
      <c r="J203" s="65">
        <f>+I203</f>
        <v>28.958333333333332</v>
      </c>
      <c r="K203" s="65">
        <f>+J203</f>
        <v>28.958333333333332</v>
      </c>
      <c r="L203" s="65">
        <f>+K203</f>
        <v>28.958333333333332</v>
      </c>
      <c r="M203" s="65">
        <f>+L203</f>
        <v>28.958333333333332</v>
      </c>
      <c r="N203" s="65">
        <f>+M203</f>
        <v>28.958333333333332</v>
      </c>
    </row>
    <row r="204" spans="1:14" x14ac:dyDescent="0.45">
      <c r="A204" s="68" t="s">
        <v>205</v>
      </c>
      <c r="B204" s="68">
        <f>+Historicals!B178</f>
        <v>75</v>
      </c>
      <c r="C204" s="68">
        <f>+Historicals!C178</f>
        <v>84</v>
      </c>
      <c r="D204" s="68">
        <f>+Historicals!C178</f>
        <v>84</v>
      </c>
      <c r="E204" s="68">
        <f>+Historicals!E178</f>
        <v>110</v>
      </c>
      <c r="F204" s="68">
        <f>+Historicals!F178</f>
        <v>116</v>
      </c>
      <c r="G204" s="68">
        <f>+Historicals!G178</f>
        <v>112</v>
      </c>
      <c r="H204" s="68">
        <f>+Historicals!H178</f>
        <v>141</v>
      </c>
      <c r="I204" s="68">
        <f>+Historicals!I178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45">
      <c r="A205" s="67" t="s">
        <v>201</v>
      </c>
      <c r="B205" s="66" t="str">
        <f t="shared" ref="B205:N205" si="150">+IFERROR(B204/A204-1,"nm")</f>
        <v>nm</v>
      </c>
      <c r="C205" s="66">
        <f t="shared" si="150"/>
        <v>0.12000000000000011</v>
      </c>
      <c r="D205" s="66">
        <f t="shared" si="150"/>
        <v>0</v>
      </c>
      <c r="E205" s="66">
        <f t="shared" si="150"/>
        <v>0.30952380952380953</v>
      </c>
      <c r="F205" s="66">
        <f t="shared" si="150"/>
        <v>5.4545454545454453E-2</v>
      </c>
      <c r="G205" s="66">
        <f t="shared" si="150"/>
        <v>-3.4482758620689613E-2</v>
      </c>
      <c r="H205" s="66">
        <f t="shared" si="150"/>
        <v>0.2589285714285714</v>
      </c>
      <c r="I205" s="66">
        <f t="shared" si="150"/>
        <v>-4.9645390070921946E-2</v>
      </c>
      <c r="J205" s="65">
        <f t="shared" si="150"/>
        <v>0</v>
      </c>
      <c r="K205" s="65">
        <f t="shared" si="150"/>
        <v>0</v>
      </c>
      <c r="L205" s="65">
        <f t="shared" si="150"/>
        <v>0</v>
      </c>
      <c r="M205" s="65">
        <f t="shared" si="150"/>
        <v>0</v>
      </c>
      <c r="N205" s="65">
        <f t="shared" si="150"/>
        <v>0</v>
      </c>
    </row>
    <row r="206" spans="1:14" x14ac:dyDescent="0.45">
      <c r="A206" s="67" t="s">
        <v>200</v>
      </c>
      <c r="B206" s="66">
        <f t="shared" ref="B206:I206" si="151">+IFERROR(B204/B$199,"nm")</f>
        <v>-0.91463414634146345</v>
      </c>
      <c r="C206" s="66">
        <f t="shared" si="151"/>
        <v>-0.97674418604651159</v>
      </c>
      <c r="D206" s="66">
        <f t="shared" si="151"/>
        <v>1.1200000000000001</v>
      </c>
      <c r="E206" s="66">
        <f t="shared" si="151"/>
        <v>4.2307692307692308</v>
      </c>
      <c r="F206" s="66">
        <f t="shared" si="151"/>
        <v>-16.571428571428573</v>
      </c>
      <c r="G206" s="66">
        <f t="shared" si="151"/>
        <v>-10.181818181818182</v>
      </c>
      <c r="H206" s="66">
        <f t="shared" si="151"/>
        <v>3.5249999999999999</v>
      </c>
      <c r="I206" s="66">
        <f t="shared" si="151"/>
        <v>-1.8611111111111112</v>
      </c>
      <c r="J206" s="65">
        <f>+IFERROR(J204/J$21,"nm")</f>
        <v>7.007987013258693E-3</v>
      </c>
      <c r="K206" s="65">
        <f>+IFERROR(K204/K$21,"nm")</f>
        <v>6.7204519481867996E-3</v>
      </c>
      <c r="L206" s="65">
        <f>+IFERROR(L204/L$21,"nm")</f>
        <v>6.4381704694871722E-3</v>
      </c>
      <c r="M206" s="65">
        <f>+IFERROR(M204/M$21,"nm")</f>
        <v>6.1606728715107376E-3</v>
      </c>
      <c r="N206" s="65">
        <f>+IFERROR(N204/N$21,"nm")</f>
        <v>5.8875094789323963E-3</v>
      </c>
    </row>
    <row r="207" spans="1:14" x14ac:dyDescent="0.45">
      <c r="A207" s="67" t="s">
        <v>140</v>
      </c>
      <c r="B207" s="66">
        <f t="shared" ref="B207:I207" si="152">+IFERROR(B204/B214,"nm")</f>
        <v>0.10518934081346423</v>
      </c>
      <c r="C207" s="66">
        <f t="shared" si="152"/>
        <v>8.9647812166488788E-2</v>
      </c>
      <c r="D207" s="66">
        <f t="shared" si="152"/>
        <v>6.7851373182552507E-2</v>
      </c>
      <c r="E207" s="66">
        <f t="shared" si="152"/>
        <v>7.586206896551724E-2</v>
      </c>
      <c r="F207" s="66">
        <f t="shared" si="152"/>
        <v>6.9336521219366412E-2</v>
      </c>
      <c r="G207" s="66">
        <f t="shared" si="152"/>
        <v>5.845511482254697E-2</v>
      </c>
      <c r="H207" s="66">
        <f t="shared" si="152"/>
        <v>7.5401069518716571E-2</v>
      </c>
      <c r="I207" s="66">
        <f t="shared" si="152"/>
        <v>7.374793615850303E-2</v>
      </c>
      <c r="J207" s="65">
        <f>+I207</f>
        <v>7.374793615850303E-2</v>
      </c>
      <c r="K207" s="65">
        <f>+J207</f>
        <v>7.374793615850303E-2</v>
      </c>
      <c r="L207" s="65">
        <f>+K207</f>
        <v>7.374793615850303E-2</v>
      </c>
      <c r="M207" s="65">
        <f>+L207</f>
        <v>7.374793615850303E-2</v>
      </c>
      <c r="N207" s="65">
        <f>+M207</f>
        <v>7.374793615850303E-2</v>
      </c>
    </row>
    <row r="208" spans="1:14" x14ac:dyDescent="0.45">
      <c r="A208" s="68" t="s">
        <v>204</v>
      </c>
      <c r="B208" s="68">
        <f>+Historicals!B145</f>
        <v>-1097</v>
      </c>
      <c r="C208" s="68">
        <f>+Historicals!C145</f>
        <v>-1173</v>
      </c>
      <c r="D208" s="68">
        <f>+Historicals!D145</f>
        <v>-724</v>
      </c>
      <c r="E208" s="68">
        <f>+Historicals!E145</f>
        <v>-1456</v>
      </c>
      <c r="F208" s="68">
        <f>+Historicals!F145</f>
        <v>-1810</v>
      </c>
      <c r="G208" s="68">
        <f>+Historicals!G145</f>
        <v>-1967</v>
      </c>
      <c r="H208" s="68">
        <f>+Historicals!H145</f>
        <v>-2261</v>
      </c>
      <c r="I208" s="68">
        <f>+Historicals!I145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45">
      <c r="A209" s="67" t="s">
        <v>201</v>
      </c>
      <c r="B209" s="66" t="str">
        <f t="shared" ref="B209:N209" si="153">+IFERROR(B208/A208-1,"nm")</f>
        <v>nm</v>
      </c>
      <c r="C209" s="66">
        <f t="shared" si="153"/>
        <v>6.9279854147675568E-2</v>
      </c>
      <c r="D209" s="66">
        <f t="shared" si="153"/>
        <v>-0.38277919863597609</v>
      </c>
      <c r="E209" s="66">
        <f t="shared" si="153"/>
        <v>1.0110497237569063</v>
      </c>
      <c r="F209" s="66">
        <f t="shared" si="153"/>
        <v>0.24313186813186816</v>
      </c>
      <c r="G209" s="66">
        <f t="shared" si="153"/>
        <v>8.6740331491712785E-2</v>
      </c>
      <c r="H209" s="66">
        <f t="shared" si="153"/>
        <v>0.14946619217081847</v>
      </c>
      <c r="I209" s="66">
        <f t="shared" si="153"/>
        <v>-1.8575851393188847E-2</v>
      </c>
      <c r="J209" s="65">
        <f t="shared" si="153"/>
        <v>-0.12077512392969803</v>
      </c>
      <c r="K209" s="65">
        <f t="shared" si="153"/>
        <v>0</v>
      </c>
      <c r="L209" s="65">
        <f t="shared" si="153"/>
        <v>0</v>
      </c>
      <c r="M209" s="65">
        <f t="shared" si="153"/>
        <v>0</v>
      </c>
      <c r="N209" s="65">
        <f t="shared" si="153"/>
        <v>0</v>
      </c>
    </row>
    <row r="210" spans="1:14" x14ac:dyDescent="0.45">
      <c r="A210" s="67" t="s">
        <v>203</v>
      </c>
      <c r="B210" s="66">
        <f t="shared" ref="B210:I210" si="154">+IFERROR(B208/B$199,"nm")</f>
        <v>13.378048780487806</v>
      </c>
      <c r="C210" s="66">
        <f t="shared" si="154"/>
        <v>13.63953488372093</v>
      </c>
      <c r="D210" s="66">
        <f t="shared" si="154"/>
        <v>-9.6533333333333342</v>
      </c>
      <c r="E210" s="66">
        <f t="shared" si="154"/>
        <v>-56</v>
      </c>
      <c r="F210" s="66">
        <f t="shared" si="154"/>
        <v>258.57142857142856</v>
      </c>
      <c r="G210" s="66">
        <f t="shared" si="154"/>
        <v>178.81818181818181</v>
      </c>
      <c r="H210" s="66">
        <f t="shared" si="154"/>
        <v>-56.524999999999999</v>
      </c>
      <c r="I210" s="66">
        <f t="shared" si="154"/>
        <v>30.819444444444443</v>
      </c>
      <c r="J210" s="65">
        <f>+IFERROR(J208/J$21,"nm")</f>
        <v>-0.1020341989766247</v>
      </c>
      <c r="K210" s="65">
        <f>+IFERROR(K208/K$21,"nm")</f>
        <v>-9.7847774260540643E-2</v>
      </c>
      <c r="L210" s="65">
        <f>+IFERROR(L208/L$21,"nm")</f>
        <v>-9.3737840193802047E-2</v>
      </c>
      <c r="M210" s="65">
        <f>+IFERROR(M208/M$21,"nm")</f>
        <v>-8.9697558002369018E-2</v>
      </c>
      <c r="N210" s="65">
        <f>+IFERROR(N208/N$21,"nm")</f>
        <v>-8.5720380547739589E-2</v>
      </c>
    </row>
    <row r="211" spans="1:14" x14ac:dyDescent="0.45">
      <c r="A211" s="68" t="s">
        <v>202</v>
      </c>
      <c r="B211" s="68">
        <f>+Historicals!B167</f>
        <v>104</v>
      </c>
      <c r="C211" s="68">
        <f>+Historicals!C167</f>
        <v>264</v>
      </c>
      <c r="D211" s="68">
        <f>+Historicals!D167</f>
        <v>291</v>
      </c>
      <c r="E211" s="68">
        <f>+Historicals!E167</f>
        <v>159</v>
      </c>
      <c r="F211" s="68">
        <f>+Historicals!F167</f>
        <v>377</v>
      </c>
      <c r="G211" s="68">
        <f>+Historicals!G167</f>
        <v>318</v>
      </c>
      <c r="H211" s="68">
        <f>+Historicals!H167</f>
        <v>11</v>
      </c>
      <c r="I211" s="68">
        <f>+Historicals!I167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45">
      <c r="A212" s="67" t="s">
        <v>201</v>
      </c>
      <c r="B212" s="66" t="str">
        <f t="shared" ref="B212:I212" si="155">+IFERROR(B211/A211-1,"nm")</f>
        <v>nm</v>
      </c>
      <c r="C212" s="66">
        <f t="shared" si="155"/>
        <v>1.5384615384615383</v>
      </c>
      <c r="D212" s="66">
        <f t="shared" si="155"/>
        <v>0.10227272727272729</v>
      </c>
      <c r="E212" s="66">
        <f t="shared" si="155"/>
        <v>-0.45360824742268047</v>
      </c>
      <c r="F212" s="66">
        <f t="shared" si="155"/>
        <v>1.3710691823899372</v>
      </c>
      <c r="G212" s="66">
        <f t="shared" si="155"/>
        <v>-0.156498673740053</v>
      </c>
      <c r="H212" s="66">
        <f t="shared" si="155"/>
        <v>-0.96540880503144655</v>
      </c>
      <c r="I212" s="66">
        <f t="shared" si="155"/>
        <v>3.5454545454545459</v>
      </c>
      <c r="J212" s="65">
        <v>0</v>
      </c>
      <c r="K212" s="65">
        <f>+IFERROR(K211/J211-1,"nm")</f>
        <v>0</v>
      </c>
      <c r="L212" s="65">
        <f>+IFERROR(L211/K211-1,"nm")</f>
        <v>0</v>
      </c>
      <c r="M212" s="65">
        <f>+IFERROR(M211/L211-1,"nm")</f>
        <v>0</v>
      </c>
      <c r="N212" s="65">
        <f>+IFERROR(N211/M211-1,"nm")</f>
        <v>0</v>
      </c>
    </row>
    <row r="213" spans="1:14" x14ac:dyDescent="0.45">
      <c r="A213" s="67" t="s">
        <v>200</v>
      </c>
      <c r="B213" s="66">
        <f t="shared" ref="B213:I213" si="156">+IFERROR(B211/B$199,"nm")</f>
        <v>-1.2682926829268293</v>
      </c>
      <c r="C213" s="66">
        <f t="shared" si="156"/>
        <v>-3.0697674418604652</v>
      </c>
      <c r="D213" s="66">
        <f t="shared" si="156"/>
        <v>3.88</v>
      </c>
      <c r="E213" s="66">
        <f t="shared" si="156"/>
        <v>6.115384615384615</v>
      </c>
      <c r="F213" s="66">
        <f t="shared" si="156"/>
        <v>-53.857142857142854</v>
      </c>
      <c r="G213" s="66">
        <f t="shared" si="156"/>
        <v>-28.90909090909091</v>
      </c>
      <c r="H213" s="66">
        <f t="shared" si="156"/>
        <v>0.27500000000000002</v>
      </c>
      <c r="I213" s="66">
        <f t="shared" si="156"/>
        <v>-0.69444444444444442</v>
      </c>
      <c r="J213" s="65">
        <f>+I213</f>
        <v>-0.69444444444444442</v>
      </c>
      <c r="K213" s="65">
        <f>+J213</f>
        <v>-0.69444444444444442</v>
      </c>
      <c r="L213" s="65">
        <f>+K213</f>
        <v>-0.69444444444444442</v>
      </c>
      <c r="M213" s="65">
        <f>+L213</f>
        <v>-0.69444444444444442</v>
      </c>
      <c r="N213" s="65">
        <f>+M213</f>
        <v>-0.69444444444444442</v>
      </c>
    </row>
    <row r="214" spans="1:14" x14ac:dyDescent="0.45">
      <c r="A214" s="59" t="s">
        <v>141</v>
      </c>
      <c r="B214" s="59">
        <f>+Historicals!B156</f>
        <v>713</v>
      </c>
      <c r="C214" s="59">
        <f>+Historicals!C156</f>
        <v>937</v>
      </c>
      <c r="D214" s="59">
        <f>+Historicals!D156</f>
        <v>1238</v>
      </c>
      <c r="E214" s="59">
        <f>+Historicals!E156</f>
        <v>1450</v>
      </c>
      <c r="F214" s="59">
        <f>+Historicals!F156</f>
        <v>1673</v>
      </c>
      <c r="G214" s="59">
        <f>+Historicals!G156</f>
        <v>1916</v>
      </c>
      <c r="H214">
        <f>+Historicals!H156</f>
        <v>1870</v>
      </c>
      <c r="I214">
        <f>+Historicals!I156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45">
      <c r="A215" s="59" t="s">
        <v>129</v>
      </c>
      <c r="B215" s="65" t="str">
        <f t="shared" ref="B215:I215" si="157">+IFERROR(B214/A214-1,"nm")</f>
        <v>nm</v>
      </c>
      <c r="C215" s="65">
        <f t="shared" si="157"/>
        <v>0.31416549789621318</v>
      </c>
      <c r="D215" s="65">
        <f t="shared" si="157"/>
        <v>0.32123799359658478</v>
      </c>
      <c r="E215" s="65">
        <f t="shared" si="157"/>
        <v>0.17124394184168024</v>
      </c>
      <c r="F215" s="65">
        <f t="shared" si="157"/>
        <v>0.15379310344827579</v>
      </c>
      <c r="G215" s="65">
        <f t="shared" si="157"/>
        <v>0.14524805738194857</v>
      </c>
      <c r="H215" s="65">
        <f t="shared" si="157"/>
        <v>-2.4008350730688965E-2</v>
      </c>
      <c r="I215" s="65">
        <f t="shared" si="157"/>
        <v>-2.8342245989304793E-2</v>
      </c>
      <c r="J215" s="65">
        <f>+J216+J217</f>
        <v>-25.236111111111111</v>
      </c>
      <c r="K215" s="65">
        <f>+K216+K217</f>
        <v>-25.236111111111111</v>
      </c>
      <c r="L215" s="65">
        <f>+L216+L217</f>
        <v>-25.236111111111111</v>
      </c>
      <c r="M215" s="65">
        <f>+M216+M217</f>
        <v>-25.236111111111111</v>
      </c>
      <c r="N215" s="65">
        <f>+N216+N217</f>
        <v>-25.236111111111111</v>
      </c>
    </row>
    <row r="216" spans="1:14" x14ac:dyDescent="0.45">
      <c r="A216" s="59" t="s">
        <v>133</v>
      </c>
      <c r="B216" s="65">
        <f t="shared" ref="B216:I216" si="158">+IFERROR(B214/B$199,"nm")</f>
        <v>-8.6951219512195124</v>
      </c>
      <c r="C216" s="65">
        <f t="shared" si="158"/>
        <v>-10.895348837209303</v>
      </c>
      <c r="D216" s="65">
        <f t="shared" si="158"/>
        <v>16.506666666666668</v>
      </c>
      <c r="E216" s="65">
        <f t="shared" si="158"/>
        <v>55.769230769230766</v>
      </c>
      <c r="F216" s="65">
        <f t="shared" si="158"/>
        <v>-239</v>
      </c>
      <c r="G216" s="65">
        <f t="shared" si="158"/>
        <v>-174.18181818181819</v>
      </c>
      <c r="H216" s="65">
        <f t="shared" si="158"/>
        <v>46.75</v>
      </c>
      <c r="I216" s="65">
        <f t="shared" si="158"/>
        <v>-25.236111111111111</v>
      </c>
      <c r="J216" s="65">
        <f>+I216</f>
        <v>-25.236111111111111</v>
      </c>
      <c r="K216" s="65">
        <f>+J216</f>
        <v>-25.236111111111111</v>
      </c>
      <c r="L216" s="65">
        <f>+K216</f>
        <v>-25.236111111111111</v>
      </c>
      <c r="M216" s="65">
        <f>+L216</f>
        <v>-25.236111111111111</v>
      </c>
      <c r="N216" s="65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AS69"/>
  <sheetViews>
    <sheetView tabSelected="1" zoomScale="86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4" sqref="B44:N44"/>
    </sheetView>
  </sheetViews>
  <sheetFormatPr defaultColWidth="8.86328125" defaultRowHeight="14.25" x14ac:dyDescent="0.45"/>
  <cols>
    <col min="1" max="1" width="28.265625" customWidth="1"/>
    <col min="2" max="14" width="11.86328125" customWidth="1"/>
    <col min="15" max="15" width="39.86328125" customWidth="1"/>
    <col min="16" max="19" width="9.06640625" bestFit="1" customWidth="1"/>
    <col min="20" max="20" width="10.06640625" bestFit="1" customWidth="1"/>
    <col min="41" max="45" width="0" hidden="1" customWidth="1"/>
  </cols>
  <sheetData>
    <row r="1" spans="1:15" ht="60" customHeight="1" x14ac:dyDescent="0.4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4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+AVERAGE(E3:I3)</f>
        <v>61251.8</v>
      </c>
      <c r="K3" s="9">
        <f t="shared" ref="K3:N3" si="1">+AVERAGE(F3:J3)</f>
        <v>59699.96</v>
      </c>
      <c r="L3" s="9">
        <f t="shared" si="1"/>
        <v>56741.351999999999</v>
      </c>
      <c r="M3" s="9">
        <f t="shared" si="1"/>
        <v>53788.222399999991</v>
      </c>
      <c r="N3" s="9">
        <f t="shared" si="1"/>
        <v>55638.266879999996</v>
      </c>
      <c r="O3" t="s">
        <v>191</v>
      </c>
    </row>
    <row r="4" spans="1:15" x14ac:dyDescent="0.45">
      <c r="A4" s="42" t="s">
        <v>129</v>
      </c>
      <c r="B4" s="55" t="str">
        <f>'Segmental forecast'!$B$4</f>
        <v>nm</v>
      </c>
      <c r="C4" s="55">
        <f t="shared" ref="C4:I4" si="2">+IFERROR(C3/B3-1,"nm")</f>
        <v>0.11627906976744184</v>
      </c>
      <c r="D4" s="55">
        <f t="shared" si="2"/>
        <v>6.8090954522739278E-3</v>
      </c>
      <c r="E4" s="55">
        <f t="shared" si="2"/>
        <v>7.0469069926164973E-2</v>
      </c>
      <c r="F4" s="55">
        <f t="shared" si="2"/>
        <v>7.9436611554679626E-2</v>
      </c>
      <c r="G4" s="55">
        <f t="shared" si="2"/>
        <v>-4.008430322312162E-2</v>
      </c>
      <c r="H4" s="55">
        <f t="shared" si="2"/>
        <v>-0.37715188722782389</v>
      </c>
      <c r="I4" s="55">
        <f t="shared" si="2"/>
        <v>4.8767344739323759E-2</v>
      </c>
      <c r="J4" s="55">
        <f>+J3/I3-1</f>
        <v>0.31132091629201453</v>
      </c>
      <c r="K4" s="55">
        <f t="shared" ref="K4:N4" si="3">+K3/J3-1</f>
        <v>-2.5335418714225622E-2</v>
      </c>
      <c r="L4" s="55">
        <f t="shared" si="3"/>
        <v>-4.9557956152734395E-2</v>
      </c>
      <c r="M4" s="55">
        <f t="shared" si="3"/>
        <v>-5.2045457076877688E-2</v>
      </c>
      <c r="N4" s="55">
        <f t="shared" si="3"/>
        <v>3.4394973424516806E-2</v>
      </c>
    </row>
    <row r="5" spans="1:15" x14ac:dyDescent="0.45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AVERAGE(E5:I5)</f>
        <v>5793.6</v>
      </c>
      <c r="K5" s="9">
        <f t="shared" ref="K5:N5" si="4">AVERAGE(F5:J5)</f>
        <v>5927.12</v>
      </c>
      <c r="L5" s="9">
        <f t="shared" si="4"/>
        <v>6001.5439999999999</v>
      </c>
      <c r="M5" s="9">
        <f t="shared" si="4"/>
        <v>6592.4527999999991</v>
      </c>
      <c r="N5" s="9">
        <f t="shared" si="4"/>
        <v>6377.5433600000006</v>
      </c>
    </row>
    <row r="6" spans="1:15" x14ac:dyDescent="0.45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>
        <f>AVERAGE(E6:I6)</f>
        <v>726.8</v>
      </c>
      <c r="K6" s="56">
        <f t="shared" ref="K6:K7" si="5">AVERAGE(F6:J6)</f>
        <v>722.76</v>
      </c>
      <c r="L6" s="56">
        <f t="shared" ref="L6:L7" si="6">AVERAGE(G6:K6)</f>
        <v>726.31200000000013</v>
      </c>
      <c r="M6" s="56">
        <f t="shared" ref="M6:M7" si="7">AVERAGE(H6:L6)</f>
        <v>727.37440000000004</v>
      </c>
      <c r="N6" s="56">
        <f t="shared" ref="N6:N7" si="8">AVERAGE(I6:M6)</f>
        <v>724.04928000000007</v>
      </c>
    </row>
    <row r="7" spans="1:15" x14ac:dyDescent="0.45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AVERAGE(E7:I7)</f>
        <v>5196.8</v>
      </c>
      <c r="K7" s="5">
        <f t="shared" si="5"/>
        <v>5360.36</v>
      </c>
      <c r="L7" s="5">
        <f t="shared" si="6"/>
        <v>5462.4319999999998</v>
      </c>
      <c r="M7" s="5">
        <f t="shared" si="7"/>
        <v>5959.7183999999997</v>
      </c>
      <c r="N7" s="5">
        <f t="shared" si="8"/>
        <v>5767.0620800000006</v>
      </c>
    </row>
    <row r="8" spans="1:15" x14ac:dyDescent="0.45">
      <c r="A8" s="42" t="s">
        <v>129</v>
      </c>
      <c r="B8" s="55" t="str">
        <f>'Segmental forecast'!$B$12</f>
        <v>nm</v>
      </c>
      <c r="C8" s="55">
        <f>+IFERROR(C7/B7-1,"nm")</f>
        <v>9.6621781242617555E-2</v>
      </c>
      <c r="D8" s="55">
        <f>+IFERROR(D7/C7-1,"nm")</f>
        <v>6.5273588970271357E-2</v>
      </c>
      <c r="E8" s="55">
        <f>+IFERROR(E7/D7-1,"nm")</f>
        <v>-0.11445904954499497</v>
      </c>
      <c r="F8" s="55">
        <f>+IFERROR(F7/E7-1,"nm")</f>
        <v>0.10755880337976698</v>
      </c>
      <c r="G8" s="55">
        <f>+IFERROR(G7/H7-1,"nm")</f>
        <v>-0.57012855698396647</v>
      </c>
      <c r="H8" s="55">
        <f>+IFERROR(H7/G7-1,"nm")</f>
        <v>1.32627688172043</v>
      </c>
      <c r="I8" s="55">
        <f>+IFERROR(I7/H7-1,"nm")</f>
        <v>-9.67788530983682E-3</v>
      </c>
      <c r="J8" s="55">
        <f>I4</f>
        <v>4.8767344739323759E-2</v>
      </c>
      <c r="K8" s="55">
        <f>I4</f>
        <v>4.8767344739323759E-2</v>
      </c>
      <c r="L8" s="55">
        <f>I4</f>
        <v>4.8767344739323759E-2</v>
      </c>
      <c r="M8" s="55">
        <f>I4</f>
        <v>4.8767344739323759E-2</v>
      </c>
      <c r="N8" s="55">
        <f>I4</f>
        <v>4.8767344739323759E-2</v>
      </c>
    </row>
    <row r="9" spans="1:15" x14ac:dyDescent="0.45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>
        <f>'Segmental forecast'!J13</f>
        <v>0.12810473798717636</v>
      </c>
      <c r="K9" s="55">
        <f>'Segmental forecast'!K13</f>
        <v>0.1272475426854891</v>
      </c>
      <c r="L9" s="55">
        <f>'Segmental forecast'!L13</f>
        <v>0.12671388355646607</v>
      </c>
      <c r="M9" s="55">
        <f>'Segmental forecast'!M13</f>
        <v>0.12648425380128275</v>
      </c>
      <c r="N9" s="55">
        <f>'Segmental forecast'!N13</f>
        <v>0.12653634133037725</v>
      </c>
    </row>
    <row r="10" spans="1:15" x14ac:dyDescent="0.45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4">
        <f>AVERAGE(E10:I10)</f>
        <v>131.80000000000001</v>
      </c>
      <c r="K10" s="74">
        <f t="shared" ref="K10" si="9">AVERAGE(F10:J10)</f>
        <v>147.35999999999999</v>
      </c>
      <c r="L10" s="74">
        <f t="shared" ref="L10" si="10">AVERAGE(G10:K10)</f>
        <v>167.03199999999998</v>
      </c>
      <c r="M10" s="74">
        <f t="shared" ref="M10" si="11">AVERAGE(H10:L10)</f>
        <v>182.63839999999999</v>
      </c>
      <c r="N10" s="74">
        <f t="shared" ref="N10" si="12">AVERAGE(I10:M10)</f>
        <v>166.76608000000002</v>
      </c>
    </row>
    <row r="11" spans="1:15" x14ac:dyDescent="0.45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5065</v>
      </c>
      <c r="K11" s="5">
        <f t="shared" ref="K11:N11" si="13">K7-K10</f>
        <v>5213</v>
      </c>
      <c r="L11" s="5">
        <f t="shared" si="13"/>
        <v>5295.4</v>
      </c>
      <c r="M11" s="5">
        <f t="shared" si="13"/>
        <v>5777.08</v>
      </c>
      <c r="N11" s="5">
        <f t="shared" si="13"/>
        <v>5600.2960000000003</v>
      </c>
    </row>
    <row r="12" spans="1:15" x14ac:dyDescent="0.45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AVERAGE(E12:I12)</f>
        <v>1010.2</v>
      </c>
      <c r="K12" s="3">
        <f t="shared" ref="K12" si="14">AVERAGE(F12:J12)</f>
        <v>733.83999999999992</v>
      </c>
      <c r="L12" s="3">
        <f t="shared" ref="L12" si="15">AVERAGE(G12:K12)</f>
        <v>726.20799999999997</v>
      </c>
      <c r="M12" s="3">
        <f t="shared" ref="M12" si="16">AVERAGE(H12:L12)</f>
        <v>801.84960000000001</v>
      </c>
      <c r="N12" s="3">
        <f t="shared" ref="N12" si="17">AVERAGE(I12:M12)</f>
        <v>775.41952000000003</v>
      </c>
    </row>
    <row r="13" spans="1:15" x14ac:dyDescent="0.45">
      <c r="A13" s="51" t="s">
        <v>145</v>
      </c>
      <c r="B13" s="57">
        <f t="shared" ref="B13:I13" si="18">B12/B11</f>
        <v>0.22164090368608799</v>
      </c>
      <c r="C13" s="57">
        <f t="shared" si="18"/>
        <v>0.18667531905688947</v>
      </c>
      <c r="D13" s="57">
        <f t="shared" si="18"/>
        <v>0.18667531905688947</v>
      </c>
      <c r="E13" s="57">
        <f t="shared" si="18"/>
        <v>0.55306358381502885</v>
      </c>
      <c r="F13" s="57">
        <f t="shared" si="18"/>
        <v>0.16079983336804832</v>
      </c>
      <c r="G13" s="57">
        <f t="shared" si="18"/>
        <v>0.12054035330793211</v>
      </c>
      <c r="H13" s="57">
        <f t="shared" si="18"/>
        <v>0.14021918630836211</v>
      </c>
      <c r="I13" s="57">
        <f t="shared" si="18"/>
        <v>9.0963764847391368E-2</v>
      </c>
      <c r="J13" s="57">
        <v>9.5000000000000001E-2</v>
      </c>
      <c r="K13" s="57">
        <f>J13</f>
        <v>9.5000000000000001E-2</v>
      </c>
      <c r="L13" s="57">
        <f t="shared" ref="L13:N13" si="19">K13</f>
        <v>9.5000000000000001E-2</v>
      </c>
      <c r="M13" s="57">
        <f t="shared" si="19"/>
        <v>9.5000000000000001E-2</v>
      </c>
      <c r="N13" s="57">
        <f t="shared" si="19"/>
        <v>9.5000000000000001E-2</v>
      </c>
    </row>
    <row r="14" spans="1:15" ht="14.65" thickBot="1" x14ac:dyDescent="0.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4054.8</v>
      </c>
      <c r="K14" s="7">
        <f t="shared" ref="K14:N14" si="20">K11-K12</f>
        <v>4479.16</v>
      </c>
      <c r="L14" s="7">
        <f t="shared" si="20"/>
        <v>4569.192</v>
      </c>
      <c r="M14" s="7">
        <f t="shared" si="20"/>
        <v>4975.2304000000004</v>
      </c>
      <c r="N14" s="7">
        <f t="shared" si="20"/>
        <v>4824.8764799999999</v>
      </c>
    </row>
    <row r="15" spans="1:15" ht="14.65" thickTop="1" x14ac:dyDescent="0.45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4">
        <f>AVERAGE(E15:I15)</f>
        <v>1617.8600000000001</v>
      </c>
      <c r="K15" s="74">
        <f t="shared" ref="K15" si="21">AVERAGE(F15:J15)</f>
        <v>1609.6119999999999</v>
      </c>
      <c r="L15" s="74">
        <f t="shared" ref="L15" si="22">AVERAGE(G15:K15)</f>
        <v>1607.8543999999999</v>
      </c>
      <c r="M15" s="74">
        <f t="shared" ref="M15" si="23">AVERAGE(H15:L15)</f>
        <v>1611.10528</v>
      </c>
      <c r="N15" s="74">
        <f t="shared" ref="N15" si="24">AVERAGE(I15:M15)</f>
        <v>1611.446336</v>
      </c>
      <c r="O15" t="s">
        <v>192</v>
      </c>
    </row>
    <row r="16" spans="1:15" x14ac:dyDescent="0.45">
      <c r="A16" t="s">
        <v>148</v>
      </c>
      <c r="B16" s="58">
        <f>Historicals!$B$15</f>
        <v>1.85</v>
      </c>
      <c r="C16" s="58">
        <f>Historicals!$C$15</f>
        <v>2.16</v>
      </c>
      <c r="D16" s="58">
        <f>Historicals!$D$15</f>
        <v>2.5099999999999998</v>
      </c>
      <c r="E16" s="58">
        <f>Historicals!$E$15</f>
        <v>1.17</v>
      </c>
      <c r="F16" s="58">
        <f>Historicals!$F$15</f>
        <v>2.4900000000000002</v>
      </c>
      <c r="G16" s="58">
        <f>Historicals!$G$15</f>
        <v>1.6</v>
      </c>
      <c r="H16" s="58">
        <f>Historicals!$H$15</f>
        <v>3.56</v>
      </c>
      <c r="I16" s="58">
        <f>Historicals!$I$15</f>
        <v>3.75</v>
      </c>
      <c r="J16" s="58">
        <f>J14/J15</f>
        <v>2.5062737196049101</v>
      </c>
      <c r="K16" s="58">
        <f t="shared" ref="K16:N16" si="25">K14/K15</f>
        <v>2.7827575838152301</v>
      </c>
      <c r="L16" s="58">
        <f t="shared" si="25"/>
        <v>2.8417946301605421</v>
      </c>
      <c r="M16" s="58">
        <f t="shared" si="25"/>
        <v>3.0880852181180862</v>
      </c>
      <c r="N16" s="58">
        <f t="shared" si="25"/>
        <v>2.9941279285641689</v>
      </c>
    </row>
    <row r="17" spans="1:45" x14ac:dyDescent="0.45">
      <c r="A17" t="s">
        <v>149</v>
      </c>
      <c r="B17" s="58">
        <f>Historicals!B94/Historicals!B18*-1</f>
        <v>1.4326096788783356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0.91228951997989449</v>
      </c>
      <c r="H17" s="58">
        <f>Historicals!H94/Historicals!H18*-1</f>
        <v>1.0177705977382876</v>
      </c>
      <c r="I17" s="58">
        <f>Historicals!I94/Historicals!I18*-1</f>
        <v>1.1404271169605165</v>
      </c>
      <c r="J17" s="78">
        <f>AVERAGE(E17:I17)</f>
        <v>0.92854474106184848</v>
      </c>
      <c r="K17" s="78">
        <f t="shared" ref="K17" si="26">AVERAGE(F17:J17)</f>
        <v>0.96441341442640893</v>
      </c>
      <c r="L17" s="78">
        <f t="shared" ref="L17" si="27">AVERAGE(G17:K17)</f>
        <v>0.99268907803339113</v>
      </c>
      <c r="M17" s="78">
        <f t="shared" ref="M17" si="28">AVERAGE(H17:L17)</f>
        <v>1.0087689896440906</v>
      </c>
      <c r="N17" s="78">
        <f t="shared" ref="N17" si="29">AVERAGE(I17:M17)</f>
        <v>1.006968668025251</v>
      </c>
    </row>
    <row r="18" spans="1:45" x14ac:dyDescent="0.45">
      <c r="A18" s="51" t="s">
        <v>129</v>
      </c>
      <c r="B18" s="57" t="str">
        <f t="shared" ref="B18:N18" si="30">+IFERROR(B17/A17-1,"nm")</f>
        <v>nm</v>
      </c>
      <c r="C18" s="57">
        <f t="shared" si="30"/>
        <v>-0.59059774725144065</v>
      </c>
      <c r="D18" s="57">
        <f t="shared" si="30"/>
        <v>0.14169853067040461</v>
      </c>
      <c r="E18" s="57">
        <f t="shared" si="30"/>
        <v>0.11884265243818604</v>
      </c>
      <c r="F18" s="57">
        <f t="shared" si="30"/>
        <v>9.8549902190775418E-2</v>
      </c>
      <c r="G18" s="57">
        <f t="shared" si="30"/>
        <v>0.10844546481641237</v>
      </c>
      <c r="H18" s="57">
        <f t="shared" si="30"/>
        <v>0.11562237146023313</v>
      </c>
      <c r="I18" s="57">
        <f t="shared" si="30"/>
        <v>0.12051489745803123</v>
      </c>
      <c r="J18" s="75">
        <f t="shared" si="30"/>
        <v>-0.18579212362415587</v>
      </c>
      <c r="K18" s="75">
        <f t="shared" si="30"/>
        <v>3.8628912295106455E-2</v>
      </c>
      <c r="L18" s="75">
        <f t="shared" si="30"/>
        <v>2.9319027694984179E-2</v>
      </c>
      <c r="M18" s="75">
        <f t="shared" si="30"/>
        <v>1.6198336383991707E-2</v>
      </c>
      <c r="N18" s="75">
        <f t="shared" si="30"/>
        <v>-1.7846718498699676E-3</v>
      </c>
      <c r="O18" t="s">
        <v>193</v>
      </c>
    </row>
    <row r="19" spans="1:45" x14ac:dyDescent="0.45">
      <c r="A19" s="51" t="s">
        <v>150</v>
      </c>
      <c r="B19" s="57">
        <f t="shared" ref="B19:N19" si="31">B17/B16</f>
        <v>0.77438361020450563</v>
      </c>
      <c r="C19" s="57">
        <f t="shared" si="31"/>
        <v>0.27153408788989852</v>
      </c>
      <c r="D19" s="57">
        <f t="shared" si="31"/>
        <v>0.26678157346971454</v>
      </c>
      <c r="E19" s="57">
        <f t="shared" si="31"/>
        <v>0.64034305490516696</v>
      </c>
      <c r="F19" s="57">
        <f t="shared" si="31"/>
        <v>0.33053618328975809</v>
      </c>
      <c r="G19" s="57">
        <f t="shared" si="31"/>
        <v>0.57018094998743407</v>
      </c>
      <c r="H19" s="57">
        <f t="shared" si="31"/>
        <v>0.2858906173422156</v>
      </c>
      <c r="I19" s="57">
        <f t="shared" si="31"/>
        <v>0.30411389785613774</v>
      </c>
      <c r="J19" s="57">
        <f t="shared" si="31"/>
        <v>0.37048816088939585</v>
      </c>
      <c r="K19" s="57">
        <f t="shared" si="31"/>
        <v>0.34656752713047106</v>
      </c>
      <c r="L19" s="57">
        <f t="shared" si="31"/>
        <v>0.34931766972102096</v>
      </c>
      <c r="M19" s="57">
        <f t="shared" si="31"/>
        <v>0.32666488078941219</v>
      </c>
      <c r="N19" s="57">
        <f t="shared" si="31"/>
        <v>0.33631451028485004</v>
      </c>
      <c r="O19" s="57"/>
    </row>
    <row r="20" spans="1:45" x14ac:dyDescent="0.4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45" x14ac:dyDescent="0.4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AVERAGE(E21:I21)+AO21</f>
        <v>8257.5155490929101</v>
      </c>
      <c r="K21" s="3">
        <f>AVERAGE(F21:J21)+AP21</f>
        <v>10642.913117620114</v>
      </c>
      <c r="L21" s="3">
        <f>AVERAGE(G21:K21)+AQ21</f>
        <v>14096.988292561477</v>
      </c>
      <c r="M21" s="3">
        <f>AVERAGE(H21:L21)+AR21-3205.34</f>
        <v>14928.943555260452</v>
      </c>
      <c r="N21" s="3">
        <f>AVERAGE(I21:M21)+AS21-6255.81</f>
        <v>16482.320371005113</v>
      </c>
      <c r="AO21" s="54">
        <v>1152.3155490929094</v>
      </c>
      <c r="AP21" s="54">
        <v>2736.0100078015312</v>
      </c>
      <c r="AQ21" s="54">
        <v>4954.7025592188729</v>
      </c>
      <c r="AR21" s="54">
        <v>7842.2001634055523</v>
      </c>
      <c r="AS21" s="54">
        <v>11438.058268098121</v>
      </c>
    </row>
    <row r="22" spans="1:45" x14ac:dyDescent="0.4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4">
        <f t="shared" ref="J22" si="32">AVERAGE(E22:I22)</f>
        <v>1928.4</v>
      </c>
      <c r="K22" s="74">
        <f t="shared" ref="K22" si="33">AVERAGE(F22:J22)</f>
        <v>2114.88</v>
      </c>
      <c r="L22" s="74">
        <f t="shared" ref="L22" si="34">AVERAGE(G22:K22)</f>
        <v>2498.4559999999997</v>
      </c>
      <c r="M22" s="74">
        <f t="shared" ref="M22" si="35">AVERAGE(H22:L22)</f>
        <v>2910.3471999999997</v>
      </c>
      <c r="N22" s="74">
        <f t="shared" ref="N22" si="36">AVERAGE(I22:M22)</f>
        <v>2775.0166399999998</v>
      </c>
    </row>
    <row r="23" spans="1:45" x14ac:dyDescent="0.45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8580.0325504975808</v>
      </c>
      <c r="K23" s="3">
        <f t="shared" ref="K23:N23" si="37">K3*K24</f>
        <v>8914.0423448960209</v>
      </c>
      <c r="L23" s="3">
        <f t="shared" si="37"/>
        <v>9057.3962074957089</v>
      </c>
      <c r="M23" s="3">
        <f t="shared" si="37"/>
        <v>9119.5234802424511</v>
      </c>
      <c r="N23" s="3">
        <f t="shared" si="37"/>
        <v>9200.8808431114903</v>
      </c>
    </row>
    <row r="24" spans="1:45" x14ac:dyDescent="0.45">
      <c r="A24" s="51" t="s">
        <v>155</v>
      </c>
      <c r="B24" s="57">
        <f t="shared" ref="B24:I24" si="38">B23/B3</f>
        <v>9.6998012621596172E-2</v>
      </c>
      <c r="C24" s="57">
        <f t="shared" si="38"/>
        <v>9.1954022988505746E-2</v>
      </c>
      <c r="D24" s="57">
        <f t="shared" si="38"/>
        <v>0.10367934479121424</v>
      </c>
      <c r="E24" s="57">
        <f t="shared" si="38"/>
        <v>9.3898074220051878E-2</v>
      </c>
      <c r="F24" s="57">
        <f t="shared" si="38"/>
        <v>9.775415139677554E-2</v>
      </c>
      <c r="G24" s="57">
        <f t="shared" si="38"/>
        <v>0.11003118575803768</v>
      </c>
      <c r="H24" s="57">
        <f t="shared" si="38"/>
        <v>0.19042166240064665</v>
      </c>
      <c r="I24" s="57">
        <f t="shared" si="38"/>
        <v>0.20828516377649325</v>
      </c>
      <c r="J24" s="57">
        <f t="shared" ref="J24:J25" si="39">AVERAGE(E24:I24)</f>
        <v>0.14007804751040101</v>
      </c>
      <c r="K24" s="57">
        <f t="shared" ref="K24:K25" si="40">AVERAGE(F24:J24)</f>
        <v>0.14931404216847083</v>
      </c>
      <c r="L24" s="57">
        <f t="shared" ref="L24:L25" si="41">AVERAGE(G24:K24)</f>
        <v>0.15962602032280987</v>
      </c>
      <c r="M24" s="57">
        <f t="shared" ref="M24:M25" si="42">AVERAGE(H24:L24)</f>
        <v>0.16954498723576433</v>
      </c>
      <c r="N24" s="57">
        <f t="shared" ref="N24:N25" si="43">AVERAGE(I24:M24)</f>
        <v>0.16536965220278788</v>
      </c>
    </row>
    <row r="25" spans="1:45" x14ac:dyDescent="0.4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 t="shared" si="39"/>
        <v>1675.6</v>
      </c>
      <c r="K25" s="3">
        <f t="shared" si="40"/>
        <v>1784.72</v>
      </c>
      <c r="L25" s="3">
        <f t="shared" si="41"/>
        <v>1748.0639999999999</v>
      </c>
      <c r="M25" s="3">
        <f t="shared" si="42"/>
        <v>1767.0768</v>
      </c>
      <c r="N25" s="3">
        <f t="shared" si="43"/>
        <v>1820.8921600000001</v>
      </c>
    </row>
    <row r="26" spans="1:45" x14ac:dyDescent="0.4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I26-J47-J55</f>
        <v>4377.5965056351843</v>
      </c>
      <c r="K26" s="3">
        <f>J26-K47-K55</f>
        <v>3906.1999575249879</v>
      </c>
      <c r="L26" s="3">
        <f>K26-L47-L55</f>
        <v>3365.7310650840354</v>
      </c>
      <c r="M26" s="3">
        <f>L26-M47-M55</f>
        <v>2742.8055567543224</v>
      </c>
      <c r="N26" s="3">
        <f>M26-N47-N55</f>
        <v>2021.2259390837173</v>
      </c>
    </row>
    <row r="27" spans="1:45" x14ac:dyDescent="0.45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ref="J27:J30" si="44">AVERAGE(E27:I27)</f>
        <v>279.39999999999998</v>
      </c>
      <c r="K27" s="3">
        <f t="shared" ref="K27:K30" si="45">AVERAGE(F27:J27)</f>
        <v>278.28000000000003</v>
      </c>
      <c r="L27" s="3">
        <f t="shared" ref="L27:L30" si="46">AVERAGE(G27:K27)</f>
        <v>277.33600000000001</v>
      </c>
      <c r="M27" s="3">
        <f t="shared" ref="M27:M30" si="47">AVERAGE(H27:L27)</f>
        <v>278.00319999999999</v>
      </c>
      <c r="N27" s="3">
        <f t="shared" ref="N27:N30" si="48">AVERAGE(I27:M27)</f>
        <v>279.80384000000004</v>
      </c>
    </row>
    <row r="28" spans="1:4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44"/>
        <v>211.4</v>
      </c>
      <c r="K28" s="3">
        <f t="shared" si="45"/>
        <v>222.88000000000002</v>
      </c>
      <c r="L28" s="3">
        <f t="shared" si="46"/>
        <v>236.65600000000001</v>
      </c>
      <c r="M28" s="3">
        <f t="shared" si="47"/>
        <v>239.38719999999998</v>
      </c>
      <c r="N28" s="3">
        <f t="shared" si="48"/>
        <v>238.86463999999995</v>
      </c>
    </row>
    <row r="29" spans="1:45" x14ac:dyDescent="0.4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44"/>
        <v>1827.2</v>
      </c>
      <c r="K29" s="3">
        <f t="shared" si="45"/>
        <v>2192.6400000000003</v>
      </c>
      <c r="L29" s="3">
        <f t="shared" si="46"/>
        <v>2631.1680000000001</v>
      </c>
      <c r="M29" s="3">
        <f t="shared" si="47"/>
        <v>2538.0016000000001</v>
      </c>
      <c r="N29" s="3">
        <f t="shared" si="48"/>
        <v>2423.0019199999997</v>
      </c>
    </row>
    <row r="30" spans="1:45" x14ac:dyDescent="0.45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44"/>
        <v>2717.6</v>
      </c>
      <c r="K30" s="3">
        <f t="shared" si="45"/>
        <v>2759.32</v>
      </c>
      <c r="L30" s="3">
        <f t="shared" si="46"/>
        <v>2908.9839999999999</v>
      </c>
      <c r="M30" s="3">
        <f t="shared" si="47"/>
        <v>3025.5808000000002</v>
      </c>
      <c r="N30" s="3">
        <f t="shared" si="48"/>
        <v>3046.4969599999999</v>
      </c>
    </row>
    <row r="31" spans="1:45" ht="14.65" thickBot="1" x14ac:dyDescent="0.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29854.744605225675</v>
      </c>
      <c r="K31" s="7">
        <f>K21+K22+K23+K25+K26+K27+K28+K29+K30</f>
        <v>32815.87542004112</v>
      </c>
      <c r="L31" s="7">
        <f>L21+L22+L23+L25+L26+L27+L28+L29+L30</f>
        <v>36820.779565141209</v>
      </c>
      <c r="M31" s="7">
        <f>M21+M22+M23+M25+M26+M27+M28+M29+M30</f>
        <v>37549.66939225723</v>
      </c>
      <c r="N31" s="7">
        <f>N21+N22+N23+N25+N26+N27+N28+N29+N30</f>
        <v>38288.503313200315</v>
      </c>
    </row>
    <row r="32" spans="1:45" ht="14.65" thickTop="1" x14ac:dyDescent="0.4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J38" si="49">AVERAGE(E33:I33)</f>
        <v>103</v>
      </c>
      <c r="K33" s="3">
        <f t="shared" ref="K33:K38" si="50">AVERAGE(F33:J33)</f>
        <v>122.4</v>
      </c>
      <c r="L33" s="3">
        <f t="shared" ref="L33:L38" si="51">AVERAGE(G33:K33)</f>
        <v>145.68</v>
      </c>
      <c r="M33" s="3">
        <f t="shared" ref="M33:M38" si="52">AVERAGE(H33:L33)</f>
        <v>174.21599999999998</v>
      </c>
      <c r="N33" s="3">
        <f t="shared" ref="N33:N38" si="53">AVERAGE(I33:M33)</f>
        <v>209.05919999999998</v>
      </c>
    </row>
    <row r="34" spans="1:14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si="49"/>
        <v>122.4</v>
      </c>
      <c r="K34" s="3">
        <f t="shared" si="50"/>
        <v>79.679999999999993</v>
      </c>
      <c r="L34" s="3">
        <f t="shared" si="51"/>
        <v>93.816000000000003</v>
      </c>
      <c r="M34" s="3">
        <f t="shared" si="52"/>
        <v>62.979199999999992</v>
      </c>
      <c r="N34" s="3">
        <f t="shared" si="53"/>
        <v>73.77503999999999</v>
      </c>
    </row>
    <row r="35" spans="1:14" x14ac:dyDescent="0.4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49"/>
        <v>5567</v>
      </c>
      <c r="K35" s="3">
        <f t="shared" si="50"/>
        <v>5996.6</v>
      </c>
      <c r="L35" s="3">
        <f t="shared" si="51"/>
        <v>6148.12</v>
      </c>
      <c r="M35" s="3">
        <f t="shared" si="52"/>
        <v>6220.7439999999997</v>
      </c>
      <c r="N35" s="3">
        <f t="shared" si="53"/>
        <v>6158.8927999999996</v>
      </c>
    </row>
    <row r="36" spans="1:14" x14ac:dyDescent="0.4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49"/>
        <v>6934.2</v>
      </c>
      <c r="K36" s="3">
        <f t="shared" si="50"/>
        <v>7627.44</v>
      </c>
      <c r="L36" s="3">
        <f t="shared" si="51"/>
        <v>8460.1280000000006</v>
      </c>
      <c r="M36" s="3">
        <f t="shared" si="52"/>
        <v>8270.9535999999989</v>
      </c>
      <c r="N36" s="3">
        <f t="shared" si="53"/>
        <v>8042.5443199999991</v>
      </c>
    </row>
    <row r="37" spans="1:14" x14ac:dyDescent="0.45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49"/>
        <v>2367.4</v>
      </c>
      <c r="K37" s="3">
        <f t="shared" si="50"/>
        <v>2197.6799999999998</v>
      </c>
      <c r="L37" s="3">
        <f t="shared" si="51"/>
        <v>2637.2159999999999</v>
      </c>
      <c r="M37" s="3">
        <f t="shared" si="52"/>
        <v>2582.0592000000001</v>
      </c>
      <c r="N37" s="3">
        <f t="shared" si="53"/>
        <v>2512.2710400000001</v>
      </c>
    </row>
    <row r="38" spans="1:14" x14ac:dyDescent="0.45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49"/>
        <v>2319.8000000000002</v>
      </c>
      <c r="K38" s="3">
        <f t="shared" si="50"/>
        <v>2783.7599999999998</v>
      </c>
      <c r="L38" s="3">
        <f t="shared" si="51"/>
        <v>2671.1120000000001</v>
      </c>
      <c r="M38" s="3">
        <f t="shared" si="52"/>
        <v>2668.5343999999996</v>
      </c>
      <c r="N38" s="3">
        <f t="shared" si="53"/>
        <v>2611.2412799999997</v>
      </c>
    </row>
    <row r="39" spans="1:14" x14ac:dyDescent="0.45">
      <c r="A39" t="s">
        <v>164</v>
      </c>
      <c r="B39" s="3">
        <f t="shared" ref="B39:N39" si="54">B40+B41+B42</f>
        <v>12706</v>
      </c>
      <c r="C39" s="3">
        <f t="shared" si="54"/>
        <v>12406</v>
      </c>
      <c r="D39" s="3">
        <f t="shared" si="54"/>
        <v>12407</v>
      </c>
      <c r="E39" s="3">
        <f t="shared" si="54"/>
        <v>9812</v>
      </c>
      <c r="F39" s="3">
        <f t="shared" si="54"/>
        <v>9040</v>
      </c>
      <c r="G39" s="3">
        <f t="shared" si="54"/>
        <v>8075</v>
      </c>
      <c r="H39" s="3">
        <f t="shared" si="54"/>
        <v>13066</v>
      </c>
      <c r="I39" s="3">
        <f t="shared" si="54"/>
        <v>15281</v>
      </c>
      <c r="J39" s="3">
        <f>J40+J41+J42</f>
        <v>12440.944605225679</v>
      </c>
      <c r="K39" s="3">
        <f t="shared" si="54"/>
        <v>14008.313200403956</v>
      </c>
      <c r="L39" s="3">
        <f t="shared" si="54"/>
        <v>16664.703698456025</v>
      </c>
      <c r="M39" s="3">
        <f t="shared" si="54"/>
        <v>17570.178652940165</v>
      </c>
      <c r="N39" s="3">
        <f t="shared" si="54"/>
        <v>18680.722282384075</v>
      </c>
    </row>
    <row r="40" spans="1:14" x14ac:dyDescent="0.4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" si="55">AVERAGE(E40:I40)</f>
        <v>3</v>
      </c>
      <c r="K40" s="3">
        <f t="shared" ref="K40" si="56">AVERAGE(F40:J40)</f>
        <v>3</v>
      </c>
      <c r="L40" s="3">
        <f t="shared" ref="L40" si="57">AVERAGE(G40:K40)</f>
        <v>3</v>
      </c>
      <c r="M40" s="3">
        <f t="shared" ref="M40" si="58">AVERAGE(H40:L40)</f>
        <v>3</v>
      </c>
      <c r="N40" s="3">
        <f t="shared" ref="N40" si="59">AVERAGE(I40:M40)</f>
        <v>3</v>
      </c>
    </row>
    <row r="41" spans="1:14" x14ac:dyDescent="0.4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3710.9446052256781</v>
      </c>
      <c r="K41" s="3">
        <f>K14+K61+K59+J41</f>
        <v>4560.8532004039571</v>
      </c>
      <c r="L41" s="3">
        <f>L14+L61+L59+K41</f>
        <v>5758.8416984560254</v>
      </c>
      <c r="M41" s="3">
        <f>M14+M61+M59+L41</f>
        <v>7415.1142529401659</v>
      </c>
      <c r="N41" s="3">
        <f>N14+N61+N59+M41</f>
        <v>8472.0450023840749</v>
      </c>
    </row>
    <row r="42" spans="1:14" x14ac:dyDescent="0.45">
      <c r="A42" s="2" t="s">
        <v>167</v>
      </c>
      <c r="B42" s="3">
        <f>Historicals!B55+Historicals!B56-1</f>
        <v>8018</v>
      </c>
      <c r="C42" s="3">
        <f>Historicals!C55+Historicals!C56+148</f>
        <v>8252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Historicals!G55+Historicals!G56+20</f>
        <v>8263</v>
      </c>
      <c r="H42" s="3">
        <f>Historicals!H55+Historicals!H56+299</f>
        <v>9884</v>
      </c>
      <c r="I42" s="3">
        <f>Historicals!I55+Historicals!I56</f>
        <v>11802</v>
      </c>
      <c r="J42" s="3">
        <f>AVERAGE(E42:I42)</f>
        <v>8727</v>
      </c>
      <c r="K42" s="3">
        <f>AVERAGE(F42:J42)+230.46</f>
        <v>9444.4599999999991</v>
      </c>
      <c r="L42" s="3">
        <f>AVERAGE(G42:K42)+1278.77</f>
        <v>10902.862000000001</v>
      </c>
      <c r="M42" s="3">
        <f>AVERAGE(H42:L42)</f>
        <v>10152.064399999999</v>
      </c>
      <c r="N42" s="3">
        <f t="shared" ref="N42" si="60">AVERAGE(I42:M42)</f>
        <v>10205.67728</v>
      </c>
    </row>
    <row r="43" spans="1:14" ht="14.65" thickBot="1" x14ac:dyDescent="0.5">
      <c r="A43" s="6" t="s">
        <v>168</v>
      </c>
      <c r="B43" s="7">
        <f>B33+B34+B35+B36+B37+B38+B39</f>
        <v>19465</v>
      </c>
      <c r="C43" s="7">
        <f>C33+C34+C35+C36+C37+C38+C39</f>
        <v>19353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29114</v>
      </c>
      <c r="H43" s="7">
        <f>H34+H35+H36+H37+H38+H39</f>
        <v>34904</v>
      </c>
      <c r="I43" s="7">
        <f>I33+I34+I35+I36+I37+I38+I39</f>
        <v>36963</v>
      </c>
      <c r="J43" s="7">
        <f>J33+J34+J35+J36+J37+J38+J39</f>
        <v>29854.744605225678</v>
      </c>
      <c r="K43" s="7">
        <f t="shared" ref="K43:N43" si="61">K33+K34+K35+K36+K37+K38+K39</f>
        <v>32815.873200403956</v>
      </c>
      <c r="L43" s="7">
        <f t="shared" si="61"/>
        <v>36820.775698456026</v>
      </c>
      <c r="M43" s="7">
        <f t="shared" si="61"/>
        <v>37549.665052940167</v>
      </c>
      <c r="N43" s="7">
        <f t="shared" si="61"/>
        <v>38288.505962384072</v>
      </c>
    </row>
    <row r="44" spans="1:14" ht="14.65" thickTop="1" x14ac:dyDescent="0.45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45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4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 t="shared" ref="J46" si="62">AVERAGE(E46:I46)</f>
        <v>5196.8</v>
      </c>
      <c r="K46" s="9">
        <f t="shared" ref="K46" si="63">AVERAGE(F46:J46)</f>
        <v>5360.36</v>
      </c>
      <c r="L46" s="9">
        <f t="shared" ref="L46" si="64">AVERAGE(G46:K46)</f>
        <v>5462.4319999999998</v>
      </c>
      <c r="M46" s="9">
        <f t="shared" ref="M46" si="65">AVERAGE(H46:L46)</f>
        <v>5959.7183999999997</v>
      </c>
      <c r="N46" s="9">
        <f t="shared" ref="N46" si="66">AVERAGE(I46:M46)</f>
        <v>5767.0620800000006</v>
      </c>
    </row>
    <row r="47" spans="1:14" x14ac:dyDescent="0.45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699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6">
        <f>'Segmental forecast'!J8</f>
        <v>1290.4712813823473</v>
      </c>
      <c r="K47" s="56">
        <f>'Segmental forecast'!K8</f>
        <v>1438.4574826929331</v>
      </c>
      <c r="L47" s="56">
        <f>'Segmental forecast'!L8</f>
        <v>1610.7469934160981</v>
      </c>
      <c r="M47" s="56">
        <f>'Segmental forecast'!M8</f>
        <v>1811.7510402383245</v>
      </c>
      <c r="N47" s="56">
        <f>'Segmental forecast'!N8</f>
        <v>2046.7713409784781</v>
      </c>
    </row>
    <row r="48" spans="1:14" x14ac:dyDescent="0.45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6">
        <f t="shared" ref="J48" si="67">AVERAGE(E48:I48)</f>
        <v>944.4</v>
      </c>
      <c r="K48" s="56">
        <f t="shared" ref="K48" si="68">AVERAGE(F48:J48)</f>
        <v>1027.48</v>
      </c>
      <c r="L48" s="56">
        <f t="shared" ref="L48" si="69">AVERAGE(G48:K48)</f>
        <v>1081.5759999999998</v>
      </c>
      <c r="M48" s="56">
        <f t="shared" ref="M48" si="70">AVERAGE(H48:L48)</f>
        <v>1092.2912000000001</v>
      </c>
      <c r="N48" s="56">
        <f t="shared" ref="N48" si="71">AVERAGE(I48:M48)</f>
        <v>1075.34944</v>
      </c>
    </row>
    <row r="49" spans="1:14" x14ac:dyDescent="0.45">
      <c r="A49" s="1" t="s">
        <v>172</v>
      </c>
      <c r="B49" s="9">
        <f t="shared" ref="B49:N49" si="72">B46-B48</f>
        <v>2971</v>
      </c>
      <c r="C49" s="9">
        <f t="shared" si="72"/>
        <v>3894</v>
      </c>
      <c r="D49" s="9">
        <f t="shared" si="72"/>
        <v>4242</v>
      </c>
      <c r="E49" s="9">
        <f t="shared" si="72"/>
        <v>3850</v>
      </c>
      <c r="F49" s="9">
        <f t="shared" si="72"/>
        <v>4093</v>
      </c>
      <c r="G49" s="9">
        <f t="shared" si="72"/>
        <v>1948</v>
      </c>
      <c r="H49" s="9">
        <f t="shared" si="72"/>
        <v>5746</v>
      </c>
      <c r="I49" s="9">
        <f t="shared" si="72"/>
        <v>5625</v>
      </c>
      <c r="J49" s="9">
        <f t="shared" si="72"/>
        <v>4252.4000000000005</v>
      </c>
      <c r="K49" s="9">
        <f t="shared" si="72"/>
        <v>4332.8799999999992</v>
      </c>
      <c r="L49" s="9">
        <f t="shared" si="72"/>
        <v>4380.8559999999998</v>
      </c>
      <c r="M49" s="9">
        <f t="shared" si="72"/>
        <v>4867.4272000000001</v>
      </c>
      <c r="N49" s="9">
        <f t="shared" si="72"/>
        <v>4691.7126400000006</v>
      </c>
    </row>
    <row r="50" spans="1:14" x14ac:dyDescent="0.45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1085.2216271638267</v>
      </c>
      <c r="L50" s="3">
        <f>L67*L13</f>
        <v>1249.8560307278165</v>
      </c>
      <c r="M50" s="3">
        <f>M67*M13</f>
        <v>1463.5064229585405</v>
      </c>
      <c r="N50" s="3">
        <f>N67*N13</f>
        <v>1640.5872938338548</v>
      </c>
    </row>
    <row r="51" spans="1:14" x14ac:dyDescent="0.45">
      <c r="A51" t="s">
        <v>174</v>
      </c>
      <c r="B51" s="3">
        <v>113</v>
      </c>
      <c r="C51" s="3">
        <f t="shared" ref="C51:N51" si="73">B23-C23</f>
        <v>-324</v>
      </c>
      <c r="D51" s="3">
        <f t="shared" si="73"/>
        <v>-796</v>
      </c>
      <c r="E51" s="3">
        <f t="shared" si="73"/>
        <v>204</v>
      </c>
      <c r="F51" s="3">
        <f t="shared" si="73"/>
        <v>-802</v>
      </c>
      <c r="G51" s="3">
        <f t="shared" si="73"/>
        <v>-586</v>
      </c>
      <c r="H51" s="3">
        <f t="shared" si="73"/>
        <v>-613</v>
      </c>
      <c r="I51" s="3">
        <f t="shared" si="73"/>
        <v>-1248</v>
      </c>
      <c r="J51" s="3">
        <f t="shared" si="73"/>
        <v>1148.9674495024192</v>
      </c>
      <c r="K51" s="3">
        <f t="shared" si="73"/>
        <v>-334.00979439844014</v>
      </c>
      <c r="L51" s="3">
        <f t="shared" si="73"/>
        <v>-143.353862599688</v>
      </c>
      <c r="M51" s="3">
        <f t="shared" si="73"/>
        <v>-62.127272746742165</v>
      </c>
      <c r="N51" s="3">
        <f t="shared" si="73"/>
        <v>-81.357362869039207</v>
      </c>
    </row>
    <row r="52" spans="1:14" x14ac:dyDescent="0.45">
      <c r="A52" s="1" t="s">
        <v>175</v>
      </c>
      <c r="B52" s="9">
        <f t="shared" ref="B52:N52" si="74">(B47+B49)-(B55-B51)</f>
        <v>4653</v>
      </c>
      <c r="C52" s="9">
        <f t="shared" si="74"/>
        <v>5362</v>
      </c>
      <c r="D52" s="9">
        <f t="shared" si="74"/>
        <v>5250</v>
      </c>
      <c r="E52" s="9">
        <f t="shared" si="74"/>
        <v>5853</v>
      </c>
      <c r="F52" s="9">
        <f t="shared" si="74"/>
        <v>5115</v>
      </c>
      <c r="G52" s="9">
        <f t="shared" si="74"/>
        <v>3169</v>
      </c>
      <c r="H52" s="9">
        <f t="shared" si="74"/>
        <v>6572</v>
      </c>
      <c r="I52" s="9">
        <f t="shared" si="74"/>
        <v>5852</v>
      </c>
      <c r="J52" s="9">
        <f t="shared" si="74"/>
        <v>7568.9065179022982</v>
      </c>
      <c r="K52" s="9">
        <f t="shared" si="74"/>
        <v>6404.388622877229</v>
      </c>
      <c r="L52" s="9">
        <f t="shared" si="74"/>
        <v>6918.527231791556</v>
      </c>
      <c r="M52" s="9">
        <f t="shared" si="74"/>
        <v>7805.876499400194</v>
      </c>
      <c r="N52" s="9">
        <f t="shared" si="74"/>
        <v>7982.3183414173127</v>
      </c>
    </row>
    <row r="53" spans="1:14" x14ac:dyDescent="0.45">
      <c r="A53" t="s">
        <v>176</v>
      </c>
      <c r="B53" s="3">
        <f>Historicals!B76-B49-B51-B47</f>
        <v>990</v>
      </c>
      <c r="C53" s="3">
        <f>Historicals!C76-C49-C51-C47</f>
        <v>-1123</v>
      </c>
      <c r="D53" s="3">
        <f>Historicals!D76-D49-D51-D47</f>
        <v>-299</v>
      </c>
      <c r="E53" s="3">
        <f>Historicals!E76-E49-E51-E47</f>
        <v>154</v>
      </c>
      <c r="F53" s="3">
        <f>Historicals!F76-F49-F51-F47</f>
        <v>1907</v>
      </c>
      <c r="G53" s="3">
        <f>Historicals!G76-G49-G51-G47</f>
        <v>402</v>
      </c>
      <c r="H53" s="3">
        <f>Historicals!H76-H49-H51-H47</f>
        <v>780</v>
      </c>
      <c r="I53" s="3">
        <f>Historicals!I76-I49-I51-I47</f>
        <v>94</v>
      </c>
      <c r="J53" s="3">
        <f t="shared" ref="J53" si="75">AVERAGE(E53:I53)</f>
        <v>667.4</v>
      </c>
      <c r="K53" s="3">
        <f t="shared" ref="K53" si="76">AVERAGE(F53:J53)</f>
        <v>770.08</v>
      </c>
      <c r="L53" s="3">
        <f t="shared" ref="L53" si="77">AVERAGE(G53:K53)</f>
        <v>542.69600000000003</v>
      </c>
      <c r="M53" s="3">
        <f t="shared" ref="M53" si="78">AVERAGE(H53:L53)</f>
        <v>570.83519999999999</v>
      </c>
      <c r="N53" s="3">
        <f t="shared" ref="N53" si="79">AVERAGE(I53:M53)</f>
        <v>529.00224000000003</v>
      </c>
    </row>
    <row r="54" spans="1:14" x14ac:dyDescent="0.45">
      <c r="A54" s="27" t="s">
        <v>177</v>
      </c>
      <c r="B54" s="26">
        <f t="shared" ref="B54:N54" si="80">B49+B51+B47+B53</f>
        <v>4680</v>
      </c>
      <c r="C54" s="26">
        <f t="shared" si="80"/>
        <v>3096</v>
      </c>
      <c r="D54" s="26">
        <f t="shared" si="80"/>
        <v>3846</v>
      </c>
      <c r="E54" s="26">
        <f t="shared" si="80"/>
        <v>4955</v>
      </c>
      <c r="F54" s="26">
        <f t="shared" si="80"/>
        <v>5903</v>
      </c>
      <c r="G54" s="26">
        <f t="shared" si="80"/>
        <v>2485</v>
      </c>
      <c r="H54" s="26">
        <f t="shared" si="80"/>
        <v>6657</v>
      </c>
      <c r="I54" s="26">
        <f t="shared" si="80"/>
        <v>5188</v>
      </c>
      <c r="J54" s="26">
        <f t="shared" si="80"/>
        <v>7359.2387308847665</v>
      </c>
      <c r="K54" s="26">
        <f t="shared" si="80"/>
        <v>6207.4076882944919</v>
      </c>
      <c r="L54" s="26">
        <f t="shared" si="80"/>
        <v>6390.9451308164098</v>
      </c>
      <c r="M54" s="26">
        <f t="shared" si="80"/>
        <v>7187.8861674915825</v>
      </c>
      <c r="N54" s="26">
        <f t="shared" si="80"/>
        <v>7186.1288581094395</v>
      </c>
    </row>
    <row r="55" spans="1:14" x14ac:dyDescent="0.45">
      <c r="A55" t="s">
        <v>135</v>
      </c>
      <c r="B55" s="3">
        <f>'Segmental forecast'!B14*-1</f>
        <v>-963</v>
      </c>
      <c r="C55" s="3">
        <f>'Segmental forecast'!C14*-1</f>
        <v>-1143</v>
      </c>
      <c r="D55" s="3">
        <f>'Segmental forecast'!D14*-1</f>
        <v>-1105</v>
      </c>
      <c r="E55" s="3">
        <f>'Segmental forecast'!E14*-1</f>
        <v>-1052</v>
      </c>
      <c r="F55" s="3">
        <f>'Segmental forecast'!F14*-1</f>
        <v>-1119</v>
      </c>
      <c r="G55" s="3">
        <f>'Segmental forecast'!G14*-1</f>
        <v>-1086</v>
      </c>
      <c r="H55" s="3">
        <f>'Segmental forecast'!H14*-1</f>
        <v>-695</v>
      </c>
      <c r="I55" s="3">
        <f>'Segmental forecast'!I14*-1</f>
        <v>-758</v>
      </c>
      <c r="J55" s="3">
        <f>'Segmental forecast'!J14*-1</f>
        <v>-877.06778701753126</v>
      </c>
      <c r="K55" s="3">
        <f>'Segmental forecast'!K14*-1</f>
        <v>-967.06093458273665</v>
      </c>
      <c r="L55" s="3">
        <f>'Segmental forecast'!L14*-1</f>
        <v>-1070.2781009751459</v>
      </c>
      <c r="M55" s="3">
        <f>'Segmental forecast'!M14*-1</f>
        <v>-1188.8255319086113</v>
      </c>
      <c r="N55" s="3">
        <f>'Segmental forecast'!N14*-1</f>
        <v>-1325.191723307873</v>
      </c>
    </row>
    <row r="56" spans="1:14" x14ac:dyDescent="0.4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45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45">
      <c r="A58" s="27" t="s">
        <v>180</v>
      </c>
      <c r="B58" s="26">
        <f t="shared" ref="B58:I58" si="81">B57+B56+B55</f>
        <v>-175</v>
      </c>
      <c r="C58" s="26">
        <f t="shared" si="81"/>
        <v>-1034</v>
      </c>
      <c r="D58" s="26">
        <f t="shared" si="81"/>
        <v>-1008</v>
      </c>
      <c r="E58" s="26">
        <f t="shared" si="81"/>
        <v>252</v>
      </c>
      <c r="F58" s="26">
        <f t="shared" si="81"/>
        <v>-264</v>
      </c>
      <c r="G58" s="26">
        <f t="shared" si="81"/>
        <v>-1028</v>
      </c>
      <c r="H58" s="26">
        <f t="shared" si="81"/>
        <v>-3800</v>
      </c>
      <c r="I58" s="26">
        <f t="shared" si="81"/>
        <v>-1524</v>
      </c>
      <c r="J58" s="76">
        <f>J57+J56+J55-J50</f>
        <v>-1691.5977870175311</v>
      </c>
      <c r="K58" s="76">
        <f>K57+K56+K55-K50</f>
        <v>-2052.2825617465633</v>
      </c>
      <c r="L58" s="76">
        <f>L57+L56+L55-L50</f>
        <v>-2320.1341317029623</v>
      </c>
      <c r="M58" s="76">
        <f>M57+M56+M55-M50</f>
        <v>-2652.3319548671516</v>
      </c>
      <c r="N58" s="76">
        <f>N57+N56+N55-N50</f>
        <v>-2965.7790171417278</v>
      </c>
    </row>
    <row r="59" spans="1:14" x14ac:dyDescent="0.45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 t="shared" ref="J59" si="82">AVERAGE(E59:I59)</f>
        <v>-2317.6</v>
      </c>
      <c r="K59" s="3">
        <f t="shared" ref="K59" si="83">AVERAGE(F59:J59)</f>
        <v>-2076.92</v>
      </c>
      <c r="L59" s="3">
        <f t="shared" ref="L59" si="84">AVERAGE(G59:K59)</f>
        <v>-1775.104</v>
      </c>
      <c r="M59" s="3">
        <f t="shared" ref="M59" si="85">AVERAGE(H59:L59)</f>
        <v>-1693.7248</v>
      </c>
      <c r="N59" s="3">
        <f t="shared" ref="N59" si="86">AVERAGE(I59:M59)</f>
        <v>-2145.2697600000001</v>
      </c>
    </row>
    <row r="60" spans="1:14" x14ac:dyDescent="0.45">
      <c r="A60" s="51" t="s">
        <v>129</v>
      </c>
      <c r="B60" s="57"/>
      <c r="C60" s="57">
        <f t="shared" ref="C60:I60" si="87">+IFERROR(C59/B59-1,"nm")*-1</f>
        <v>4.7308743169398912</v>
      </c>
      <c r="D60" s="57">
        <f t="shared" si="87"/>
        <v>-1.0984987184181616E-3</v>
      </c>
      <c r="E60" s="57">
        <f t="shared" si="87"/>
        <v>-0.28785662033650339</v>
      </c>
      <c r="F60" s="57">
        <f t="shared" si="87"/>
        <v>-1.8460664583924924E-2</v>
      </c>
      <c r="G60" s="57">
        <f t="shared" si="87"/>
        <v>0.39152258784160621</v>
      </c>
      <c r="H60" s="57">
        <f t="shared" si="87"/>
        <v>1.2584784601283228</v>
      </c>
      <c r="I60" s="57">
        <f t="shared" si="87"/>
        <v>6.0762411347517729</v>
      </c>
      <c r="J60" s="57">
        <f t="shared" ref="J60" si="88">+IFERROR(J59/I59-1,"nm")*-1</f>
        <v>0.19049947607404827</v>
      </c>
      <c r="K60" s="57">
        <f t="shared" ref="K60" si="89">+IFERROR(K59/J59-1,"nm")*-1</f>
        <v>0.10384880911287531</v>
      </c>
      <c r="L60" s="57">
        <f t="shared" ref="L60" si="90">+IFERROR(L59/K59-1,"nm")*-1</f>
        <v>0.14531903010226688</v>
      </c>
      <c r="M60" s="57">
        <f t="shared" ref="M60" si="91">+IFERROR(M59/L59-1,"nm")*-1</f>
        <v>4.5844750504759224E-2</v>
      </c>
      <c r="N60" s="57">
        <f t="shared" ref="N60" si="92">+IFERROR(N59/M59-1,"nm")*-1</f>
        <v>-0.26659877684969846</v>
      </c>
    </row>
    <row r="61" spans="1:14" x14ac:dyDescent="0.45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-1502.2553947743222</v>
      </c>
      <c r="K61" s="3">
        <f>K17*K15*-1</f>
        <v>-1552.3314048217208</v>
      </c>
      <c r="L61" s="3">
        <f>L17*L15*-1</f>
        <v>-1596.0995019479312</v>
      </c>
      <c r="M61" s="3">
        <f>M17*M15*-1</f>
        <v>-1625.2330455158597</v>
      </c>
      <c r="N61" s="3">
        <f>N17*N15*-1</f>
        <v>-1622.675970556091</v>
      </c>
    </row>
    <row r="62" spans="1:14" x14ac:dyDescent="0.45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 t="shared" ref="J62:J63" si="93">AVERAGE(E62:I62)</f>
        <v>1121.5999999999999</v>
      </c>
      <c r="K62" s="77">
        <f t="shared" ref="K62:K63" si="94">AVERAGE(F62:J62)</f>
        <v>1349.1200000000001</v>
      </c>
      <c r="L62" s="77">
        <f t="shared" ref="L62:L63" si="95">AVERAGE(G62:K62)</f>
        <v>1683.9440000000002</v>
      </c>
      <c r="M62" s="77">
        <f t="shared" ref="M62:M63" si="96">AVERAGE(H62:L62)</f>
        <v>784.13280000000009</v>
      </c>
      <c r="N62" s="77">
        <f t="shared" ref="N62:N63" si="97">AVERAGE(I62:M62)</f>
        <v>990.75936000000024</v>
      </c>
    </row>
    <row r="63" spans="1:14" x14ac:dyDescent="0.45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7">
        <f t="shared" si="93"/>
        <v>-90</v>
      </c>
      <c r="K63" s="77">
        <f t="shared" si="94"/>
        <v>-97</v>
      </c>
      <c r="L63" s="77">
        <f t="shared" si="95"/>
        <v>-106.4</v>
      </c>
      <c r="M63" s="77">
        <f t="shared" si="96"/>
        <v>-116.08</v>
      </c>
      <c r="N63" s="77">
        <f t="shared" si="97"/>
        <v>-112.096</v>
      </c>
    </row>
    <row r="64" spans="1:14" x14ac:dyDescent="0.45">
      <c r="A64" s="27" t="s">
        <v>185</v>
      </c>
      <c r="B64" s="26">
        <f t="shared" ref="B64:N64" si="98">B59+B61+B62+B63</f>
        <v>-2572</v>
      </c>
      <c r="C64" s="26">
        <f t="shared" si="98"/>
        <v>-2693</v>
      </c>
      <c r="D64" s="26">
        <f t="shared" si="98"/>
        <v>-1971</v>
      </c>
      <c r="E64" s="26">
        <f t="shared" si="98"/>
        <v>-4835</v>
      </c>
      <c r="F64" s="26">
        <f t="shared" si="98"/>
        <v>-5293</v>
      </c>
      <c r="G64" s="26">
        <f t="shared" si="98"/>
        <v>2491</v>
      </c>
      <c r="H64" s="26">
        <f t="shared" si="98"/>
        <v>-1459</v>
      </c>
      <c r="I64" s="26">
        <f t="shared" si="98"/>
        <v>-4836</v>
      </c>
      <c r="J64" s="26">
        <f t="shared" si="98"/>
        <v>-2788.2553947743222</v>
      </c>
      <c r="K64" s="26">
        <f t="shared" si="98"/>
        <v>-2377.1314048217209</v>
      </c>
      <c r="L64" s="26">
        <f t="shared" si="98"/>
        <v>-1793.6595019479312</v>
      </c>
      <c r="M64" s="26">
        <f t="shared" si="98"/>
        <v>-2650.9050455158595</v>
      </c>
      <c r="N64" s="26">
        <f t="shared" si="98"/>
        <v>-2889.2823705560909</v>
      </c>
    </row>
    <row r="65" spans="1:14" x14ac:dyDescent="0.45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 t="shared" ref="J65" si="99">AVERAGE(E65:I65)</f>
        <v>-30</v>
      </c>
      <c r="K65" s="3">
        <f t="shared" ref="K65" si="100">AVERAGE(F65:J65)</f>
        <v>-45</v>
      </c>
      <c r="L65" s="3">
        <f t="shared" ref="L65" si="101">AVERAGE(G65:K65)</f>
        <v>-28.2</v>
      </c>
      <c r="M65" s="3">
        <f t="shared" ref="M65" si="102">AVERAGE(H65:L65)</f>
        <v>-20.64</v>
      </c>
      <c r="N65" s="3">
        <f t="shared" ref="N65" si="103">AVERAGE(I65:M65)</f>
        <v>-53.367999999999995</v>
      </c>
    </row>
    <row r="66" spans="1:14" x14ac:dyDescent="0.45">
      <c r="A66" s="27" t="s">
        <v>187</v>
      </c>
      <c r="B66" s="26">
        <f t="shared" ref="B66:N66" si="104">B54+B58+B64+B65</f>
        <v>1850</v>
      </c>
      <c r="C66" s="26">
        <f t="shared" si="104"/>
        <v>-736</v>
      </c>
      <c r="D66" s="26">
        <f t="shared" si="104"/>
        <v>847</v>
      </c>
      <c r="E66" s="26">
        <f t="shared" si="104"/>
        <v>417</v>
      </c>
      <c r="F66" s="26">
        <f t="shared" si="104"/>
        <v>217</v>
      </c>
      <c r="G66" s="26">
        <f t="shared" si="104"/>
        <v>3882</v>
      </c>
      <c r="H66" s="26">
        <f t="shared" si="104"/>
        <v>1541</v>
      </c>
      <c r="I66" s="26">
        <f t="shared" si="104"/>
        <v>-1315</v>
      </c>
      <c r="J66" s="26">
        <f t="shared" si="104"/>
        <v>2849.3855490929132</v>
      </c>
      <c r="K66" s="26">
        <f t="shared" si="104"/>
        <v>1732.9937217262077</v>
      </c>
      <c r="L66" s="26">
        <f t="shared" si="104"/>
        <v>2248.9514971655162</v>
      </c>
      <c r="M66" s="26">
        <f t="shared" si="104"/>
        <v>1864.0091671085713</v>
      </c>
      <c r="N66" s="26">
        <f t="shared" si="104"/>
        <v>1277.6994704116214</v>
      </c>
    </row>
    <row r="67" spans="1:14" x14ac:dyDescent="0.45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I68</f>
        <v>8574</v>
      </c>
      <c r="K67" s="3">
        <f t="shared" ref="K67:N67" si="105">J68</f>
        <v>11423.385549092913</v>
      </c>
      <c r="L67" s="3">
        <f t="shared" si="105"/>
        <v>13156.379270819121</v>
      </c>
      <c r="M67" s="3">
        <f t="shared" si="105"/>
        <v>15405.330767984637</v>
      </c>
      <c r="N67" s="3">
        <f t="shared" si="105"/>
        <v>17269.339935093209</v>
      </c>
    </row>
    <row r="68" spans="1:14" ht="14.65" thickBot="1" x14ac:dyDescent="0.5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11423.385549092913</v>
      </c>
      <c r="K68" s="7">
        <f t="shared" ref="K68:N68" si="106">K66+K67</f>
        <v>13156.379270819121</v>
      </c>
      <c r="L68" s="7">
        <f t="shared" si="106"/>
        <v>15405.330767984637</v>
      </c>
      <c r="M68" s="7">
        <f t="shared" si="106"/>
        <v>17269.339935093209</v>
      </c>
      <c r="N68" s="7">
        <f t="shared" si="106"/>
        <v>18547.039405504831</v>
      </c>
    </row>
    <row r="69" spans="1:14" ht="14.65" thickTop="1" x14ac:dyDescent="0.45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Info Fintec</cp:lastModifiedBy>
  <dcterms:created xsi:type="dcterms:W3CDTF">2020-05-20T17:26:08Z</dcterms:created>
  <dcterms:modified xsi:type="dcterms:W3CDTF">2024-07-30T21:58:28Z</dcterms:modified>
</cp:coreProperties>
</file>