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AE77217A-D293-4943-B71A-26F9B76A68C1}" xr6:coauthVersionLast="47" xr6:coauthVersionMax="47" xr10:uidLastSave="{00000000-0000-0000-0000-000000000000}"/>
  <bookViews>
    <workbookView xWindow="-108" yWindow="-108" windowWidth="23256" windowHeight="12456" firstSheet="3" activeTab="4" xr2:uid="{00000000-000D-0000-FFFF-FFFF00000000}"/>
  </bookViews>
  <sheets>
    <sheet name="Instructions" sheetId="1" r:id="rId1"/>
    <sheet name="Visa Market Research" sheetId="2" r:id="rId2"/>
    <sheet name="Mastercard" sheetId="3" r:id="rId3"/>
    <sheet name="American Express" sheetId="4" r:id="rId4"/>
    <sheet name="Analysi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2" l="1"/>
  <c r="B5" i="5" s="1"/>
  <c r="D5" i="5"/>
  <c r="C5" i="5"/>
  <c r="B57" i="4"/>
  <c r="B54" i="4"/>
  <c r="B41" i="4"/>
  <c r="B48" i="4" s="1"/>
  <c r="B49" i="3"/>
  <c r="B45" i="3"/>
  <c r="B36" i="3"/>
  <c r="B30" i="3"/>
  <c r="B47" i="2"/>
  <c r="B37" i="2"/>
  <c r="B30" i="2"/>
  <c r="B4" i="5"/>
  <c r="D7" i="5"/>
  <c r="C7" i="5"/>
  <c r="C4" i="5" s="1"/>
  <c r="B7" i="5"/>
  <c r="B3" i="5"/>
  <c r="C2" i="5"/>
  <c r="B2" i="5"/>
  <c r="C11" i="1"/>
  <c r="B32" i="4"/>
  <c r="B23" i="4"/>
  <c r="B16" i="2"/>
  <c r="B19" i="2"/>
  <c r="B11" i="2"/>
  <c r="B12" i="2" s="1"/>
  <c r="B17" i="3"/>
  <c r="C15" i="1" s="1"/>
  <c r="B14" i="3"/>
  <c r="B8" i="3"/>
  <c r="B9" i="3" s="1"/>
  <c r="C3" i="5" s="1"/>
  <c r="B16" i="4"/>
  <c r="B12" i="4"/>
  <c r="B7" i="4"/>
  <c r="D2" i="5" s="1"/>
  <c r="B17" i="4" l="1"/>
  <c r="B18" i="4" s="1"/>
  <c r="E5" i="5" s="1"/>
  <c r="D3" i="5"/>
  <c r="D4" i="5"/>
  <c r="C17" i="1"/>
  <c r="E3" i="5" l="1"/>
  <c r="E2" i="5"/>
  <c r="B24" i="4"/>
</calcChain>
</file>

<file path=xl/sharedStrings.xml><?xml version="1.0" encoding="utf-8"?>
<sst xmlns="http://schemas.openxmlformats.org/spreadsheetml/2006/main" count="188" uniqueCount="143">
  <si>
    <t>Instructions</t>
  </si>
  <si>
    <t>Your report should cover the following areas:</t>
  </si>
  <si>
    <t>Identify the industry the company is in</t>
  </si>
  <si>
    <t>Identify two close peers for the company</t>
  </si>
  <si>
    <t>Identify the key revenue and cost drivers</t>
  </si>
  <si>
    <t>Format:</t>
  </si>
  <si>
    <t>The report should not exceed five pages</t>
  </si>
  <si>
    <r>
      <t xml:space="preserve">You are required to prepare a market research report for </t>
    </r>
    <r>
      <rPr>
        <b/>
        <sz val="11"/>
        <color theme="1"/>
        <rFont val="Calibri"/>
        <family val="2"/>
        <scheme val="minor"/>
      </rPr>
      <t>Visa Inc.</t>
    </r>
  </si>
  <si>
    <t>A SWOT grid for the company  (any additional explanations of the grid items can be discussed in bullets below the grid)</t>
  </si>
  <si>
    <t>A PESTEL grid for the industry Visa Inc. operates in (any additional explanations of the grid items can be discussed in bullets below the grid)</t>
  </si>
  <si>
    <t>Analysis on the competitive environment of the company and its peers, evaluating their performance and key strategies.</t>
  </si>
  <si>
    <t>You are free to use any publicly available data from company reports, news reports to industry research reports and ensure to include all the links to your sources at the end of the report</t>
  </si>
  <si>
    <t>The report should be in a word document format</t>
  </si>
  <si>
    <t>Identify the current industry/market trends in relation to the revenue and cost drivers</t>
  </si>
  <si>
    <t>Identify substitutes and new markets</t>
  </si>
  <si>
    <t>Net Revenue</t>
  </si>
  <si>
    <t>Operating Expenese</t>
  </si>
  <si>
    <t>Operating Income</t>
  </si>
  <si>
    <t>Net Income</t>
  </si>
  <si>
    <t>Diluted EPS</t>
  </si>
  <si>
    <t>FY 2023 Millions $</t>
  </si>
  <si>
    <t xml:space="preserve">Revenues </t>
  </si>
  <si>
    <t xml:space="preserve">Non- interest Revenues </t>
  </si>
  <si>
    <t>Discount Revenue</t>
  </si>
  <si>
    <t>Net Card Fees</t>
  </si>
  <si>
    <t xml:space="preserve">Service Fees and other Revenues </t>
  </si>
  <si>
    <t>2023 ($) Millions</t>
  </si>
  <si>
    <t>Processed revenue</t>
  </si>
  <si>
    <t>Total non-interest Revenues</t>
  </si>
  <si>
    <t>Interest Income</t>
  </si>
  <si>
    <t xml:space="preserve">Interest on Loans </t>
  </si>
  <si>
    <t xml:space="preserve">Interest and Dividends on Investment Sercurities </t>
  </si>
  <si>
    <t xml:space="preserve">Deposits with Banks and Other </t>
  </si>
  <si>
    <t>Total Interest Income</t>
  </si>
  <si>
    <t xml:space="preserve">Interest Expense </t>
  </si>
  <si>
    <t>Deposits</t>
  </si>
  <si>
    <t>Long-term debt and Other</t>
  </si>
  <si>
    <t>Total Interest Expense</t>
  </si>
  <si>
    <t xml:space="preserve">Net Interest Income </t>
  </si>
  <si>
    <t>Total Revenues Net of Interest Expense</t>
  </si>
  <si>
    <t xml:space="preserve">General and Administrative </t>
  </si>
  <si>
    <t>Advertising and Marketing</t>
  </si>
  <si>
    <t xml:space="preserve">Depreciation and Amorization </t>
  </si>
  <si>
    <t>Provision for litigation</t>
  </si>
  <si>
    <t>Total Operating Expenses</t>
  </si>
  <si>
    <t>Investment Income</t>
  </si>
  <si>
    <t>Gains (Losses) on Equity investments</t>
  </si>
  <si>
    <t>Interest Expense</t>
  </si>
  <si>
    <t>Other Income (expense) net</t>
  </si>
  <si>
    <t>Total Other Income (Expense)</t>
  </si>
  <si>
    <t>Income before Taxes</t>
  </si>
  <si>
    <t>Income Tax Expense</t>
  </si>
  <si>
    <t xml:space="preserve">Net Income </t>
  </si>
  <si>
    <t>Basic EPS</t>
  </si>
  <si>
    <t>Personel</t>
  </si>
  <si>
    <t>Marketing</t>
  </si>
  <si>
    <t>Netwroking and Processing</t>
  </si>
  <si>
    <t>Professionnal Fees</t>
  </si>
  <si>
    <t xml:space="preserve">Deprciation and Amorization </t>
  </si>
  <si>
    <t>General Adminitrative</t>
  </si>
  <si>
    <t>Litigation provision</t>
  </si>
  <si>
    <t>Total Operating Expenese</t>
  </si>
  <si>
    <t>Operating Expenses</t>
  </si>
  <si>
    <t xml:space="preserve">Non-Operating Income </t>
  </si>
  <si>
    <t>Investment Income(Expense)</t>
  </si>
  <si>
    <t>Income Before Income Taxes</t>
  </si>
  <si>
    <t>Income tax Provisons</t>
  </si>
  <si>
    <t>Total Non-Operating Income (Expense)</t>
  </si>
  <si>
    <t>Provisions for Credit Losses</t>
  </si>
  <si>
    <t xml:space="preserve">Card member receivables </t>
  </si>
  <si>
    <t>Card member loans</t>
  </si>
  <si>
    <t>Other</t>
  </si>
  <si>
    <t>Total provisions for credit loans</t>
  </si>
  <si>
    <t>Total Revenues of Interest of Expense after provisions for CC Losses</t>
  </si>
  <si>
    <t>Expenses</t>
  </si>
  <si>
    <t>Card Member Rewards</t>
  </si>
  <si>
    <t>Business Development</t>
  </si>
  <si>
    <t xml:space="preserve">Card Member Services </t>
  </si>
  <si>
    <t>Salaries and Employee Benefits</t>
  </si>
  <si>
    <t>Other, net</t>
  </si>
  <si>
    <t>Total Expenses</t>
  </si>
  <si>
    <t>Pretax Income</t>
  </si>
  <si>
    <t>Income Tax Provision</t>
  </si>
  <si>
    <t>Analysis of the Statements</t>
  </si>
  <si>
    <t xml:space="preserve">Ratios </t>
  </si>
  <si>
    <t xml:space="preserve">Visa </t>
  </si>
  <si>
    <t>Mastercard</t>
  </si>
  <si>
    <t>American Express</t>
  </si>
  <si>
    <t>Operating Ratio</t>
  </si>
  <si>
    <t>American Express using total net  Revenue</t>
  </si>
  <si>
    <t>Net Income(Gross Profit) Ratio</t>
  </si>
  <si>
    <t>EBITDA</t>
  </si>
  <si>
    <t>-</t>
  </si>
  <si>
    <t>EBITDA Ratio</t>
  </si>
  <si>
    <t>Debt to Equity Ratio</t>
  </si>
  <si>
    <t>Assets</t>
  </si>
  <si>
    <t>Cash and Cash Equivalents</t>
  </si>
  <si>
    <t>Prepaid Expenses</t>
  </si>
  <si>
    <t xml:space="preserve">Restricted cash equivalents </t>
  </si>
  <si>
    <t xml:space="preserve">Investment Sercuities </t>
  </si>
  <si>
    <t xml:space="preserve">Settlement Receivable </t>
  </si>
  <si>
    <t>Accounts Receivable</t>
  </si>
  <si>
    <t>Customer Collateral</t>
  </si>
  <si>
    <t>Current portion of Client Incentives</t>
  </si>
  <si>
    <t>Total Current Assets</t>
  </si>
  <si>
    <t>Client Incentives</t>
  </si>
  <si>
    <t>Property, Equipment and Technology, net</t>
  </si>
  <si>
    <t>Goodwill</t>
  </si>
  <si>
    <t>Intangible Assets,Net</t>
  </si>
  <si>
    <t>Other Asssets</t>
  </si>
  <si>
    <t>Total Assets</t>
  </si>
  <si>
    <t>Liabillities</t>
  </si>
  <si>
    <t>Accounts Payable</t>
  </si>
  <si>
    <t xml:space="preserve">Settlement Payable </t>
  </si>
  <si>
    <t>Accured Compensation and Benefits</t>
  </si>
  <si>
    <t>Accured Liabilites</t>
  </si>
  <si>
    <t>Current Maturities of Debt</t>
  </si>
  <si>
    <t>Accured Litigation</t>
  </si>
  <si>
    <t>Total Current Liabilities</t>
  </si>
  <si>
    <t>Long Term Debt</t>
  </si>
  <si>
    <t>Deffered Tax Liabilities</t>
  </si>
  <si>
    <t>Other Liabilities</t>
  </si>
  <si>
    <t>Total Liabilities</t>
  </si>
  <si>
    <t>Total Equity</t>
  </si>
  <si>
    <t>Resricted Cash for Litigation Settlements</t>
  </si>
  <si>
    <t>Investments</t>
  </si>
  <si>
    <t>Settlement Receivable</t>
  </si>
  <si>
    <t>Deferred Income Taxes</t>
  </si>
  <si>
    <t xml:space="preserve">Settlement Obligations </t>
  </si>
  <si>
    <t>Restricted Sercurity Deposits held for Customers</t>
  </si>
  <si>
    <t>Accured Expenses</t>
  </si>
  <si>
    <t>Short-Term Debt</t>
  </si>
  <si>
    <t>Other Current Liabilities</t>
  </si>
  <si>
    <t xml:space="preserve">Deffered Income Taxes </t>
  </si>
  <si>
    <t xml:space="preserve">Investment Sercurities </t>
  </si>
  <si>
    <t>Interest Bearing Deposits</t>
  </si>
  <si>
    <t>Short-Term Investment Sercurities</t>
  </si>
  <si>
    <t>Card Member Receivables</t>
  </si>
  <si>
    <t>Card Member Loans</t>
  </si>
  <si>
    <t>Premises and Equipment</t>
  </si>
  <si>
    <t xml:space="preserve">Other Loans </t>
  </si>
  <si>
    <t>Customer Deposits</t>
  </si>
  <si>
    <t>Short-Term Borrowing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</si>
</sst>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4" x14ac:knownFonts="1">
    <font>
      <sz val="11"/>
      <color theme="1"/>
      <name val="Calibri"/>
      <family val="2"/>
      <scheme val="minor"/>
    </font>
    <font>
      <b/>
      <sz val="11"/>
      <color theme="1"/>
      <name val="Calibri"/>
      <family val="2"/>
      <scheme val="minor"/>
    </font>
    <font>
      <b/>
      <sz val="18"/>
      <color theme="0"/>
      <name val="Calibri"/>
      <family val="2"/>
      <scheme val="minor"/>
    </font>
    <font>
      <sz val="11"/>
      <color theme="1"/>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43" fontId="3" fillId="0" borderId="0" applyFont="0" applyFill="0" applyBorder="0" applyAlignment="0" applyProtection="0"/>
  </cellStyleXfs>
  <cellXfs count="17">
    <xf numFmtId="0" fontId="0" fillId="0" borderId="0" xfId="0"/>
    <xf numFmtId="0" fontId="2"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indent="1"/>
    </xf>
    <xf numFmtId="0" fontId="1" fillId="0" borderId="0" xfId="0" applyFont="1"/>
    <xf numFmtId="9" fontId="0" fillId="0" borderId="0" xfId="0" applyNumberFormat="1"/>
    <xf numFmtId="3" fontId="0" fillId="0" borderId="0" xfId="0" applyNumberFormat="1"/>
    <xf numFmtId="164" fontId="0" fillId="0" borderId="0" xfId="1" applyNumberFormat="1" applyFont="1"/>
    <xf numFmtId="3" fontId="1" fillId="0" borderId="0" xfId="0" applyNumberFormat="1" applyFont="1"/>
    <xf numFmtId="165" fontId="0" fillId="0" borderId="0" xfId="0" applyNumberFormat="1"/>
    <xf numFmtId="2" fontId="0" fillId="0" borderId="0" xfId="0" applyNumberFormat="1"/>
    <xf numFmtId="43" fontId="0" fillId="0" borderId="0" xfId="1" applyFont="1"/>
    <xf numFmtId="43" fontId="0" fillId="0" borderId="0" xfId="0" applyNumberFormat="1"/>
    <xf numFmtId="16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Financial Ratios</a:t>
            </a:r>
          </a:p>
        </c:rich>
      </c:tx>
      <c:layout>
        <c:manualLayout>
          <c:xMode val="edge"/>
          <c:yMode val="edge"/>
          <c:x val="0.40949300087489071"/>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Analysis!$A$2</c:f>
              <c:strCache>
                <c:ptCount val="1"/>
                <c:pt idx="0">
                  <c:v>Net Income(Gross Profit) Ratio</c:v>
                </c:pt>
              </c:strCache>
            </c:strRef>
          </c:tx>
          <c:spPr>
            <a:solidFill>
              <a:schemeClr val="accent1"/>
            </a:solidFill>
            <a:ln>
              <a:noFill/>
            </a:ln>
            <a:effectLst/>
          </c:spPr>
          <c:invertIfNegative val="0"/>
          <c:cat>
            <c:strRef>
              <c:f>Analysis!$B$1:$D$1</c:f>
              <c:strCache>
                <c:ptCount val="3"/>
                <c:pt idx="0">
                  <c:v>Visa </c:v>
                </c:pt>
                <c:pt idx="1">
                  <c:v>Mastercard</c:v>
                </c:pt>
                <c:pt idx="2">
                  <c:v>American Express</c:v>
                </c:pt>
              </c:strCache>
            </c:strRef>
          </c:cat>
          <c:val>
            <c:numRef>
              <c:f>Analysis!$B$2:$D$2</c:f>
              <c:numCache>
                <c:formatCode>_(* #,##0.00_);_(* \(#,##0.00\);_(* "-"??_);_(@_)</c:formatCode>
                <c:ptCount val="3"/>
                <c:pt idx="0">
                  <c:v>52.898661684990657</c:v>
                </c:pt>
                <c:pt idx="1">
                  <c:v>44.605147820543465</c:v>
                </c:pt>
                <c:pt idx="2">
                  <c:v>17.673751081657205</c:v>
                </c:pt>
              </c:numCache>
            </c:numRef>
          </c:val>
          <c:extLst>
            <c:ext xmlns:c16="http://schemas.microsoft.com/office/drawing/2014/chart" uri="{C3380CC4-5D6E-409C-BE32-E72D297353CC}">
              <c16:uniqueId val="{00000000-8EE8-4613-88B1-D462FCA22961}"/>
            </c:ext>
          </c:extLst>
        </c:ser>
        <c:ser>
          <c:idx val="1"/>
          <c:order val="1"/>
          <c:tx>
            <c:strRef>
              <c:f>Analysis!$A$3</c:f>
              <c:strCache>
                <c:ptCount val="1"/>
                <c:pt idx="0">
                  <c:v>Operating Ratio</c:v>
                </c:pt>
              </c:strCache>
            </c:strRef>
          </c:tx>
          <c:spPr>
            <a:solidFill>
              <a:schemeClr val="accent2"/>
            </a:solidFill>
            <a:ln>
              <a:noFill/>
            </a:ln>
            <a:effectLst/>
          </c:spPr>
          <c:invertIfNegative val="0"/>
          <c:cat>
            <c:strRef>
              <c:f>Analysis!$B$1:$D$1</c:f>
              <c:strCache>
                <c:ptCount val="3"/>
                <c:pt idx="0">
                  <c:v>Visa </c:v>
                </c:pt>
                <c:pt idx="1">
                  <c:v>Mastercard</c:v>
                </c:pt>
                <c:pt idx="2">
                  <c:v>American Express</c:v>
                </c:pt>
              </c:strCache>
            </c:strRef>
          </c:cat>
          <c:val>
            <c:numRef>
              <c:f>Analysis!$B$3:$D$3</c:f>
              <c:numCache>
                <c:formatCode>0.00</c:formatCode>
                <c:ptCount val="3"/>
                <c:pt idx="0">
                  <c:v>64.31262058616359</c:v>
                </c:pt>
                <c:pt idx="1">
                  <c:v>55.81321220814408</c:v>
                </c:pt>
                <c:pt idx="2">
                  <c:v>95.14151242059053</c:v>
                </c:pt>
              </c:numCache>
            </c:numRef>
          </c:val>
          <c:extLst>
            <c:ext xmlns:c16="http://schemas.microsoft.com/office/drawing/2014/chart" uri="{C3380CC4-5D6E-409C-BE32-E72D297353CC}">
              <c16:uniqueId val="{00000001-8EE8-4613-88B1-D462FCA22961}"/>
            </c:ext>
          </c:extLst>
        </c:ser>
        <c:ser>
          <c:idx val="2"/>
          <c:order val="2"/>
          <c:tx>
            <c:strRef>
              <c:f>Analysis!$A$4</c:f>
              <c:strCache>
                <c:ptCount val="1"/>
                <c:pt idx="0">
                  <c:v>EBITDA Ratio</c:v>
                </c:pt>
              </c:strCache>
            </c:strRef>
          </c:tx>
          <c:spPr>
            <a:solidFill>
              <a:schemeClr val="accent3"/>
            </a:solidFill>
            <a:ln>
              <a:noFill/>
            </a:ln>
            <a:effectLst/>
          </c:spPr>
          <c:invertIfNegative val="0"/>
          <c:cat>
            <c:strRef>
              <c:f>Analysis!$B$1:$D$1</c:f>
              <c:strCache>
                <c:ptCount val="3"/>
                <c:pt idx="0">
                  <c:v>Visa </c:v>
                </c:pt>
                <c:pt idx="1">
                  <c:v>Mastercard</c:v>
                </c:pt>
                <c:pt idx="2">
                  <c:v>American Express</c:v>
                </c:pt>
              </c:strCache>
            </c:strRef>
          </c:cat>
          <c:val>
            <c:numRef>
              <c:f>Analysis!$B$4:$D$4</c:f>
              <c:numCache>
                <c:formatCode>0.000</c:formatCode>
                <c:ptCount val="3"/>
                <c:pt idx="0" formatCode="_(* #,##0.00_);_(* \(#,##0.00\);_(* &quot;-&quot;??_);_(@_)">
                  <c:v>67.200563501056564</c:v>
                </c:pt>
                <c:pt idx="1">
                  <c:v>57.526496135150204</c:v>
                </c:pt>
                <c:pt idx="2">
                  <c:v>22.188218906312656</c:v>
                </c:pt>
              </c:numCache>
            </c:numRef>
          </c:val>
          <c:extLst>
            <c:ext xmlns:c16="http://schemas.microsoft.com/office/drawing/2014/chart" uri="{C3380CC4-5D6E-409C-BE32-E72D297353CC}">
              <c16:uniqueId val="{00000002-8EE8-4613-88B1-D462FCA22961}"/>
            </c:ext>
          </c:extLst>
        </c:ser>
        <c:dLbls>
          <c:showLegendKey val="0"/>
          <c:showVal val="0"/>
          <c:showCatName val="0"/>
          <c:showSerName val="0"/>
          <c:showPercent val="0"/>
          <c:showBubbleSize val="0"/>
        </c:dLbls>
        <c:gapWidth val="182"/>
        <c:axId val="542711592"/>
        <c:axId val="542714472"/>
      </c:barChart>
      <c:catAx>
        <c:axId val="542711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714472"/>
        <c:crosses val="autoZero"/>
        <c:auto val="1"/>
        <c:lblAlgn val="ctr"/>
        <c:lblOffset val="100"/>
        <c:noMultiLvlLbl val="0"/>
      </c:catAx>
      <c:valAx>
        <c:axId val="542714472"/>
        <c:scaling>
          <c:orientation val="minMax"/>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711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Analysis!$A$5</c:f>
              <c:strCache>
                <c:ptCount val="1"/>
                <c:pt idx="0">
                  <c:v>Debt to Equity Ratio</c:v>
                </c:pt>
              </c:strCache>
            </c:strRef>
          </c:tx>
          <c:spPr>
            <a:solidFill>
              <a:schemeClr val="accent1"/>
            </a:solidFill>
            <a:ln>
              <a:noFill/>
            </a:ln>
            <a:effectLst/>
          </c:spPr>
          <c:invertIfNegative val="0"/>
          <c:cat>
            <c:strRef>
              <c:f>Analysis!$B$1:$D$1</c:f>
              <c:strCache>
                <c:ptCount val="3"/>
                <c:pt idx="0">
                  <c:v>Visa </c:v>
                </c:pt>
                <c:pt idx="1">
                  <c:v>Mastercard</c:v>
                </c:pt>
                <c:pt idx="2">
                  <c:v>American Express</c:v>
                </c:pt>
              </c:strCache>
            </c:strRef>
          </c:cat>
          <c:val>
            <c:numRef>
              <c:f>Analysis!$B$5:$D$5</c:f>
              <c:numCache>
                <c:formatCode>0.00</c:formatCode>
                <c:ptCount val="3"/>
                <c:pt idx="0">
                  <c:v>1.3364831022642192</c:v>
                </c:pt>
                <c:pt idx="1">
                  <c:v>5.0825806451612907</c:v>
                </c:pt>
                <c:pt idx="2">
                  <c:v>8.3063406636489994</c:v>
                </c:pt>
              </c:numCache>
            </c:numRef>
          </c:val>
          <c:extLst>
            <c:ext xmlns:c16="http://schemas.microsoft.com/office/drawing/2014/chart" uri="{C3380CC4-5D6E-409C-BE32-E72D297353CC}">
              <c16:uniqueId val="{00000000-3BD8-4C2C-A794-49F8D446E270}"/>
            </c:ext>
          </c:extLst>
        </c:ser>
        <c:dLbls>
          <c:showLegendKey val="0"/>
          <c:showVal val="0"/>
          <c:showCatName val="0"/>
          <c:showSerName val="0"/>
          <c:showPercent val="0"/>
          <c:showBubbleSize val="0"/>
        </c:dLbls>
        <c:gapWidth val="219"/>
        <c:overlap val="-27"/>
        <c:axId val="542769552"/>
        <c:axId val="542764512"/>
      </c:barChart>
      <c:catAx>
        <c:axId val="54276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764512"/>
        <c:crosses val="autoZero"/>
        <c:auto val="1"/>
        <c:lblAlgn val="ctr"/>
        <c:lblOffset val="100"/>
        <c:noMultiLvlLbl val="0"/>
      </c:catAx>
      <c:valAx>
        <c:axId val="542764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769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175260</xdr:colOff>
      <xdr:row>11</xdr:row>
      <xdr:rowOff>118110</xdr:rowOff>
    </xdr:from>
    <xdr:to>
      <xdr:col>4</xdr:col>
      <xdr:colOff>320040</xdr:colOff>
      <xdr:row>26</xdr:row>
      <xdr:rowOff>118110</xdr:rowOff>
    </xdr:to>
    <xdr:graphicFrame macro="">
      <xdr:nvGraphicFramePr>
        <xdr:cNvPr id="2" name="Chart 1">
          <a:extLst>
            <a:ext uri="{FF2B5EF4-FFF2-40B4-BE49-F238E27FC236}">
              <a16:creationId xmlns:a16="http://schemas.microsoft.com/office/drawing/2014/main" id="{9AB9D155-1450-B6DB-88D7-1FFFE8639D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381000</xdr:colOff>
      <xdr:row>11</xdr:row>
      <xdr:rowOff>72390</xdr:rowOff>
    </xdr:from>
    <xdr:to>
      <xdr:col>8</xdr:col>
      <xdr:colOff>586740</xdr:colOff>
      <xdr:row>26</xdr:row>
      <xdr:rowOff>72390</xdr:rowOff>
    </xdr:to>
    <xdr:graphicFrame macro="">
      <xdr:nvGraphicFramePr>
        <xdr:cNvPr id="3" name="Chart 2">
          <a:extLst>
            <a:ext uri="{FF2B5EF4-FFF2-40B4-BE49-F238E27FC236}">
              <a16:creationId xmlns:a16="http://schemas.microsoft.com/office/drawing/2014/main" id="{CD85016F-70AA-47FC-330F-0A12176D56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topLeftCell="A8" workbookViewId="0">
      <selection activeCell="A24" sqref="A24"/>
    </sheetView>
  </sheetViews>
  <sheetFormatPr defaultRowHeight="14.4" x14ac:dyDescent="0.3"/>
  <cols>
    <col min="1" max="1" width="157.88671875" style="2" customWidth="1"/>
  </cols>
  <sheetData>
    <row r="1" spans="1:3" ht="23.4" x14ac:dyDescent="0.45">
      <c r="A1" s="1" t="s">
        <v>0</v>
      </c>
    </row>
    <row r="3" spans="1:3" x14ac:dyDescent="0.3">
      <c r="A3" s="2" t="s">
        <v>7</v>
      </c>
    </row>
    <row r="4" spans="1:3" s="6" customFormat="1" x14ac:dyDescent="0.3">
      <c r="A4" s="5" t="s">
        <v>1</v>
      </c>
    </row>
    <row r="5" spans="1:3" x14ac:dyDescent="0.3">
      <c r="A5" s="3" t="s">
        <v>2</v>
      </c>
    </row>
    <row r="6" spans="1:3" x14ac:dyDescent="0.3">
      <c r="A6" s="3" t="s">
        <v>3</v>
      </c>
    </row>
    <row r="7" spans="1:3" x14ac:dyDescent="0.3">
      <c r="A7" s="3" t="s">
        <v>14</v>
      </c>
    </row>
    <row r="8" spans="1:3" x14ac:dyDescent="0.3">
      <c r="A8" s="3" t="s">
        <v>4</v>
      </c>
    </row>
    <row r="9" spans="1:3" x14ac:dyDescent="0.3">
      <c r="A9" s="3" t="s">
        <v>13</v>
      </c>
    </row>
    <row r="10" spans="1:3" x14ac:dyDescent="0.3">
      <c r="A10" s="3" t="s">
        <v>8</v>
      </c>
    </row>
    <row r="11" spans="1:3" x14ac:dyDescent="0.3">
      <c r="A11" s="3" t="s">
        <v>9</v>
      </c>
      <c r="C11">
        <f>17273/32653*100</f>
        <v>52.898661684990657</v>
      </c>
    </row>
    <row r="12" spans="1:3" x14ac:dyDescent="0.3">
      <c r="A12" s="3" t="s">
        <v>10</v>
      </c>
    </row>
    <row r="15" spans="1:3" x14ac:dyDescent="0.3">
      <c r="A15" s="4" t="s">
        <v>5</v>
      </c>
      <c r="C15">
        <f>Mastercard!B17/Mastercard!B2*100</f>
        <v>44.605147820543465</v>
      </c>
    </row>
    <row r="16" spans="1:3" x14ac:dyDescent="0.3">
      <c r="A16" s="3" t="s">
        <v>12</v>
      </c>
    </row>
    <row r="17" spans="1:3" x14ac:dyDescent="0.3">
      <c r="A17" s="3" t="s">
        <v>6</v>
      </c>
      <c r="C17">
        <f>'American Express'!B35/'American Express'!B7*100</f>
        <v>17.673751081657205</v>
      </c>
    </row>
    <row r="18" spans="1:3" x14ac:dyDescent="0.3">
      <c r="A18" s="3" t="s">
        <v>11</v>
      </c>
    </row>
    <row r="22" spans="1:3" x14ac:dyDescent="0.3">
      <c r="A22" s="4" t="s">
        <v>83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F63C-C5B3-4B61-BA16-3FFB6A56FFCB}">
  <dimension ref="A1:B52"/>
  <sheetViews>
    <sheetView topLeftCell="A28" workbookViewId="0">
      <selection activeCell="B52" sqref="B52"/>
    </sheetView>
  </sheetViews>
  <sheetFormatPr defaultRowHeight="14.4" x14ac:dyDescent="0.3"/>
  <cols>
    <col min="1" max="1" width="35" bestFit="1" customWidth="1"/>
    <col min="2" max="2" width="15.21875" bestFit="1" customWidth="1"/>
  </cols>
  <sheetData>
    <row r="1" spans="1:2" x14ac:dyDescent="0.3">
      <c r="B1" s="7" t="s">
        <v>20</v>
      </c>
    </row>
    <row r="2" spans="1:2" x14ac:dyDescent="0.3">
      <c r="A2" s="7" t="s">
        <v>15</v>
      </c>
      <c r="B2" s="9">
        <v>32653</v>
      </c>
    </row>
    <row r="3" spans="1:2" x14ac:dyDescent="0.3">
      <c r="A3" s="7" t="s">
        <v>62</v>
      </c>
    </row>
    <row r="4" spans="1:2" x14ac:dyDescent="0.3">
      <c r="A4" t="s">
        <v>54</v>
      </c>
      <c r="B4" s="9">
        <v>5831</v>
      </c>
    </row>
    <row r="5" spans="1:2" x14ac:dyDescent="0.3">
      <c r="A5" t="s">
        <v>55</v>
      </c>
      <c r="B5" s="9">
        <v>1341</v>
      </c>
    </row>
    <row r="6" spans="1:2" x14ac:dyDescent="0.3">
      <c r="A6" t="s">
        <v>56</v>
      </c>
      <c r="B6" s="9">
        <v>736</v>
      </c>
    </row>
    <row r="7" spans="1:2" x14ac:dyDescent="0.3">
      <c r="A7" t="s">
        <v>57</v>
      </c>
      <c r="B7" s="9">
        <v>545</v>
      </c>
    </row>
    <row r="8" spans="1:2" x14ac:dyDescent="0.3">
      <c r="A8" t="s">
        <v>58</v>
      </c>
      <c r="B8" s="9">
        <v>943</v>
      </c>
    </row>
    <row r="9" spans="1:2" x14ac:dyDescent="0.3">
      <c r="A9" t="s">
        <v>59</v>
      </c>
      <c r="B9" s="9">
        <v>1330</v>
      </c>
    </row>
    <row r="10" spans="1:2" x14ac:dyDescent="0.3">
      <c r="A10" t="s">
        <v>60</v>
      </c>
      <c r="B10">
        <v>927</v>
      </c>
    </row>
    <row r="11" spans="1:2" x14ac:dyDescent="0.3">
      <c r="A11" s="7" t="s">
        <v>61</v>
      </c>
      <c r="B11" s="9">
        <f>SUM(B10,B9,B8,B7,B6,B5,B4)</f>
        <v>11653</v>
      </c>
    </row>
    <row r="12" spans="1:2" x14ac:dyDescent="0.3">
      <c r="A12" t="s">
        <v>17</v>
      </c>
      <c r="B12" s="9">
        <f>B2-B11</f>
        <v>21000</v>
      </c>
    </row>
    <row r="13" spans="1:2" x14ac:dyDescent="0.3">
      <c r="A13" s="7" t="s">
        <v>63</v>
      </c>
    </row>
    <row r="14" spans="1:2" x14ac:dyDescent="0.3">
      <c r="A14" t="s">
        <v>47</v>
      </c>
      <c r="B14">
        <v>-644</v>
      </c>
    </row>
    <row r="15" spans="1:2" x14ac:dyDescent="0.3">
      <c r="A15" t="s">
        <v>64</v>
      </c>
      <c r="B15">
        <v>681</v>
      </c>
    </row>
    <row r="16" spans="1:2" x14ac:dyDescent="0.3">
      <c r="A16" s="7" t="s">
        <v>67</v>
      </c>
      <c r="B16">
        <f>B15+B14</f>
        <v>37</v>
      </c>
    </row>
    <row r="17" spans="1:2" x14ac:dyDescent="0.3">
      <c r="A17" t="s">
        <v>65</v>
      </c>
      <c r="B17" s="10">
        <v>21037</v>
      </c>
    </row>
    <row r="18" spans="1:2" x14ac:dyDescent="0.3">
      <c r="A18" t="s">
        <v>66</v>
      </c>
      <c r="B18" s="10">
        <v>3764</v>
      </c>
    </row>
    <row r="19" spans="1:2" x14ac:dyDescent="0.3">
      <c r="A19" s="7" t="s">
        <v>18</v>
      </c>
      <c r="B19" s="11">
        <f>B17-B18</f>
        <v>17273</v>
      </c>
    </row>
    <row r="21" spans="1:2" x14ac:dyDescent="0.3">
      <c r="A21" s="7" t="s">
        <v>95</v>
      </c>
    </row>
    <row r="22" spans="1:2" x14ac:dyDescent="0.3">
      <c r="A22" t="s">
        <v>96</v>
      </c>
      <c r="B22" s="9">
        <v>16286</v>
      </c>
    </row>
    <row r="23" spans="1:2" x14ac:dyDescent="0.3">
      <c r="A23" t="s">
        <v>98</v>
      </c>
      <c r="B23" s="9">
        <v>1764</v>
      </c>
    </row>
    <row r="24" spans="1:2" x14ac:dyDescent="0.3">
      <c r="A24" t="s">
        <v>99</v>
      </c>
      <c r="B24" s="9">
        <v>3842</v>
      </c>
    </row>
    <row r="25" spans="1:2" x14ac:dyDescent="0.3">
      <c r="A25" t="s">
        <v>100</v>
      </c>
      <c r="B25" s="9">
        <v>2183</v>
      </c>
    </row>
    <row r="26" spans="1:2" x14ac:dyDescent="0.3">
      <c r="A26" t="s">
        <v>101</v>
      </c>
      <c r="B26" s="9">
        <v>2291</v>
      </c>
    </row>
    <row r="27" spans="1:2" x14ac:dyDescent="0.3">
      <c r="A27" t="s">
        <v>102</v>
      </c>
      <c r="B27" s="9">
        <v>3005</v>
      </c>
    </row>
    <row r="28" spans="1:2" x14ac:dyDescent="0.3">
      <c r="A28" t="s">
        <v>103</v>
      </c>
      <c r="B28" s="9">
        <v>1577</v>
      </c>
    </row>
    <row r="29" spans="1:2" x14ac:dyDescent="0.3">
      <c r="A29" t="s">
        <v>97</v>
      </c>
      <c r="B29" s="9">
        <v>2584</v>
      </c>
    </row>
    <row r="30" spans="1:2" x14ac:dyDescent="0.3">
      <c r="A30" s="7" t="s">
        <v>104</v>
      </c>
      <c r="B30" s="11">
        <f>SUM(B22:B29)</f>
        <v>33532</v>
      </c>
    </row>
    <row r="31" spans="1:2" x14ac:dyDescent="0.3">
      <c r="A31" t="s">
        <v>99</v>
      </c>
      <c r="B31" s="9">
        <v>1921</v>
      </c>
    </row>
    <row r="32" spans="1:2" x14ac:dyDescent="0.3">
      <c r="A32" t="s">
        <v>105</v>
      </c>
      <c r="B32" s="9">
        <v>3789</v>
      </c>
    </row>
    <row r="33" spans="1:2" x14ac:dyDescent="0.3">
      <c r="A33" t="s">
        <v>106</v>
      </c>
      <c r="B33" s="9">
        <v>3425</v>
      </c>
    </row>
    <row r="34" spans="1:2" x14ac:dyDescent="0.3">
      <c r="A34" t="s">
        <v>107</v>
      </c>
      <c r="B34" s="9">
        <v>17997</v>
      </c>
    </row>
    <row r="35" spans="1:2" x14ac:dyDescent="0.3">
      <c r="A35" t="s">
        <v>108</v>
      </c>
      <c r="B35" s="9">
        <v>26104</v>
      </c>
    </row>
    <row r="36" spans="1:2" x14ac:dyDescent="0.3">
      <c r="A36" t="s">
        <v>109</v>
      </c>
      <c r="B36" s="9">
        <v>3731</v>
      </c>
    </row>
    <row r="37" spans="1:2" x14ac:dyDescent="0.3">
      <c r="A37" s="7" t="s">
        <v>110</v>
      </c>
      <c r="B37" s="11">
        <f>B30+SUM(B31:B36)</f>
        <v>90499</v>
      </c>
    </row>
    <row r="38" spans="1:2" x14ac:dyDescent="0.3">
      <c r="A38" s="7" t="s">
        <v>111</v>
      </c>
    </row>
    <row r="39" spans="1:2" x14ac:dyDescent="0.3">
      <c r="A39" t="s">
        <v>112</v>
      </c>
      <c r="B39" s="9">
        <v>375</v>
      </c>
    </row>
    <row r="40" spans="1:2" x14ac:dyDescent="0.3">
      <c r="A40" t="s">
        <v>113</v>
      </c>
      <c r="B40" s="9">
        <v>3269</v>
      </c>
    </row>
    <row r="41" spans="1:2" x14ac:dyDescent="0.3">
      <c r="A41" t="s">
        <v>102</v>
      </c>
      <c r="B41" s="9">
        <v>3005</v>
      </c>
    </row>
    <row r="42" spans="1:2" x14ac:dyDescent="0.3">
      <c r="A42" t="s">
        <v>114</v>
      </c>
      <c r="B42" s="9">
        <v>1506</v>
      </c>
    </row>
    <row r="43" spans="1:2" x14ac:dyDescent="0.3">
      <c r="A43" t="s">
        <v>105</v>
      </c>
      <c r="B43" s="9">
        <v>8177</v>
      </c>
    </row>
    <row r="44" spans="1:2" x14ac:dyDescent="0.3">
      <c r="A44" t="s">
        <v>115</v>
      </c>
      <c r="B44" s="9">
        <v>5015</v>
      </c>
    </row>
    <row r="45" spans="1:2" x14ac:dyDescent="0.3">
      <c r="A45" t="s">
        <v>116</v>
      </c>
      <c r="B45" t="s">
        <v>92</v>
      </c>
    </row>
    <row r="46" spans="1:2" x14ac:dyDescent="0.3">
      <c r="A46" t="s">
        <v>117</v>
      </c>
      <c r="B46" s="9">
        <v>1751</v>
      </c>
    </row>
    <row r="47" spans="1:2" x14ac:dyDescent="0.3">
      <c r="A47" s="7" t="s">
        <v>118</v>
      </c>
      <c r="B47" s="11">
        <f>SUM(B39:B46)</f>
        <v>23098</v>
      </c>
    </row>
    <row r="48" spans="1:2" x14ac:dyDescent="0.3">
      <c r="A48" t="s">
        <v>119</v>
      </c>
      <c r="B48" s="9">
        <v>20463</v>
      </c>
    </row>
    <row r="49" spans="1:2" x14ac:dyDescent="0.3">
      <c r="A49" t="s">
        <v>120</v>
      </c>
      <c r="B49" s="9">
        <v>5114</v>
      </c>
    </row>
    <row r="50" spans="1:2" x14ac:dyDescent="0.3">
      <c r="A50" t="s">
        <v>121</v>
      </c>
      <c r="B50" s="9">
        <v>3091</v>
      </c>
    </row>
    <row r="51" spans="1:2" x14ac:dyDescent="0.3">
      <c r="A51" s="7" t="s">
        <v>122</v>
      </c>
      <c r="B51" s="11">
        <f>B47+SUM(B48:B50)</f>
        <v>51766</v>
      </c>
    </row>
    <row r="52" spans="1:2" x14ac:dyDescent="0.3">
      <c r="A52" s="7" t="s">
        <v>123</v>
      </c>
      <c r="B52" s="11">
        <v>38733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11CD3-EEE5-428E-8BB3-41FC9796E96D}">
  <dimension ref="A1:B50"/>
  <sheetViews>
    <sheetView topLeftCell="A29" workbookViewId="0">
      <selection activeCell="B50" sqref="B50"/>
    </sheetView>
  </sheetViews>
  <sheetFormatPr defaultRowHeight="14.4" x14ac:dyDescent="0.3"/>
  <cols>
    <col min="1" max="1" width="40.88671875" bestFit="1" customWidth="1"/>
    <col min="2" max="2" width="15.21875" bestFit="1" customWidth="1"/>
  </cols>
  <sheetData>
    <row r="1" spans="1:2" x14ac:dyDescent="0.3">
      <c r="B1" s="7" t="s">
        <v>20</v>
      </c>
    </row>
    <row r="2" spans="1:2" x14ac:dyDescent="0.3">
      <c r="A2" s="7" t="s">
        <v>15</v>
      </c>
      <c r="B2" s="9">
        <v>25098</v>
      </c>
    </row>
    <row r="3" spans="1:2" x14ac:dyDescent="0.3">
      <c r="A3" t="s">
        <v>16</v>
      </c>
    </row>
    <row r="4" spans="1:2" x14ac:dyDescent="0.3">
      <c r="A4" t="s">
        <v>40</v>
      </c>
      <c r="B4" s="9">
        <v>8927</v>
      </c>
    </row>
    <row r="5" spans="1:2" x14ac:dyDescent="0.3">
      <c r="A5" t="s">
        <v>41</v>
      </c>
      <c r="B5">
        <v>825</v>
      </c>
    </row>
    <row r="6" spans="1:2" x14ac:dyDescent="0.3">
      <c r="A6" t="s">
        <v>42</v>
      </c>
      <c r="B6">
        <v>799</v>
      </c>
    </row>
    <row r="7" spans="1:2" x14ac:dyDescent="0.3">
      <c r="A7" t="s">
        <v>43</v>
      </c>
      <c r="B7">
        <v>539</v>
      </c>
    </row>
    <row r="8" spans="1:2" x14ac:dyDescent="0.3">
      <c r="A8" s="7" t="s">
        <v>44</v>
      </c>
      <c r="B8" s="9">
        <f>B7+B6+B5+B4</f>
        <v>11090</v>
      </c>
    </row>
    <row r="9" spans="1:2" x14ac:dyDescent="0.3">
      <c r="A9" t="s">
        <v>17</v>
      </c>
      <c r="B9" s="9">
        <f>B2-B8</f>
        <v>14008</v>
      </c>
    </row>
    <row r="10" spans="1:2" x14ac:dyDescent="0.3">
      <c r="A10" t="s">
        <v>45</v>
      </c>
      <c r="B10">
        <v>274</v>
      </c>
    </row>
    <row r="11" spans="1:2" x14ac:dyDescent="0.3">
      <c r="A11" t="s">
        <v>46</v>
      </c>
      <c r="B11">
        <v>-61</v>
      </c>
    </row>
    <row r="12" spans="1:2" x14ac:dyDescent="0.3">
      <c r="A12" t="s">
        <v>47</v>
      </c>
      <c r="B12">
        <v>-575</v>
      </c>
    </row>
    <row r="13" spans="1:2" x14ac:dyDescent="0.3">
      <c r="A13" t="s">
        <v>48</v>
      </c>
      <c r="B13">
        <v>-7</v>
      </c>
    </row>
    <row r="14" spans="1:2" x14ac:dyDescent="0.3">
      <c r="A14" s="7" t="s">
        <v>49</v>
      </c>
      <c r="B14">
        <f>B13+B12+B11+B10</f>
        <v>-369</v>
      </c>
    </row>
    <row r="15" spans="1:2" x14ac:dyDescent="0.3">
      <c r="A15" t="s">
        <v>50</v>
      </c>
      <c r="B15" s="9">
        <v>13639</v>
      </c>
    </row>
    <row r="16" spans="1:2" x14ac:dyDescent="0.3">
      <c r="A16" t="s">
        <v>51</v>
      </c>
      <c r="B16" s="9">
        <v>2444</v>
      </c>
    </row>
    <row r="17" spans="1:2" x14ac:dyDescent="0.3">
      <c r="A17" s="7" t="s">
        <v>52</v>
      </c>
      <c r="B17" s="11">
        <f>B15-B16</f>
        <v>11195</v>
      </c>
    </row>
    <row r="19" spans="1:2" x14ac:dyDescent="0.3">
      <c r="A19" t="s">
        <v>53</v>
      </c>
      <c r="B19">
        <v>11.86</v>
      </c>
    </row>
    <row r="20" spans="1:2" x14ac:dyDescent="0.3">
      <c r="A20" t="s">
        <v>19</v>
      </c>
      <c r="B20">
        <v>11.83</v>
      </c>
    </row>
    <row r="22" spans="1:2" x14ac:dyDescent="0.3">
      <c r="A22" s="7" t="s">
        <v>95</v>
      </c>
      <c r="B22" s="8"/>
    </row>
    <row r="23" spans="1:2" x14ac:dyDescent="0.3">
      <c r="A23" t="s">
        <v>96</v>
      </c>
      <c r="B23" s="10">
        <v>8588</v>
      </c>
    </row>
    <row r="24" spans="1:2" x14ac:dyDescent="0.3">
      <c r="A24" t="s">
        <v>98</v>
      </c>
      <c r="B24" s="7" t="s">
        <v>92</v>
      </c>
    </row>
    <row r="25" spans="1:2" x14ac:dyDescent="0.3">
      <c r="A25" t="s">
        <v>124</v>
      </c>
      <c r="B25" s="9">
        <v>1845</v>
      </c>
    </row>
    <row r="26" spans="1:2" x14ac:dyDescent="0.3">
      <c r="A26" t="s">
        <v>125</v>
      </c>
      <c r="B26">
        <v>592</v>
      </c>
    </row>
    <row r="27" spans="1:2" x14ac:dyDescent="0.3">
      <c r="A27" t="s">
        <v>101</v>
      </c>
      <c r="B27" s="9">
        <v>4060</v>
      </c>
    </row>
    <row r="28" spans="1:2" x14ac:dyDescent="0.3">
      <c r="A28" t="s">
        <v>126</v>
      </c>
      <c r="B28" s="9">
        <v>1233</v>
      </c>
    </row>
    <row r="29" spans="1:2" x14ac:dyDescent="0.3">
      <c r="A29" t="s">
        <v>97</v>
      </c>
      <c r="B29" s="9">
        <v>2643</v>
      </c>
    </row>
    <row r="30" spans="1:2" x14ac:dyDescent="0.3">
      <c r="A30" s="7" t="s">
        <v>104</v>
      </c>
      <c r="B30" s="16">
        <f>SUM(B23:B29)</f>
        <v>18961</v>
      </c>
    </row>
    <row r="31" spans="1:2" x14ac:dyDescent="0.3">
      <c r="A31" t="s">
        <v>106</v>
      </c>
      <c r="B31" s="9">
        <v>2061</v>
      </c>
    </row>
    <row r="32" spans="1:2" x14ac:dyDescent="0.3">
      <c r="A32" t="s">
        <v>127</v>
      </c>
      <c r="B32" s="9">
        <v>1355</v>
      </c>
    </row>
    <row r="33" spans="1:2" x14ac:dyDescent="0.3">
      <c r="A33" t="s">
        <v>107</v>
      </c>
      <c r="B33" s="9">
        <v>7660</v>
      </c>
    </row>
    <row r="34" spans="1:2" x14ac:dyDescent="0.3">
      <c r="A34" t="s">
        <v>108</v>
      </c>
      <c r="B34" s="9">
        <v>4086</v>
      </c>
    </row>
    <row r="35" spans="1:2" x14ac:dyDescent="0.3">
      <c r="A35" t="s">
        <v>109</v>
      </c>
      <c r="B35" s="9">
        <v>8325</v>
      </c>
    </row>
    <row r="36" spans="1:2" x14ac:dyDescent="0.3">
      <c r="A36" s="7" t="s">
        <v>110</v>
      </c>
      <c r="B36" s="16">
        <f>B30+SUM(B31:B35)</f>
        <v>42448</v>
      </c>
    </row>
    <row r="37" spans="1:2" x14ac:dyDescent="0.3">
      <c r="A37" s="7" t="s">
        <v>111</v>
      </c>
    </row>
    <row r="38" spans="1:2" x14ac:dyDescent="0.3">
      <c r="A38" t="s">
        <v>112</v>
      </c>
      <c r="B38" s="9">
        <v>834</v>
      </c>
    </row>
    <row r="39" spans="1:2" x14ac:dyDescent="0.3">
      <c r="A39" t="s">
        <v>128</v>
      </c>
      <c r="B39" s="9">
        <v>1399</v>
      </c>
    </row>
    <row r="40" spans="1:2" x14ac:dyDescent="0.3">
      <c r="A40" t="s">
        <v>129</v>
      </c>
      <c r="B40" s="9">
        <v>1845</v>
      </c>
    </row>
    <row r="41" spans="1:2" x14ac:dyDescent="0.3">
      <c r="A41" t="s">
        <v>114</v>
      </c>
      <c r="B41" s="9">
        <v>723</v>
      </c>
    </row>
    <row r="42" spans="1:2" x14ac:dyDescent="0.3">
      <c r="A42" t="s">
        <v>130</v>
      </c>
      <c r="B42" s="9">
        <v>8517</v>
      </c>
    </row>
    <row r="43" spans="1:2" x14ac:dyDescent="0.3">
      <c r="A43" t="s">
        <v>131</v>
      </c>
      <c r="B43" s="9">
        <v>1337</v>
      </c>
    </row>
    <row r="44" spans="1:2" x14ac:dyDescent="0.3">
      <c r="A44" t="s">
        <v>132</v>
      </c>
      <c r="B44" s="9">
        <v>1609</v>
      </c>
    </row>
    <row r="45" spans="1:2" x14ac:dyDescent="0.3">
      <c r="A45" s="7" t="s">
        <v>118</v>
      </c>
      <c r="B45" s="11">
        <f>SUM(B38:B44)</f>
        <v>16264</v>
      </c>
    </row>
    <row r="46" spans="1:2" x14ac:dyDescent="0.3">
      <c r="A46" t="s">
        <v>119</v>
      </c>
      <c r="B46" s="9">
        <v>14344</v>
      </c>
    </row>
    <row r="47" spans="1:2" x14ac:dyDescent="0.3">
      <c r="A47" t="s">
        <v>133</v>
      </c>
      <c r="B47" s="9">
        <v>369</v>
      </c>
    </row>
    <row r="48" spans="1:2" x14ac:dyDescent="0.3">
      <c r="A48" t="s">
        <v>121</v>
      </c>
      <c r="B48" s="9">
        <v>4474</v>
      </c>
    </row>
    <row r="49" spans="1:2" x14ac:dyDescent="0.3">
      <c r="A49" s="7" t="s">
        <v>122</v>
      </c>
      <c r="B49" s="11">
        <f>B45+SUM(B46:B48)</f>
        <v>35451</v>
      </c>
    </row>
    <row r="50" spans="1:2" x14ac:dyDescent="0.3">
      <c r="A50" s="7" t="s">
        <v>123</v>
      </c>
      <c r="B50" s="11">
        <v>6975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6E6B-D62C-4BCC-8BDA-708208461307}">
  <dimension ref="A1:B58"/>
  <sheetViews>
    <sheetView topLeftCell="A36" workbookViewId="0">
      <selection activeCell="B48" sqref="B48"/>
    </sheetView>
  </sheetViews>
  <sheetFormatPr defaultRowHeight="14.4" x14ac:dyDescent="0.3"/>
  <cols>
    <col min="1" max="1" width="57.44140625" bestFit="1" customWidth="1"/>
    <col min="2" max="2" width="14.44140625" bestFit="1" customWidth="1"/>
  </cols>
  <sheetData>
    <row r="1" spans="1:2" x14ac:dyDescent="0.3">
      <c r="A1" s="7" t="s">
        <v>21</v>
      </c>
      <c r="B1" t="s">
        <v>26</v>
      </c>
    </row>
    <row r="2" spans="1:2" x14ac:dyDescent="0.3">
      <c r="A2" t="s">
        <v>22</v>
      </c>
    </row>
    <row r="3" spans="1:2" x14ac:dyDescent="0.3">
      <c r="A3" t="s">
        <v>23</v>
      </c>
      <c r="B3" s="9">
        <v>33416</v>
      </c>
    </row>
    <row r="4" spans="1:2" x14ac:dyDescent="0.3">
      <c r="A4" t="s">
        <v>24</v>
      </c>
      <c r="B4" s="9">
        <v>7255</v>
      </c>
    </row>
    <row r="5" spans="1:2" x14ac:dyDescent="0.3">
      <c r="A5" t="s">
        <v>25</v>
      </c>
      <c r="B5" s="9">
        <v>5005</v>
      </c>
    </row>
    <row r="6" spans="1:2" x14ac:dyDescent="0.3">
      <c r="A6" t="s">
        <v>27</v>
      </c>
      <c r="B6" s="9">
        <v>1705</v>
      </c>
    </row>
    <row r="7" spans="1:2" x14ac:dyDescent="0.3">
      <c r="A7" s="7" t="s">
        <v>28</v>
      </c>
      <c r="B7" s="11">
        <f>B6+B5+B4+B3</f>
        <v>47381</v>
      </c>
    </row>
    <row r="8" spans="1:2" x14ac:dyDescent="0.3">
      <c r="A8" s="7" t="s">
        <v>29</v>
      </c>
    </row>
    <row r="9" spans="1:2" x14ac:dyDescent="0.3">
      <c r="A9" t="s">
        <v>30</v>
      </c>
      <c r="B9" s="9">
        <v>17697</v>
      </c>
    </row>
    <row r="10" spans="1:2" x14ac:dyDescent="0.3">
      <c r="A10" t="s">
        <v>31</v>
      </c>
      <c r="B10" s="9">
        <v>128</v>
      </c>
    </row>
    <row r="11" spans="1:2" x14ac:dyDescent="0.3">
      <c r="A11" t="s">
        <v>32</v>
      </c>
      <c r="B11" s="9">
        <v>2158</v>
      </c>
    </row>
    <row r="12" spans="1:2" x14ac:dyDescent="0.3">
      <c r="A12" s="7" t="s">
        <v>33</v>
      </c>
      <c r="B12" s="9">
        <f>B11+B10+B9</f>
        <v>19983</v>
      </c>
    </row>
    <row r="13" spans="1:2" x14ac:dyDescent="0.3">
      <c r="A13" t="s">
        <v>34</v>
      </c>
    </row>
    <row r="14" spans="1:2" x14ac:dyDescent="0.3">
      <c r="A14" t="s">
        <v>35</v>
      </c>
      <c r="B14" s="9">
        <v>4865</v>
      </c>
    </row>
    <row r="15" spans="1:2" x14ac:dyDescent="0.3">
      <c r="A15" t="s">
        <v>36</v>
      </c>
      <c r="B15" s="9">
        <v>1984</v>
      </c>
    </row>
    <row r="16" spans="1:2" x14ac:dyDescent="0.3">
      <c r="A16" t="s">
        <v>37</v>
      </c>
      <c r="B16" s="9">
        <f>B15+B14</f>
        <v>6849</v>
      </c>
    </row>
    <row r="17" spans="1:2" x14ac:dyDescent="0.3">
      <c r="A17" s="7" t="s">
        <v>38</v>
      </c>
      <c r="B17" s="9">
        <f>B12-B16</f>
        <v>13134</v>
      </c>
    </row>
    <row r="18" spans="1:2" x14ac:dyDescent="0.3">
      <c r="A18" s="7" t="s">
        <v>39</v>
      </c>
      <c r="B18" s="11">
        <f>B7+B17</f>
        <v>60515</v>
      </c>
    </row>
    <row r="19" spans="1:2" x14ac:dyDescent="0.3">
      <c r="A19" s="7" t="s">
        <v>68</v>
      </c>
    </row>
    <row r="20" spans="1:2" x14ac:dyDescent="0.3">
      <c r="A20" t="s">
        <v>69</v>
      </c>
      <c r="B20">
        <v>880</v>
      </c>
    </row>
    <row r="21" spans="1:2" x14ac:dyDescent="0.3">
      <c r="A21" t="s">
        <v>70</v>
      </c>
      <c r="B21" s="9">
        <v>3839</v>
      </c>
    </row>
    <row r="22" spans="1:2" x14ac:dyDescent="0.3">
      <c r="A22" t="s">
        <v>71</v>
      </c>
      <c r="B22">
        <v>204</v>
      </c>
    </row>
    <row r="23" spans="1:2" x14ac:dyDescent="0.3">
      <c r="A23" s="7" t="s">
        <v>72</v>
      </c>
      <c r="B23" s="9">
        <f>B22+B21+B20</f>
        <v>4923</v>
      </c>
    </row>
    <row r="24" spans="1:2" x14ac:dyDescent="0.3">
      <c r="A24" t="s">
        <v>73</v>
      </c>
      <c r="B24" s="9">
        <f>B18-B23</f>
        <v>55592</v>
      </c>
    </row>
    <row r="25" spans="1:2" x14ac:dyDescent="0.3">
      <c r="A25" s="7" t="s">
        <v>74</v>
      </c>
    </row>
    <row r="26" spans="1:2" x14ac:dyDescent="0.3">
      <c r="A26" t="s">
        <v>75</v>
      </c>
      <c r="B26" s="9">
        <v>15367</v>
      </c>
    </row>
    <row r="27" spans="1:2" x14ac:dyDescent="0.3">
      <c r="A27" t="s">
        <v>76</v>
      </c>
      <c r="B27" s="9">
        <v>5657</v>
      </c>
    </row>
    <row r="28" spans="1:2" x14ac:dyDescent="0.3">
      <c r="A28" t="s">
        <v>77</v>
      </c>
      <c r="B28" s="9">
        <v>3968</v>
      </c>
    </row>
    <row r="29" spans="1:2" x14ac:dyDescent="0.3">
      <c r="A29" t="s">
        <v>55</v>
      </c>
      <c r="B29" s="9">
        <v>5213</v>
      </c>
    </row>
    <row r="30" spans="1:2" x14ac:dyDescent="0.3">
      <c r="A30" t="s">
        <v>78</v>
      </c>
      <c r="B30" s="9">
        <v>8067</v>
      </c>
    </row>
    <row r="31" spans="1:2" x14ac:dyDescent="0.3">
      <c r="A31" t="s">
        <v>79</v>
      </c>
      <c r="B31" s="9">
        <v>6807</v>
      </c>
    </row>
    <row r="32" spans="1:2" x14ac:dyDescent="0.3">
      <c r="A32" s="7" t="s">
        <v>80</v>
      </c>
      <c r="B32" s="9">
        <f>SUM(B26:B31)</f>
        <v>45079</v>
      </c>
    </row>
    <row r="33" spans="1:2" x14ac:dyDescent="0.3">
      <c r="A33" t="s">
        <v>81</v>
      </c>
      <c r="B33" s="9">
        <v>10513</v>
      </c>
    </row>
    <row r="34" spans="1:2" x14ac:dyDescent="0.3">
      <c r="A34" t="s">
        <v>82</v>
      </c>
      <c r="B34" s="9">
        <v>2139</v>
      </c>
    </row>
    <row r="35" spans="1:2" x14ac:dyDescent="0.3">
      <c r="A35" s="7" t="s">
        <v>18</v>
      </c>
      <c r="B35" s="11">
        <v>8374</v>
      </c>
    </row>
    <row r="37" spans="1:2" x14ac:dyDescent="0.3">
      <c r="A37" s="7" t="s">
        <v>95</v>
      </c>
    </row>
    <row r="38" spans="1:2" x14ac:dyDescent="0.3">
      <c r="A38" t="s">
        <v>96</v>
      </c>
      <c r="B38" s="9">
        <v>7118</v>
      </c>
    </row>
    <row r="39" spans="1:2" x14ac:dyDescent="0.3">
      <c r="A39" t="s">
        <v>135</v>
      </c>
      <c r="B39" s="9">
        <v>39312</v>
      </c>
    </row>
    <row r="40" spans="1:2" x14ac:dyDescent="0.3">
      <c r="A40" t="s">
        <v>136</v>
      </c>
      <c r="B40">
        <v>166</v>
      </c>
    </row>
    <row r="41" spans="1:2" x14ac:dyDescent="0.3">
      <c r="A41" s="7" t="s">
        <v>104</v>
      </c>
      <c r="B41" s="11">
        <f>B40+B39+B38</f>
        <v>46596</v>
      </c>
    </row>
    <row r="42" spans="1:2" x14ac:dyDescent="0.3">
      <c r="A42" t="s">
        <v>134</v>
      </c>
      <c r="B42" s="9">
        <v>2186</v>
      </c>
    </row>
    <row r="43" spans="1:2" x14ac:dyDescent="0.3">
      <c r="A43" t="s">
        <v>137</v>
      </c>
      <c r="B43" s="9">
        <v>60237</v>
      </c>
    </row>
    <row r="44" spans="1:2" x14ac:dyDescent="0.3">
      <c r="A44" t="s">
        <v>138</v>
      </c>
      <c r="B44" s="9">
        <v>120877</v>
      </c>
    </row>
    <row r="45" spans="1:2" x14ac:dyDescent="0.3">
      <c r="A45" t="s">
        <v>139</v>
      </c>
      <c r="B45" s="9">
        <v>5138</v>
      </c>
    </row>
    <row r="46" spans="1:2" x14ac:dyDescent="0.3">
      <c r="A46" t="s">
        <v>140</v>
      </c>
      <c r="B46" s="9">
        <v>6960</v>
      </c>
    </row>
    <row r="47" spans="1:2" x14ac:dyDescent="0.3">
      <c r="A47" t="s">
        <v>109</v>
      </c>
      <c r="B47" s="9">
        <v>19114</v>
      </c>
    </row>
    <row r="48" spans="1:2" x14ac:dyDescent="0.3">
      <c r="A48" s="7" t="s">
        <v>110</v>
      </c>
      <c r="B48" s="11">
        <f>B41+SUM(B42:B47)</f>
        <v>261108</v>
      </c>
    </row>
    <row r="49" spans="1:2" x14ac:dyDescent="0.3">
      <c r="A49" s="7" t="s">
        <v>111</v>
      </c>
    </row>
    <row r="50" spans="1:2" x14ac:dyDescent="0.3">
      <c r="A50" t="s">
        <v>141</v>
      </c>
      <c r="B50" s="9">
        <v>129144</v>
      </c>
    </row>
    <row r="51" spans="1:2" x14ac:dyDescent="0.3">
      <c r="A51" t="s">
        <v>112</v>
      </c>
      <c r="B51" s="9">
        <v>13109</v>
      </c>
    </row>
    <row r="52" spans="1:2" x14ac:dyDescent="0.3">
      <c r="A52" t="s">
        <v>142</v>
      </c>
      <c r="B52" s="9">
        <v>1293</v>
      </c>
    </row>
    <row r="53" spans="1:2" x14ac:dyDescent="0.3">
      <c r="A53" t="s">
        <v>132</v>
      </c>
      <c r="B53" t="s">
        <v>92</v>
      </c>
    </row>
    <row r="54" spans="1:2" x14ac:dyDescent="0.3">
      <c r="A54" s="7" t="s">
        <v>118</v>
      </c>
      <c r="B54" s="11">
        <f>SUM(B50:B53)</f>
        <v>143546</v>
      </c>
    </row>
    <row r="55" spans="1:2" x14ac:dyDescent="0.3">
      <c r="A55" t="s">
        <v>119</v>
      </c>
      <c r="B55" s="9">
        <v>47866</v>
      </c>
    </row>
    <row r="56" spans="1:2" x14ac:dyDescent="0.3">
      <c r="A56" t="s">
        <v>121</v>
      </c>
      <c r="B56" s="9">
        <v>41639</v>
      </c>
    </row>
    <row r="57" spans="1:2" x14ac:dyDescent="0.3">
      <c r="A57" s="7" t="s">
        <v>122</v>
      </c>
      <c r="B57" s="11">
        <f>B54+B56+B55</f>
        <v>233051</v>
      </c>
    </row>
    <row r="58" spans="1:2" x14ac:dyDescent="0.3">
      <c r="A58" s="7" t="s">
        <v>123</v>
      </c>
      <c r="B58" s="11">
        <v>28057</v>
      </c>
    </row>
  </sheetData>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ED3C-BDE0-455A-B7F7-A7DF888CEB27}">
  <dimension ref="A1:E10"/>
  <sheetViews>
    <sheetView tabSelected="1" workbookViewId="0">
      <selection activeCell="E10" sqref="E10"/>
    </sheetView>
  </sheetViews>
  <sheetFormatPr defaultRowHeight="14.4" x14ac:dyDescent="0.3"/>
  <cols>
    <col min="1" max="1" width="26.44140625" bestFit="1" customWidth="1"/>
    <col min="2" max="2" width="12.109375" bestFit="1" customWidth="1"/>
    <col min="3" max="3" width="10.5546875" bestFit="1" customWidth="1"/>
    <col min="4" max="4" width="15.44140625" bestFit="1" customWidth="1"/>
    <col min="5" max="5" width="37" bestFit="1" customWidth="1"/>
  </cols>
  <sheetData>
    <row r="1" spans="1:5" x14ac:dyDescent="0.3">
      <c r="A1" s="7" t="s">
        <v>84</v>
      </c>
      <c r="B1" s="7" t="s">
        <v>85</v>
      </c>
      <c r="C1" s="7" t="s">
        <v>86</v>
      </c>
      <c r="D1" s="7" t="s">
        <v>87</v>
      </c>
      <c r="E1" s="7" t="s">
        <v>89</v>
      </c>
    </row>
    <row r="2" spans="1:5" x14ac:dyDescent="0.3">
      <c r="A2" t="s">
        <v>90</v>
      </c>
      <c r="B2" s="14">
        <f>'Visa Market Research'!B19/'Visa Market Research'!B2*100</f>
        <v>52.898661684990657</v>
      </c>
      <c r="C2" s="14">
        <f>Mastercard!B17/Mastercard!B2*100</f>
        <v>44.605147820543465</v>
      </c>
      <c r="D2" s="14">
        <f>'American Express'!B35/'American Express'!B7*100</f>
        <v>17.673751081657205</v>
      </c>
      <c r="E2" s="13">
        <f>'American Express'!B35/'American Express'!B18*100</f>
        <v>13.837891431876395</v>
      </c>
    </row>
    <row r="3" spans="1:5" x14ac:dyDescent="0.3">
      <c r="A3" t="s">
        <v>88</v>
      </c>
      <c r="B3" s="13">
        <f>'Visa Market Research'!B12/'Visa Market Research'!B2*100</f>
        <v>64.31262058616359</v>
      </c>
      <c r="C3" s="13">
        <f>Mastercard!B9/Mastercard!B2*100</f>
        <v>55.81321220814408</v>
      </c>
      <c r="D3" s="13">
        <f>'American Express'!B32/'American Express'!B7*100</f>
        <v>95.14151242059053</v>
      </c>
      <c r="E3" s="13">
        <f>'American Express'!B32/'American Express'!B18*100</f>
        <v>74.492274642650585</v>
      </c>
    </row>
    <row r="4" spans="1:5" x14ac:dyDescent="0.3">
      <c r="A4" t="s">
        <v>93</v>
      </c>
      <c r="B4" s="15">
        <f>B7/'Visa Market Research'!B2*100</f>
        <v>67.200563501056564</v>
      </c>
      <c r="C4" s="12">
        <f>C7/Mastercard!B2*100</f>
        <v>57.526496135150204</v>
      </c>
      <c r="D4" s="12">
        <f>D7/'American Express'!B7*100</f>
        <v>22.188218906312656</v>
      </c>
      <c r="E4" t="s">
        <v>92</v>
      </c>
    </row>
    <row r="5" spans="1:5" x14ac:dyDescent="0.3">
      <c r="A5" t="s">
        <v>94</v>
      </c>
      <c r="B5" s="13">
        <f>'Visa Market Research'!B51/'Visa Market Research'!B52</f>
        <v>1.3364831022642192</v>
      </c>
      <c r="C5" s="13">
        <f>Mastercard!B49/Mastercard!B50</f>
        <v>5.0825806451612907</v>
      </c>
      <c r="D5" s="13">
        <f>'American Express'!B57/'American Express'!B58</f>
        <v>8.3063406636489994</v>
      </c>
      <c r="E5" s="13">
        <f>D7/'American Express'!B18*100</f>
        <v>17.372552259770305</v>
      </c>
    </row>
    <row r="6" spans="1:5" x14ac:dyDescent="0.3">
      <c r="E6" t="s">
        <v>92</v>
      </c>
    </row>
    <row r="7" spans="1:5" x14ac:dyDescent="0.3">
      <c r="A7" t="s">
        <v>91</v>
      </c>
      <c r="B7" s="10">
        <f>'Visa Market Research'!B12+'Visa Market Research'!B8</f>
        <v>21943</v>
      </c>
      <c r="C7" s="9">
        <f>Mastercard!B15+Mastercard!B6</f>
        <v>14438</v>
      </c>
      <c r="D7" s="9">
        <f>'American Express'!B33</f>
        <v>10513</v>
      </c>
    </row>
    <row r="10" spans="1:5" x14ac:dyDescent="0.3">
      <c r="A10" s="7"/>
      <c r="B10" s="7"/>
      <c r="C10" s="7"/>
      <c r="D10" s="7"/>
      <c r="E10"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Visa Market Research</vt:lpstr>
      <vt:lpstr>Mastercard</vt:lpstr>
      <vt:lpstr>American Express</vt:lpstr>
      <vt:lpstr>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2020-05-20T16:01:07Z</dcterms:created>
  <dcterms:modified xsi:type="dcterms:W3CDTF">2024-05-09T08:18:12Z</dcterms:modified>
</cp:coreProperties>
</file>