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C:\Users\Student\Downloads\"/>
    </mc:Choice>
  </mc:AlternateContent>
  <xr:revisionPtr revIDLastSave="0" documentId="13_ncr:1_{247B1289-6430-4580-88D0-54548D30B266}" xr6:coauthVersionLast="47" xr6:coauthVersionMax="47" xr10:uidLastSave="{00000000-0000-0000-0000-000000000000}"/>
  <bookViews>
    <workbookView xWindow="-108" yWindow="-108" windowWidth="23256" windowHeight="12456" firstSheet="1" activeTab="1" xr2:uid="{00000000-000D-0000-FFFF-FFFF00000000}"/>
  </bookViews>
  <sheets>
    <sheet name="Instructions" sheetId="1" r:id="rId1"/>
    <sheet name="Visa Market Research" sheetId="2" r:id="rId2"/>
    <sheet name="Mastercard" sheetId="3" r:id="rId3"/>
    <sheet name="American Express" sheetId="4" r:id="rId4"/>
    <sheet name="Analysis"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0" i="2" l="1"/>
  <c r="L20" i="2"/>
  <c r="M20" i="2"/>
  <c r="J20" i="2"/>
  <c r="C44" i="5" l="1"/>
  <c r="D44" i="5"/>
  <c r="E44" i="5"/>
  <c r="C45" i="5"/>
  <c r="D45" i="5"/>
  <c r="E45" i="5"/>
  <c r="C46" i="5"/>
  <c r="D46" i="5"/>
  <c r="E46" i="5"/>
  <c r="B46" i="5"/>
  <c r="B45" i="5"/>
  <c r="B44" i="5"/>
  <c r="C37" i="5"/>
  <c r="D37" i="5"/>
  <c r="E37" i="5"/>
  <c r="B37" i="5"/>
  <c r="C36" i="5"/>
  <c r="D36" i="5"/>
  <c r="E36" i="5"/>
  <c r="B36" i="5"/>
  <c r="C35" i="5"/>
  <c r="D35" i="5"/>
  <c r="E35" i="5"/>
  <c r="B35" i="5"/>
  <c r="D14" i="3"/>
  <c r="E14" i="3"/>
  <c r="D8" i="3"/>
  <c r="E8" i="3"/>
  <c r="E9" i="3" s="1"/>
  <c r="C7" i="5"/>
  <c r="C4" i="5" s="1"/>
  <c r="C24" i="5"/>
  <c r="D24" i="5"/>
  <c r="E24" i="5"/>
  <c r="B24" i="5"/>
  <c r="C22" i="5"/>
  <c r="D22" i="5"/>
  <c r="E22" i="5"/>
  <c r="B22" i="5"/>
  <c r="C56" i="4"/>
  <c r="D56" i="4"/>
  <c r="B56" i="4"/>
  <c r="C53" i="4"/>
  <c r="D53" i="4"/>
  <c r="B53" i="4"/>
  <c r="B57" i="4" s="1"/>
  <c r="D5" i="5" s="1"/>
  <c r="C16" i="4"/>
  <c r="D16" i="4"/>
  <c r="E16" i="4"/>
  <c r="C12" i="4"/>
  <c r="D12" i="4"/>
  <c r="E12" i="4"/>
  <c r="E53" i="4"/>
  <c r="E56" i="4" s="1"/>
  <c r="C41" i="4"/>
  <c r="C48" i="4" s="1"/>
  <c r="D41" i="4"/>
  <c r="D48" i="4" s="1"/>
  <c r="E41" i="4"/>
  <c r="E48" i="4" s="1"/>
  <c r="C35" i="4"/>
  <c r="D35" i="4"/>
  <c r="E35" i="4"/>
  <c r="B35" i="4"/>
  <c r="C32" i="4"/>
  <c r="D32" i="4"/>
  <c r="E32" i="4"/>
  <c r="C23" i="4"/>
  <c r="D23" i="4"/>
  <c r="E23" i="4"/>
  <c r="C7" i="4"/>
  <c r="C18" i="4" s="1"/>
  <c r="C24" i="4" s="1"/>
  <c r="D7" i="4"/>
  <c r="D18" i="4" s="1"/>
  <c r="D24" i="4" s="1"/>
  <c r="E7" i="4"/>
  <c r="E18" i="4" s="1"/>
  <c r="E24" i="4" s="1"/>
  <c r="K14" i="2"/>
  <c r="L14" i="2"/>
  <c r="M14" i="2"/>
  <c r="K15" i="2"/>
  <c r="L15" i="2"/>
  <c r="M15" i="2"/>
  <c r="K16" i="2"/>
  <c r="L16" i="2"/>
  <c r="M16" i="2"/>
  <c r="K17" i="2"/>
  <c r="L17" i="2"/>
  <c r="M17" i="2"/>
  <c r="K18" i="2"/>
  <c r="L18" i="2"/>
  <c r="M18" i="2"/>
  <c r="K19" i="2"/>
  <c r="L19" i="2"/>
  <c r="M19" i="2"/>
  <c r="K22" i="2"/>
  <c r="L22" i="2"/>
  <c r="M22" i="2"/>
  <c r="K23" i="2"/>
  <c r="L23" i="2"/>
  <c r="M23" i="2"/>
  <c r="K24" i="2"/>
  <c r="L24" i="2"/>
  <c r="M24" i="2"/>
  <c r="K25" i="2"/>
  <c r="L25" i="2"/>
  <c r="M25" i="2"/>
  <c r="K26" i="2"/>
  <c r="L26" i="2"/>
  <c r="M26" i="2"/>
  <c r="K27" i="2"/>
  <c r="L27" i="2"/>
  <c r="M27" i="2"/>
  <c r="K28" i="2"/>
  <c r="L28" i="2"/>
  <c r="M28" i="2"/>
  <c r="K29" i="2"/>
  <c r="L29" i="2"/>
  <c r="M29" i="2"/>
  <c r="K30" i="2"/>
  <c r="L30" i="2"/>
  <c r="M30" i="2"/>
  <c r="K31" i="2"/>
  <c r="L31" i="2"/>
  <c r="M31" i="2"/>
  <c r="K32" i="2"/>
  <c r="L32" i="2"/>
  <c r="M32" i="2"/>
  <c r="K33" i="2"/>
  <c r="L33" i="2"/>
  <c r="M33" i="2"/>
  <c r="K34" i="2"/>
  <c r="L34" i="2"/>
  <c r="M34" i="2"/>
  <c r="K35" i="2"/>
  <c r="L35" i="2"/>
  <c r="M35" i="2"/>
  <c r="K36" i="2"/>
  <c r="L36" i="2"/>
  <c r="M36" i="2"/>
  <c r="K37" i="2"/>
  <c r="L37" i="2"/>
  <c r="M37" i="2"/>
  <c r="K39" i="2"/>
  <c r="L39" i="2"/>
  <c r="M39" i="2"/>
  <c r="K40" i="2"/>
  <c r="L40" i="2"/>
  <c r="M40" i="2"/>
  <c r="K41" i="2"/>
  <c r="L41" i="2"/>
  <c r="M41" i="2"/>
  <c r="K42" i="2"/>
  <c r="L42" i="2"/>
  <c r="M42" i="2"/>
  <c r="K43" i="2"/>
  <c r="L43" i="2"/>
  <c r="M43" i="2"/>
  <c r="K44" i="2"/>
  <c r="L44" i="2"/>
  <c r="M44" i="2"/>
  <c r="K46" i="2"/>
  <c r="L46" i="2"/>
  <c r="M46" i="2"/>
  <c r="K47" i="2"/>
  <c r="L47" i="2"/>
  <c r="M47" i="2"/>
  <c r="K48" i="2"/>
  <c r="L48" i="2"/>
  <c r="M48" i="2"/>
  <c r="K49" i="2"/>
  <c r="L49" i="2"/>
  <c r="M49" i="2"/>
  <c r="K50" i="2"/>
  <c r="L50" i="2"/>
  <c r="M50" i="2"/>
  <c r="K51" i="2"/>
  <c r="L51" i="2"/>
  <c r="M51" i="2"/>
  <c r="K52" i="2"/>
  <c r="L52" i="2"/>
  <c r="M52" i="2"/>
  <c r="K53" i="2"/>
  <c r="L53" i="2"/>
  <c r="M53" i="2"/>
  <c r="K54" i="2"/>
  <c r="L54" i="2"/>
  <c r="M54" i="2"/>
  <c r="K55" i="2"/>
  <c r="L55" i="2"/>
  <c r="M55" i="2"/>
  <c r="K57" i="2"/>
  <c r="L57" i="2"/>
  <c r="M57" i="2"/>
  <c r="K58" i="2"/>
  <c r="L58" i="2"/>
  <c r="M58" i="2"/>
  <c r="K59" i="2"/>
  <c r="L59" i="2"/>
  <c r="M59" i="2"/>
  <c r="K60" i="2"/>
  <c r="L60" i="2"/>
  <c r="M60" i="2"/>
  <c r="K61" i="2"/>
  <c r="L61" i="2"/>
  <c r="M61" i="2"/>
  <c r="K62" i="2"/>
  <c r="L62" i="2"/>
  <c r="M62" i="2"/>
  <c r="K63" i="2"/>
  <c r="L63" i="2"/>
  <c r="M63" i="2"/>
  <c r="J15" i="2"/>
  <c r="J16" i="2"/>
  <c r="J17" i="2"/>
  <c r="J18" i="2"/>
  <c r="J19" i="2"/>
  <c r="J22" i="2"/>
  <c r="J23" i="2"/>
  <c r="J24" i="2"/>
  <c r="J25" i="2"/>
  <c r="J26" i="2"/>
  <c r="J27" i="2"/>
  <c r="J28" i="2"/>
  <c r="J29" i="2"/>
  <c r="J30" i="2"/>
  <c r="J31" i="2"/>
  <c r="J32" i="2"/>
  <c r="J33" i="2"/>
  <c r="J34" i="2"/>
  <c r="J35" i="2"/>
  <c r="J36" i="2"/>
  <c r="J37" i="2"/>
  <c r="J39" i="2"/>
  <c r="J40" i="2"/>
  <c r="J41" i="2"/>
  <c r="J42" i="2"/>
  <c r="J43" i="2"/>
  <c r="J44" i="2"/>
  <c r="J46" i="2"/>
  <c r="J47" i="2"/>
  <c r="J48" i="2"/>
  <c r="J49" i="2"/>
  <c r="J50" i="2"/>
  <c r="J51" i="2"/>
  <c r="J52" i="2"/>
  <c r="J53" i="2"/>
  <c r="J54" i="2"/>
  <c r="J55" i="2"/>
  <c r="J57" i="2"/>
  <c r="J58" i="2"/>
  <c r="J59" i="2"/>
  <c r="J60" i="2"/>
  <c r="J61" i="2"/>
  <c r="J62" i="2"/>
  <c r="J63" i="2"/>
  <c r="J14" i="2"/>
  <c r="J4" i="2"/>
  <c r="K4" i="2"/>
  <c r="L4" i="2"/>
  <c r="M4" i="2"/>
  <c r="J5" i="2"/>
  <c r="K5" i="2"/>
  <c r="L5" i="2"/>
  <c r="M5" i="2"/>
  <c r="J6" i="2"/>
  <c r="K6" i="2"/>
  <c r="L6" i="2"/>
  <c r="M6" i="2"/>
  <c r="J7" i="2"/>
  <c r="K7" i="2"/>
  <c r="L7" i="2"/>
  <c r="M7" i="2"/>
  <c r="J8" i="2"/>
  <c r="K8" i="2"/>
  <c r="L8" i="2"/>
  <c r="M8" i="2"/>
  <c r="J9" i="2"/>
  <c r="K9" i="2"/>
  <c r="L9" i="2"/>
  <c r="M9" i="2"/>
  <c r="J10" i="2"/>
  <c r="K10" i="2"/>
  <c r="L10" i="2"/>
  <c r="M10" i="2"/>
  <c r="J11" i="2"/>
  <c r="K11" i="2"/>
  <c r="L11" i="2"/>
  <c r="M11" i="2"/>
  <c r="J12" i="2"/>
  <c r="K12" i="2"/>
  <c r="L12" i="2"/>
  <c r="M12" i="2"/>
  <c r="J2" i="2"/>
  <c r="K2" i="2"/>
  <c r="L2" i="2"/>
  <c r="M2" i="2"/>
  <c r="F52" i="2"/>
  <c r="F62" i="2" s="1"/>
  <c r="F47" i="2"/>
  <c r="F51" i="2" s="1"/>
  <c r="F61" i="2"/>
  <c r="F37" i="2"/>
  <c r="F30" i="2"/>
  <c r="E52" i="2"/>
  <c r="E62" i="2" s="1"/>
  <c r="E63" i="2" s="1"/>
  <c r="C63" i="2"/>
  <c r="D63" i="2"/>
  <c r="B63" i="2"/>
  <c r="E61" i="2"/>
  <c r="D47" i="2"/>
  <c r="E47" i="2"/>
  <c r="E51" i="2" s="1"/>
  <c r="E37" i="2"/>
  <c r="E30" i="2"/>
  <c r="C19" i="2"/>
  <c r="D19" i="2"/>
  <c r="E19" i="2"/>
  <c r="F19" i="2"/>
  <c r="E16" i="2"/>
  <c r="C16" i="2"/>
  <c r="D16" i="2"/>
  <c r="F16" i="2"/>
  <c r="D12" i="2"/>
  <c r="C11" i="2"/>
  <c r="C12" i="2" s="1"/>
  <c r="D11" i="2"/>
  <c r="E11" i="2"/>
  <c r="E12" i="2" s="1"/>
  <c r="F11" i="2"/>
  <c r="F12" i="2" s="1"/>
  <c r="C45" i="3"/>
  <c r="C49" i="3" s="1"/>
  <c r="D45" i="3"/>
  <c r="D49" i="3" s="1"/>
  <c r="E45" i="3"/>
  <c r="E49" i="3" s="1"/>
  <c r="C30" i="3"/>
  <c r="C36" i="3" s="1"/>
  <c r="D30" i="3"/>
  <c r="D36" i="3" s="1"/>
  <c r="E30" i="3"/>
  <c r="E36" i="3" s="1"/>
  <c r="C17" i="3"/>
  <c r="C23" i="5" s="1"/>
  <c r="D17" i="3"/>
  <c r="D23" i="5" s="1"/>
  <c r="E17" i="3"/>
  <c r="E23" i="5" s="1"/>
  <c r="C14" i="3"/>
  <c r="C8" i="3"/>
  <c r="C9" i="3" s="1"/>
  <c r="D9" i="3"/>
  <c r="D57" i="3"/>
  <c r="E57" i="3"/>
  <c r="C57" i="3"/>
  <c r="D62" i="2"/>
  <c r="C62" i="2"/>
  <c r="D61" i="2"/>
  <c r="C61" i="2"/>
  <c r="C51" i="2"/>
  <c r="D51" i="2"/>
  <c r="C47" i="2"/>
  <c r="C37" i="2"/>
  <c r="D37" i="2"/>
  <c r="D30" i="2"/>
  <c r="C30" i="2"/>
  <c r="B51" i="2"/>
  <c r="B5" i="5" s="1"/>
  <c r="C5" i="5"/>
  <c r="B41" i="4"/>
  <c r="B48" i="4" s="1"/>
  <c r="B49" i="3"/>
  <c r="B45" i="3"/>
  <c r="B36" i="3"/>
  <c r="B30" i="3"/>
  <c r="B47" i="2"/>
  <c r="B30" i="2"/>
  <c r="B37" i="2" s="1"/>
  <c r="D7" i="5"/>
  <c r="C11" i="1"/>
  <c r="B32" i="4"/>
  <c r="B23" i="4"/>
  <c r="B16" i="2"/>
  <c r="B19" i="2"/>
  <c r="B2" i="5" s="1"/>
  <c r="B11" i="2"/>
  <c r="B12" i="2" s="1"/>
  <c r="B3" i="5" s="1"/>
  <c r="B14" i="3"/>
  <c r="B8" i="3"/>
  <c r="B9" i="3" s="1"/>
  <c r="C3" i="5" s="1"/>
  <c r="B16" i="4"/>
  <c r="B12" i="4"/>
  <c r="B7" i="4"/>
  <c r="D2" i="5" s="1"/>
  <c r="B17" i="3" l="1"/>
  <c r="E57" i="4"/>
  <c r="D57" i="4"/>
  <c r="F63" i="2"/>
  <c r="B7" i="5"/>
  <c r="B4" i="5" s="1"/>
  <c r="B17" i="4"/>
  <c r="B18" i="4" s="1"/>
  <c r="E5" i="5" s="1"/>
  <c r="D3" i="5"/>
  <c r="D4" i="5"/>
  <c r="C17" i="1"/>
  <c r="C15" i="1" l="1"/>
  <c r="C2" i="5"/>
  <c r="B23" i="5"/>
  <c r="E3" i="5"/>
  <c r="E2" i="5"/>
  <c r="B24" i="4"/>
  <c r="C57" i="4" l="1"/>
</calcChain>
</file>

<file path=xl/sharedStrings.xml><?xml version="1.0" encoding="utf-8"?>
<sst xmlns="http://schemas.openxmlformats.org/spreadsheetml/2006/main" count="302" uniqueCount="182">
  <si>
    <t>Instructions</t>
  </si>
  <si>
    <t>Your report should cover the following areas:</t>
  </si>
  <si>
    <t>Identify the industry the company is in</t>
  </si>
  <si>
    <t>Identify two close peers for the company</t>
  </si>
  <si>
    <t>Identify the key revenue and cost drivers</t>
  </si>
  <si>
    <t>Format:</t>
  </si>
  <si>
    <t>The report should not exceed five pages</t>
  </si>
  <si>
    <r>
      <t xml:space="preserve">You are required to prepare a market research report for </t>
    </r>
    <r>
      <rPr>
        <b/>
        <sz val="11"/>
        <color theme="1"/>
        <rFont val="Calibri"/>
        <family val="2"/>
        <scheme val="minor"/>
      </rPr>
      <t>Visa Inc.</t>
    </r>
  </si>
  <si>
    <t>A SWOT grid for the company  (any additional explanations of the grid items can be discussed in bullets below the grid)</t>
  </si>
  <si>
    <t>A PESTEL grid for the industry Visa Inc. operates in (any additional explanations of the grid items can be discussed in bullets below the grid)</t>
  </si>
  <si>
    <t>Analysis on the competitive environment of the company and its peers, evaluating their performance and key strategies.</t>
  </si>
  <si>
    <t>You are free to use any publicly available data from company reports, news reports to industry research reports and ensure to include all the links to your sources at the end of the report</t>
  </si>
  <si>
    <t>The report should be in a word document format</t>
  </si>
  <si>
    <t>Identify the current industry/market trends in relation to the revenue and cost drivers</t>
  </si>
  <si>
    <t>Identify substitutes and new markets</t>
  </si>
  <si>
    <t>Net Revenue</t>
  </si>
  <si>
    <t>Operating Expenese</t>
  </si>
  <si>
    <t>Operating Income</t>
  </si>
  <si>
    <t>Net Income</t>
  </si>
  <si>
    <t>Diluted EPS</t>
  </si>
  <si>
    <t>FY 2023 Millions $</t>
  </si>
  <si>
    <t xml:space="preserve">Revenues </t>
  </si>
  <si>
    <t xml:space="preserve">Non- interest Revenues </t>
  </si>
  <si>
    <t>Discount Revenue</t>
  </si>
  <si>
    <t>Net Card Fees</t>
  </si>
  <si>
    <t xml:space="preserve">Service Fees and other Revenues </t>
  </si>
  <si>
    <t>2023 ($) Millions</t>
  </si>
  <si>
    <t>Processed revenue</t>
  </si>
  <si>
    <t>Total non-interest Revenues</t>
  </si>
  <si>
    <t>Interest Income</t>
  </si>
  <si>
    <t xml:space="preserve">Interest on Loans </t>
  </si>
  <si>
    <t xml:space="preserve">Interest and Dividends on Investment Sercurities </t>
  </si>
  <si>
    <t xml:space="preserve">Deposits with Banks and Other </t>
  </si>
  <si>
    <t>Total Interest Income</t>
  </si>
  <si>
    <t xml:space="preserve">Interest Expense </t>
  </si>
  <si>
    <t>Deposits</t>
  </si>
  <si>
    <t>Long-term debt and Other</t>
  </si>
  <si>
    <t>Total Interest Expense</t>
  </si>
  <si>
    <t xml:space="preserve">Net Interest Income </t>
  </si>
  <si>
    <t>Total Revenues Net of Interest Expense</t>
  </si>
  <si>
    <t xml:space="preserve">General and Administrative </t>
  </si>
  <si>
    <t>Advertising and Marketing</t>
  </si>
  <si>
    <t xml:space="preserve">Depreciation and Amorization </t>
  </si>
  <si>
    <t>Provision for litigation</t>
  </si>
  <si>
    <t>Total Operating Expenses</t>
  </si>
  <si>
    <t>Investment Income</t>
  </si>
  <si>
    <t>Gains (Losses) on Equity investments</t>
  </si>
  <si>
    <t>Interest Expense</t>
  </si>
  <si>
    <t>Other Income (expense) net</t>
  </si>
  <si>
    <t>Total Other Income (Expense)</t>
  </si>
  <si>
    <t>Income before Taxes</t>
  </si>
  <si>
    <t>Income Tax Expense</t>
  </si>
  <si>
    <t xml:space="preserve">Net Income </t>
  </si>
  <si>
    <t>Basic EPS</t>
  </si>
  <si>
    <t>Personel</t>
  </si>
  <si>
    <t>Marketing</t>
  </si>
  <si>
    <t>Netwroking and Processing</t>
  </si>
  <si>
    <t>Professionnal Fees</t>
  </si>
  <si>
    <t xml:space="preserve">Deprciation and Amorization </t>
  </si>
  <si>
    <t>General Adminitrative</t>
  </si>
  <si>
    <t>Litigation provision</t>
  </si>
  <si>
    <t>Total Operating Expenese</t>
  </si>
  <si>
    <t>Operating Expenses</t>
  </si>
  <si>
    <t xml:space="preserve">Non-Operating Income </t>
  </si>
  <si>
    <t>Investment Income(Expense)</t>
  </si>
  <si>
    <t>Income Before Income Taxes</t>
  </si>
  <si>
    <t>Income tax Provisons</t>
  </si>
  <si>
    <t>Total Non-Operating Income (Expense)</t>
  </si>
  <si>
    <t>Provisions for Credit Losses</t>
  </si>
  <si>
    <t xml:space="preserve">Card member receivables </t>
  </si>
  <si>
    <t>Card member loans</t>
  </si>
  <si>
    <t>Other</t>
  </si>
  <si>
    <t>Total provisions for credit loans</t>
  </si>
  <si>
    <t>Total Revenues of Interest of Expense after provisions for CC Losses</t>
  </si>
  <si>
    <t>Expenses</t>
  </si>
  <si>
    <t>Card Member Rewards</t>
  </si>
  <si>
    <t>Business Development</t>
  </si>
  <si>
    <t xml:space="preserve">Card Member Services </t>
  </si>
  <si>
    <t>Salaries and Employee Benefits</t>
  </si>
  <si>
    <t>Other, net</t>
  </si>
  <si>
    <t>Total Expenses</t>
  </si>
  <si>
    <t>Pretax Income</t>
  </si>
  <si>
    <t>Income Tax Provision</t>
  </si>
  <si>
    <t>Analysis of the Statements</t>
  </si>
  <si>
    <t xml:space="preserve">Ratios </t>
  </si>
  <si>
    <t xml:space="preserve">Visa </t>
  </si>
  <si>
    <t>Mastercard</t>
  </si>
  <si>
    <t>American Express</t>
  </si>
  <si>
    <t>Operating Ratio</t>
  </si>
  <si>
    <t>American Express using total net  Revenue</t>
  </si>
  <si>
    <t>Net Income(Gross Profit) Ratio</t>
  </si>
  <si>
    <t>EBITDA</t>
  </si>
  <si>
    <t>-</t>
  </si>
  <si>
    <t>EBITDA Ratio</t>
  </si>
  <si>
    <t>Debt to Equity Ratio</t>
  </si>
  <si>
    <t>Assets</t>
  </si>
  <si>
    <t>Cash and Cash Equivalents</t>
  </si>
  <si>
    <t>Prepaid Expenses</t>
  </si>
  <si>
    <t xml:space="preserve">Restricted cash equivalents </t>
  </si>
  <si>
    <t xml:space="preserve">Investment Sercuities </t>
  </si>
  <si>
    <t xml:space="preserve">Settlement Receivable </t>
  </si>
  <si>
    <t>Accounts Receivable</t>
  </si>
  <si>
    <t>Customer Collateral</t>
  </si>
  <si>
    <t>Current portion of Client Incentives</t>
  </si>
  <si>
    <t>Total Current Assets</t>
  </si>
  <si>
    <t>Client Incentives</t>
  </si>
  <si>
    <t>Property, Equipment and Technology, net</t>
  </si>
  <si>
    <t>Goodwill</t>
  </si>
  <si>
    <t>Intangible Assets,Net</t>
  </si>
  <si>
    <t>Other Asssets</t>
  </si>
  <si>
    <t>Total Assets</t>
  </si>
  <si>
    <t>Liabillities</t>
  </si>
  <si>
    <t>Accounts Payable</t>
  </si>
  <si>
    <t xml:space="preserve">Settlement Payable </t>
  </si>
  <si>
    <t>Accured Compensation and Benefits</t>
  </si>
  <si>
    <t>Accured Liabilites</t>
  </si>
  <si>
    <t>Current Maturities of Debt</t>
  </si>
  <si>
    <t>Accured Litigation</t>
  </si>
  <si>
    <t>Total Current Liabilities</t>
  </si>
  <si>
    <t>Long Term Debt</t>
  </si>
  <si>
    <t>Deffered Tax Liabilities</t>
  </si>
  <si>
    <t>Other Liabilities</t>
  </si>
  <si>
    <t>Total Liabilities</t>
  </si>
  <si>
    <t>Total Equity</t>
  </si>
  <si>
    <t>Resricted Cash for Litigation Settlements</t>
  </si>
  <si>
    <t>Investments</t>
  </si>
  <si>
    <t>Settlement Receivable</t>
  </si>
  <si>
    <t>Deferred Income Taxes</t>
  </si>
  <si>
    <t xml:space="preserve">Settlement Obligations </t>
  </si>
  <si>
    <t>Restricted Sercurity Deposits held for Customers</t>
  </si>
  <si>
    <t>Accured Expenses</t>
  </si>
  <si>
    <t>Short-Term Debt</t>
  </si>
  <si>
    <t>Other Current Liabilities</t>
  </si>
  <si>
    <t xml:space="preserve">Deffered Income Taxes </t>
  </si>
  <si>
    <t xml:space="preserve">Investment Sercurities </t>
  </si>
  <si>
    <t>Interest Bearing Deposits</t>
  </si>
  <si>
    <t>Short-Term Investment Sercurities</t>
  </si>
  <si>
    <t>Card Member Receivables</t>
  </si>
  <si>
    <t>Card Member Loans</t>
  </si>
  <si>
    <t>Premises and Equipment</t>
  </si>
  <si>
    <t xml:space="preserve">Other Loans </t>
  </si>
  <si>
    <t>Customer Deposits</t>
  </si>
  <si>
    <t>Short-Term Borrowing</t>
  </si>
  <si>
    <t>Series A/B/C</t>
  </si>
  <si>
    <t>Class A/B/C</t>
  </si>
  <si>
    <t>Right to recover for Covered losses</t>
  </si>
  <si>
    <t>Accumlated income</t>
  </si>
  <si>
    <t>Accumlated income Other</t>
  </si>
  <si>
    <t>Defined Benefit and Pension Plans</t>
  </si>
  <si>
    <t xml:space="preserve">Derivative Investments </t>
  </si>
  <si>
    <t>Foregin Currency Translation Adjustments</t>
  </si>
  <si>
    <t>Total  Accumlated Other</t>
  </si>
  <si>
    <t>Total Equity &amp; Liabililty</t>
  </si>
  <si>
    <t>Cards (Billions)</t>
  </si>
  <si>
    <t>Transactions Processed on Visa Networks (Billions)</t>
  </si>
  <si>
    <t>Total Volume Including Cash and Payments (Trillions)</t>
  </si>
  <si>
    <t>Payments Volumes (Trillions)</t>
  </si>
  <si>
    <t>Operational Highlghts</t>
  </si>
  <si>
    <t>Visa 2023</t>
  </si>
  <si>
    <t>Mastercard 2023</t>
  </si>
  <si>
    <t>AmEx 2023</t>
  </si>
  <si>
    <t>Visa 2022</t>
  </si>
  <si>
    <t>Visa 2021</t>
  </si>
  <si>
    <t>Mastercard 2022</t>
  </si>
  <si>
    <t>MasterCard 2022</t>
  </si>
  <si>
    <t>Amex 2022</t>
  </si>
  <si>
    <t>Visa 2020</t>
  </si>
  <si>
    <t>Mastercard 2020</t>
  </si>
  <si>
    <t>Amex 2020</t>
  </si>
  <si>
    <t>FY 2022 Millions $</t>
  </si>
  <si>
    <t>FY 2021 Millions $</t>
  </si>
  <si>
    <t>FY 2020Millions $</t>
  </si>
  <si>
    <t>Net Revenue by Geographic Regions</t>
  </si>
  <si>
    <t>North American</t>
  </si>
  <si>
    <t>International Markets</t>
  </si>
  <si>
    <t>Growth</t>
  </si>
  <si>
    <t>2023 FY( M) $</t>
  </si>
  <si>
    <t>Visa</t>
  </si>
  <si>
    <t>Operating Income USD Millions</t>
  </si>
  <si>
    <t>MasterCard</t>
  </si>
  <si>
    <t>Recievable Days</t>
  </si>
  <si>
    <t>Gross Profit Margin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</si>
</sst>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00"/>
  </numFmts>
  <fonts count="5" x14ac:knownFonts="1">
    <font>
      <sz val="11"/>
      <color theme="1"/>
      <name val="Calibri"/>
      <family val="2"/>
      <scheme val="minor"/>
    </font>
    <font>
      <b/>
      <sz val="11"/>
      <color theme="1"/>
      <name val="Calibri"/>
      <family val="2"/>
      <scheme val="minor"/>
    </font>
    <font>
      <b/>
      <sz val="18"/>
      <color theme="0"/>
      <name val="Calibri"/>
      <family val="2"/>
      <scheme val="minor"/>
    </font>
    <font>
      <sz val="11"/>
      <color theme="1"/>
      <name val="Calibri"/>
      <family val="2"/>
      <scheme val="minor"/>
    </font>
    <font>
      <sz val="8"/>
      <name val="Calibri"/>
      <family val="2"/>
      <scheme val="minor"/>
    </font>
  </fonts>
  <fills count="4">
    <fill>
      <patternFill patternType="none"/>
    </fill>
    <fill>
      <patternFill patternType="gray125"/>
    </fill>
    <fill>
      <patternFill patternType="solid">
        <fgColor rgb="FF002060"/>
        <bgColor indexed="64"/>
      </patternFill>
    </fill>
    <fill>
      <patternFill patternType="solid">
        <fgColor rgb="FFFFFF00"/>
        <bgColor indexed="64"/>
      </patternFill>
    </fill>
  </fills>
  <borders count="1">
    <border>
      <left/>
      <right/>
      <top/>
      <bottom/>
      <diagonal/>
    </border>
  </borders>
  <cellStyleXfs count="3">
    <xf numFmtId="0" fontId="0" fillId="0" borderId="0"/>
    <xf numFmtId="43" fontId="3" fillId="0" borderId="0" applyFont="0" applyFill="0" applyBorder="0" applyAlignment="0" applyProtection="0"/>
    <xf numFmtId="9" fontId="3" fillId="0" borderId="0" applyFont="0" applyFill="0" applyBorder="0" applyAlignment="0" applyProtection="0"/>
  </cellStyleXfs>
  <cellXfs count="22">
    <xf numFmtId="0" fontId="0" fillId="0" borderId="0" xfId="0"/>
    <xf numFmtId="0" fontId="2"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0" fontId="1" fillId="0" borderId="0" xfId="0" applyFont="1" applyAlignment="1">
      <alignment wrapText="1"/>
    </xf>
    <xf numFmtId="0" fontId="1" fillId="0" borderId="0" xfId="0" applyFont="1" applyAlignment="1">
      <alignment horizontal="left" wrapText="1"/>
    </xf>
    <xf numFmtId="0" fontId="1" fillId="0" borderId="0" xfId="0" applyFont="1" applyAlignment="1">
      <alignment horizontal="left" indent="1"/>
    </xf>
    <xf numFmtId="0" fontId="1" fillId="0" borderId="0" xfId="0" applyFont="1"/>
    <xf numFmtId="9" fontId="0" fillId="0" borderId="0" xfId="0" applyNumberFormat="1"/>
    <xf numFmtId="3" fontId="0" fillId="0" borderId="0" xfId="0" applyNumberFormat="1"/>
    <xf numFmtId="164" fontId="0" fillId="0" borderId="0" xfId="1" applyNumberFormat="1" applyFont="1"/>
    <xf numFmtId="3" fontId="1" fillId="0" borderId="0" xfId="0" applyNumberFormat="1" applyFont="1"/>
    <xf numFmtId="165" fontId="0" fillId="0" borderId="0" xfId="0" applyNumberFormat="1"/>
    <xf numFmtId="2" fontId="0" fillId="0" borderId="0" xfId="0" applyNumberFormat="1"/>
    <xf numFmtId="43" fontId="0" fillId="0" borderId="0" xfId="1" applyFont="1"/>
    <xf numFmtId="43" fontId="0" fillId="0" borderId="0" xfId="0" applyNumberFormat="1"/>
    <xf numFmtId="164" fontId="1" fillId="0" borderId="0" xfId="0" applyNumberFormat="1" applyFont="1"/>
    <xf numFmtId="9" fontId="0" fillId="0" borderId="0" xfId="2" applyFont="1"/>
    <xf numFmtId="9" fontId="1" fillId="0" borderId="0" xfId="2" applyFont="1"/>
    <xf numFmtId="3" fontId="0" fillId="0" borderId="0" xfId="0" applyNumberFormat="1" applyFont="1"/>
    <xf numFmtId="0" fontId="1" fillId="3" borderId="0" xfId="0" applyFont="1" applyFill="1"/>
    <xf numFmtId="9" fontId="1" fillId="3" borderId="0" xfId="2" applyFont="1" applyFill="1"/>
  </cellXfs>
  <cellStyles count="3">
    <cellStyle name="Comma" xfId="1" builtinId="3"/>
    <cellStyle name="Normal" xfId="0" builtinId="0"/>
    <cellStyle name="Per 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Operating Cost Drivers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'Visa Market Research'!$A$4</c:f>
              <c:strCache>
                <c:ptCount val="1"/>
                <c:pt idx="0">
                  <c:v>Personel</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'Visa Market Research'!$B$1:$F$1</c:f>
              <c:strCache>
                <c:ptCount val="5"/>
                <c:pt idx="0">
                  <c:v>2023 FY( M) $</c:v>
                </c:pt>
                <c:pt idx="1">
                  <c:v>2022</c:v>
                </c:pt>
                <c:pt idx="2">
                  <c:v>2021</c:v>
                </c:pt>
                <c:pt idx="3">
                  <c:v>2020</c:v>
                </c:pt>
                <c:pt idx="4">
                  <c:v>2019</c:v>
                </c:pt>
              </c:strCache>
            </c:strRef>
          </c:cat>
          <c:val>
            <c:numRef>
              <c:f>'Visa Market Research'!$B$4:$F$4</c:f>
              <c:numCache>
                <c:formatCode>#,##0</c:formatCode>
                <c:ptCount val="5"/>
                <c:pt idx="0">
                  <c:v>5831</c:v>
                </c:pt>
                <c:pt idx="1">
                  <c:v>4990</c:v>
                </c:pt>
                <c:pt idx="2">
                  <c:v>4240</c:v>
                </c:pt>
                <c:pt idx="3">
                  <c:v>3785</c:v>
                </c:pt>
                <c:pt idx="4">
                  <c:v>3444</c:v>
                </c:pt>
              </c:numCache>
            </c:numRef>
          </c:val>
          <c:smooth val="0"/>
          <c:extLst>
            <c:ext xmlns:c16="http://schemas.microsoft.com/office/drawing/2014/chart" uri="{C3380CC4-5D6E-409C-BE32-E72D297353CC}">
              <c16:uniqueId val="{00000000-3CE8-4F13-A373-BA2F5071D2B5}"/>
            </c:ext>
          </c:extLst>
        </c:ser>
        <c:ser>
          <c:idx val="1"/>
          <c:order val="1"/>
          <c:tx>
            <c:strRef>
              <c:f>'Visa Market Research'!$A$5</c:f>
              <c:strCache>
                <c:ptCount val="1"/>
                <c:pt idx="0">
                  <c:v>Marketing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'Visa Market Research'!$B$1:$F$1</c:f>
              <c:strCache>
                <c:ptCount val="5"/>
                <c:pt idx="0">
                  <c:v>2023 FY( M) $</c:v>
                </c:pt>
                <c:pt idx="1">
                  <c:v>2022</c:v>
                </c:pt>
                <c:pt idx="2">
                  <c:v>2021</c:v>
                </c:pt>
                <c:pt idx="3">
                  <c:v>2020</c:v>
                </c:pt>
                <c:pt idx="4">
                  <c:v>2019</c:v>
                </c:pt>
              </c:strCache>
            </c:strRef>
          </c:cat>
          <c:val>
            <c:numRef>
              <c:f>'Visa Market Research'!$B$5:$F$5</c:f>
              <c:numCache>
                <c:formatCode>#,##0</c:formatCode>
                <c:ptCount val="5"/>
                <c:pt idx="0">
                  <c:v>1341</c:v>
                </c:pt>
                <c:pt idx="1">
                  <c:v>1336</c:v>
                </c:pt>
                <c:pt idx="2">
                  <c:v>1136</c:v>
                </c:pt>
                <c:pt idx="3" formatCode="General">
                  <c:v>971</c:v>
                </c:pt>
                <c:pt idx="4">
                  <c:v>1105</c:v>
                </c:pt>
              </c:numCache>
            </c:numRef>
          </c:val>
          <c:smooth val="0"/>
          <c:extLst>
            <c:ext xmlns:c16="http://schemas.microsoft.com/office/drawing/2014/chart" uri="{C3380CC4-5D6E-409C-BE32-E72D297353CC}">
              <c16:uniqueId val="{00000001-3CE8-4F13-A373-BA2F5071D2B5}"/>
            </c:ext>
          </c:extLst>
        </c:ser>
        <c:ser>
          <c:idx val="2"/>
          <c:order val="2"/>
          <c:tx>
            <c:strRef>
              <c:f>'Visa Market Research'!$A$6</c:f>
              <c:strCache>
                <c:ptCount val="1"/>
                <c:pt idx="0">
                  <c:v>Netwroking and Processing</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'Visa Market Research'!$B$1:$F$1</c:f>
              <c:strCache>
                <c:ptCount val="5"/>
                <c:pt idx="0">
                  <c:v>2023 FY( M) $</c:v>
                </c:pt>
                <c:pt idx="1">
                  <c:v>2022</c:v>
                </c:pt>
                <c:pt idx="2">
                  <c:v>2021</c:v>
                </c:pt>
                <c:pt idx="3">
                  <c:v>2020</c:v>
                </c:pt>
                <c:pt idx="4">
                  <c:v>2019</c:v>
                </c:pt>
              </c:strCache>
            </c:strRef>
          </c:cat>
          <c:val>
            <c:numRef>
              <c:f>'Visa Market Research'!$B$6:$F$6</c:f>
              <c:numCache>
                <c:formatCode>General</c:formatCode>
                <c:ptCount val="5"/>
                <c:pt idx="0" formatCode="#,##0">
                  <c:v>736</c:v>
                </c:pt>
                <c:pt idx="1">
                  <c:v>743</c:v>
                </c:pt>
                <c:pt idx="2">
                  <c:v>730</c:v>
                </c:pt>
                <c:pt idx="3">
                  <c:v>727</c:v>
                </c:pt>
                <c:pt idx="4">
                  <c:v>721</c:v>
                </c:pt>
              </c:numCache>
            </c:numRef>
          </c:val>
          <c:smooth val="0"/>
          <c:extLst>
            <c:ext xmlns:c16="http://schemas.microsoft.com/office/drawing/2014/chart" uri="{C3380CC4-5D6E-409C-BE32-E72D297353CC}">
              <c16:uniqueId val="{00000002-3CE8-4F13-A373-BA2F5071D2B5}"/>
            </c:ext>
          </c:extLst>
        </c:ser>
        <c:ser>
          <c:idx val="3"/>
          <c:order val="3"/>
          <c:tx>
            <c:strRef>
              <c:f>'Visa Market Research'!$A$7</c:f>
              <c:strCache>
                <c:ptCount val="1"/>
                <c:pt idx="0">
                  <c:v>Professionnal Fees</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'Visa Market Research'!$B$1:$F$1</c:f>
              <c:strCache>
                <c:ptCount val="5"/>
                <c:pt idx="0">
                  <c:v>2023 FY( M) $</c:v>
                </c:pt>
                <c:pt idx="1">
                  <c:v>2022</c:v>
                </c:pt>
                <c:pt idx="2">
                  <c:v>2021</c:v>
                </c:pt>
                <c:pt idx="3">
                  <c:v>2020</c:v>
                </c:pt>
                <c:pt idx="4">
                  <c:v>2019</c:v>
                </c:pt>
              </c:strCache>
            </c:strRef>
          </c:cat>
          <c:val>
            <c:numRef>
              <c:f>'Visa Market Research'!$B$7:$F$7</c:f>
              <c:numCache>
                <c:formatCode>General</c:formatCode>
                <c:ptCount val="5"/>
                <c:pt idx="0" formatCode="#,##0">
                  <c:v>545</c:v>
                </c:pt>
                <c:pt idx="1">
                  <c:v>505</c:v>
                </c:pt>
                <c:pt idx="2">
                  <c:v>403</c:v>
                </c:pt>
                <c:pt idx="3">
                  <c:v>408</c:v>
                </c:pt>
                <c:pt idx="4">
                  <c:v>454</c:v>
                </c:pt>
              </c:numCache>
            </c:numRef>
          </c:val>
          <c:smooth val="0"/>
          <c:extLst>
            <c:ext xmlns:c16="http://schemas.microsoft.com/office/drawing/2014/chart" uri="{C3380CC4-5D6E-409C-BE32-E72D297353CC}">
              <c16:uniqueId val="{00000003-3CE8-4F13-A373-BA2F5071D2B5}"/>
            </c:ext>
          </c:extLst>
        </c:ser>
        <c:ser>
          <c:idx val="4"/>
          <c:order val="4"/>
          <c:tx>
            <c:strRef>
              <c:f>'Visa Market Research'!$A$8</c:f>
              <c:strCache>
                <c:ptCount val="1"/>
                <c:pt idx="0">
                  <c:v>Deprciation and Amorization </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f>'Visa Market Research'!$B$1:$F$1</c:f>
              <c:strCache>
                <c:ptCount val="5"/>
                <c:pt idx="0">
                  <c:v>2023 FY( M) $</c:v>
                </c:pt>
                <c:pt idx="1">
                  <c:v>2022</c:v>
                </c:pt>
                <c:pt idx="2">
                  <c:v>2021</c:v>
                </c:pt>
                <c:pt idx="3">
                  <c:v>2020</c:v>
                </c:pt>
                <c:pt idx="4">
                  <c:v>2019</c:v>
                </c:pt>
              </c:strCache>
            </c:strRef>
          </c:cat>
          <c:val>
            <c:numRef>
              <c:f>'Visa Market Research'!$B$8:$F$8</c:f>
              <c:numCache>
                <c:formatCode>General</c:formatCode>
                <c:ptCount val="5"/>
                <c:pt idx="0" formatCode="#,##0">
                  <c:v>943</c:v>
                </c:pt>
                <c:pt idx="1">
                  <c:v>861</c:v>
                </c:pt>
                <c:pt idx="2">
                  <c:v>804</c:v>
                </c:pt>
                <c:pt idx="3">
                  <c:v>767</c:v>
                </c:pt>
                <c:pt idx="4">
                  <c:v>656</c:v>
                </c:pt>
              </c:numCache>
            </c:numRef>
          </c:val>
          <c:smooth val="0"/>
          <c:extLst>
            <c:ext xmlns:c16="http://schemas.microsoft.com/office/drawing/2014/chart" uri="{C3380CC4-5D6E-409C-BE32-E72D297353CC}">
              <c16:uniqueId val="{00000004-3CE8-4F13-A373-BA2F5071D2B5}"/>
            </c:ext>
          </c:extLst>
        </c:ser>
        <c:ser>
          <c:idx val="5"/>
          <c:order val="5"/>
          <c:tx>
            <c:strRef>
              <c:f>'Visa Market Research'!$A$9</c:f>
              <c:strCache>
                <c:ptCount val="1"/>
                <c:pt idx="0">
                  <c:v>General Adminitrative</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strRef>
              <c:f>'Visa Market Research'!$B$1:$F$1</c:f>
              <c:strCache>
                <c:ptCount val="5"/>
                <c:pt idx="0">
                  <c:v>2023 FY( M) $</c:v>
                </c:pt>
                <c:pt idx="1">
                  <c:v>2022</c:v>
                </c:pt>
                <c:pt idx="2">
                  <c:v>2021</c:v>
                </c:pt>
                <c:pt idx="3">
                  <c:v>2020</c:v>
                </c:pt>
                <c:pt idx="4">
                  <c:v>2019</c:v>
                </c:pt>
              </c:strCache>
            </c:strRef>
          </c:cat>
          <c:val>
            <c:numRef>
              <c:f>'Visa Market Research'!$B$9:$F$9</c:f>
              <c:numCache>
                <c:formatCode>#,##0</c:formatCode>
                <c:ptCount val="5"/>
                <c:pt idx="0">
                  <c:v>1330</c:v>
                </c:pt>
                <c:pt idx="1">
                  <c:v>1194</c:v>
                </c:pt>
                <c:pt idx="2" formatCode="General">
                  <c:v>985</c:v>
                </c:pt>
                <c:pt idx="3" formatCode="General">
                  <c:v>1096</c:v>
                </c:pt>
                <c:pt idx="4">
                  <c:v>1196</c:v>
                </c:pt>
              </c:numCache>
            </c:numRef>
          </c:val>
          <c:smooth val="0"/>
          <c:extLst>
            <c:ext xmlns:c16="http://schemas.microsoft.com/office/drawing/2014/chart" uri="{C3380CC4-5D6E-409C-BE32-E72D297353CC}">
              <c16:uniqueId val="{00000005-3CE8-4F13-A373-BA2F5071D2B5}"/>
            </c:ext>
          </c:extLst>
        </c:ser>
        <c:ser>
          <c:idx val="6"/>
          <c:order val="6"/>
          <c:tx>
            <c:strRef>
              <c:f>'Visa Market Research'!$A$10</c:f>
              <c:strCache>
                <c:ptCount val="1"/>
                <c:pt idx="0">
                  <c:v>Litigation provision</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cat>
            <c:strRef>
              <c:f>'Visa Market Research'!$B$1:$F$1</c:f>
              <c:strCache>
                <c:ptCount val="5"/>
                <c:pt idx="0">
                  <c:v>2023 FY( M) $</c:v>
                </c:pt>
                <c:pt idx="1">
                  <c:v>2022</c:v>
                </c:pt>
                <c:pt idx="2">
                  <c:v>2021</c:v>
                </c:pt>
                <c:pt idx="3">
                  <c:v>2020</c:v>
                </c:pt>
                <c:pt idx="4">
                  <c:v>2019</c:v>
                </c:pt>
              </c:strCache>
            </c:strRef>
          </c:cat>
          <c:val>
            <c:numRef>
              <c:f>'Visa Market Research'!$B$10:$F$10</c:f>
              <c:numCache>
                <c:formatCode>General</c:formatCode>
                <c:ptCount val="5"/>
                <c:pt idx="0">
                  <c:v>927</c:v>
                </c:pt>
                <c:pt idx="1">
                  <c:v>868</c:v>
                </c:pt>
                <c:pt idx="2">
                  <c:v>3</c:v>
                </c:pt>
                <c:pt idx="3">
                  <c:v>11</c:v>
                </c:pt>
                <c:pt idx="4">
                  <c:v>400</c:v>
                </c:pt>
              </c:numCache>
            </c:numRef>
          </c:val>
          <c:smooth val="0"/>
          <c:extLst>
            <c:ext xmlns:c16="http://schemas.microsoft.com/office/drawing/2014/chart" uri="{C3380CC4-5D6E-409C-BE32-E72D297353CC}">
              <c16:uniqueId val="{00000006-3CE8-4F13-A373-BA2F5071D2B5}"/>
            </c:ext>
          </c:extLst>
        </c:ser>
        <c:dLbls>
          <c:showLegendKey val="0"/>
          <c:showVal val="0"/>
          <c:showCatName val="0"/>
          <c:showSerName val="0"/>
          <c:showPercent val="0"/>
          <c:showBubbleSize val="0"/>
        </c:dLbls>
        <c:marker val="1"/>
        <c:smooth val="0"/>
        <c:axId val="688688416"/>
        <c:axId val="688686256"/>
      </c:lineChart>
      <c:catAx>
        <c:axId val="688688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8686256"/>
        <c:crosses val="autoZero"/>
        <c:auto val="1"/>
        <c:lblAlgn val="ctr"/>
        <c:lblOffset val="100"/>
        <c:noMultiLvlLbl val="0"/>
      </c:catAx>
      <c:valAx>
        <c:axId val="6886862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86884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Operating Income in USD Millions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Analysis!$A$22</c:f>
              <c:strCache>
                <c:ptCount val="1"/>
                <c:pt idx="0">
                  <c:v>Visa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Analysis!$B$21:$E$21</c:f>
              <c:numCache>
                <c:formatCode>General</c:formatCode>
                <c:ptCount val="4"/>
                <c:pt idx="0">
                  <c:v>2023</c:v>
                </c:pt>
                <c:pt idx="1">
                  <c:v>2022</c:v>
                </c:pt>
                <c:pt idx="2">
                  <c:v>2021</c:v>
                </c:pt>
                <c:pt idx="3">
                  <c:v>2020</c:v>
                </c:pt>
              </c:numCache>
            </c:numRef>
          </c:cat>
          <c:val>
            <c:numRef>
              <c:f>Analysis!$B$22:$E$22</c:f>
              <c:numCache>
                <c:formatCode>#,##0</c:formatCode>
                <c:ptCount val="4"/>
                <c:pt idx="0">
                  <c:v>17273</c:v>
                </c:pt>
                <c:pt idx="1">
                  <c:v>14957</c:v>
                </c:pt>
                <c:pt idx="2">
                  <c:v>12311</c:v>
                </c:pt>
                <c:pt idx="3">
                  <c:v>10866</c:v>
                </c:pt>
              </c:numCache>
            </c:numRef>
          </c:val>
          <c:smooth val="0"/>
          <c:extLst>
            <c:ext xmlns:c16="http://schemas.microsoft.com/office/drawing/2014/chart" uri="{C3380CC4-5D6E-409C-BE32-E72D297353CC}">
              <c16:uniqueId val="{00000000-3C7B-45A6-8A09-5CED8ADA0FC9}"/>
            </c:ext>
          </c:extLst>
        </c:ser>
        <c:ser>
          <c:idx val="1"/>
          <c:order val="1"/>
          <c:tx>
            <c:strRef>
              <c:f>Analysis!$A$23</c:f>
              <c:strCache>
                <c:ptCount val="1"/>
                <c:pt idx="0">
                  <c:v>Mastercard</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Analysis!$B$21:$E$21</c:f>
              <c:numCache>
                <c:formatCode>General</c:formatCode>
                <c:ptCount val="4"/>
                <c:pt idx="0">
                  <c:v>2023</c:v>
                </c:pt>
                <c:pt idx="1">
                  <c:v>2022</c:v>
                </c:pt>
                <c:pt idx="2">
                  <c:v>2021</c:v>
                </c:pt>
                <c:pt idx="3">
                  <c:v>2020</c:v>
                </c:pt>
              </c:numCache>
            </c:numRef>
          </c:cat>
          <c:val>
            <c:numRef>
              <c:f>Analysis!$B$23:$E$23</c:f>
              <c:numCache>
                <c:formatCode>#,##0</c:formatCode>
                <c:ptCount val="4"/>
                <c:pt idx="0">
                  <c:v>11195</c:v>
                </c:pt>
                <c:pt idx="1">
                  <c:v>9930</c:v>
                </c:pt>
                <c:pt idx="2">
                  <c:v>8687</c:v>
                </c:pt>
                <c:pt idx="3">
                  <c:v>6411</c:v>
                </c:pt>
              </c:numCache>
            </c:numRef>
          </c:val>
          <c:smooth val="0"/>
          <c:extLst>
            <c:ext xmlns:c16="http://schemas.microsoft.com/office/drawing/2014/chart" uri="{C3380CC4-5D6E-409C-BE32-E72D297353CC}">
              <c16:uniqueId val="{00000001-3C7B-45A6-8A09-5CED8ADA0FC9}"/>
            </c:ext>
          </c:extLst>
        </c:ser>
        <c:ser>
          <c:idx val="2"/>
          <c:order val="2"/>
          <c:tx>
            <c:strRef>
              <c:f>Analysis!$A$24</c:f>
              <c:strCache>
                <c:ptCount val="1"/>
                <c:pt idx="0">
                  <c:v>American Express</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Analysis!$B$21:$E$21</c:f>
              <c:numCache>
                <c:formatCode>General</c:formatCode>
                <c:ptCount val="4"/>
                <c:pt idx="0">
                  <c:v>2023</c:v>
                </c:pt>
                <c:pt idx="1">
                  <c:v>2022</c:v>
                </c:pt>
                <c:pt idx="2">
                  <c:v>2021</c:v>
                </c:pt>
                <c:pt idx="3">
                  <c:v>2020</c:v>
                </c:pt>
              </c:numCache>
            </c:numRef>
          </c:cat>
          <c:val>
            <c:numRef>
              <c:f>Analysis!$B$24:$E$24</c:f>
              <c:numCache>
                <c:formatCode>#,##0</c:formatCode>
                <c:ptCount val="4"/>
                <c:pt idx="0">
                  <c:v>8374</c:v>
                </c:pt>
                <c:pt idx="1">
                  <c:v>7514</c:v>
                </c:pt>
                <c:pt idx="2">
                  <c:v>8060</c:v>
                </c:pt>
                <c:pt idx="3">
                  <c:v>3135</c:v>
                </c:pt>
              </c:numCache>
            </c:numRef>
          </c:val>
          <c:smooth val="0"/>
          <c:extLst>
            <c:ext xmlns:c16="http://schemas.microsoft.com/office/drawing/2014/chart" uri="{C3380CC4-5D6E-409C-BE32-E72D297353CC}">
              <c16:uniqueId val="{00000002-3C7B-45A6-8A09-5CED8ADA0FC9}"/>
            </c:ext>
          </c:extLst>
        </c:ser>
        <c:dLbls>
          <c:showLegendKey val="0"/>
          <c:showVal val="0"/>
          <c:showCatName val="0"/>
          <c:showSerName val="0"/>
          <c:showPercent val="0"/>
          <c:showBubbleSize val="0"/>
        </c:dLbls>
        <c:marker val="1"/>
        <c:smooth val="0"/>
        <c:axId val="753670192"/>
        <c:axId val="753669112"/>
      </c:lineChart>
      <c:catAx>
        <c:axId val="753670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3669112"/>
        <c:crosses val="autoZero"/>
        <c:auto val="1"/>
        <c:lblAlgn val="ctr"/>
        <c:lblOffset val="100"/>
        <c:noMultiLvlLbl val="0"/>
      </c:catAx>
      <c:valAx>
        <c:axId val="7536691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36701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Total</a:t>
            </a:r>
            <a:r>
              <a:rPr lang="en-GB" baseline="0"/>
              <a:t> Equity 2020 -2023</a:t>
            </a:r>
          </a:p>
          <a:p>
            <a:pPr>
              <a:defRPr/>
            </a:pPr>
            <a:r>
              <a:rPr lang="en-GB" baseline="0"/>
              <a:t> </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Analysis!$A$35</c:f>
              <c:strCache>
                <c:ptCount val="1"/>
                <c:pt idx="0">
                  <c:v>Visa</c:v>
                </c:pt>
              </c:strCache>
            </c:strRef>
          </c:tx>
          <c:spPr>
            <a:ln w="28575" cap="rnd">
              <a:solidFill>
                <a:schemeClr val="accent1"/>
              </a:solidFill>
              <a:round/>
            </a:ln>
            <a:effectLst/>
          </c:spPr>
          <c:marker>
            <c:symbol val="none"/>
          </c:marker>
          <c:cat>
            <c:numRef>
              <c:f>Analysis!$B$34:$E$34</c:f>
              <c:numCache>
                <c:formatCode>General</c:formatCode>
                <c:ptCount val="4"/>
                <c:pt idx="0">
                  <c:v>2023</c:v>
                </c:pt>
                <c:pt idx="1">
                  <c:v>2022</c:v>
                </c:pt>
                <c:pt idx="2">
                  <c:v>2021</c:v>
                </c:pt>
                <c:pt idx="3">
                  <c:v>2020</c:v>
                </c:pt>
              </c:numCache>
            </c:numRef>
          </c:cat>
          <c:val>
            <c:numRef>
              <c:f>Analysis!$B$35:$E$35</c:f>
              <c:numCache>
                <c:formatCode>#,##0</c:formatCode>
                <c:ptCount val="4"/>
                <c:pt idx="0">
                  <c:v>38733</c:v>
                </c:pt>
                <c:pt idx="1">
                  <c:v>35581</c:v>
                </c:pt>
                <c:pt idx="2">
                  <c:v>37589</c:v>
                </c:pt>
                <c:pt idx="3">
                  <c:v>36210</c:v>
                </c:pt>
              </c:numCache>
            </c:numRef>
          </c:val>
          <c:smooth val="0"/>
          <c:extLst>
            <c:ext xmlns:c16="http://schemas.microsoft.com/office/drawing/2014/chart" uri="{C3380CC4-5D6E-409C-BE32-E72D297353CC}">
              <c16:uniqueId val="{00000000-7531-41C0-AAEF-8CEA196B95DF}"/>
            </c:ext>
          </c:extLst>
        </c:ser>
        <c:ser>
          <c:idx val="1"/>
          <c:order val="1"/>
          <c:tx>
            <c:strRef>
              <c:f>Analysis!$A$36</c:f>
              <c:strCache>
                <c:ptCount val="1"/>
                <c:pt idx="0">
                  <c:v>MasterCard</c:v>
                </c:pt>
              </c:strCache>
            </c:strRef>
          </c:tx>
          <c:spPr>
            <a:ln w="28575" cap="rnd">
              <a:solidFill>
                <a:schemeClr val="accent2"/>
              </a:solidFill>
              <a:round/>
            </a:ln>
            <a:effectLst/>
          </c:spPr>
          <c:marker>
            <c:symbol val="none"/>
          </c:marker>
          <c:cat>
            <c:numRef>
              <c:f>Analysis!$B$34:$E$34</c:f>
              <c:numCache>
                <c:formatCode>General</c:formatCode>
                <c:ptCount val="4"/>
                <c:pt idx="0">
                  <c:v>2023</c:v>
                </c:pt>
                <c:pt idx="1">
                  <c:v>2022</c:v>
                </c:pt>
                <c:pt idx="2">
                  <c:v>2021</c:v>
                </c:pt>
                <c:pt idx="3">
                  <c:v>2020</c:v>
                </c:pt>
              </c:numCache>
            </c:numRef>
          </c:cat>
          <c:val>
            <c:numRef>
              <c:f>Analysis!$B$36:$E$36</c:f>
              <c:numCache>
                <c:formatCode>#,##0</c:formatCode>
                <c:ptCount val="4"/>
                <c:pt idx="0">
                  <c:v>6975</c:v>
                </c:pt>
                <c:pt idx="1">
                  <c:v>6356</c:v>
                </c:pt>
                <c:pt idx="2">
                  <c:v>7312</c:v>
                </c:pt>
                <c:pt idx="3">
                  <c:v>6391</c:v>
                </c:pt>
              </c:numCache>
            </c:numRef>
          </c:val>
          <c:smooth val="0"/>
          <c:extLst>
            <c:ext xmlns:c16="http://schemas.microsoft.com/office/drawing/2014/chart" uri="{C3380CC4-5D6E-409C-BE32-E72D297353CC}">
              <c16:uniqueId val="{00000001-7531-41C0-AAEF-8CEA196B95DF}"/>
            </c:ext>
          </c:extLst>
        </c:ser>
        <c:ser>
          <c:idx val="2"/>
          <c:order val="2"/>
          <c:tx>
            <c:strRef>
              <c:f>Analysis!$A$37</c:f>
              <c:strCache>
                <c:ptCount val="1"/>
                <c:pt idx="0">
                  <c:v>American Express</c:v>
                </c:pt>
              </c:strCache>
            </c:strRef>
          </c:tx>
          <c:spPr>
            <a:ln w="28575" cap="rnd">
              <a:solidFill>
                <a:schemeClr val="accent3"/>
              </a:solidFill>
              <a:round/>
            </a:ln>
            <a:effectLst/>
          </c:spPr>
          <c:marker>
            <c:symbol val="none"/>
          </c:marker>
          <c:cat>
            <c:numRef>
              <c:f>Analysis!$B$34:$E$34</c:f>
              <c:numCache>
                <c:formatCode>General</c:formatCode>
                <c:ptCount val="4"/>
                <c:pt idx="0">
                  <c:v>2023</c:v>
                </c:pt>
                <c:pt idx="1">
                  <c:v>2022</c:v>
                </c:pt>
                <c:pt idx="2">
                  <c:v>2021</c:v>
                </c:pt>
                <c:pt idx="3">
                  <c:v>2020</c:v>
                </c:pt>
              </c:numCache>
            </c:numRef>
          </c:cat>
          <c:val>
            <c:numRef>
              <c:f>Analysis!$B$37:$E$37</c:f>
              <c:numCache>
                <c:formatCode>#,##0</c:formatCode>
                <c:ptCount val="4"/>
                <c:pt idx="0">
                  <c:v>28058</c:v>
                </c:pt>
                <c:pt idx="1">
                  <c:v>24711</c:v>
                </c:pt>
                <c:pt idx="2">
                  <c:v>22177</c:v>
                </c:pt>
                <c:pt idx="3">
                  <c:v>22984</c:v>
                </c:pt>
              </c:numCache>
            </c:numRef>
          </c:val>
          <c:smooth val="0"/>
          <c:extLst>
            <c:ext xmlns:c16="http://schemas.microsoft.com/office/drawing/2014/chart" uri="{C3380CC4-5D6E-409C-BE32-E72D297353CC}">
              <c16:uniqueId val="{00000002-7531-41C0-AAEF-8CEA196B95DF}"/>
            </c:ext>
          </c:extLst>
        </c:ser>
        <c:dLbls>
          <c:showLegendKey val="0"/>
          <c:showVal val="0"/>
          <c:showCatName val="0"/>
          <c:showSerName val="0"/>
          <c:showPercent val="0"/>
          <c:showBubbleSize val="0"/>
        </c:dLbls>
        <c:smooth val="0"/>
        <c:axId val="601524408"/>
        <c:axId val="601525128"/>
      </c:lineChart>
      <c:catAx>
        <c:axId val="601524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1525128"/>
        <c:crosses val="autoZero"/>
        <c:auto val="1"/>
        <c:lblAlgn val="ctr"/>
        <c:lblOffset val="100"/>
        <c:noMultiLvlLbl val="0"/>
      </c:catAx>
      <c:valAx>
        <c:axId val="6015251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15244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Basic EPS</a:t>
            </a:r>
            <a:r>
              <a:rPr lang="en-GB" baseline="0"/>
              <a:t> 2020 -23</a:t>
            </a:r>
          </a:p>
        </c:rich>
      </c:tx>
      <c:layout>
        <c:manualLayout>
          <c:xMode val="edge"/>
          <c:yMode val="edge"/>
          <c:x val="0.38171522309711292"/>
          <c:y val="6.018518518518518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Analysis!$A$44</c:f>
              <c:strCache>
                <c:ptCount val="1"/>
                <c:pt idx="0">
                  <c:v>Visa</c:v>
                </c:pt>
              </c:strCache>
            </c:strRef>
          </c:tx>
          <c:spPr>
            <a:ln w="28575" cap="rnd">
              <a:solidFill>
                <a:schemeClr val="accent1"/>
              </a:solidFill>
              <a:round/>
            </a:ln>
            <a:effectLst/>
          </c:spPr>
          <c:marker>
            <c:symbol val="none"/>
          </c:marker>
          <c:cat>
            <c:numRef>
              <c:f>Analysis!$B$43:$E$43</c:f>
              <c:numCache>
                <c:formatCode>General</c:formatCode>
                <c:ptCount val="4"/>
                <c:pt idx="0">
                  <c:v>2023</c:v>
                </c:pt>
                <c:pt idx="1">
                  <c:v>2022</c:v>
                </c:pt>
                <c:pt idx="2">
                  <c:v>2021</c:v>
                </c:pt>
                <c:pt idx="3">
                  <c:v>2020</c:v>
                </c:pt>
              </c:numCache>
            </c:numRef>
          </c:cat>
          <c:val>
            <c:numRef>
              <c:f>Analysis!$B$44:$E$44</c:f>
              <c:numCache>
                <c:formatCode>General</c:formatCode>
                <c:ptCount val="4"/>
                <c:pt idx="0">
                  <c:v>8.2899999999999991</c:v>
                </c:pt>
                <c:pt idx="1">
                  <c:v>7.01</c:v>
                </c:pt>
                <c:pt idx="2">
                  <c:v>5.63</c:v>
                </c:pt>
                <c:pt idx="3">
                  <c:v>4.9000000000000004</c:v>
                </c:pt>
              </c:numCache>
            </c:numRef>
          </c:val>
          <c:smooth val="0"/>
          <c:extLst>
            <c:ext xmlns:c16="http://schemas.microsoft.com/office/drawing/2014/chart" uri="{C3380CC4-5D6E-409C-BE32-E72D297353CC}">
              <c16:uniqueId val="{00000000-F8B0-4C1D-8A20-545933FFA519}"/>
            </c:ext>
          </c:extLst>
        </c:ser>
        <c:ser>
          <c:idx val="1"/>
          <c:order val="1"/>
          <c:tx>
            <c:strRef>
              <c:f>Analysis!$A$45</c:f>
              <c:strCache>
                <c:ptCount val="1"/>
                <c:pt idx="0">
                  <c:v>MasterCard</c:v>
                </c:pt>
              </c:strCache>
            </c:strRef>
          </c:tx>
          <c:spPr>
            <a:ln w="28575" cap="rnd">
              <a:solidFill>
                <a:schemeClr val="accent2"/>
              </a:solidFill>
              <a:round/>
            </a:ln>
            <a:effectLst/>
          </c:spPr>
          <c:marker>
            <c:symbol val="none"/>
          </c:marker>
          <c:cat>
            <c:numRef>
              <c:f>Analysis!$B$43:$E$43</c:f>
              <c:numCache>
                <c:formatCode>General</c:formatCode>
                <c:ptCount val="4"/>
                <c:pt idx="0">
                  <c:v>2023</c:v>
                </c:pt>
                <c:pt idx="1">
                  <c:v>2022</c:v>
                </c:pt>
                <c:pt idx="2">
                  <c:v>2021</c:v>
                </c:pt>
                <c:pt idx="3">
                  <c:v>2020</c:v>
                </c:pt>
              </c:numCache>
            </c:numRef>
          </c:cat>
          <c:val>
            <c:numRef>
              <c:f>Analysis!$B$45:$E$45</c:f>
              <c:numCache>
                <c:formatCode>General</c:formatCode>
                <c:ptCount val="4"/>
                <c:pt idx="0">
                  <c:v>11.86</c:v>
                </c:pt>
                <c:pt idx="1">
                  <c:v>10.26</c:v>
                </c:pt>
                <c:pt idx="2">
                  <c:v>8.7899999999999991</c:v>
                </c:pt>
                <c:pt idx="3">
                  <c:v>6.4</c:v>
                </c:pt>
              </c:numCache>
            </c:numRef>
          </c:val>
          <c:smooth val="0"/>
          <c:extLst>
            <c:ext xmlns:c16="http://schemas.microsoft.com/office/drawing/2014/chart" uri="{C3380CC4-5D6E-409C-BE32-E72D297353CC}">
              <c16:uniqueId val="{00000001-F8B0-4C1D-8A20-545933FFA519}"/>
            </c:ext>
          </c:extLst>
        </c:ser>
        <c:ser>
          <c:idx val="2"/>
          <c:order val="2"/>
          <c:tx>
            <c:strRef>
              <c:f>Analysis!$A$46</c:f>
              <c:strCache>
                <c:ptCount val="1"/>
                <c:pt idx="0">
                  <c:v>American Express</c:v>
                </c:pt>
              </c:strCache>
            </c:strRef>
          </c:tx>
          <c:spPr>
            <a:ln w="28575" cap="rnd">
              <a:solidFill>
                <a:schemeClr val="accent3"/>
              </a:solidFill>
              <a:round/>
            </a:ln>
            <a:effectLst/>
          </c:spPr>
          <c:marker>
            <c:symbol val="none"/>
          </c:marker>
          <c:cat>
            <c:numRef>
              <c:f>Analysis!$B$43:$E$43</c:f>
              <c:numCache>
                <c:formatCode>General</c:formatCode>
                <c:ptCount val="4"/>
                <c:pt idx="0">
                  <c:v>2023</c:v>
                </c:pt>
                <c:pt idx="1">
                  <c:v>2022</c:v>
                </c:pt>
                <c:pt idx="2">
                  <c:v>2021</c:v>
                </c:pt>
                <c:pt idx="3">
                  <c:v>2020</c:v>
                </c:pt>
              </c:numCache>
            </c:numRef>
          </c:cat>
          <c:val>
            <c:numRef>
              <c:f>Analysis!$B$46:$E$46</c:f>
              <c:numCache>
                <c:formatCode>General</c:formatCode>
                <c:ptCount val="4"/>
                <c:pt idx="0">
                  <c:v>11.23</c:v>
                </c:pt>
                <c:pt idx="1">
                  <c:v>9.86</c:v>
                </c:pt>
                <c:pt idx="2">
                  <c:v>10.039999999999999</c:v>
                </c:pt>
                <c:pt idx="3">
                  <c:v>3.77</c:v>
                </c:pt>
              </c:numCache>
            </c:numRef>
          </c:val>
          <c:smooth val="0"/>
          <c:extLst>
            <c:ext xmlns:c16="http://schemas.microsoft.com/office/drawing/2014/chart" uri="{C3380CC4-5D6E-409C-BE32-E72D297353CC}">
              <c16:uniqueId val="{00000002-F8B0-4C1D-8A20-545933FFA519}"/>
            </c:ext>
          </c:extLst>
        </c:ser>
        <c:dLbls>
          <c:showLegendKey val="0"/>
          <c:showVal val="0"/>
          <c:showCatName val="0"/>
          <c:showSerName val="0"/>
          <c:showPercent val="0"/>
          <c:showBubbleSize val="0"/>
        </c:dLbls>
        <c:smooth val="0"/>
        <c:axId val="753583760"/>
        <c:axId val="753584840"/>
      </c:lineChart>
      <c:catAx>
        <c:axId val="753583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3584840"/>
        <c:crosses val="autoZero"/>
        <c:auto val="1"/>
        <c:lblAlgn val="ctr"/>
        <c:lblOffset val="100"/>
        <c:noMultiLvlLbl val="0"/>
      </c:catAx>
      <c:valAx>
        <c:axId val="7535848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35837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14</xdr:col>
      <xdr:colOff>434340</xdr:colOff>
      <xdr:row>2</xdr:row>
      <xdr:rowOff>87630</xdr:rowOff>
    </xdr:from>
    <xdr:to>
      <xdr:col>22</xdr:col>
      <xdr:colOff>129540</xdr:colOff>
      <xdr:row>17</xdr:row>
      <xdr:rowOff>87630</xdr:rowOff>
    </xdr:to>
    <xdr:graphicFrame macro="">
      <xdr:nvGraphicFramePr>
        <xdr:cNvPr id="3" name="Chart 2">
          <a:extLst>
            <a:ext uri="{FF2B5EF4-FFF2-40B4-BE49-F238E27FC236}">
              <a16:creationId xmlns:a16="http://schemas.microsoft.com/office/drawing/2014/main" id="{0D997643-0E80-3AA7-2EBF-A141FD8AB36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128477</xdr:colOff>
      <xdr:row>15</xdr:row>
      <xdr:rowOff>152399</xdr:rowOff>
    </xdr:from>
    <xdr:to>
      <xdr:col>10</xdr:col>
      <xdr:colOff>1067686</xdr:colOff>
      <xdr:row>30</xdr:row>
      <xdr:rowOff>104553</xdr:rowOff>
    </xdr:to>
    <xdr:graphicFrame macro="">
      <xdr:nvGraphicFramePr>
        <xdr:cNvPr id="2" name="Chart 1">
          <a:extLst>
            <a:ext uri="{FF2B5EF4-FFF2-40B4-BE49-F238E27FC236}">
              <a16:creationId xmlns:a16="http://schemas.microsoft.com/office/drawing/2014/main" id="{ED31CE55-37C2-D739-1CBF-3CAF5AFF6FD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203791</xdr:colOff>
      <xdr:row>30</xdr:row>
      <xdr:rowOff>63795</xdr:rowOff>
    </xdr:from>
    <xdr:to>
      <xdr:col>11</xdr:col>
      <xdr:colOff>225943</xdr:colOff>
      <xdr:row>46</xdr:row>
      <xdr:rowOff>44303</xdr:rowOff>
    </xdr:to>
    <xdr:graphicFrame macro="">
      <xdr:nvGraphicFramePr>
        <xdr:cNvPr id="3" name="Chart 2">
          <a:extLst>
            <a:ext uri="{FF2B5EF4-FFF2-40B4-BE49-F238E27FC236}">
              <a16:creationId xmlns:a16="http://schemas.microsoft.com/office/drawing/2014/main" id="{1CEA8890-7510-A776-5400-9FF5E5A3AC7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93034</xdr:colOff>
      <xdr:row>19</xdr:row>
      <xdr:rowOff>37213</xdr:rowOff>
    </xdr:from>
    <xdr:to>
      <xdr:col>18</xdr:col>
      <xdr:colOff>420872</xdr:colOff>
      <xdr:row>33</xdr:row>
      <xdr:rowOff>175437</xdr:rowOff>
    </xdr:to>
    <xdr:graphicFrame macro="">
      <xdr:nvGraphicFramePr>
        <xdr:cNvPr id="4" name="Chart 3">
          <a:extLst>
            <a:ext uri="{FF2B5EF4-FFF2-40B4-BE49-F238E27FC236}">
              <a16:creationId xmlns:a16="http://schemas.microsoft.com/office/drawing/2014/main" id="{4C76B586-DE9C-A758-2342-BBAA8318FE3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2"/>
  <sheetViews>
    <sheetView topLeftCell="A8" workbookViewId="0">
      <selection activeCell="A24" sqref="A24"/>
    </sheetView>
  </sheetViews>
  <sheetFormatPr defaultRowHeight="14.4" x14ac:dyDescent="0.3"/>
  <cols>
    <col min="1" max="1" width="157.88671875" style="2" customWidth="1"/>
  </cols>
  <sheetData>
    <row r="1" spans="1:3" ht="23.4" x14ac:dyDescent="0.45">
      <c r="A1" s="1" t="s">
        <v>0</v>
      </c>
    </row>
    <row r="3" spans="1:3" x14ac:dyDescent="0.3">
      <c r="A3" s="2" t="s">
        <v>7</v>
      </c>
    </row>
    <row r="4" spans="1:3" s="6" customFormat="1" x14ac:dyDescent="0.3">
      <c r="A4" s="5" t="s">
        <v>1</v>
      </c>
    </row>
    <row r="5" spans="1:3" x14ac:dyDescent="0.3">
      <c r="A5" s="3" t="s">
        <v>2</v>
      </c>
    </row>
    <row r="6" spans="1:3" x14ac:dyDescent="0.3">
      <c r="A6" s="3" t="s">
        <v>3</v>
      </c>
    </row>
    <row r="7" spans="1:3" x14ac:dyDescent="0.3">
      <c r="A7" s="3" t="s">
        <v>14</v>
      </c>
    </row>
    <row r="8" spans="1:3" x14ac:dyDescent="0.3">
      <c r="A8" s="3" t="s">
        <v>4</v>
      </c>
    </row>
    <row r="9" spans="1:3" x14ac:dyDescent="0.3">
      <c r="A9" s="3" t="s">
        <v>13</v>
      </c>
    </row>
    <row r="10" spans="1:3" x14ac:dyDescent="0.3">
      <c r="A10" s="3" t="s">
        <v>8</v>
      </c>
    </row>
    <row r="11" spans="1:3" x14ac:dyDescent="0.3">
      <c r="A11" s="3" t="s">
        <v>9</v>
      </c>
      <c r="C11">
        <f>17273/32653*100</f>
        <v>52.898661684990657</v>
      </c>
    </row>
    <row r="12" spans="1:3" x14ac:dyDescent="0.3">
      <c r="A12" s="3" t="s">
        <v>10</v>
      </c>
    </row>
    <row r="15" spans="1:3" x14ac:dyDescent="0.3">
      <c r="A15" s="4" t="s">
        <v>5</v>
      </c>
      <c r="C15">
        <f>Mastercard!B17/Mastercard!B2*100</f>
        <v>44.605147820543465</v>
      </c>
    </row>
    <row r="16" spans="1:3" x14ac:dyDescent="0.3">
      <c r="A16" s="3" t="s">
        <v>12</v>
      </c>
    </row>
    <row r="17" spans="1:3" x14ac:dyDescent="0.3">
      <c r="A17" s="3" t="s">
        <v>6</v>
      </c>
      <c r="C17">
        <f>'American Express'!B35/'American Express'!B7*100</f>
        <v>17.673751081657205</v>
      </c>
    </row>
    <row r="18" spans="1:3" x14ac:dyDescent="0.3">
      <c r="A18" s="3" t="s">
        <v>11</v>
      </c>
    </row>
    <row r="22" spans="1:3" x14ac:dyDescent="0.3">
      <c r="A22" s="4" t="s">
        <v>83</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FF63C-C5B3-4B61-BA16-3FFB6A56FFCB}">
  <dimension ref="A1:N69"/>
  <sheetViews>
    <sheetView tabSelected="1" topLeftCell="C1" workbookViewId="0">
      <selection activeCell="H13" sqref="H13"/>
    </sheetView>
  </sheetViews>
  <sheetFormatPr defaultRowHeight="14.4" x14ac:dyDescent="0.3"/>
  <cols>
    <col min="1" max="1" width="35" bestFit="1" customWidth="1"/>
    <col min="2" max="2" width="15.21875" bestFit="1" customWidth="1"/>
    <col min="9" max="9" width="16.77734375" bestFit="1" customWidth="1"/>
  </cols>
  <sheetData>
    <row r="1" spans="1:14" x14ac:dyDescent="0.3">
      <c r="B1" s="7" t="s">
        <v>176</v>
      </c>
      <c r="C1" s="7">
        <v>2022</v>
      </c>
      <c r="D1" s="7">
        <v>2021</v>
      </c>
      <c r="E1" s="7">
        <v>2020</v>
      </c>
      <c r="F1" s="7">
        <v>2019</v>
      </c>
      <c r="I1" s="7" t="s">
        <v>175</v>
      </c>
      <c r="J1" s="7">
        <v>2023</v>
      </c>
      <c r="K1" s="7">
        <v>2022</v>
      </c>
      <c r="L1" s="7">
        <v>2021</v>
      </c>
      <c r="M1" s="7">
        <v>2020</v>
      </c>
      <c r="N1" s="7">
        <v>2019</v>
      </c>
    </row>
    <row r="2" spans="1:14" x14ac:dyDescent="0.3">
      <c r="A2" s="7" t="s">
        <v>15</v>
      </c>
      <c r="B2" s="11">
        <v>32653</v>
      </c>
      <c r="C2" s="11">
        <v>29310</v>
      </c>
      <c r="D2" s="11">
        <v>24105</v>
      </c>
      <c r="E2" s="11">
        <v>21846</v>
      </c>
      <c r="F2" s="11">
        <v>22977</v>
      </c>
      <c r="J2" s="17">
        <f t="shared" ref="J2:L2" si="0">(B2-C2)/C2</f>
        <v>0.11405663596042306</v>
      </c>
      <c r="K2" s="17">
        <f t="shared" si="0"/>
        <v>0.21593030491599252</v>
      </c>
      <c r="L2" s="17">
        <f t="shared" si="0"/>
        <v>0.10340565778632244</v>
      </c>
      <c r="M2" s="17">
        <f>(E2-F2)/F2</f>
        <v>-4.9223136179657921E-2</v>
      </c>
      <c r="N2" t="s">
        <v>92</v>
      </c>
    </row>
    <row r="3" spans="1:14" x14ac:dyDescent="0.3">
      <c r="A3" s="7" t="s">
        <v>62</v>
      </c>
      <c r="J3" s="17"/>
      <c r="K3" s="17"/>
      <c r="L3" s="17"/>
      <c r="M3" s="17"/>
      <c r="N3" t="s">
        <v>92</v>
      </c>
    </row>
    <row r="4" spans="1:14" x14ac:dyDescent="0.3">
      <c r="A4" t="s">
        <v>54</v>
      </c>
      <c r="B4" s="9">
        <v>5831</v>
      </c>
      <c r="C4" s="9">
        <v>4990</v>
      </c>
      <c r="D4" s="9">
        <v>4240</v>
      </c>
      <c r="E4" s="9">
        <v>3785</v>
      </c>
      <c r="F4" s="9">
        <v>3444</v>
      </c>
      <c r="J4" s="17">
        <f t="shared" ref="J4:J63" si="1">(B4-C4)/C4</f>
        <v>0.16853707414829661</v>
      </c>
      <c r="K4" s="17">
        <f t="shared" ref="K4:K12" si="2">(C4-D4)/D4</f>
        <v>0.17688679245283018</v>
      </c>
      <c r="L4" s="17">
        <f t="shared" ref="L4:L12" si="3">(D4-E4)/E4</f>
        <v>0.1202113606340819</v>
      </c>
      <c r="M4" s="17">
        <f t="shared" ref="M4:M12" si="4">(E4-F4)/F4</f>
        <v>9.901277584204414E-2</v>
      </c>
      <c r="N4" t="s">
        <v>92</v>
      </c>
    </row>
    <row r="5" spans="1:14" x14ac:dyDescent="0.3">
      <c r="A5" t="s">
        <v>55</v>
      </c>
      <c r="B5" s="9">
        <v>1341</v>
      </c>
      <c r="C5" s="9">
        <v>1336</v>
      </c>
      <c r="D5" s="9">
        <v>1136</v>
      </c>
      <c r="E5">
        <v>971</v>
      </c>
      <c r="F5" s="9">
        <v>1105</v>
      </c>
      <c r="J5" s="17">
        <f t="shared" si="1"/>
        <v>3.7425149700598802E-3</v>
      </c>
      <c r="K5" s="17">
        <f t="shared" si="2"/>
        <v>0.176056338028169</v>
      </c>
      <c r="L5" s="17">
        <f t="shared" si="3"/>
        <v>0.16992790937178168</v>
      </c>
      <c r="M5" s="17">
        <f t="shared" si="4"/>
        <v>-0.12126696832579185</v>
      </c>
      <c r="N5" t="s">
        <v>92</v>
      </c>
    </row>
    <row r="6" spans="1:14" x14ac:dyDescent="0.3">
      <c r="A6" t="s">
        <v>56</v>
      </c>
      <c r="B6" s="9">
        <v>736</v>
      </c>
      <c r="C6">
        <v>743</v>
      </c>
      <c r="D6">
        <v>730</v>
      </c>
      <c r="E6">
        <v>727</v>
      </c>
      <c r="F6">
        <v>721</v>
      </c>
      <c r="J6" s="17">
        <f t="shared" si="1"/>
        <v>-9.4212651413189772E-3</v>
      </c>
      <c r="K6" s="17">
        <f t="shared" si="2"/>
        <v>1.7808219178082191E-2</v>
      </c>
      <c r="L6" s="17">
        <f t="shared" si="3"/>
        <v>4.1265474552957355E-3</v>
      </c>
      <c r="M6" s="17">
        <f t="shared" si="4"/>
        <v>8.321775312066574E-3</v>
      </c>
      <c r="N6" t="s">
        <v>92</v>
      </c>
    </row>
    <row r="7" spans="1:14" x14ac:dyDescent="0.3">
      <c r="A7" t="s">
        <v>57</v>
      </c>
      <c r="B7" s="9">
        <v>545</v>
      </c>
      <c r="C7">
        <v>505</v>
      </c>
      <c r="D7">
        <v>403</v>
      </c>
      <c r="E7">
        <v>408</v>
      </c>
      <c r="F7">
        <v>454</v>
      </c>
      <c r="J7" s="17">
        <f t="shared" si="1"/>
        <v>7.9207920792079209E-2</v>
      </c>
      <c r="K7" s="17">
        <f t="shared" si="2"/>
        <v>0.25310173697270472</v>
      </c>
      <c r="L7" s="17">
        <f t="shared" si="3"/>
        <v>-1.2254901960784314E-2</v>
      </c>
      <c r="M7" s="17">
        <f t="shared" si="4"/>
        <v>-0.1013215859030837</v>
      </c>
      <c r="N7" t="s">
        <v>92</v>
      </c>
    </row>
    <row r="8" spans="1:14" x14ac:dyDescent="0.3">
      <c r="A8" t="s">
        <v>58</v>
      </c>
      <c r="B8" s="9">
        <v>943</v>
      </c>
      <c r="C8">
        <v>861</v>
      </c>
      <c r="D8">
        <v>804</v>
      </c>
      <c r="E8">
        <v>767</v>
      </c>
      <c r="F8">
        <v>656</v>
      </c>
      <c r="J8" s="17">
        <f t="shared" si="1"/>
        <v>9.5238095238095233E-2</v>
      </c>
      <c r="K8" s="17">
        <f t="shared" si="2"/>
        <v>7.0895522388059698E-2</v>
      </c>
      <c r="L8" s="17">
        <f t="shared" si="3"/>
        <v>4.8239895697522815E-2</v>
      </c>
      <c r="M8" s="17">
        <f t="shared" si="4"/>
        <v>0.16920731707317074</v>
      </c>
      <c r="N8" t="s">
        <v>92</v>
      </c>
    </row>
    <row r="9" spans="1:14" x14ac:dyDescent="0.3">
      <c r="A9" t="s">
        <v>59</v>
      </c>
      <c r="B9" s="9">
        <v>1330</v>
      </c>
      <c r="C9" s="9">
        <v>1194</v>
      </c>
      <c r="D9">
        <v>985</v>
      </c>
      <c r="E9">
        <v>1096</v>
      </c>
      <c r="F9" s="9">
        <v>1196</v>
      </c>
      <c r="J9" s="17">
        <f t="shared" si="1"/>
        <v>0.11390284757118928</v>
      </c>
      <c r="K9" s="17">
        <f t="shared" si="2"/>
        <v>0.21218274111675126</v>
      </c>
      <c r="L9" s="17">
        <f t="shared" si="3"/>
        <v>-0.10127737226277372</v>
      </c>
      <c r="M9" s="17">
        <f t="shared" si="4"/>
        <v>-8.3612040133779264E-2</v>
      </c>
      <c r="N9" t="s">
        <v>92</v>
      </c>
    </row>
    <row r="10" spans="1:14" x14ac:dyDescent="0.3">
      <c r="A10" t="s">
        <v>60</v>
      </c>
      <c r="B10">
        <v>927</v>
      </c>
      <c r="C10">
        <v>868</v>
      </c>
      <c r="D10">
        <v>3</v>
      </c>
      <c r="E10">
        <v>11</v>
      </c>
      <c r="F10">
        <v>400</v>
      </c>
      <c r="J10" s="17">
        <f t="shared" si="1"/>
        <v>6.7972350230414744E-2</v>
      </c>
      <c r="K10" s="17">
        <f t="shared" si="2"/>
        <v>288.33333333333331</v>
      </c>
      <c r="L10" s="17">
        <f t="shared" si="3"/>
        <v>-0.72727272727272729</v>
      </c>
      <c r="M10" s="17">
        <f t="shared" si="4"/>
        <v>-0.97250000000000003</v>
      </c>
      <c r="N10" t="s">
        <v>92</v>
      </c>
    </row>
    <row r="11" spans="1:14" x14ac:dyDescent="0.3">
      <c r="A11" s="7" t="s">
        <v>61</v>
      </c>
      <c r="B11" s="11">
        <f>SUM(B10,B9,B8,B7,B6,B5,B4)</f>
        <v>11653</v>
      </c>
      <c r="C11" s="11">
        <f t="shared" ref="C11:F11" si="5">SUM(C10,C9,C8,C7,C6,C5,C4)</f>
        <v>10497</v>
      </c>
      <c r="D11" s="11">
        <f t="shared" si="5"/>
        <v>8301</v>
      </c>
      <c r="E11" s="11">
        <f t="shared" si="5"/>
        <v>7765</v>
      </c>
      <c r="F11" s="11">
        <f t="shared" si="5"/>
        <v>7976</v>
      </c>
      <c r="J11" s="18">
        <f t="shared" si="1"/>
        <v>0.11012670286748595</v>
      </c>
      <c r="K11" s="18">
        <f t="shared" si="2"/>
        <v>0.26454644018792917</v>
      </c>
      <c r="L11" s="18">
        <f t="shared" si="3"/>
        <v>6.9027688345138435E-2</v>
      </c>
      <c r="M11" s="18">
        <f t="shared" si="4"/>
        <v>-2.6454363089267803E-2</v>
      </c>
      <c r="N11" t="s">
        <v>92</v>
      </c>
    </row>
    <row r="12" spans="1:14" x14ac:dyDescent="0.3">
      <c r="A12" t="s">
        <v>17</v>
      </c>
      <c r="B12" s="9">
        <f>B2-B11</f>
        <v>21000</v>
      </c>
      <c r="C12" s="9">
        <f t="shared" ref="C12:F12" si="6">C2-C11</f>
        <v>18813</v>
      </c>
      <c r="D12" s="9">
        <f t="shared" si="6"/>
        <v>15804</v>
      </c>
      <c r="E12" s="9">
        <f t="shared" si="6"/>
        <v>14081</v>
      </c>
      <c r="F12" s="9">
        <f t="shared" si="6"/>
        <v>15001</v>
      </c>
      <c r="J12" s="17">
        <f t="shared" si="1"/>
        <v>0.11624940200924892</v>
      </c>
      <c r="K12" s="17">
        <f t="shared" si="2"/>
        <v>0.19039483675018984</v>
      </c>
      <c r="L12" s="17">
        <f t="shared" si="3"/>
        <v>0.12236346850365741</v>
      </c>
      <c r="M12" s="17">
        <f t="shared" si="4"/>
        <v>-6.1329244717018866E-2</v>
      </c>
      <c r="N12" t="s">
        <v>92</v>
      </c>
    </row>
    <row r="13" spans="1:14" x14ac:dyDescent="0.3">
      <c r="A13" s="7" t="s">
        <v>63</v>
      </c>
      <c r="J13" s="17"/>
      <c r="N13" t="s">
        <v>92</v>
      </c>
    </row>
    <row r="14" spans="1:14" x14ac:dyDescent="0.3">
      <c r="A14" t="s">
        <v>47</v>
      </c>
      <c r="B14">
        <v>-644</v>
      </c>
      <c r="C14">
        <v>-538</v>
      </c>
      <c r="D14">
        <v>-513</v>
      </c>
      <c r="E14">
        <v>-516</v>
      </c>
      <c r="F14">
        <v>-533</v>
      </c>
      <c r="J14" s="17">
        <f t="shared" si="1"/>
        <v>0.19702602230483271</v>
      </c>
      <c r="K14" s="17">
        <f t="shared" ref="K14:K19" si="7">(C14-D14)/D14</f>
        <v>4.8732943469785572E-2</v>
      </c>
      <c r="L14" s="17">
        <f t="shared" ref="L14:L19" si="8">(D14-E14)/E14</f>
        <v>-5.8139534883720929E-3</v>
      </c>
      <c r="M14" s="17">
        <f t="shared" ref="M14:M19" si="9">(E14-F14)/F14</f>
        <v>-3.1894934333958722E-2</v>
      </c>
      <c r="N14" t="s">
        <v>92</v>
      </c>
    </row>
    <row r="15" spans="1:14" x14ac:dyDescent="0.3">
      <c r="A15" t="s">
        <v>64</v>
      </c>
      <c r="B15">
        <v>681</v>
      </c>
      <c r="C15">
        <v>-139</v>
      </c>
      <c r="D15">
        <v>772</v>
      </c>
      <c r="E15">
        <v>225</v>
      </c>
      <c r="F15">
        <v>416</v>
      </c>
      <c r="J15" s="17">
        <f t="shared" si="1"/>
        <v>-5.8992805755395681</v>
      </c>
      <c r="K15" s="17">
        <f t="shared" si="7"/>
        <v>-1.1800518134715026</v>
      </c>
      <c r="L15" s="17">
        <f t="shared" si="8"/>
        <v>2.431111111111111</v>
      </c>
      <c r="M15" s="17">
        <f t="shared" si="9"/>
        <v>-0.45913461538461536</v>
      </c>
      <c r="N15" t="s">
        <v>92</v>
      </c>
    </row>
    <row r="16" spans="1:14" x14ac:dyDescent="0.3">
      <c r="A16" s="7" t="s">
        <v>67</v>
      </c>
      <c r="B16" s="7">
        <f>B15+B14</f>
        <v>37</v>
      </c>
      <c r="C16" s="7">
        <f t="shared" ref="C16:F16" si="10">C15+C14</f>
        <v>-677</v>
      </c>
      <c r="D16" s="7">
        <f t="shared" si="10"/>
        <v>259</v>
      </c>
      <c r="E16" s="7">
        <f>E14+E15</f>
        <v>-291</v>
      </c>
      <c r="F16" s="7">
        <f t="shared" si="10"/>
        <v>-117</v>
      </c>
      <c r="J16" s="17">
        <f t="shared" si="1"/>
        <v>-1.0546528803545052</v>
      </c>
      <c r="K16" s="17">
        <f t="shared" si="7"/>
        <v>-3.6138996138996138</v>
      </c>
      <c r="L16" s="17">
        <f t="shared" si="8"/>
        <v>-1.8900343642611683</v>
      </c>
      <c r="M16" s="17">
        <f t="shared" si="9"/>
        <v>1.4871794871794872</v>
      </c>
      <c r="N16" t="s">
        <v>92</v>
      </c>
    </row>
    <row r="17" spans="1:14" x14ac:dyDescent="0.3">
      <c r="A17" t="s">
        <v>65</v>
      </c>
      <c r="B17" s="10">
        <v>21037</v>
      </c>
      <c r="C17" s="9">
        <v>18136</v>
      </c>
      <c r="D17" s="9">
        <v>16063</v>
      </c>
      <c r="E17" s="9">
        <v>13790</v>
      </c>
      <c r="F17" s="9">
        <v>14884</v>
      </c>
      <c r="J17" s="17">
        <f t="shared" si="1"/>
        <v>0.15995809439788267</v>
      </c>
      <c r="K17" s="17">
        <f t="shared" si="7"/>
        <v>0.12905434850277034</v>
      </c>
      <c r="L17" s="17">
        <f t="shared" si="8"/>
        <v>0.16482958665699782</v>
      </c>
      <c r="M17" s="17">
        <f t="shared" si="9"/>
        <v>-7.350174684224671E-2</v>
      </c>
      <c r="N17" t="s">
        <v>92</v>
      </c>
    </row>
    <row r="18" spans="1:14" x14ac:dyDescent="0.3">
      <c r="A18" t="s">
        <v>66</v>
      </c>
      <c r="B18" s="10">
        <v>3764</v>
      </c>
      <c r="C18">
        <v>3179</v>
      </c>
      <c r="D18" s="9">
        <v>3752</v>
      </c>
      <c r="E18" s="9">
        <v>2924</v>
      </c>
      <c r="F18" s="9">
        <v>2804</v>
      </c>
      <c r="J18" s="17">
        <f t="shared" si="1"/>
        <v>0.18402013211701793</v>
      </c>
      <c r="K18" s="17">
        <f t="shared" si="7"/>
        <v>-0.15271855010660981</v>
      </c>
      <c r="L18" s="17">
        <f t="shared" si="8"/>
        <v>0.28317373461012313</v>
      </c>
      <c r="M18" s="17">
        <f t="shared" si="9"/>
        <v>4.2796005706134094E-2</v>
      </c>
      <c r="N18" t="s">
        <v>92</v>
      </c>
    </row>
    <row r="19" spans="1:14" x14ac:dyDescent="0.3">
      <c r="A19" s="7" t="s">
        <v>18</v>
      </c>
      <c r="B19" s="11">
        <f>B17-B18</f>
        <v>17273</v>
      </c>
      <c r="C19" s="11">
        <f>C17-C18</f>
        <v>14957</v>
      </c>
      <c r="D19" s="11">
        <f>D17-D18</f>
        <v>12311</v>
      </c>
      <c r="E19" s="11">
        <f>E17-E18</f>
        <v>10866</v>
      </c>
      <c r="F19" s="11">
        <f t="shared" ref="F19" si="11">F17-F18</f>
        <v>12080</v>
      </c>
      <c r="J19" s="17">
        <f t="shared" si="1"/>
        <v>0.15484388580597713</v>
      </c>
      <c r="K19" s="17">
        <f t="shared" si="7"/>
        <v>0.21492973763301113</v>
      </c>
      <c r="L19" s="17">
        <f t="shared" si="8"/>
        <v>0.13298361862690963</v>
      </c>
      <c r="M19" s="17">
        <f t="shared" si="9"/>
        <v>-0.10049668874172185</v>
      </c>
      <c r="N19" t="s">
        <v>92</v>
      </c>
    </row>
    <row r="20" spans="1:14" x14ac:dyDescent="0.3">
      <c r="I20" s="20" t="s">
        <v>181</v>
      </c>
      <c r="J20" s="21">
        <f>B19/B2</f>
        <v>0.52898661684990655</v>
      </c>
      <c r="K20" s="21">
        <f t="shared" ref="K20:M20" si="12">C19/C2</f>
        <v>0.51030365063118388</v>
      </c>
      <c r="L20" s="21">
        <f t="shared" si="12"/>
        <v>0.51072391619995849</v>
      </c>
      <c r="M20" s="21">
        <f t="shared" si="12"/>
        <v>0.49739082669596263</v>
      </c>
      <c r="N20" t="s">
        <v>92</v>
      </c>
    </row>
    <row r="21" spans="1:14" x14ac:dyDescent="0.3">
      <c r="A21" s="7" t="s">
        <v>95</v>
      </c>
      <c r="J21" s="17"/>
      <c r="K21" s="17"/>
      <c r="L21" s="17"/>
      <c r="M21" s="17"/>
      <c r="N21" t="s">
        <v>92</v>
      </c>
    </row>
    <row r="22" spans="1:14" x14ac:dyDescent="0.3">
      <c r="A22" t="s">
        <v>96</v>
      </c>
      <c r="B22" s="9">
        <v>16286</v>
      </c>
      <c r="C22" s="9">
        <v>15689</v>
      </c>
      <c r="D22" s="9">
        <v>16487</v>
      </c>
      <c r="E22" s="9">
        <v>16289</v>
      </c>
      <c r="F22" s="9">
        <v>7838</v>
      </c>
      <c r="J22" s="17">
        <f t="shared" si="1"/>
        <v>3.8052138440945883E-2</v>
      </c>
      <c r="K22" s="17">
        <f t="shared" ref="K22:K37" si="13">(C22-D22)/D22</f>
        <v>-4.8401771092375812E-2</v>
      </c>
      <c r="L22" s="17">
        <f t="shared" ref="L22:L37" si="14">(D22-E22)/E22</f>
        <v>1.2155442323040088E-2</v>
      </c>
      <c r="M22" s="17">
        <f t="shared" ref="M22:M37" si="15">(E22-F22)/F22</f>
        <v>1.078208726715999</v>
      </c>
      <c r="N22" t="s">
        <v>92</v>
      </c>
    </row>
    <row r="23" spans="1:14" x14ac:dyDescent="0.3">
      <c r="A23" t="s">
        <v>98</v>
      </c>
      <c r="B23" s="9">
        <v>1764</v>
      </c>
      <c r="C23" s="9">
        <v>1449</v>
      </c>
      <c r="D23">
        <v>894</v>
      </c>
      <c r="E23">
        <v>901</v>
      </c>
      <c r="F23">
        <v>1205</v>
      </c>
      <c r="J23" s="17">
        <f t="shared" si="1"/>
        <v>0.21739130434782608</v>
      </c>
      <c r="K23" s="17">
        <f t="shared" si="13"/>
        <v>0.62080536912751683</v>
      </c>
      <c r="L23" s="17">
        <f t="shared" si="14"/>
        <v>-7.7691453940066596E-3</v>
      </c>
      <c r="M23" s="17">
        <f t="shared" si="15"/>
        <v>-0.25228215767634854</v>
      </c>
      <c r="N23" t="s">
        <v>92</v>
      </c>
    </row>
    <row r="24" spans="1:14" x14ac:dyDescent="0.3">
      <c r="A24" t="s">
        <v>99</v>
      </c>
      <c r="B24" s="9">
        <v>3842</v>
      </c>
      <c r="C24" s="9">
        <v>2833</v>
      </c>
      <c r="D24" s="9">
        <v>2025</v>
      </c>
      <c r="E24" s="9">
        <v>3752</v>
      </c>
      <c r="F24" s="9">
        <v>4236</v>
      </c>
      <c r="J24" s="17">
        <f t="shared" si="1"/>
        <v>0.35615954818213907</v>
      </c>
      <c r="K24" s="17">
        <f t="shared" si="13"/>
        <v>0.39901234567901234</v>
      </c>
      <c r="L24" s="17">
        <f t="shared" si="14"/>
        <v>-0.46028784648187632</v>
      </c>
      <c r="M24" s="17">
        <f t="shared" si="15"/>
        <v>-0.11425873465533522</v>
      </c>
      <c r="N24" t="s">
        <v>92</v>
      </c>
    </row>
    <row r="25" spans="1:14" x14ac:dyDescent="0.3">
      <c r="A25" t="s">
        <v>100</v>
      </c>
      <c r="B25" s="9">
        <v>2183</v>
      </c>
      <c r="C25" s="9">
        <v>1932</v>
      </c>
      <c r="D25" s="9">
        <v>1758</v>
      </c>
      <c r="E25" s="9">
        <v>1264</v>
      </c>
      <c r="F25" s="9">
        <v>3048</v>
      </c>
      <c r="J25" s="17">
        <f t="shared" si="1"/>
        <v>0.12991718426501034</v>
      </c>
      <c r="K25" s="17">
        <f t="shared" si="13"/>
        <v>9.8976109215017066E-2</v>
      </c>
      <c r="L25" s="17">
        <f t="shared" si="14"/>
        <v>0.39082278481012656</v>
      </c>
      <c r="M25" s="17">
        <f t="shared" si="15"/>
        <v>-0.58530183727034124</v>
      </c>
      <c r="N25" t="s">
        <v>92</v>
      </c>
    </row>
    <row r="26" spans="1:14" x14ac:dyDescent="0.3">
      <c r="A26" t="s">
        <v>101</v>
      </c>
      <c r="B26" s="9">
        <v>2291</v>
      </c>
      <c r="C26" s="9">
        <v>2020</v>
      </c>
      <c r="D26" s="9">
        <v>1968</v>
      </c>
      <c r="E26" s="9">
        <v>1618</v>
      </c>
      <c r="F26" s="9">
        <v>1542</v>
      </c>
      <c r="J26" s="17">
        <f t="shared" si="1"/>
        <v>0.13415841584158417</v>
      </c>
      <c r="K26" s="17">
        <f t="shared" si="13"/>
        <v>2.6422764227642278E-2</v>
      </c>
      <c r="L26" s="17">
        <f t="shared" si="14"/>
        <v>0.21631644004944375</v>
      </c>
      <c r="M26" s="17">
        <f t="shared" si="15"/>
        <v>4.9286640726329441E-2</v>
      </c>
      <c r="N26" t="s">
        <v>92</v>
      </c>
    </row>
    <row r="27" spans="1:14" x14ac:dyDescent="0.3">
      <c r="A27" t="s">
        <v>102</v>
      </c>
      <c r="B27" s="9">
        <v>3005</v>
      </c>
      <c r="C27" s="9">
        <v>2342</v>
      </c>
      <c r="D27" s="9">
        <v>2260</v>
      </c>
      <c r="E27" s="9">
        <v>1850</v>
      </c>
      <c r="F27" s="9">
        <v>1648</v>
      </c>
      <c r="J27" s="17">
        <f t="shared" si="1"/>
        <v>0.28309137489325364</v>
      </c>
      <c r="K27" s="17">
        <f t="shared" si="13"/>
        <v>3.6283185840707964E-2</v>
      </c>
      <c r="L27" s="17">
        <f t="shared" si="14"/>
        <v>0.22162162162162163</v>
      </c>
      <c r="M27" s="17">
        <f t="shared" si="15"/>
        <v>0.12257281553398058</v>
      </c>
      <c r="N27" t="s">
        <v>92</v>
      </c>
    </row>
    <row r="28" spans="1:14" x14ac:dyDescent="0.3">
      <c r="A28" t="s">
        <v>103</v>
      </c>
      <c r="B28" s="9">
        <v>1577</v>
      </c>
      <c r="C28" s="9">
        <v>1272</v>
      </c>
      <c r="D28" s="9">
        <v>1359</v>
      </c>
      <c r="E28" s="9">
        <v>1214</v>
      </c>
      <c r="F28" s="9">
        <v>741</v>
      </c>
      <c r="J28" s="17">
        <f t="shared" si="1"/>
        <v>0.23977987421383648</v>
      </c>
      <c r="K28" s="17">
        <f t="shared" si="13"/>
        <v>-6.4017660044150104E-2</v>
      </c>
      <c r="L28" s="17">
        <f t="shared" si="14"/>
        <v>0.11943986820428336</v>
      </c>
      <c r="M28" s="17">
        <f t="shared" si="15"/>
        <v>0.63832658569500678</v>
      </c>
      <c r="N28" t="s">
        <v>92</v>
      </c>
    </row>
    <row r="29" spans="1:14" x14ac:dyDescent="0.3">
      <c r="A29" t="s">
        <v>97</v>
      </c>
      <c r="B29" s="9">
        <v>2584</v>
      </c>
      <c r="C29" s="9">
        <v>2668</v>
      </c>
      <c r="D29" s="9">
        <v>856</v>
      </c>
      <c r="E29" s="9">
        <v>757</v>
      </c>
      <c r="F29" s="9">
        <v>712</v>
      </c>
      <c r="J29" s="17">
        <f t="shared" si="1"/>
        <v>-3.1484257871064465E-2</v>
      </c>
      <c r="K29" s="17">
        <f t="shared" si="13"/>
        <v>2.1168224299065419</v>
      </c>
      <c r="L29" s="17">
        <f t="shared" si="14"/>
        <v>0.13077939233817701</v>
      </c>
      <c r="M29" s="17">
        <f t="shared" si="15"/>
        <v>6.3202247191011238E-2</v>
      </c>
      <c r="N29" t="s">
        <v>92</v>
      </c>
    </row>
    <row r="30" spans="1:14" x14ac:dyDescent="0.3">
      <c r="A30" s="7" t="s">
        <v>104</v>
      </c>
      <c r="B30" s="11">
        <f>SUM(B22:B29)</f>
        <v>33532</v>
      </c>
      <c r="C30" s="11">
        <f>SUM(C22:C29)</f>
        <v>30205</v>
      </c>
      <c r="D30" s="11">
        <f>SUM(D22:D29)</f>
        <v>27607</v>
      </c>
      <c r="E30" s="11">
        <f>SUM(E22:E29)</f>
        <v>27645</v>
      </c>
      <c r="F30" s="11">
        <f>SUM(F22:F29)</f>
        <v>20970</v>
      </c>
      <c r="J30" s="18">
        <f t="shared" si="1"/>
        <v>0.11014732660155603</v>
      </c>
      <c r="K30" s="18">
        <f t="shared" si="13"/>
        <v>9.4106567174991856E-2</v>
      </c>
      <c r="L30" s="18">
        <f t="shared" si="14"/>
        <v>-1.3745704467353953E-3</v>
      </c>
      <c r="M30" s="18">
        <f t="shared" si="15"/>
        <v>0.31831187410586553</v>
      </c>
      <c r="N30" t="s">
        <v>92</v>
      </c>
    </row>
    <row r="31" spans="1:14" x14ac:dyDescent="0.3">
      <c r="A31" t="s">
        <v>99</v>
      </c>
      <c r="B31" s="9">
        <v>1921</v>
      </c>
      <c r="C31" s="9">
        <v>2136</v>
      </c>
      <c r="D31" s="9">
        <v>1705</v>
      </c>
      <c r="E31" s="9">
        <v>231</v>
      </c>
      <c r="F31" s="9">
        <v>2157</v>
      </c>
      <c r="J31" s="17">
        <f t="shared" si="1"/>
        <v>-0.10065543071161048</v>
      </c>
      <c r="K31" s="17">
        <f t="shared" si="13"/>
        <v>0.25278592375366571</v>
      </c>
      <c r="L31" s="17">
        <f t="shared" si="14"/>
        <v>6.3809523809523814</v>
      </c>
      <c r="M31" s="17">
        <f t="shared" si="15"/>
        <v>-0.89290681502086233</v>
      </c>
      <c r="N31" t="s">
        <v>92</v>
      </c>
    </row>
    <row r="32" spans="1:14" x14ac:dyDescent="0.3">
      <c r="A32" t="s">
        <v>105</v>
      </c>
      <c r="B32" s="9">
        <v>3789</v>
      </c>
      <c r="C32" s="9">
        <v>3348</v>
      </c>
      <c r="D32" s="9">
        <v>3245</v>
      </c>
      <c r="E32" s="9">
        <v>3175</v>
      </c>
      <c r="F32" s="9">
        <v>2084</v>
      </c>
      <c r="J32" s="17">
        <f t="shared" si="1"/>
        <v>0.13172043010752688</v>
      </c>
      <c r="K32" s="17">
        <f t="shared" si="13"/>
        <v>3.1741140215716487E-2</v>
      </c>
      <c r="L32" s="17">
        <f t="shared" si="14"/>
        <v>2.2047244094488189E-2</v>
      </c>
      <c r="M32" s="17">
        <f t="shared" si="15"/>
        <v>0.52351247600767759</v>
      </c>
      <c r="N32" t="s">
        <v>92</v>
      </c>
    </row>
    <row r="33" spans="1:14" x14ac:dyDescent="0.3">
      <c r="A33" t="s">
        <v>106</v>
      </c>
      <c r="B33" s="9">
        <v>3425</v>
      </c>
      <c r="C33" s="9">
        <v>3223</v>
      </c>
      <c r="D33" s="9">
        <v>2715</v>
      </c>
      <c r="E33" s="9">
        <v>2737</v>
      </c>
      <c r="F33" s="9">
        <v>2695</v>
      </c>
      <c r="J33" s="17">
        <f t="shared" si="1"/>
        <v>6.267452683834937E-2</v>
      </c>
      <c r="K33" s="17">
        <f t="shared" si="13"/>
        <v>0.1871086556169429</v>
      </c>
      <c r="L33" s="17">
        <f t="shared" si="14"/>
        <v>-8.0379978078187805E-3</v>
      </c>
      <c r="M33" s="17">
        <f t="shared" si="15"/>
        <v>1.5584415584415584E-2</v>
      </c>
      <c r="N33" t="s">
        <v>92</v>
      </c>
    </row>
    <row r="34" spans="1:14" x14ac:dyDescent="0.3">
      <c r="A34" t="s">
        <v>107</v>
      </c>
      <c r="B34" s="9">
        <v>17997</v>
      </c>
      <c r="C34" s="9">
        <v>17787</v>
      </c>
      <c r="D34" s="9">
        <v>15958</v>
      </c>
      <c r="E34" s="9">
        <v>15910</v>
      </c>
      <c r="F34" s="9">
        <v>15656</v>
      </c>
      <c r="J34" s="17">
        <f t="shared" si="1"/>
        <v>1.1806375442739079E-2</v>
      </c>
      <c r="K34" s="17">
        <f t="shared" si="13"/>
        <v>0.11461336007018423</v>
      </c>
      <c r="L34" s="17">
        <f t="shared" si="14"/>
        <v>3.0169704588309241E-3</v>
      </c>
      <c r="M34" s="17">
        <f t="shared" si="15"/>
        <v>1.6223811957077158E-2</v>
      </c>
      <c r="N34" t="s">
        <v>92</v>
      </c>
    </row>
    <row r="35" spans="1:14" x14ac:dyDescent="0.3">
      <c r="A35" t="s">
        <v>108</v>
      </c>
      <c r="B35" s="9">
        <v>26104</v>
      </c>
      <c r="C35" s="9">
        <v>25065</v>
      </c>
      <c r="D35" s="9">
        <v>27664</v>
      </c>
      <c r="E35" s="9">
        <v>27808</v>
      </c>
      <c r="F35" s="9">
        <v>26720</v>
      </c>
      <c r="J35" s="17">
        <f t="shared" si="1"/>
        <v>4.1452224217035705E-2</v>
      </c>
      <c r="K35" s="17">
        <f t="shared" si="13"/>
        <v>-9.3948814343551179E-2</v>
      </c>
      <c r="L35" s="17">
        <f t="shared" si="14"/>
        <v>-5.1783659378596084E-3</v>
      </c>
      <c r="M35" s="17">
        <f t="shared" si="15"/>
        <v>4.0718562874251497E-2</v>
      </c>
      <c r="N35" t="s">
        <v>92</v>
      </c>
    </row>
    <row r="36" spans="1:14" x14ac:dyDescent="0.3">
      <c r="A36" t="s">
        <v>109</v>
      </c>
      <c r="B36" s="9">
        <v>3731</v>
      </c>
      <c r="C36" s="9">
        <v>3737</v>
      </c>
      <c r="D36" s="9">
        <v>4002</v>
      </c>
      <c r="E36" s="9">
        <v>3413</v>
      </c>
      <c r="F36" s="9">
        <v>2232</v>
      </c>
      <c r="J36" s="17">
        <f t="shared" si="1"/>
        <v>-1.6055659620016055E-3</v>
      </c>
      <c r="K36" s="17">
        <f t="shared" si="13"/>
        <v>-6.621689155422289E-2</v>
      </c>
      <c r="L36" s="17">
        <f t="shared" si="14"/>
        <v>0.17257544682097861</v>
      </c>
      <c r="M36" s="17">
        <f t="shared" si="15"/>
        <v>0.52912186379928317</v>
      </c>
      <c r="N36" t="s">
        <v>92</v>
      </c>
    </row>
    <row r="37" spans="1:14" x14ac:dyDescent="0.3">
      <c r="A37" s="7" t="s">
        <v>110</v>
      </c>
      <c r="B37" s="11">
        <f>B30+SUM(B31:B36)</f>
        <v>90499</v>
      </c>
      <c r="C37" s="11">
        <f t="shared" ref="C37:F37" si="16">C30+SUM(C31:C36)</f>
        <v>85501</v>
      </c>
      <c r="D37" s="11">
        <f t="shared" si="16"/>
        <v>82896</v>
      </c>
      <c r="E37" s="11">
        <f t="shared" si="16"/>
        <v>80919</v>
      </c>
      <c r="F37" s="11">
        <f t="shared" si="16"/>
        <v>72514</v>
      </c>
      <c r="J37" s="18">
        <f t="shared" si="1"/>
        <v>5.8455456661325601E-2</v>
      </c>
      <c r="K37" s="18">
        <f t="shared" si="13"/>
        <v>3.142491796950396E-2</v>
      </c>
      <c r="L37" s="18">
        <f t="shared" si="14"/>
        <v>2.4431839246654062E-2</v>
      </c>
      <c r="M37" s="18">
        <f t="shared" si="15"/>
        <v>0.11590865212234878</v>
      </c>
      <c r="N37" t="s">
        <v>92</v>
      </c>
    </row>
    <row r="38" spans="1:14" x14ac:dyDescent="0.3">
      <c r="A38" s="7" t="s">
        <v>111</v>
      </c>
      <c r="J38" s="17"/>
      <c r="K38" s="17"/>
      <c r="L38" s="17"/>
      <c r="M38" s="17"/>
      <c r="N38" t="s">
        <v>92</v>
      </c>
    </row>
    <row r="39" spans="1:14" x14ac:dyDescent="0.3">
      <c r="A39" t="s">
        <v>112</v>
      </c>
      <c r="B39" s="9">
        <v>375</v>
      </c>
      <c r="C39" s="9">
        <v>340</v>
      </c>
      <c r="D39" s="9">
        <v>266</v>
      </c>
      <c r="E39" s="9">
        <v>174</v>
      </c>
      <c r="F39" s="9">
        <v>156</v>
      </c>
      <c r="J39" s="17">
        <f t="shared" si="1"/>
        <v>0.10294117647058823</v>
      </c>
      <c r="K39" s="17">
        <f t="shared" ref="K39:K44" si="17">(C39-D39)/D39</f>
        <v>0.2781954887218045</v>
      </c>
      <c r="L39" s="17">
        <f t="shared" ref="L39:L44" si="18">(D39-E39)/E39</f>
        <v>0.52873563218390807</v>
      </c>
      <c r="M39" s="17">
        <f t="shared" ref="M39:M44" si="19">(E39-F39)/F39</f>
        <v>0.11538461538461539</v>
      </c>
      <c r="N39" t="s">
        <v>92</v>
      </c>
    </row>
    <row r="40" spans="1:14" x14ac:dyDescent="0.3">
      <c r="A40" t="s">
        <v>113</v>
      </c>
      <c r="B40" s="9">
        <v>3269</v>
      </c>
      <c r="C40" s="9">
        <v>3281</v>
      </c>
      <c r="D40" s="9">
        <v>2443</v>
      </c>
      <c r="E40" s="9">
        <v>1736</v>
      </c>
      <c r="F40" s="9">
        <v>3990</v>
      </c>
      <c r="J40" s="17">
        <f t="shared" si="1"/>
        <v>-3.6574215178299301E-3</v>
      </c>
      <c r="K40" s="17">
        <f t="shared" si="17"/>
        <v>0.34302087597216535</v>
      </c>
      <c r="L40" s="17">
        <f t="shared" si="18"/>
        <v>0.40725806451612906</v>
      </c>
      <c r="M40" s="17">
        <f t="shared" si="19"/>
        <v>-0.56491228070175437</v>
      </c>
      <c r="N40" t="s">
        <v>92</v>
      </c>
    </row>
    <row r="41" spans="1:14" x14ac:dyDescent="0.3">
      <c r="A41" t="s">
        <v>102</v>
      </c>
      <c r="B41" s="9">
        <v>3005</v>
      </c>
      <c r="C41" s="9">
        <v>2342</v>
      </c>
      <c r="D41" s="9">
        <v>2260</v>
      </c>
      <c r="E41" s="9">
        <v>1850</v>
      </c>
      <c r="F41" s="9">
        <v>1648</v>
      </c>
      <c r="J41" s="17">
        <f t="shared" si="1"/>
        <v>0.28309137489325364</v>
      </c>
      <c r="K41" s="17">
        <f t="shared" si="17"/>
        <v>3.6283185840707964E-2</v>
      </c>
      <c r="L41" s="17">
        <f t="shared" si="18"/>
        <v>0.22162162162162163</v>
      </c>
      <c r="M41" s="17">
        <f t="shared" si="19"/>
        <v>0.12257281553398058</v>
      </c>
      <c r="N41" t="s">
        <v>92</v>
      </c>
    </row>
    <row r="42" spans="1:14" x14ac:dyDescent="0.3">
      <c r="A42" t="s">
        <v>114</v>
      </c>
      <c r="B42" s="9">
        <v>1506</v>
      </c>
      <c r="C42" s="9">
        <v>1359</v>
      </c>
      <c r="D42" s="9">
        <v>1211</v>
      </c>
      <c r="E42" s="9">
        <v>821</v>
      </c>
      <c r="F42" s="9">
        <v>796</v>
      </c>
      <c r="J42" s="17">
        <f t="shared" si="1"/>
        <v>0.10816777041942605</v>
      </c>
      <c r="K42" s="17">
        <f t="shared" si="17"/>
        <v>0.1222130470685384</v>
      </c>
      <c r="L42" s="17">
        <f t="shared" si="18"/>
        <v>0.47503045066991473</v>
      </c>
      <c r="M42" s="17">
        <f t="shared" si="19"/>
        <v>3.1407035175879394E-2</v>
      </c>
      <c r="N42" t="s">
        <v>92</v>
      </c>
    </row>
    <row r="43" spans="1:14" x14ac:dyDescent="0.3">
      <c r="A43" t="s">
        <v>105</v>
      </c>
      <c r="B43" s="9">
        <v>8177</v>
      </c>
      <c r="C43" s="9">
        <v>6099</v>
      </c>
      <c r="D43" s="9">
        <v>5243</v>
      </c>
      <c r="E43" s="9">
        <v>4176</v>
      </c>
      <c r="F43" s="9">
        <v>3997</v>
      </c>
      <c r="J43" s="17">
        <f t="shared" si="1"/>
        <v>0.34071159206427282</v>
      </c>
      <c r="K43" s="17">
        <f t="shared" si="17"/>
        <v>0.16326530612244897</v>
      </c>
      <c r="L43" s="17">
        <f t="shared" si="18"/>
        <v>0.25550766283524906</v>
      </c>
      <c r="M43" s="17">
        <f t="shared" si="19"/>
        <v>4.4783587690768074E-2</v>
      </c>
      <c r="N43" t="s">
        <v>92</v>
      </c>
    </row>
    <row r="44" spans="1:14" x14ac:dyDescent="0.3">
      <c r="A44" t="s">
        <v>115</v>
      </c>
      <c r="B44" s="9">
        <v>5015</v>
      </c>
      <c r="C44" s="9">
        <v>3726</v>
      </c>
      <c r="D44" s="9">
        <v>2334</v>
      </c>
      <c r="E44" s="9">
        <v>1840</v>
      </c>
      <c r="F44" s="9">
        <v>1625</v>
      </c>
      <c r="J44" s="17">
        <f t="shared" si="1"/>
        <v>0.34594739667203434</v>
      </c>
      <c r="K44" s="17">
        <f t="shared" si="17"/>
        <v>0.59640102827763497</v>
      </c>
      <c r="L44" s="17">
        <f t="shared" si="18"/>
        <v>0.26847826086956522</v>
      </c>
      <c r="M44" s="17">
        <f t="shared" si="19"/>
        <v>0.13230769230769232</v>
      </c>
      <c r="N44" t="s">
        <v>92</v>
      </c>
    </row>
    <row r="45" spans="1:14" x14ac:dyDescent="0.3">
      <c r="A45" t="s">
        <v>116</v>
      </c>
      <c r="B45" t="s">
        <v>92</v>
      </c>
      <c r="C45" s="9">
        <v>2250</v>
      </c>
      <c r="D45" s="9">
        <v>999</v>
      </c>
      <c r="E45" s="9">
        <v>2999</v>
      </c>
      <c r="F45" t="s">
        <v>92</v>
      </c>
      <c r="J45" s="17"/>
      <c r="K45" s="17"/>
      <c r="L45" s="17"/>
      <c r="M45" s="17"/>
      <c r="N45" t="s">
        <v>92</v>
      </c>
    </row>
    <row r="46" spans="1:14" x14ac:dyDescent="0.3">
      <c r="A46" t="s">
        <v>117</v>
      </c>
      <c r="B46" s="9">
        <v>1751</v>
      </c>
      <c r="C46" s="9">
        <v>1456</v>
      </c>
      <c r="D46" s="9">
        <v>983</v>
      </c>
      <c r="E46" s="9">
        <v>914</v>
      </c>
      <c r="F46" s="9">
        <v>1203</v>
      </c>
      <c r="J46" s="17">
        <f t="shared" si="1"/>
        <v>0.20260989010989011</v>
      </c>
      <c r="K46" s="17">
        <f t="shared" ref="K46:K55" si="20">(C46-D46)/D46</f>
        <v>0.48118006103763988</v>
      </c>
      <c r="L46" s="17">
        <f t="shared" ref="L46:L55" si="21">(D46-E46)/E46</f>
        <v>7.5492341356673959E-2</v>
      </c>
      <c r="M46" s="17">
        <f t="shared" ref="M46:M55" si="22">(E46-F46)/F46</f>
        <v>-0.24023275145469658</v>
      </c>
      <c r="N46" t="s">
        <v>92</v>
      </c>
    </row>
    <row r="47" spans="1:14" x14ac:dyDescent="0.3">
      <c r="A47" s="7" t="s">
        <v>118</v>
      </c>
      <c r="B47" s="11">
        <f>SUM(B39:B46)</f>
        <v>23098</v>
      </c>
      <c r="C47" s="11">
        <f t="shared" ref="C47" si="23">SUM(C39:C46)</f>
        <v>20853</v>
      </c>
      <c r="D47" s="11">
        <f t="shared" ref="D47" si="24">SUM(D39:D46)</f>
        <v>15739</v>
      </c>
      <c r="E47" s="11">
        <f t="shared" ref="E47" si="25">SUM(E39:E46)</f>
        <v>14510</v>
      </c>
      <c r="F47" s="11">
        <f>SUM(F39:F46)</f>
        <v>13415</v>
      </c>
      <c r="J47" s="18">
        <f t="shared" si="1"/>
        <v>0.10765837049824965</v>
      </c>
      <c r="K47" s="18">
        <f t="shared" si="20"/>
        <v>0.32492534468517698</v>
      </c>
      <c r="L47" s="18">
        <f t="shared" si="21"/>
        <v>8.4700206753962781E-2</v>
      </c>
      <c r="M47" s="18">
        <f t="shared" si="22"/>
        <v>8.162504658963847E-2</v>
      </c>
      <c r="N47" t="s">
        <v>92</v>
      </c>
    </row>
    <row r="48" spans="1:14" x14ac:dyDescent="0.3">
      <c r="A48" t="s">
        <v>119</v>
      </c>
      <c r="B48" s="9">
        <v>20463</v>
      </c>
      <c r="C48" s="9">
        <v>20200</v>
      </c>
      <c r="D48" s="9">
        <v>19978</v>
      </c>
      <c r="E48" s="9">
        <v>21071</v>
      </c>
      <c r="F48" s="9">
        <v>16729</v>
      </c>
      <c r="J48" s="17">
        <f t="shared" si="1"/>
        <v>1.3019801980198019E-2</v>
      </c>
      <c r="K48" s="17">
        <f t="shared" si="20"/>
        <v>1.1112223445790369E-2</v>
      </c>
      <c r="L48" s="17">
        <f t="shared" si="21"/>
        <v>-5.1872241469318021E-2</v>
      </c>
      <c r="M48" s="17">
        <f t="shared" si="22"/>
        <v>0.25954928567158825</v>
      </c>
      <c r="N48" t="s">
        <v>92</v>
      </c>
    </row>
    <row r="49" spans="1:14" x14ac:dyDescent="0.3">
      <c r="A49" t="s">
        <v>120</v>
      </c>
      <c r="B49" s="9">
        <v>5114</v>
      </c>
      <c r="C49" s="9">
        <v>5332</v>
      </c>
      <c r="D49" s="9">
        <v>6128</v>
      </c>
      <c r="E49" s="9">
        <v>5237</v>
      </c>
      <c r="F49" s="9">
        <v>4807</v>
      </c>
      <c r="J49" s="17">
        <f t="shared" si="1"/>
        <v>-4.0885221305326333E-2</v>
      </c>
      <c r="K49" s="17">
        <f t="shared" si="20"/>
        <v>-0.12989556135770236</v>
      </c>
      <c r="L49" s="17">
        <f t="shared" si="21"/>
        <v>0.17013557380179492</v>
      </c>
      <c r="M49" s="17">
        <f t="shared" si="22"/>
        <v>8.9452881214894947E-2</v>
      </c>
      <c r="N49" t="s">
        <v>92</v>
      </c>
    </row>
    <row r="50" spans="1:14" x14ac:dyDescent="0.3">
      <c r="A50" t="s">
        <v>121</v>
      </c>
      <c r="B50" s="9">
        <v>3091</v>
      </c>
      <c r="C50" s="9">
        <v>3535</v>
      </c>
      <c r="D50" s="9">
        <v>3462</v>
      </c>
      <c r="E50" s="9">
        <v>3891</v>
      </c>
      <c r="F50" s="9">
        <v>2939</v>
      </c>
      <c r="J50" s="17">
        <f t="shared" si="1"/>
        <v>-0.12560113154172561</v>
      </c>
      <c r="K50" s="17">
        <f t="shared" si="20"/>
        <v>2.1086077411900637E-2</v>
      </c>
      <c r="L50" s="17">
        <f t="shared" si="21"/>
        <v>-0.110254433307633</v>
      </c>
      <c r="M50" s="17">
        <f t="shared" si="22"/>
        <v>0.32391970057842806</v>
      </c>
      <c r="N50" t="s">
        <v>92</v>
      </c>
    </row>
    <row r="51" spans="1:14" x14ac:dyDescent="0.3">
      <c r="A51" s="7" t="s">
        <v>122</v>
      </c>
      <c r="B51" s="11">
        <f>B47+SUM(B48:B50)</f>
        <v>51766</v>
      </c>
      <c r="C51" s="11">
        <f t="shared" ref="C51:F51" si="26">C47+SUM(C48:C50)</f>
        <v>49920</v>
      </c>
      <c r="D51" s="11">
        <f t="shared" si="26"/>
        <v>45307</v>
      </c>
      <c r="E51" s="11">
        <f t="shared" si="26"/>
        <v>44709</v>
      </c>
      <c r="F51" s="11">
        <f t="shared" si="26"/>
        <v>37890</v>
      </c>
      <c r="J51" s="18">
        <f t="shared" si="1"/>
        <v>3.6979166666666667E-2</v>
      </c>
      <c r="K51" s="18">
        <f t="shared" si="20"/>
        <v>0.10181649634714282</v>
      </c>
      <c r="L51" s="18">
        <f t="shared" si="21"/>
        <v>1.337538303249905E-2</v>
      </c>
      <c r="M51" s="18">
        <f t="shared" si="22"/>
        <v>0.17996832937450516</v>
      </c>
      <c r="N51" t="s">
        <v>92</v>
      </c>
    </row>
    <row r="52" spans="1:14" x14ac:dyDescent="0.3">
      <c r="A52" t="s">
        <v>143</v>
      </c>
      <c r="C52" s="9">
        <v>2324</v>
      </c>
      <c r="D52" s="9">
        <v>3080</v>
      </c>
      <c r="E52">
        <f>1543+1106+2045</f>
        <v>4694</v>
      </c>
      <c r="F52">
        <f>2285+3177</f>
        <v>5462</v>
      </c>
      <c r="J52" s="17">
        <f t="shared" si="1"/>
        <v>-1</v>
      </c>
      <c r="K52" s="17">
        <f t="shared" si="20"/>
        <v>-0.24545454545454545</v>
      </c>
      <c r="L52" s="17">
        <f t="shared" si="21"/>
        <v>-0.34384320409032809</v>
      </c>
      <c r="M52" s="17">
        <f t="shared" si="22"/>
        <v>-0.14060783595752471</v>
      </c>
      <c r="N52" t="s">
        <v>92</v>
      </c>
    </row>
    <row r="53" spans="1:14" x14ac:dyDescent="0.3">
      <c r="A53" t="s">
        <v>144</v>
      </c>
      <c r="C53" s="9">
        <v>19545</v>
      </c>
      <c r="D53" s="9">
        <v>18855</v>
      </c>
      <c r="E53" s="9">
        <v>16721</v>
      </c>
      <c r="F53" s="9">
        <v>-171</v>
      </c>
      <c r="J53" s="17">
        <f t="shared" si="1"/>
        <v>-1</v>
      </c>
      <c r="K53" s="17">
        <f t="shared" si="20"/>
        <v>3.6595067621320608E-2</v>
      </c>
      <c r="L53" s="17">
        <f t="shared" si="21"/>
        <v>0.12762394593624785</v>
      </c>
      <c r="M53" s="17">
        <f t="shared" si="22"/>
        <v>-98.783625730994146</v>
      </c>
      <c r="N53" t="s">
        <v>92</v>
      </c>
    </row>
    <row r="54" spans="1:14" x14ac:dyDescent="0.3">
      <c r="A54" t="s">
        <v>145</v>
      </c>
      <c r="C54" s="9">
        <v>-35</v>
      </c>
      <c r="D54" s="9">
        <v>-133</v>
      </c>
      <c r="E54">
        <v>-39</v>
      </c>
      <c r="F54">
        <v>16541</v>
      </c>
      <c r="J54" s="17">
        <f t="shared" si="1"/>
        <v>-1</v>
      </c>
      <c r="K54" s="17">
        <f t="shared" si="20"/>
        <v>-0.73684210526315785</v>
      </c>
      <c r="L54" s="17">
        <f t="shared" si="21"/>
        <v>2.4102564102564101</v>
      </c>
      <c r="M54" s="17">
        <f t="shared" si="22"/>
        <v>-1.0023577776434314</v>
      </c>
      <c r="N54" t="s">
        <v>92</v>
      </c>
    </row>
    <row r="55" spans="1:14" x14ac:dyDescent="0.3">
      <c r="A55" t="s">
        <v>146</v>
      </c>
      <c r="C55" s="9">
        <v>16116</v>
      </c>
      <c r="D55" s="9">
        <v>15351</v>
      </c>
      <c r="E55" s="9">
        <v>14088</v>
      </c>
      <c r="F55" s="9">
        <v>13502</v>
      </c>
      <c r="J55" s="17">
        <f t="shared" si="1"/>
        <v>-1</v>
      </c>
      <c r="K55" s="17">
        <f t="shared" si="20"/>
        <v>4.9833887043189369E-2</v>
      </c>
      <c r="L55" s="17">
        <f t="shared" si="21"/>
        <v>8.965076660988075E-2</v>
      </c>
      <c r="M55" s="17">
        <f t="shared" si="22"/>
        <v>4.3400977632943268E-2</v>
      </c>
      <c r="N55" t="s">
        <v>92</v>
      </c>
    </row>
    <row r="56" spans="1:14" x14ac:dyDescent="0.3">
      <c r="A56" t="s">
        <v>147</v>
      </c>
      <c r="J56" s="17"/>
      <c r="K56" s="17"/>
      <c r="L56" s="17"/>
      <c r="M56" s="17"/>
      <c r="N56" t="s">
        <v>92</v>
      </c>
    </row>
    <row r="57" spans="1:14" x14ac:dyDescent="0.3">
      <c r="A57" t="s">
        <v>99</v>
      </c>
      <c r="C57">
        <v>-106</v>
      </c>
      <c r="D57" s="9">
        <v>-1</v>
      </c>
      <c r="E57">
        <v>3</v>
      </c>
      <c r="F57">
        <v>6</v>
      </c>
      <c r="J57" s="17">
        <f t="shared" si="1"/>
        <v>-1</v>
      </c>
      <c r="K57" s="17">
        <f t="shared" ref="K57:K63" si="27">(C57-D57)/D57</f>
        <v>105</v>
      </c>
      <c r="L57" s="17">
        <f t="shared" ref="L57:L63" si="28">(D57-E57)/E57</f>
        <v>-1.3333333333333333</v>
      </c>
      <c r="M57" s="17">
        <f t="shared" ref="M57:M63" si="29">(E57-F57)/F57</f>
        <v>-0.5</v>
      </c>
      <c r="N57" t="s">
        <v>92</v>
      </c>
    </row>
    <row r="58" spans="1:14" x14ac:dyDescent="0.3">
      <c r="A58" t="s">
        <v>148</v>
      </c>
      <c r="C58" s="9">
        <v>-169</v>
      </c>
      <c r="D58" s="9">
        <v>-49</v>
      </c>
      <c r="E58">
        <v>196</v>
      </c>
      <c r="F58">
        <v>-192</v>
      </c>
      <c r="J58" s="17">
        <f t="shared" si="1"/>
        <v>-1</v>
      </c>
      <c r="K58" s="17">
        <f t="shared" si="27"/>
        <v>2.4489795918367347</v>
      </c>
      <c r="L58" s="17">
        <f t="shared" si="28"/>
        <v>-1.25</v>
      </c>
      <c r="M58" s="17">
        <f t="shared" si="29"/>
        <v>-2.0208333333333335</v>
      </c>
      <c r="N58" t="s">
        <v>92</v>
      </c>
    </row>
    <row r="59" spans="1:14" x14ac:dyDescent="0.3">
      <c r="A59" t="s">
        <v>149</v>
      </c>
      <c r="C59" s="9">
        <v>418</v>
      </c>
      <c r="D59" s="9">
        <v>-257</v>
      </c>
      <c r="E59">
        <v>-291</v>
      </c>
      <c r="F59">
        <v>199</v>
      </c>
      <c r="J59" s="17">
        <f t="shared" si="1"/>
        <v>-1</v>
      </c>
      <c r="K59" s="17">
        <f t="shared" si="27"/>
        <v>-2.6264591439688716</v>
      </c>
      <c r="L59" s="17">
        <f t="shared" si="28"/>
        <v>-0.11683848797250859</v>
      </c>
      <c r="M59" s="17">
        <f t="shared" si="29"/>
        <v>-2.4623115577889445</v>
      </c>
      <c r="N59" t="s">
        <v>92</v>
      </c>
    </row>
    <row r="60" spans="1:14" x14ac:dyDescent="0.3">
      <c r="A60" t="s">
        <v>150</v>
      </c>
      <c r="C60" s="9">
        <v>-2512</v>
      </c>
      <c r="D60" s="9">
        <v>743</v>
      </c>
      <c r="E60">
        <v>838</v>
      </c>
      <c r="F60">
        <v>-663</v>
      </c>
      <c r="J60" s="17">
        <f t="shared" si="1"/>
        <v>-1</v>
      </c>
      <c r="K60" s="17">
        <f t="shared" si="27"/>
        <v>-4.3808882907133242</v>
      </c>
      <c r="L60" s="17">
        <f t="shared" si="28"/>
        <v>-0.11336515513126491</v>
      </c>
      <c r="M60" s="17">
        <f t="shared" si="29"/>
        <v>-2.2639517345399698</v>
      </c>
      <c r="N60" t="s">
        <v>92</v>
      </c>
    </row>
    <row r="61" spans="1:14" x14ac:dyDescent="0.3">
      <c r="A61" t="s">
        <v>151</v>
      </c>
      <c r="B61" s="7"/>
      <c r="C61" s="7">
        <f>SUM(C57:C60)</f>
        <v>-2369</v>
      </c>
      <c r="D61" s="7">
        <f>SUM(D57:D60)</f>
        <v>436</v>
      </c>
      <c r="E61" s="7">
        <f>SUM(E57:E60)</f>
        <v>746</v>
      </c>
      <c r="F61" s="7">
        <f>SUM(F57:F60)</f>
        <v>-650</v>
      </c>
      <c r="J61" s="17">
        <f t="shared" si="1"/>
        <v>-1</v>
      </c>
      <c r="K61" s="17">
        <f t="shared" si="27"/>
        <v>-6.4334862385321099</v>
      </c>
      <c r="L61" s="17">
        <f t="shared" si="28"/>
        <v>-0.41554959785522788</v>
      </c>
      <c r="M61" s="17">
        <f t="shared" si="29"/>
        <v>-2.1476923076923078</v>
      </c>
      <c r="N61" t="s">
        <v>92</v>
      </c>
    </row>
    <row r="62" spans="1:14" x14ac:dyDescent="0.3">
      <c r="A62" s="7" t="s">
        <v>123</v>
      </c>
      <c r="B62" s="11">
        <v>38733</v>
      </c>
      <c r="C62" s="11">
        <f>SUM(C52:C60)</f>
        <v>35581</v>
      </c>
      <c r="D62" s="11">
        <f>SUM(D52:D60)</f>
        <v>37589</v>
      </c>
      <c r="E62" s="11">
        <f>SUM(E52:E60)</f>
        <v>36210</v>
      </c>
      <c r="F62" s="11">
        <f>SUM(F52:F60)</f>
        <v>34684</v>
      </c>
      <c r="J62" s="18">
        <f t="shared" si="1"/>
        <v>8.8586605210646138E-2</v>
      </c>
      <c r="K62" s="18">
        <f t="shared" si="27"/>
        <v>-5.3419883476548989E-2</v>
      </c>
      <c r="L62" s="18">
        <f t="shared" si="28"/>
        <v>3.808340237503452E-2</v>
      </c>
      <c r="M62" s="18">
        <f t="shared" si="29"/>
        <v>4.3997232153154195E-2</v>
      </c>
      <c r="N62" t="s">
        <v>92</v>
      </c>
    </row>
    <row r="63" spans="1:14" x14ac:dyDescent="0.3">
      <c r="A63" s="7" t="s">
        <v>152</v>
      </c>
      <c r="B63" s="11">
        <f>B62+B51</f>
        <v>90499</v>
      </c>
      <c r="C63" s="11">
        <f t="shared" ref="C63:F63" si="30">C62+C51</f>
        <v>85501</v>
      </c>
      <c r="D63" s="11">
        <f t="shared" si="30"/>
        <v>82896</v>
      </c>
      <c r="E63" s="11">
        <f t="shared" si="30"/>
        <v>80919</v>
      </c>
      <c r="F63" s="11">
        <f t="shared" si="30"/>
        <v>72574</v>
      </c>
      <c r="J63" s="18">
        <f t="shared" si="1"/>
        <v>5.8455456661325601E-2</v>
      </c>
      <c r="K63" s="18">
        <f t="shared" si="27"/>
        <v>3.142491796950396E-2</v>
      </c>
      <c r="L63" s="18">
        <f t="shared" si="28"/>
        <v>2.4431839246654062E-2</v>
      </c>
      <c r="M63" s="18">
        <f t="shared" si="29"/>
        <v>0.11498608317028136</v>
      </c>
    </row>
    <row r="65" spans="1:6" x14ac:dyDescent="0.3">
      <c r="A65" t="s">
        <v>53</v>
      </c>
      <c r="B65">
        <v>8.2899999999999991</v>
      </c>
      <c r="C65">
        <v>7.01</v>
      </c>
      <c r="D65">
        <v>5.63</v>
      </c>
      <c r="E65">
        <v>4.9000000000000004</v>
      </c>
      <c r="F65">
        <v>5.32</v>
      </c>
    </row>
    <row r="66" spans="1:6" x14ac:dyDescent="0.3">
      <c r="A66" t="s">
        <v>19</v>
      </c>
      <c r="B66">
        <v>8.2799999999999994</v>
      </c>
      <c r="C66">
        <v>7</v>
      </c>
      <c r="D66">
        <v>5.63</v>
      </c>
      <c r="E66">
        <v>4.8899999999999997</v>
      </c>
      <c r="F66">
        <v>5.32</v>
      </c>
    </row>
    <row r="69" spans="1:6" x14ac:dyDescent="0.3">
      <c r="A69" s="7" t="s">
        <v>180</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11CD3-EEE5-428E-8BB3-41FC9796E96D}">
  <dimension ref="A1:E57"/>
  <sheetViews>
    <sheetView topLeftCell="A5" zoomScale="90" zoomScaleNormal="90" workbookViewId="0">
      <selection activeCell="F52" sqref="F52"/>
    </sheetView>
  </sheetViews>
  <sheetFormatPr defaultRowHeight="14.4" x14ac:dyDescent="0.3"/>
  <cols>
    <col min="1" max="1" width="40.88671875" bestFit="1" customWidth="1"/>
    <col min="2" max="4" width="16.88671875" bestFit="1" customWidth="1"/>
    <col min="5" max="5" width="16.44140625" bestFit="1" customWidth="1"/>
  </cols>
  <sheetData>
    <row r="1" spans="1:5" x14ac:dyDescent="0.3">
      <c r="B1" s="7" t="s">
        <v>20</v>
      </c>
      <c r="C1" s="7" t="s">
        <v>169</v>
      </c>
      <c r="D1" s="7" t="s">
        <v>170</v>
      </c>
      <c r="E1" s="7" t="s">
        <v>171</v>
      </c>
    </row>
    <row r="2" spans="1:5" x14ac:dyDescent="0.3">
      <c r="A2" s="7" t="s">
        <v>15</v>
      </c>
      <c r="B2" s="9">
        <v>25098</v>
      </c>
      <c r="C2" s="9">
        <v>22237</v>
      </c>
      <c r="D2" s="9">
        <v>18884</v>
      </c>
      <c r="E2" s="9">
        <v>15301</v>
      </c>
    </row>
    <row r="3" spans="1:5" x14ac:dyDescent="0.3">
      <c r="A3" t="s">
        <v>16</v>
      </c>
    </row>
    <row r="4" spans="1:5" x14ac:dyDescent="0.3">
      <c r="A4" t="s">
        <v>40</v>
      </c>
      <c r="B4" s="9">
        <v>8927</v>
      </c>
      <c r="C4" s="9">
        <v>8078</v>
      </c>
      <c r="D4" s="9">
        <v>7087</v>
      </c>
      <c r="E4" s="9">
        <v>5910</v>
      </c>
    </row>
    <row r="5" spans="1:5" x14ac:dyDescent="0.3">
      <c r="A5" t="s">
        <v>41</v>
      </c>
      <c r="B5">
        <v>825</v>
      </c>
      <c r="C5">
        <v>789</v>
      </c>
      <c r="D5">
        <v>895</v>
      </c>
      <c r="E5">
        <v>657</v>
      </c>
    </row>
    <row r="6" spans="1:5" x14ac:dyDescent="0.3">
      <c r="A6" t="s">
        <v>42</v>
      </c>
      <c r="B6">
        <v>799</v>
      </c>
      <c r="C6">
        <v>750</v>
      </c>
      <c r="D6">
        <v>726</v>
      </c>
      <c r="E6">
        <v>580</v>
      </c>
    </row>
    <row r="7" spans="1:5" x14ac:dyDescent="0.3">
      <c r="A7" t="s">
        <v>43</v>
      </c>
      <c r="B7">
        <v>539</v>
      </c>
      <c r="C7">
        <v>356</v>
      </c>
      <c r="D7">
        <v>94</v>
      </c>
      <c r="E7">
        <v>73</v>
      </c>
    </row>
    <row r="8" spans="1:5" x14ac:dyDescent="0.3">
      <c r="A8" s="7" t="s">
        <v>44</v>
      </c>
      <c r="B8" s="11">
        <f>B7+B6+B5+B4</f>
        <v>11090</v>
      </c>
      <c r="C8" s="11">
        <f t="shared" ref="C8:E8" si="0">C7+C6+C5+C4</f>
        <v>9973</v>
      </c>
      <c r="D8" s="11">
        <f t="shared" si="0"/>
        <v>8802</v>
      </c>
      <c r="E8" s="11">
        <f t="shared" si="0"/>
        <v>7220</v>
      </c>
    </row>
    <row r="9" spans="1:5" x14ac:dyDescent="0.3">
      <c r="A9" t="s">
        <v>17</v>
      </c>
      <c r="B9" s="9">
        <f>B2-B8</f>
        <v>14008</v>
      </c>
      <c r="C9" s="9">
        <f t="shared" ref="C9:E9" si="1">C2-C8</f>
        <v>12264</v>
      </c>
      <c r="D9" s="9">
        <f t="shared" si="1"/>
        <v>10082</v>
      </c>
      <c r="E9" s="9">
        <f t="shared" si="1"/>
        <v>8081</v>
      </c>
    </row>
    <row r="10" spans="1:5" x14ac:dyDescent="0.3">
      <c r="A10" t="s">
        <v>45</v>
      </c>
      <c r="B10">
        <v>274</v>
      </c>
      <c r="C10">
        <v>61</v>
      </c>
      <c r="D10">
        <v>11</v>
      </c>
      <c r="E10">
        <v>24</v>
      </c>
    </row>
    <row r="11" spans="1:5" x14ac:dyDescent="0.3">
      <c r="A11" t="s">
        <v>46</v>
      </c>
      <c r="B11">
        <v>-61</v>
      </c>
      <c r="C11">
        <v>-145</v>
      </c>
      <c r="D11">
        <v>645</v>
      </c>
      <c r="E11">
        <v>30</v>
      </c>
    </row>
    <row r="12" spans="1:5" x14ac:dyDescent="0.3">
      <c r="A12" t="s">
        <v>47</v>
      </c>
      <c r="B12">
        <v>-575</v>
      </c>
      <c r="C12">
        <v>-471</v>
      </c>
      <c r="D12">
        <v>-431</v>
      </c>
      <c r="E12">
        <v>-380</v>
      </c>
    </row>
    <row r="13" spans="1:5" x14ac:dyDescent="0.3">
      <c r="A13" t="s">
        <v>48</v>
      </c>
      <c r="B13">
        <v>-7</v>
      </c>
      <c r="C13">
        <v>23</v>
      </c>
      <c r="E13">
        <v>5</v>
      </c>
    </row>
    <row r="14" spans="1:5" x14ac:dyDescent="0.3">
      <c r="A14" s="7" t="s">
        <v>49</v>
      </c>
      <c r="B14" s="7">
        <f>B13+B12+B11+B10</f>
        <v>-369</v>
      </c>
      <c r="C14" s="7">
        <f t="shared" ref="C14:E14" si="2">C13+C12+C11+C10</f>
        <v>-532</v>
      </c>
      <c r="D14" s="7">
        <f t="shared" si="2"/>
        <v>225</v>
      </c>
      <c r="E14" s="7">
        <f t="shared" si="2"/>
        <v>-321</v>
      </c>
    </row>
    <row r="15" spans="1:5" x14ac:dyDescent="0.3">
      <c r="A15" t="s">
        <v>50</v>
      </c>
      <c r="B15" s="19">
        <v>13639</v>
      </c>
      <c r="C15" s="19">
        <v>11732</v>
      </c>
      <c r="D15" s="19">
        <v>10307</v>
      </c>
      <c r="E15" s="19">
        <v>7760</v>
      </c>
    </row>
    <row r="16" spans="1:5" x14ac:dyDescent="0.3">
      <c r="A16" t="s">
        <v>51</v>
      </c>
      <c r="B16" s="9">
        <v>2444</v>
      </c>
      <c r="C16" s="9">
        <v>1802</v>
      </c>
      <c r="D16" s="9">
        <v>1620</v>
      </c>
      <c r="E16" s="9">
        <v>1349</v>
      </c>
    </row>
    <row r="17" spans="1:5" x14ac:dyDescent="0.3">
      <c r="A17" s="7" t="s">
        <v>52</v>
      </c>
      <c r="B17" s="11">
        <f>B15-B16</f>
        <v>11195</v>
      </c>
      <c r="C17" s="11">
        <f t="shared" ref="C17:E17" si="3">C15-C16</f>
        <v>9930</v>
      </c>
      <c r="D17" s="11">
        <f t="shared" si="3"/>
        <v>8687</v>
      </c>
      <c r="E17" s="11">
        <f t="shared" si="3"/>
        <v>6411</v>
      </c>
    </row>
    <row r="19" spans="1:5" x14ac:dyDescent="0.3">
      <c r="A19" t="s">
        <v>53</v>
      </c>
      <c r="B19">
        <v>11.86</v>
      </c>
      <c r="C19">
        <v>10.26</v>
      </c>
      <c r="D19">
        <v>8.7899999999999991</v>
      </c>
      <c r="E19">
        <v>6.4</v>
      </c>
    </row>
    <row r="20" spans="1:5" x14ac:dyDescent="0.3">
      <c r="A20" t="s">
        <v>19</v>
      </c>
      <c r="B20">
        <v>11.83</v>
      </c>
      <c r="C20">
        <v>10.220000000000001</v>
      </c>
      <c r="D20">
        <v>8.76</v>
      </c>
      <c r="E20">
        <v>6.37</v>
      </c>
    </row>
    <row r="22" spans="1:5" x14ac:dyDescent="0.3">
      <c r="A22" s="7" t="s">
        <v>95</v>
      </c>
      <c r="B22" s="8"/>
    </row>
    <row r="23" spans="1:5" x14ac:dyDescent="0.3">
      <c r="A23" t="s">
        <v>96</v>
      </c>
      <c r="B23" s="10">
        <v>8588</v>
      </c>
      <c r="C23" s="9">
        <v>7008</v>
      </c>
      <c r="D23">
        <v>7421</v>
      </c>
      <c r="E23" s="9">
        <v>10113</v>
      </c>
    </row>
    <row r="24" spans="1:5" x14ac:dyDescent="0.3">
      <c r="A24" t="s">
        <v>98</v>
      </c>
      <c r="B24" s="7" t="s">
        <v>92</v>
      </c>
      <c r="C24">
        <v>589</v>
      </c>
      <c r="D24">
        <v>586</v>
      </c>
      <c r="E24">
        <v>586</v>
      </c>
    </row>
    <row r="25" spans="1:5" x14ac:dyDescent="0.3">
      <c r="A25" t="s">
        <v>124</v>
      </c>
      <c r="B25" s="9">
        <v>1845</v>
      </c>
      <c r="C25" s="9">
        <v>1568</v>
      </c>
      <c r="D25">
        <v>473</v>
      </c>
      <c r="E25">
        <v>483</v>
      </c>
    </row>
    <row r="26" spans="1:5" x14ac:dyDescent="0.3">
      <c r="A26" t="s">
        <v>125</v>
      </c>
      <c r="B26">
        <v>592</v>
      </c>
      <c r="C26">
        <v>400</v>
      </c>
      <c r="D26" s="9">
        <v>3006</v>
      </c>
      <c r="E26" s="9">
        <v>2646</v>
      </c>
    </row>
    <row r="27" spans="1:5" x14ac:dyDescent="0.3">
      <c r="A27" t="s">
        <v>101</v>
      </c>
      <c r="B27" s="9">
        <v>4060</v>
      </c>
      <c r="C27" s="9">
        <v>3425</v>
      </c>
      <c r="D27" s="9">
        <v>1319</v>
      </c>
      <c r="E27" s="9">
        <v>1706</v>
      </c>
    </row>
    <row r="28" spans="1:5" x14ac:dyDescent="0.3">
      <c r="A28" t="s">
        <v>126</v>
      </c>
      <c r="B28" s="9">
        <v>1233</v>
      </c>
      <c r="C28" s="9">
        <v>1270</v>
      </c>
      <c r="D28" s="9">
        <v>1873</v>
      </c>
      <c r="E28" s="9">
        <v>1696</v>
      </c>
    </row>
    <row r="29" spans="1:5" x14ac:dyDescent="0.3">
      <c r="A29" t="s">
        <v>97</v>
      </c>
      <c r="B29" s="9">
        <v>2643</v>
      </c>
      <c r="C29" s="9">
        <v>2346</v>
      </c>
      <c r="D29" s="9">
        <v>2271</v>
      </c>
      <c r="E29" s="9">
        <v>1883</v>
      </c>
    </row>
    <row r="30" spans="1:5" x14ac:dyDescent="0.3">
      <c r="A30" s="7" t="s">
        <v>104</v>
      </c>
      <c r="B30" s="16">
        <f>SUM(B23:B29)</f>
        <v>18961</v>
      </c>
      <c r="C30" s="16">
        <f t="shared" ref="C30:E30" si="4">SUM(C23:C29)</f>
        <v>16606</v>
      </c>
      <c r="D30" s="16">
        <f t="shared" si="4"/>
        <v>16949</v>
      </c>
      <c r="E30" s="16">
        <f t="shared" si="4"/>
        <v>19113</v>
      </c>
    </row>
    <row r="31" spans="1:5" x14ac:dyDescent="0.3">
      <c r="A31" t="s">
        <v>106</v>
      </c>
      <c r="B31" s="9">
        <v>2061</v>
      </c>
      <c r="C31" s="9">
        <v>2006</v>
      </c>
      <c r="D31" s="9">
        <v>1907</v>
      </c>
      <c r="E31" s="9">
        <v>1902</v>
      </c>
    </row>
    <row r="32" spans="1:5" x14ac:dyDescent="0.3">
      <c r="A32" t="s">
        <v>127</v>
      </c>
      <c r="B32" s="9">
        <v>1355</v>
      </c>
      <c r="C32" s="9">
        <v>1151</v>
      </c>
      <c r="D32" s="9">
        <v>486</v>
      </c>
      <c r="E32" s="9">
        <v>491</v>
      </c>
    </row>
    <row r="33" spans="1:5" x14ac:dyDescent="0.3">
      <c r="A33" t="s">
        <v>107</v>
      </c>
      <c r="B33" s="9">
        <v>7660</v>
      </c>
      <c r="C33" s="9">
        <v>7522</v>
      </c>
      <c r="D33" s="9">
        <v>7662</v>
      </c>
      <c r="E33" s="9">
        <v>4960</v>
      </c>
    </row>
    <row r="34" spans="1:5" x14ac:dyDescent="0.3">
      <c r="A34" t="s">
        <v>108</v>
      </c>
      <c r="B34" s="9">
        <v>4086</v>
      </c>
      <c r="C34" s="9">
        <v>3859</v>
      </c>
      <c r="D34" s="9">
        <v>3671</v>
      </c>
      <c r="E34" s="9">
        <v>1753</v>
      </c>
    </row>
    <row r="35" spans="1:5" x14ac:dyDescent="0.3">
      <c r="A35" t="s">
        <v>109</v>
      </c>
      <c r="B35" s="9">
        <v>8325</v>
      </c>
      <c r="C35" s="9">
        <v>7580</v>
      </c>
      <c r="D35" s="9">
        <v>6994</v>
      </c>
      <c r="E35" s="9">
        <v>5365</v>
      </c>
    </row>
    <row r="36" spans="1:5" x14ac:dyDescent="0.3">
      <c r="A36" s="7" t="s">
        <v>110</v>
      </c>
      <c r="B36" s="16">
        <f>B30+SUM(B31:B35)</f>
        <v>42448</v>
      </c>
      <c r="C36" s="16">
        <f t="shared" ref="C36:E36" si="5">C30+SUM(C31:C35)</f>
        <v>38724</v>
      </c>
      <c r="D36" s="16">
        <f>D30+SUM(D31:D35)</f>
        <v>37669</v>
      </c>
      <c r="E36" s="16">
        <f t="shared" si="5"/>
        <v>33584</v>
      </c>
    </row>
    <row r="37" spans="1:5" x14ac:dyDescent="0.3">
      <c r="A37" s="7" t="s">
        <v>111</v>
      </c>
    </row>
    <row r="38" spans="1:5" x14ac:dyDescent="0.3">
      <c r="A38" t="s">
        <v>112</v>
      </c>
      <c r="B38" s="9">
        <v>834</v>
      </c>
      <c r="C38" s="9">
        <v>926</v>
      </c>
      <c r="D38" s="9">
        <v>738</v>
      </c>
      <c r="E38" s="9">
        <v>527</v>
      </c>
    </row>
    <row r="39" spans="1:5" x14ac:dyDescent="0.3">
      <c r="A39" t="s">
        <v>128</v>
      </c>
      <c r="B39" s="9">
        <v>1399</v>
      </c>
      <c r="C39" s="9">
        <v>1111</v>
      </c>
      <c r="D39" s="9">
        <v>913</v>
      </c>
      <c r="E39" s="9">
        <v>1475</v>
      </c>
    </row>
    <row r="40" spans="1:5" x14ac:dyDescent="0.3">
      <c r="A40" t="s">
        <v>129</v>
      </c>
      <c r="B40" s="9">
        <v>1845</v>
      </c>
      <c r="C40" s="9">
        <v>1568</v>
      </c>
      <c r="D40" s="9">
        <v>1873</v>
      </c>
      <c r="E40" s="9">
        <v>1696</v>
      </c>
    </row>
    <row r="41" spans="1:5" x14ac:dyDescent="0.3">
      <c r="A41" t="s">
        <v>114</v>
      </c>
      <c r="B41" s="9">
        <v>723</v>
      </c>
      <c r="C41" s="9">
        <v>1094</v>
      </c>
      <c r="D41" s="9">
        <v>840</v>
      </c>
      <c r="E41" s="9">
        <v>842</v>
      </c>
    </row>
    <row r="42" spans="1:5" x14ac:dyDescent="0.3">
      <c r="A42" t="s">
        <v>130</v>
      </c>
      <c r="B42" s="9">
        <v>8517</v>
      </c>
      <c r="C42" s="9">
        <v>7801</v>
      </c>
      <c r="D42" s="9">
        <v>6642</v>
      </c>
      <c r="E42" s="9">
        <v>5430</v>
      </c>
    </row>
    <row r="43" spans="1:5" x14ac:dyDescent="0.3">
      <c r="A43" t="s">
        <v>131</v>
      </c>
      <c r="B43" s="9">
        <v>1337</v>
      </c>
      <c r="C43" s="9">
        <v>274</v>
      </c>
      <c r="D43" s="9">
        <v>792</v>
      </c>
      <c r="E43" s="9">
        <v>649</v>
      </c>
    </row>
    <row r="44" spans="1:5" x14ac:dyDescent="0.3">
      <c r="A44" t="s">
        <v>132</v>
      </c>
      <c r="B44" s="9">
        <v>1609</v>
      </c>
      <c r="C44" s="9">
        <v>1397</v>
      </c>
      <c r="D44" s="9">
        <v>1364</v>
      </c>
      <c r="E44" s="9">
        <v>1228</v>
      </c>
    </row>
    <row r="45" spans="1:5" x14ac:dyDescent="0.3">
      <c r="A45" s="7" t="s">
        <v>118</v>
      </c>
      <c r="B45" s="11">
        <f>SUM(B38:B44)</f>
        <v>16264</v>
      </c>
      <c r="C45" s="11">
        <f t="shared" ref="C45:E45" si="6">SUM(C38:C44)</f>
        <v>14171</v>
      </c>
      <c r="D45" s="11">
        <f t="shared" si="6"/>
        <v>13162</v>
      </c>
      <c r="E45" s="11">
        <f t="shared" si="6"/>
        <v>11847</v>
      </c>
    </row>
    <row r="46" spans="1:5" x14ac:dyDescent="0.3">
      <c r="A46" t="s">
        <v>119</v>
      </c>
      <c r="B46" s="9">
        <v>14344</v>
      </c>
      <c r="C46" s="9">
        <v>13749</v>
      </c>
      <c r="D46" s="9">
        <v>13109</v>
      </c>
      <c r="E46" s="9">
        <v>12023</v>
      </c>
    </row>
    <row r="47" spans="1:5" x14ac:dyDescent="0.3">
      <c r="A47" t="s">
        <v>133</v>
      </c>
      <c r="B47" s="9">
        <v>369</v>
      </c>
      <c r="C47" s="9">
        <v>393</v>
      </c>
      <c r="D47" s="9">
        <v>395</v>
      </c>
      <c r="E47" s="9">
        <v>86</v>
      </c>
    </row>
    <row r="48" spans="1:5" x14ac:dyDescent="0.3">
      <c r="A48" t="s">
        <v>121</v>
      </c>
      <c r="B48" s="9">
        <v>4474</v>
      </c>
      <c r="C48" s="9">
        <v>4034</v>
      </c>
      <c r="D48" s="9">
        <v>3591</v>
      </c>
      <c r="E48" s="9">
        <v>3111</v>
      </c>
    </row>
    <row r="49" spans="1:5" x14ac:dyDescent="0.3">
      <c r="A49" s="7" t="s">
        <v>122</v>
      </c>
      <c r="B49" s="11">
        <f>B45+SUM(B46:B48)</f>
        <v>35451</v>
      </c>
      <c r="C49" s="11">
        <f t="shared" ref="C49:E49" si="7">C45+SUM(C46:C48)</f>
        <v>32347</v>
      </c>
      <c r="D49" s="11">
        <f t="shared" si="7"/>
        <v>30257</v>
      </c>
      <c r="E49" s="11">
        <f t="shared" si="7"/>
        <v>27067</v>
      </c>
    </row>
    <row r="52" spans="1:5" x14ac:dyDescent="0.3">
      <c r="A52" s="7" t="s">
        <v>123</v>
      </c>
      <c r="B52" s="11">
        <v>6975</v>
      </c>
      <c r="C52" s="11">
        <v>6356</v>
      </c>
      <c r="D52" s="11">
        <v>7312</v>
      </c>
      <c r="E52" s="7">
        <v>6391</v>
      </c>
    </row>
    <row r="54" spans="1:5" x14ac:dyDescent="0.3">
      <c r="A54" s="7" t="s">
        <v>172</v>
      </c>
      <c r="B54" s="7">
        <v>2023</v>
      </c>
      <c r="C54" s="7">
        <v>2022</v>
      </c>
      <c r="D54" s="7">
        <v>2021</v>
      </c>
      <c r="E54" s="7">
        <v>2020</v>
      </c>
    </row>
    <row r="55" spans="1:5" x14ac:dyDescent="0.3">
      <c r="A55" t="s">
        <v>173</v>
      </c>
      <c r="C55" s="9">
        <v>7809</v>
      </c>
      <c r="D55" s="9">
        <v>6667</v>
      </c>
      <c r="E55" s="9">
        <v>5473</v>
      </c>
    </row>
    <row r="56" spans="1:5" x14ac:dyDescent="0.3">
      <c r="A56" t="s">
        <v>174</v>
      </c>
      <c r="C56" s="9">
        <v>14428</v>
      </c>
      <c r="D56" s="9">
        <v>12217</v>
      </c>
      <c r="E56" s="9">
        <v>9828</v>
      </c>
    </row>
    <row r="57" spans="1:5" x14ac:dyDescent="0.3">
      <c r="A57" s="7" t="s">
        <v>15</v>
      </c>
      <c r="B57" s="7"/>
      <c r="C57" s="11">
        <f>C56+C55</f>
        <v>22237</v>
      </c>
      <c r="D57" s="11">
        <f t="shared" ref="D57:E57" si="8">D56+D55</f>
        <v>18884</v>
      </c>
      <c r="E57" s="11">
        <f t="shared" si="8"/>
        <v>15301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16E6B-D62C-4BCC-8BDA-708208461307}">
  <dimension ref="A1:E60"/>
  <sheetViews>
    <sheetView topLeftCell="A40" workbookViewId="0">
      <selection activeCell="E61" sqref="E61"/>
    </sheetView>
  </sheetViews>
  <sheetFormatPr defaultRowHeight="14.4" x14ac:dyDescent="0.3"/>
  <cols>
    <col min="1" max="1" width="57.44140625" bestFit="1" customWidth="1"/>
    <col min="2" max="2" width="14.44140625" bestFit="1" customWidth="1"/>
  </cols>
  <sheetData>
    <row r="1" spans="1:5" x14ac:dyDescent="0.3">
      <c r="A1" s="7" t="s">
        <v>21</v>
      </c>
      <c r="B1" s="7" t="s">
        <v>26</v>
      </c>
      <c r="C1" s="7">
        <v>2022</v>
      </c>
      <c r="D1" s="7">
        <v>2021</v>
      </c>
      <c r="E1" s="7">
        <v>2020</v>
      </c>
    </row>
    <row r="2" spans="1:5" x14ac:dyDescent="0.3">
      <c r="A2" s="7" t="s">
        <v>22</v>
      </c>
    </row>
    <row r="3" spans="1:5" x14ac:dyDescent="0.3">
      <c r="A3" t="s">
        <v>23</v>
      </c>
      <c r="B3" s="9">
        <v>33416</v>
      </c>
      <c r="C3" s="9">
        <v>30739</v>
      </c>
      <c r="D3" s="9">
        <v>24563</v>
      </c>
      <c r="E3" s="9">
        <v>19435</v>
      </c>
    </row>
    <row r="4" spans="1:5" x14ac:dyDescent="0.3">
      <c r="A4" t="s">
        <v>24</v>
      </c>
      <c r="B4" s="9">
        <v>7255</v>
      </c>
      <c r="C4" s="9">
        <v>6070</v>
      </c>
      <c r="D4" s="9">
        <v>5195</v>
      </c>
      <c r="E4" s="9">
        <v>4664</v>
      </c>
    </row>
    <row r="5" spans="1:5" x14ac:dyDescent="0.3">
      <c r="A5" t="s">
        <v>25</v>
      </c>
      <c r="B5" s="9">
        <v>5005</v>
      </c>
      <c r="C5" s="9">
        <v>4521</v>
      </c>
      <c r="D5" s="9">
        <v>3316</v>
      </c>
      <c r="E5" s="9">
        <v>2702</v>
      </c>
    </row>
    <row r="6" spans="1:5" x14ac:dyDescent="0.3">
      <c r="A6" t="s">
        <v>27</v>
      </c>
      <c r="B6" s="9">
        <v>1705</v>
      </c>
      <c r="C6" s="9">
        <v>1637</v>
      </c>
      <c r="D6" s="9">
        <v>1556</v>
      </c>
      <c r="E6" s="9">
        <v>1301</v>
      </c>
    </row>
    <row r="7" spans="1:5" x14ac:dyDescent="0.3">
      <c r="A7" s="7" t="s">
        <v>28</v>
      </c>
      <c r="B7" s="11">
        <f>B6+B5+B4+B3</f>
        <v>47381</v>
      </c>
      <c r="C7" s="11">
        <f t="shared" ref="C7:E7" si="0">C6+C5+C4+C3</f>
        <v>42967</v>
      </c>
      <c r="D7" s="11">
        <f t="shared" si="0"/>
        <v>34630</v>
      </c>
      <c r="E7" s="11">
        <f t="shared" si="0"/>
        <v>28102</v>
      </c>
    </row>
    <row r="8" spans="1:5" x14ac:dyDescent="0.3">
      <c r="A8" s="7" t="s">
        <v>29</v>
      </c>
    </row>
    <row r="9" spans="1:5" x14ac:dyDescent="0.3">
      <c r="A9" t="s">
        <v>30</v>
      </c>
      <c r="B9" s="9">
        <v>17697</v>
      </c>
      <c r="C9" s="9">
        <v>11967</v>
      </c>
      <c r="D9" s="9">
        <v>8850</v>
      </c>
      <c r="E9" s="9">
        <v>9779</v>
      </c>
    </row>
    <row r="10" spans="1:5" x14ac:dyDescent="0.3">
      <c r="A10" t="s">
        <v>31</v>
      </c>
      <c r="B10" s="9">
        <v>128</v>
      </c>
      <c r="C10" s="9">
        <v>96</v>
      </c>
      <c r="D10" s="9">
        <v>83</v>
      </c>
      <c r="E10" s="9">
        <v>127</v>
      </c>
    </row>
    <row r="11" spans="1:5" x14ac:dyDescent="0.3">
      <c r="A11" t="s">
        <v>32</v>
      </c>
      <c r="B11" s="9">
        <v>2158</v>
      </c>
      <c r="C11" s="9">
        <v>595</v>
      </c>
      <c r="D11" s="9">
        <v>100</v>
      </c>
      <c r="E11" s="9">
        <v>177</v>
      </c>
    </row>
    <row r="12" spans="1:5" x14ac:dyDescent="0.3">
      <c r="A12" s="7" t="s">
        <v>33</v>
      </c>
      <c r="B12" s="11">
        <f>B11+B10+B9</f>
        <v>19983</v>
      </c>
      <c r="C12" s="11">
        <f t="shared" ref="C12:E12" si="1">C11+C10+C9</f>
        <v>12658</v>
      </c>
      <c r="D12" s="11">
        <f t="shared" si="1"/>
        <v>9033</v>
      </c>
      <c r="E12" s="11">
        <f t="shared" si="1"/>
        <v>10083</v>
      </c>
    </row>
    <row r="13" spans="1:5" x14ac:dyDescent="0.3">
      <c r="A13" t="s">
        <v>34</v>
      </c>
    </row>
    <row r="14" spans="1:5" x14ac:dyDescent="0.3">
      <c r="A14" t="s">
        <v>35</v>
      </c>
      <c r="B14" s="9">
        <v>4865</v>
      </c>
      <c r="C14" s="9">
        <v>1527</v>
      </c>
      <c r="D14" s="9">
        <v>458</v>
      </c>
      <c r="E14" s="9">
        <v>943</v>
      </c>
    </row>
    <row r="15" spans="1:5" x14ac:dyDescent="0.3">
      <c r="A15" t="s">
        <v>36</v>
      </c>
      <c r="B15" s="9">
        <v>1984</v>
      </c>
      <c r="C15" s="9">
        <v>1236</v>
      </c>
      <c r="D15" s="9">
        <v>825</v>
      </c>
      <c r="E15" s="9">
        <v>11155</v>
      </c>
    </row>
    <row r="16" spans="1:5" x14ac:dyDescent="0.3">
      <c r="A16" t="s">
        <v>37</v>
      </c>
      <c r="B16" s="11">
        <f>B15+B14</f>
        <v>6849</v>
      </c>
      <c r="C16" s="11">
        <f t="shared" ref="C16:E16" si="2">C15+C14</f>
        <v>2763</v>
      </c>
      <c r="D16" s="11">
        <f t="shared" si="2"/>
        <v>1283</v>
      </c>
      <c r="E16" s="11">
        <f t="shared" si="2"/>
        <v>12098</v>
      </c>
    </row>
    <row r="17" spans="1:5" x14ac:dyDescent="0.3">
      <c r="A17" s="7" t="s">
        <v>38</v>
      </c>
      <c r="B17" s="9">
        <f>B12-B16</f>
        <v>13134</v>
      </c>
      <c r="C17" s="9">
        <v>9895</v>
      </c>
      <c r="D17" s="9">
        <v>7750</v>
      </c>
      <c r="E17" s="9">
        <v>7985</v>
      </c>
    </row>
    <row r="18" spans="1:5" x14ac:dyDescent="0.3">
      <c r="A18" s="7" t="s">
        <v>39</v>
      </c>
      <c r="B18" s="11">
        <f>B7+B17</f>
        <v>60515</v>
      </c>
      <c r="C18" s="11">
        <f t="shared" ref="C18:E18" si="3">C7+C17</f>
        <v>52862</v>
      </c>
      <c r="D18" s="11">
        <f t="shared" si="3"/>
        <v>42380</v>
      </c>
      <c r="E18" s="11">
        <f t="shared" si="3"/>
        <v>36087</v>
      </c>
    </row>
    <row r="19" spans="1:5" x14ac:dyDescent="0.3">
      <c r="A19" s="7" t="s">
        <v>68</v>
      </c>
    </row>
    <row r="20" spans="1:5" x14ac:dyDescent="0.3">
      <c r="A20" t="s">
        <v>69</v>
      </c>
      <c r="B20">
        <v>880</v>
      </c>
      <c r="C20">
        <v>627</v>
      </c>
      <c r="D20">
        <v>-73</v>
      </c>
      <c r="E20" s="9">
        <v>1015</v>
      </c>
    </row>
    <row r="21" spans="1:5" x14ac:dyDescent="0.3">
      <c r="A21" t="s">
        <v>70</v>
      </c>
      <c r="B21" s="9">
        <v>3839</v>
      </c>
      <c r="C21" s="9">
        <v>1514</v>
      </c>
      <c r="D21" s="9">
        <v>-1155</v>
      </c>
      <c r="E21" s="9">
        <v>3453</v>
      </c>
    </row>
    <row r="22" spans="1:5" x14ac:dyDescent="0.3">
      <c r="A22" t="s">
        <v>71</v>
      </c>
      <c r="B22">
        <v>204</v>
      </c>
      <c r="C22">
        <v>41</v>
      </c>
      <c r="D22">
        <v>-191</v>
      </c>
      <c r="E22" s="9">
        <v>262</v>
      </c>
    </row>
    <row r="23" spans="1:5" x14ac:dyDescent="0.3">
      <c r="A23" s="7" t="s">
        <v>72</v>
      </c>
      <c r="B23" s="11">
        <f>B22+B21+B20</f>
        <v>4923</v>
      </c>
      <c r="C23" s="11">
        <f t="shared" ref="C23:E23" si="4">C22+C21+C20</f>
        <v>2182</v>
      </c>
      <c r="D23" s="11">
        <f t="shared" si="4"/>
        <v>-1419</v>
      </c>
      <c r="E23" s="11">
        <f t="shared" si="4"/>
        <v>4730</v>
      </c>
    </row>
    <row r="24" spans="1:5" x14ac:dyDescent="0.3">
      <c r="A24" t="s">
        <v>73</v>
      </c>
      <c r="B24" s="11">
        <f>B18-B23</f>
        <v>55592</v>
      </c>
      <c r="C24" s="11">
        <f t="shared" ref="C24:E24" si="5">C18-C23</f>
        <v>50680</v>
      </c>
      <c r="D24" s="11">
        <f t="shared" si="5"/>
        <v>43799</v>
      </c>
      <c r="E24" s="11">
        <f t="shared" si="5"/>
        <v>31357</v>
      </c>
    </row>
    <row r="25" spans="1:5" x14ac:dyDescent="0.3">
      <c r="A25" s="7" t="s">
        <v>74</v>
      </c>
    </row>
    <row r="26" spans="1:5" x14ac:dyDescent="0.3">
      <c r="A26" t="s">
        <v>75</v>
      </c>
      <c r="B26" s="9">
        <v>15367</v>
      </c>
      <c r="C26" s="9">
        <v>14002</v>
      </c>
      <c r="D26" s="9">
        <v>11007</v>
      </c>
      <c r="E26" s="9">
        <v>8041</v>
      </c>
    </row>
    <row r="27" spans="1:5" x14ac:dyDescent="0.3">
      <c r="A27" t="s">
        <v>76</v>
      </c>
      <c r="B27" s="9">
        <v>5657</v>
      </c>
      <c r="C27" s="9">
        <v>4943</v>
      </c>
      <c r="D27" s="9">
        <v>3762</v>
      </c>
      <c r="E27" s="9">
        <v>3051</v>
      </c>
    </row>
    <row r="28" spans="1:5" x14ac:dyDescent="0.3">
      <c r="A28" t="s">
        <v>77</v>
      </c>
      <c r="B28" s="9">
        <v>3968</v>
      </c>
      <c r="C28" s="9">
        <v>2959</v>
      </c>
      <c r="D28" s="9">
        <v>1993</v>
      </c>
      <c r="E28" s="9">
        <v>1230</v>
      </c>
    </row>
    <row r="29" spans="1:5" x14ac:dyDescent="0.3">
      <c r="A29" t="s">
        <v>55</v>
      </c>
      <c r="B29" s="9">
        <v>5213</v>
      </c>
      <c r="C29" s="9">
        <v>5458</v>
      </c>
      <c r="D29" s="9">
        <v>5291</v>
      </c>
      <c r="E29" s="9">
        <v>3696</v>
      </c>
    </row>
    <row r="30" spans="1:5" x14ac:dyDescent="0.3">
      <c r="A30" t="s">
        <v>78</v>
      </c>
      <c r="B30" s="9">
        <v>8067</v>
      </c>
      <c r="C30" s="9">
        <v>7252</v>
      </c>
      <c r="D30" s="9">
        <v>6240</v>
      </c>
      <c r="E30" s="9">
        <v>5718</v>
      </c>
    </row>
    <row r="31" spans="1:5" x14ac:dyDescent="0.3">
      <c r="A31" t="s">
        <v>79</v>
      </c>
      <c r="B31" s="9">
        <v>6807</v>
      </c>
      <c r="C31" s="9">
        <v>6481</v>
      </c>
      <c r="D31" s="9">
        <v>4817</v>
      </c>
      <c r="E31" s="9">
        <v>5325</v>
      </c>
    </row>
    <row r="32" spans="1:5" x14ac:dyDescent="0.3">
      <c r="A32" s="7" t="s">
        <v>80</v>
      </c>
      <c r="B32" s="11">
        <f>SUM(B26:B31)</f>
        <v>45079</v>
      </c>
      <c r="C32" s="11">
        <f t="shared" ref="C32:E32" si="6">SUM(C26:C31)</f>
        <v>41095</v>
      </c>
      <c r="D32" s="11">
        <f t="shared" si="6"/>
        <v>33110</v>
      </c>
      <c r="E32" s="11">
        <f t="shared" si="6"/>
        <v>27061</v>
      </c>
    </row>
    <row r="33" spans="1:5" x14ac:dyDescent="0.3">
      <c r="A33" t="s">
        <v>81</v>
      </c>
      <c r="B33" s="9">
        <v>10513</v>
      </c>
      <c r="C33" s="9">
        <v>9585</v>
      </c>
      <c r="D33" s="9">
        <v>10689</v>
      </c>
      <c r="E33" s="9">
        <v>4296</v>
      </c>
    </row>
    <row r="34" spans="1:5" x14ac:dyDescent="0.3">
      <c r="A34" t="s">
        <v>82</v>
      </c>
      <c r="B34" s="9">
        <v>2139</v>
      </c>
      <c r="C34" s="9">
        <v>2071</v>
      </c>
      <c r="D34" s="9">
        <v>2629</v>
      </c>
      <c r="E34" s="9">
        <v>1161</v>
      </c>
    </row>
    <row r="35" spans="1:5" x14ac:dyDescent="0.3">
      <c r="A35" s="7" t="s">
        <v>18</v>
      </c>
      <c r="B35" s="11">
        <f>B33-B34</f>
        <v>8374</v>
      </c>
      <c r="C35" s="11">
        <f t="shared" ref="C35:E35" si="7">C33-C34</f>
        <v>7514</v>
      </c>
      <c r="D35" s="11">
        <f t="shared" si="7"/>
        <v>8060</v>
      </c>
      <c r="E35" s="11">
        <f t="shared" si="7"/>
        <v>3135</v>
      </c>
    </row>
    <row r="37" spans="1:5" x14ac:dyDescent="0.3">
      <c r="A37" s="7" t="s">
        <v>95</v>
      </c>
    </row>
    <row r="38" spans="1:5" x14ac:dyDescent="0.3">
      <c r="A38" t="s">
        <v>96</v>
      </c>
      <c r="B38" s="9">
        <v>7118</v>
      </c>
      <c r="C38" s="9">
        <v>5510</v>
      </c>
      <c r="D38" s="9">
        <v>1292</v>
      </c>
      <c r="E38" s="9">
        <v>2984</v>
      </c>
    </row>
    <row r="39" spans="1:5" x14ac:dyDescent="0.3">
      <c r="A39" t="s">
        <v>135</v>
      </c>
      <c r="B39" s="9">
        <v>39312</v>
      </c>
      <c r="C39" s="9">
        <v>28097</v>
      </c>
      <c r="D39" s="9">
        <v>20548</v>
      </c>
      <c r="E39" s="9">
        <v>29824</v>
      </c>
    </row>
    <row r="40" spans="1:5" x14ac:dyDescent="0.3">
      <c r="A40" t="s">
        <v>136</v>
      </c>
      <c r="B40">
        <v>166</v>
      </c>
      <c r="C40">
        <v>307</v>
      </c>
      <c r="D40">
        <v>188</v>
      </c>
      <c r="E40">
        <v>157</v>
      </c>
    </row>
    <row r="41" spans="1:5" x14ac:dyDescent="0.3">
      <c r="A41" s="7" t="s">
        <v>104</v>
      </c>
      <c r="B41" s="11">
        <f>B40+B39+B38</f>
        <v>46596</v>
      </c>
      <c r="C41" s="11">
        <f t="shared" ref="C41:E41" si="8">C40+C39+C38</f>
        <v>33914</v>
      </c>
      <c r="D41" s="11">
        <f t="shared" si="8"/>
        <v>22028</v>
      </c>
      <c r="E41" s="11">
        <f t="shared" si="8"/>
        <v>32965</v>
      </c>
    </row>
    <row r="42" spans="1:5" x14ac:dyDescent="0.3">
      <c r="A42" t="s">
        <v>134</v>
      </c>
      <c r="B42" s="9">
        <v>2186</v>
      </c>
      <c r="C42" s="9">
        <v>4578</v>
      </c>
      <c r="D42" s="9">
        <v>2591</v>
      </c>
      <c r="E42" s="9">
        <v>43434</v>
      </c>
    </row>
    <row r="43" spans="1:5" x14ac:dyDescent="0.3">
      <c r="A43" t="s">
        <v>137</v>
      </c>
      <c r="B43" s="9">
        <v>60237</v>
      </c>
      <c r="C43" s="9">
        <v>57384</v>
      </c>
      <c r="D43" s="9">
        <v>53581</v>
      </c>
      <c r="E43" s="9">
        <v>68029</v>
      </c>
    </row>
    <row r="44" spans="1:5" x14ac:dyDescent="0.3">
      <c r="A44" t="s">
        <v>138</v>
      </c>
      <c r="B44" s="9">
        <v>120877</v>
      </c>
      <c r="C44" s="9">
        <v>104217</v>
      </c>
      <c r="D44" s="9">
        <v>85257</v>
      </c>
      <c r="E44" s="9">
        <v>2614</v>
      </c>
    </row>
    <row r="45" spans="1:5" x14ac:dyDescent="0.3">
      <c r="A45" t="s">
        <v>139</v>
      </c>
      <c r="B45" s="9">
        <v>5138</v>
      </c>
      <c r="C45" s="9">
        <v>5215</v>
      </c>
      <c r="D45" s="9">
        <v>4988</v>
      </c>
      <c r="E45" s="9">
        <v>21631</v>
      </c>
    </row>
    <row r="46" spans="1:5" x14ac:dyDescent="0.3">
      <c r="A46" t="s">
        <v>140</v>
      </c>
      <c r="B46" s="9">
        <v>6960</v>
      </c>
      <c r="C46" s="9">
        <v>5357</v>
      </c>
      <c r="D46" s="9">
        <v>2859</v>
      </c>
      <c r="E46" s="9">
        <v>5015</v>
      </c>
    </row>
    <row r="47" spans="1:5" x14ac:dyDescent="0.3">
      <c r="A47" t="s">
        <v>109</v>
      </c>
      <c r="B47" s="9">
        <v>19114</v>
      </c>
      <c r="C47" s="9">
        <v>17689</v>
      </c>
      <c r="D47" s="9">
        <v>17244</v>
      </c>
      <c r="E47" s="9">
        <v>17679</v>
      </c>
    </row>
    <row r="48" spans="1:5" x14ac:dyDescent="0.3">
      <c r="A48" s="7" t="s">
        <v>110</v>
      </c>
      <c r="B48" s="11">
        <f>B41+SUM(B42:B47)</f>
        <v>261108</v>
      </c>
      <c r="C48" s="11">
        <f t="shared" ref="C48:E48" si="9">C41+SUM(C42:C47)</f>
        <v>228354</v>
      </c>
      <c r="D48" s="11">
        <f t="shared" si="9"/>
        <v>188548</v>
      </c>
      <c r="E48" s="11">
        <f t="shared" si="9"/>
        <v>191367</v>
      </c>
    </row>
    <row r="49" spans="1:5" x14ac:dyDescent="0.3">
      <c r="A49" s="7" t="s">
        <v>111</v>
      </c>
    </row>
    <row r="50" spans="1:5" x14ac:dyDescent="0.3">
      <c r="A50" t="s">
        <v>141</v>
      </c>
      <c r="B50" s="9">
        <v>129144</v>
      </c>
      <c r="C50" s="9">
        <v>110239</v>
      </c>
      <c r="D50" s="9">
        <v>84382</v>
      </c>
      <c r="E50" s="9">
        <v>86875</v>
      </c>
    </row>
    <row r="51" spans="1:5" x14ac:dyDescent="0.3">
      <c r="A51" t="s">
        <v>112</v>
      </c>
      <c r="B51" s="9">
        <v>13109</v>
      </c>
      <c r="C51" s="9">
        <v>12133</v>
      </c>
      <c r="D51" s="9">
        <v>10574</v>
      </c>
      <c r="E51" s="9">
        <v>9444</v>
      </c>
    </row>
    <row r="52" spans="1:5" x14ac:dyDescent="0.3">
      <c r="A52" t="s">
        <v>142</v>
      </c>
      <c r="B52" s="9">
        <v>1293</v>
      </c>
      <c r="C52" s="9">
        <v>1348</v>
      </c>
      <c r="D52" s="9">
        <v>2243</v>
      </c>
      <c r="E52" s="9">
        <v>1878</v>
      </c>
    </row>
    <row r="53" spans="1:5" x14ac:dyDescent="0.3">
      <c r="A53" s="7" t="s">
        <v>118</v>
      </c>
      <c r="B53" s="11">
        <f>SUM(B50:B52)</f>
        <v>143546</v>
      </c>
      <c r="C53" s="11">
        <f t="shared" ref="C53:D53" si="10">SUM(C50:C52)</f>
        <v>123720</v>
      </c>
      <c r="D53" s="11">
        <f t="shared" si="10"/>
        <v>97199</v>
      </c>
      <c r="E53" s="11">
        <f>SUM(E50:E52)</f>
        <v>98197</v>
      </c>
    </row>
    <row r="54" spans="1:5" x14ac:dyDescent="0.3">
      <c r="A54" t="s">
        <v>119</v>
      </c>
      <c r="B54" s="9">
        <v>47866</v>
      </c>
      <c r="C54" s="9">
        <v>42573</v>
      </c>
      <c r="D54" s="9">
        <v>38675</v>
      </c>
      <c r="E54" s="9">
        <v>42952</v>
      </c>
    </row>
    <row r="55" spans="1:5" x14ac:dyDescent="0.3">
      <c r="A55" t="s">
        <v>121</v>
      </c>
      <c r="B55" s="9">
        <v>41638</v>
      </c>
      <c r="C55" s="9">
        <v>37350</v>
      </c>
      <c r="D55" s="9">
        <v>30497</v>
      </c>
      <c r="E55" s="9">
        <v>27234</v>
      </c>
    </row>
    <row r="56" spans="1:5" x14ac:dyDescent="0.3">
      <c r="A56" s="7" t="s">
        <v>122</v>
      </c>
      <c r="B56" s="11">
        <f>B53+B55+B54</f>
        <v>233050</v>
      </c>
      <c r="C56" s="11">
        <f t="shared" ref="C56:D56" si="11">C53+C55+C54</f>
        <v>203643</v>
      </c>
      <c r="D56" s="11">
        <f t="shared" si="11"/>
        <v>166371</v>
      </c>
      <c r="E56" s="11">
        <f t="shared" ref="C56:E56" si="12">E53+E55+E54</f>
        <v>168383</v>
      </c>
    </row>
    <row r="57" spans="1:5" x14ac:dyDescent="0.3">
      <c r="A57" s="7" t="s">
        <v>123</v>
      </c>
      <c r="B57" s="11">
        <f>B48-B56</f>
        <v>28058</v>
      </c>
      <c r="C57" s="11">
        <f>C48-C56</f>
        <v>24711</v>
      </c>
      <c r="D57" s="11">
        <f>D48-D56</f>
        <v>22177</v>
      </c>
      <c r="E57" s="11">
        <f>E48-E56</f>
        <v>22984</v>
      </c>
    </row>
    <row r="59" spans="1:5" x14ac:dyDescent="0.3">
      <c r="A59" t="s">
        <v>53</v>
      </c>
      <c r="B59">
        <v>11.23</v>
      </c>
      <c r="C59">
        <v>9.86</v>
      </c>
      <c r="D59">
        <v>10.039999999999999</v>
      </c>
      <c r="E59">
        <v>3.77</v>
      </c>
    </row>
    <row r="60" spans="1:5" x14ac:dyDescent="0.3">
      <c r="A60" t="s">
        <v>19</v>
      </c>
      <c r="B60">
        <v>11.21</v>
      </c>
      <c r="C60">
        <v>9.85</v>
      </c>
      <c r="D60">
        <v>10.02</v>
      </c>
      <c r="E60">
        <v>3.77</v>
      </c>
    </row>
  </sheetData>
  <pageMargins left="0.7" right="0.7" top="0.75" bottom="0.75" header="0.3" footer="0.3"/>
  <pageSetup paperSize="9" orientation="portrait" horizontalDpi="360"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EED3C-BDE0-455A-B7F7-A7DF888CEB27}">
  <dimension ref="A1:P46"/>
  <sheetViews>
    <sheetView topLeftCell="C14" zoomScale="86" workbookViewId="0">
      <selection activeCell="M47" sqref="M47"/>
    </sheetView>
  </sheetViews>
  <sheetFormatPr defaultRowHeight="14.4" x14ac:dyDescent="0.3"/>
  <cols>
    <col min="1" max="1" width="44.44140625" bestFit="1" customWidth="1"/>
    <col min="2" max="2" width="12.109375" bestFit="1" customWidth="1"/>
    <col min="3" max="3" width="15.109375" bestFit="1" customWidth="1"/>
    <col min="4" max="4" width="15.44140625" bestFit="1" customWidth="1"/>
    <col min="5" max="5" width="37" bestFit="1" customWidth="1"/>
    <col min="7" max="7" width="15.77734375" bestFit="1" customWidth="1"/>
    <col min="8" max="8" width="10.44140625" bestFit="1" customWidth="1"/>
    <col min="11" max="11" width="15.88671875" bestFit="1" customWidth="1"/>
    <col min="12" max="12" width="10.44140625" bestFit="1" customWidth="1"/>
    <col min="15" max="15" width="15.77734375" bestFit="1" customWidth="1"/>
    <col min="16" max="16" width="10.44140625" bestFit="1" customWidth="1"/>
  </cols>
  <sheetData>
    <row r="1" spans="1:16" x14ac:dyDescent="0.3">
      <c r="A1" s="7" t="s">
        <v>84</v>
      </c>
      <c r="B1" s="7" t="s">
        <v>85</v>
      </c>
      <c r="C1" s="7" t="s">
        <v>86</v>
      </c>
      <c r="D1" s="7" t="s">
        <v>87</v>
      </c>
      <c r="E1" s="7" t="s">
        <v>89</v>
      </c>
    </row>
    <row r="2" spans="1:16" x14ac:dyDescent="0.3">
      <c r="A2" t="s">
        <v>90</v>
      </c>
      <c r="B2" s="14">
        <f>'Visa Market Research'!B19/'Visa Market Research'!B2*100</f>
        <v>52.898661684990657</v>
      </c>
      <c r="C2" s="14">
        <f>Mastercard!B17/Mastercard!B2*100</f>
        <v>44.605147820543465</v>
      </c>
      <c r="D2" s="14">
        <f>'American Express'!B35/'American Express'!B7*100</f>
        <v>17.673751081657205</v>
      </c>
      <c r="E2" s="13">
        <f>'American Express'!B35/'American Express'!B18*100</f>
        <v>13.837891431876395</v>
      </c>
    </row>
    <row r="3" spans="1:16" x14ac:dyDescent="0.3">
      <c r="A3" t="s">
        <v>88</v>
      </c>
      <c r="B3" s="13">
        <f>'Visa Market Research'!B12/'Visa Market Research'!B2*100</f>
        <v>64.31262058616359</v>
      </c>
      <c r="C3" s="13">
        <f>Mastercard!B9/Mastercard!B2*100</f>
        <v>55.81321220814408</v>
      </c>
      <c r="D3" s="13">
        <f>'American Express'!B32/'American Express'!B7*100</f>
        <v>95.14151242059053</v>
      </c>
      <c r="E3" s="13">
        <f>'American Express'!B32/'American Express'!B18*100</f>
        <v>74.492274642650585</v>
      </c>
    </row>
    <row r="4" spans="1:16" x14ac:dyDescent="0.3">
      <c r="A4" t="s">
        <v>93</v>
      </c>
      <c r="B4" s="15">
        <f>B7/'Visa Market Research'!B2*100</f>
        <v>67.200563501056564</v>
      </c>
      <c r="C4" s="12">
        <f>C7/Mastercard!B2*100</f>
        <v>57.526496135150204</v>
      </c>
      <c r="D4" s="12">
        <f>D7/'American Express'!B7*100</f>
        <v>22.188218906312656</v>
      </c>
      <c r="E4" t="s">
        <v>92</v>
      </c>
    </row>
    <row r="5" spans="1:16" x14ac:dyDescent="0.3">
      <c r="A5" t="s">
        <v>94</v>
      </c>
      <c r="B5" s="13">
        <f>'Visa Market Research'!B51/'Visa Market Research'!B62</f>
        <v>1.3364831022642192</v>
      </c>
      <c r="C5" s="13">
        <f>Mastercard!B49/Mastercard!B52</f>
        <v>5.0825806451612907</v>
      </c>
      <c r="D5" s="13">
        <f>'American Express'!B56/'American Express'!B57</f>
        <v>8.3060089813956797</v>
      </c>
      <c r="E5" s="13">
        <f>D7/'American Express'!B18*100</f>
        <v>17.372552259770305</v>
      </c>
    </row>
    <row r="6" spans="1:16" x14ac:dyDescent="0.3">
      <c r="E6" t="s">
        <v>92</v>
      </c>
    </row>
    <row r="7" spans="1:16" x14ac:dyDescent="0.3">
      <c r="A7" t="s">
        <v>91</v>
      </c>
      <c r="B7" s="10">
        <f>'Visa Market Research'!B12+'Visa Market Research'!B8</f>
        <v>21943</v>
      </c>
      <c r="C7" s="9">
        <f>Mastercard!B15+Mastercard!B6</f>
        <v>14438</v>
      </c>
      <c r="D7" s="9">
        <f>'American Express'!B33</f>
        <v>10513</v>
      </c>
    </row>
    <row r="10" spans="1:16" x14ac:dyDescent="0.3">
      <c r="A10" s="7"/>
      <c r="B10" s="7"/>
      <c r="C10" s="7"/>
      <c r="D10" s="7"/>
      <c r="E10" s="7"/>
    </row>
    <row r="12" spans="1:16" x14ac:dyDescent="0.3">
      <c r="A12" s="7" t="s">
        <v>157</v>
      </c>
      <c r="B12" s="7" t="s">
        <v>158</v>
      </c>
      <c r="C12" s="7" t="s">
        <v>159</v>
      </c>
      <c r="D12" s="7" t="s">
        <v>160</v>
      </c>
      <c r="F12" s="7" t="s">
        <v>161</v>
      </c>
      <c r="G12" s="7" t="s">
        <v>163</v>
      </c>
      <c r="H12" s="7" t="s">
        <v>165</v>
      </c>
      <c r="J12" s="7" t="s">
        <v>162</v>
      </c>
      <c r="K12" s="7" t="s">
        <v>164</v>
      </c>
      <c r="L12" s="7" t="s">
        <v>165</v>
      </c>
      <c r="N12" s="7" t="s">
        <v>166</v>
      </c>
      <c r="O12" s="7" t="s">
        <v>167</v>
      </c>
      <c r="P12" s="7" t="s">
        <v>168</v>
      </c>
    </row>
    <row r="13" spans="1:16" x14ac:dyDescent="0.3">
      <c r="A13" t="s">
        <v>155</v>
      </c>
      <c r="B13">
        <v>14.8</v>
      </c>
      <c r="F13">
        <v>14.1</v>
      </c>
      <c r="J13">
        <v>13</v>
      </c>
      <c r="N13">
        <v>11.3</v>
      </c>
    </row>
    <row r="14" spans="1:16" x14ac:dyDescent="0.3">
      <c r="A14" t="s">
        <v>156</v>
      </c>
      <c r="B14">
        <v>12.3</v>
      </c>
      <c r="C14">
        <v>9</v>
      </c>
      <c r="F14">
        <v>11.6</v>
      </c>
      <c r="J14">
        <v>10.4</v>
      </c>
      <c r="N14">
        <v>8.8000000000000007</v>
      </c>
    </row>
    <row r="15" spans="1:16" x14ac:dyDescent="0.3">
      <c r="A15" t="s">
        <v>154</v>
      </c>
      <c r="B15">
        <v>212.6</v>
      </c>
      <c r="D15" s="9">
        <v>60411</v>
      </c>
      <c r="F15">
        <v>192.5</v>
      </c>
      <c r="J15">
        <v>164.7</v>
      </c>
      <c r="N15">
        <v>140.80000000000001</v>
      </c>
    </row>
    <row r="16" spans="1:16" x14ac:dyDescent="0.3">
      <c r="A16" t="s">
        <v>153</v>
      </c>
      <c r="B16">
        <v>4.3</v>
      </c>
      <c r="C16">
        <v>3.3</v>
      </c>
      <c r="D16">
        <v>0.14000000000000001</v>
      </c>
      <c r="F16">
        <v>4.0999999999999996</v>
      </c>
      <c r="J16">
        <v>3.7</v>
      </c>
      <c r="N16">
        <v>3.5</v>
      </c>
    </row>
    <row r="21" spans="1:5" x14ac:dyDescent="0.3">
      <c r="A21" s="7" t="s">
        <v>178</v>
      </c>
      <c r="B21" s="7">
        <v>2023</v>
      </c>
      <c r="C21" s="7">
        <v>2022</v>
      </c>
      <c r="D21" s="7">
        <v>2021</v>
      </c>
      <c r="E21" s="7">
        <v>2020</v>
      </c>
    </row>
    <row r="22" spans="1:5" x14ac:dyDescent="0.3">
      <c r="A22" s="7" t="s">
        <v>177</v>
      </c>
      <c r="B22" s="9">
        <f>'Visa Market Research'!B19</f>
        <v>17273</v>
      </c>
      <c r="C22" s="9">
        <f>'Visa Market Research'!C19</f>
        <v>14957</v>
      </c>
      <c r="D22" s="9">
        <f>'Visa Market Research'!D19</f>
        <v>12311</v>
      </c>
      <c r="E22" s="9">
        <f>'Visa Market Research'!E19</f>
        <v>10866</v>
      </c>
    </row>
    <row r="23" spans="1:5" x14ac:dyDescent="0.3">
      <c r="A23" s="7" t="s">
        <v>86</v>
      </c>
      <c r="B23" s="9">
        <f>Mastercard!B17</f>
        <v>11195</v>
      </c>
      <c r="C23" s="9">
        <f>Mastercard!C17</f>
        <v>9930</v>
      </c>
      <c r="D23" s="9">
        <f>Mastercard!D17</f>
        <v>8687</v>
      </c>
      <c r="E23" s="9">
        <f>Mastercard!E17</f>
        <v>6411</v>
      </c>
    </row>
    <row r="24" spans="1:5" x14ac:dyDescent="0.3">
      <c r="A24" s="7" t="s">
        <v>87</v>
      </c>
      <c r="B24" s="9">
        <f>'American Express'!B35</f>
        <v>8374</v>
      </c>
      <c r="C24" s="9">
        <f>'American Express'!C35</f>
        <v>7514</v>
      </c>
      <c r="D24" s="9">
        <f>'American Express'!D35</f>
        <v>8060</v>
      </c>
      <c r="E24" s="9">
        <f>'American Express'!E35</f>
        <v>3135</v>
      </c>
    </row>
    <row r="34" spans="1:5" x14ac:dyDescent="0.3">
      <c r="A34" s="7" t="s">
        <v>123</v>
      </c>
      <c r="B34" s="7">
        <v>2023</v>
      </c>
      <c r="C34" s="7">
        <v>2022</v>
      </c>
      <c r="D34" s="7">
        <v>2021</v>
      </c>
      <c r="E34" s="7">
        <v>2020</v>
      </c>
    </row>
    <row r="35" spans="1:5" x14ac:dyDescent="0.3">
      <c r="A35" t="s">
        <v>177</v>
      </c>
      <c r="B35" s="9">
        <f>'Visa Market Research'!B62</f>
        <v>38733</v>
      </c>
      <c r="C35" s="9">
        <f>'Visa Market Research'!C62</f>
        <v>35581</v>
      </c>
      <c r="D35" s="9">
        <f>'Visa Market Research'!D62</f>
        <v>37589</v>
      </c>
      <c r="E35" s="9">
        <f>'Visa Market Research'!E62</f>
        <v>36210</v>
      </c>
    </row>
    <row r="36" spans="1:5" x14ac:dyDescent="0.3">
      <c r="A36" t="s">
        <v>179</v>
      </c>
      <c r="B36" s="9">
        <f>Mastercard!B52</f>
        <v>6975</v>
      </c>
      <c r="C36" s="9">
        <f>Mastercard!C52</f>
        <v>6356</v>
      </c>
      <c r="D36" s="9">
        <f>Mastercard!D52</f>
        <v>7312</v>
      </c>
      <c r="E36" s="9">
        <f>Mastercard!E52</f>
        <v>6391</v>
      </c>
    </row>
    <row r="37" spans="1:5" x14ac:dyDescent="0.3">
      <c r="A37" t="s">
        <v>87</v>
      </c>
      <c r="B37" s="9">
        <f>'American Express'!B57</f>
        <v>28058</v>
      </c>
      <c r="C37" s="9">
        <f>'American Express'!C57</f>
        <v>24711</v>
      </c>
      <c r="D37" s="9">
        <f>'American Express'!D57</f>
        <v>22177</v>
      </c>
      <c r="E37" s="9">
        <f>'American Express'!E57</f>
        <v>22984</v>
      </c>
    </row>
    <row r="43" spans="1:5" x14ac:dyDescent="0.3">
      <c r="A43" s="7" t="s">
        <v>53</v>
      </c>
      <c r="B43" s="7">
        <v>2023</v>
      </c>
      <c r="C43" s="7">
        <v>2022</v>
      </c>
      <c r="D43" s="7">
        <v>2021</v>
      </c>
      <c r="E43" s="7">
        <v>2020</v>
      </c>
    </row>
    <row r="44" spans="1:5" x14ac:dyDescent="0.3">
      <c r="A44" t="s">
        <v>177</v>
      </c>
      <c r="B44">
        <f>'Visa Market Research'!B65</f>
        <v>8.2899999999999991</v>
      </c>
      <c r="C44">
        <f>'Visa Market Research'!C65</f>
        <v>7.01</v>
      </c>
      <c r="D44">
        <f>'Visa Market Research'!D65</f>
        <v>5.63</v>
      </c>
      <c r="E44">
        <f>'Visa Market Research'!E65</f>
        <v>4.9000000000000004</v>
      </c>
    </row>
    <row r="45" spans="1:5" x14ac:dyDescent="0.3">
      <c r="A45" t="s">
        <v>179</v>
      </c>
      <c r="B45">
        <f>Mastercard!B19</f>
        <v>11.86</v>
      </c>
      <c r="C45">
        <f>Mastercard!C19</f>
        <v>10.26</v>
      </c>
      <c r="D45">
        <f>Mastercard!D19</f>
        <v>8.7899999999999991</v>
      </c>
      <c r="E45">
        <f>Mastercard!E19</f>
        <v>6.4</v>
      </c>
    </row>
    <row r="46" spans="1:5" x14ac:dyDescent="0.3">
      <c r="A46" t="s">
        <v>87</v>
      </c>
      <c r="B46">
        <f>'American Express'!B59</f>
        <v>11.23</v>
      </c>
      <c r="C46">
        <f>'American Express'!C59</f>
        <v>9.86</v>
      </c>
      <c r="D46">
        <f>'American Express'!D59</f>
        <v>10.039999999999999</v>
      </c>
      <c r="E46">
        <f>'American Express'!E59</f>
        <v>3.77</v>
      </c>
    </row>
  </sheetData>
  <phoneticPr fontId="4"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Visa Market Research</vt:lpstr>
      <vt:lpstr>Mastercard</vt:lpstr>
      <vt:lpstr>American Express</vt:lpstr>
      <vt:lpstr>Analysis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hardy ramsden</cp:lastModifiedBy>
  <dcterms:created xsi:type="dcterms:W3CDTF">2020-05-20T16:01:07Z</dcterms:created>
  <dcterms:modified xsi:type="dcterms:W3CDTF">2024-05-13T08:23:17Z</dcterms:modified>
</cp:coreProperties>
</file>