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Student\Downloads\"/>
    </mc:Choice>
  </mc:AlternateContent>
  <xr:revisionPtr revIDLastSave="0" documentId="13_ncr:1_{0E31FB32-610B-463B-94AA-6D0DF9882590}" xr6:coauthVersionLast="47" xr6:coauthVersionMax="47" xr10:uidLastSave="{00000000-0000-0000-0000-000000000000}"/>
  <bookViews>
    <workbookView xWindow="-19310" yWindow="-110" windowWidth="19420" windowHeight="1030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0" i="1" l="1"/>
  <c r="C196" i="1"/>
  <c r="D196" i="1"/>
  <c r="E196" i="1"/>
  <c r="F196" i="1"/>
  <c r="G196" i="1"/>
  <c r="C180" i="1"/>
  <c r="C181" i="1"/>
  <c r="C182" i="1"/>
  <c r="C183" i="1"/>
  <c r="C184" i="1"/>
  <c r="C185" i="1"/>
  <c r="C186" i="1"/>
  <c r="C187" i="1"/>
  <c r="C188" i="1"/>
  <c r="C189" i="1"/>
  <c r="C190" i="1"/>
  <c r="C191" i="1"/>
  <c r="C192" i="1"/>
  <c r="C193" i="1"/>
  <c r="C194" i="1"/>
  <c r="C195" i="1"/>
  <c r="G179" i="1"/>
  <c r="F179" i="1"/>
  <c r="E179" i="1"/>
  <c r="C179" i="1"/>
  <c r="D180" i="1"/>
  <c r="D181" i="1"/>
  <c r="D182" i="1"/>
  <c r="D183" i="1"/>
  <c r="D184" i="1"/>
  <c r="D185" i="1"/>
  <c r="D186" i="1"/>
  <c r="D187" i="1"/>
  <c r="D188" i="1"/>
  <c r="D189" i="1"/>
  <c r="D190" i="1"/>
  <c r="D191" i="1"/>
  <c r="D192" i="1"/>
  <c r="D193" i="1"/>
  <c r="D194" i="1"/>
  <c r="D195" i="1"/>
  <c r="D179" i="1"/>
  <c r="C157" i="1"/>
  <c r="B157" i="1"/>
  <c r="B158" i="1"/>
  <c r="D157" i="1"/>
  <c r="D158" i="1"/>
  <c r="D146" i="1"/>
  <c r="D148" i="1"/>
  <c r="B146" i="1"/>
  <c r="B148" i="1"/>
  <c r="C146" i="1"/>
  <c r="C149" i="1"/>
  <c r="B170" i="1"/>
  <c r="B168" i="1"/>
  <c r="C170" i="1"/>
  <c r="C168" i="1"/>
  <c r="D87" i="1"/>
  <c r="D7" i="1"/>
  <c r="E7" i="1"/>
  <c r="F7" i="1"/>
  <c r="G7" i="1"/>
  <c r="H7" i="1"/>
  <c r="B125" i="1"/>
  <c r="C125" i="1"/>
  <c r="D125" i="1"/>
  <c r="E125" i="1"/>
  <c r="F125" i="1"/>
  <c r="G125" i="1"/>
  <c r="H125" i="1"/>
  <c r="D137" i="1" l="1"/>
  <c r="C137" i="1"/>
  <c r="B137" i="1"/>
  <c r="C136" i="1"/>
  <c r="D135" i="1"/>
  <c r="C135" i="1"/>
  <c r="D122" i="1"/>
  <c r="C122" i="1"/>
  <c r="B122" i="1"/>
  <c r="D121" i="1"/>
  <c r="C121" i="1"/>
  <c r="B121" i="1"/>
  <c r="D120" i="1"/>
  <c r="C120" i="1"/>
  <c r="B120" i="1"/>
  <c r="D114" i="1"/>
  <c r="C114" i="1"/>
  <c r="B114" i="1"/>
  <c r="D113" i="1"/>
  <c r="C113" i="1"/>
  <c r="B113" i="1"/>
  <c r="D112" i="1"/>
  <c r="C112" i="1"/>
  <c r="B112" i="1"/>
  <c r="C89" i="1"/>
  <c r="B89" i="1"/>
  <c r="D81" i="1"/>
  <c r="C79" i="1"/>
  <c r="I172" i="1" l="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3" i="1"/>
  <c r="I161" i="1"/>
  <c r="H161" i="1"/>
  <c r="H163" i="1" s="1"/>
  <c r="H164" i="1" s="1"/>
  <c r="H165" i="1" s="1"/>
  <c r="G161" i="1"/>
  <c r="F161" i="1"/>
  <c r="F163" i="1" s="1"/>
  <c r="E161" i="1"/>
  <c r="D161" i="1"/>
  <c r="C161" i="1"/>
  <c r="B161"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I164" i="1" l="1"/>
  <c r="I165" i="1" s="1"/>
  <c r="B164" i="1"/>
  <c r="B165" i="1" s="1"/>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G107" i="1"/>
  <c r="F107" i="1"/>
  <c r="E107" i="1"/>
  <c r="D107" i="1"/>
  <c r="C107" i="1"/>
  <c r="B107" i="1"/>
  <c r="I107" i="1"/>
  <c r="I139" i="1"/>
  <c r="I142" i="1" s="1"/>
  <c r="H139" i="1"/>
  <c r="H142" i="1" s="1"/>
  <c r="G139" i="1"/>
  <c r="G142" i="1" s="1"/>
  <c r="F139" i="1"/>
  <c r="F142" i="1" s="1"/>
  <c r="E139" i="1"/>
  <c r="E142" i="1" s="1"/>
  <c r="D139" i="1"/>
  <c r="D142" i="1" s="1"/>
  <c r="C139" i="1"/>
  <c r="C142" i="1" s="1"/>
  <c r="B139" i="1"/>
  <c r="B142" i="1" s="1"/>
  <c r="H124" i="1" l="1"/>
  <c r="H131" i="1" s="1"/>
  <c r="H132" i="1" s="1"/>
  <c r="C124" i="1"/>
  <c r="I124" i="1"/>
  <c r="E124" i="1"/>
  <c r="F124" i="1"/>
  <c r="D124" i="1"/>
  <c r="B124" i="1"/>
  <c r="B131" i="1" s="1"/>
  <c r="G124" i="1"/>
  <c r="E131" i="1" l="1"/>
  <c r="E132" i="1" s="1"/>
  <c r="G131" i="1"/>
  <c r="G132" i="1" s="1"/>
  <c r="D131" i="1"/>
  <c r="D132" i="1" s="1"/>
  <c r="F131" i="1"/>
  <c r="F132" i="1" s="1"/>
  <c r="B132" i="1"/>
  <c r="I131" i="1"/>
  <c r="C131" i="1"/>
  <c r="C132" i="1" s="1"/>
  <c r="H92" i="1"/>
  <c r="G92" i="1"/>
  <c r="F92" i="1"/>
  <c r="E92" i="1"/>
  <c r="D92" i="1"/>
  <c r="C92" i="1"/>
  <c r="B92" i="1"/>
  <c r="I92" i="1"/>
  <c r="H83" i="1"/>
  <c r="G83" i="1"/>
  <c r="F83" i="1"/>
  <c r="E83" i="1"/>
  <c r="D83" i="1"/>
  <c r="C83" i="1"/>
  <c r="B83" i="1"/>
  <c r="I83" i="1"/>
  <c r="H58" i="1"/>
  <c r="G58" i="1"/>
  <c r="F58" i="1"/>
  <c r="E58" i="1"/>
  <c r="D58" i="1"/>
  <c r="C58" i="1"/>
  <c r="B58" i="1"/>
  <c r="I58" i="1"/>
  <c r="H45" i="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C7" i="1"/>
  <c r="B7" i="1"/>
  <c r="I7" i="1"/>
  <c r="H4" i="1"/>
  <c r="H10" i="1" s="1"/>
  <c r="H12" i="1" s="1"/>
  <c r="H64" i="1" s="1"/>
  <c r="G4" i="1"/>
  <c r="F4" i="1"/>
  <c r="F10" i="1" s="1"/>
  <c r="F12" i="1" s="1"/>
  <c r="F64" i="1" s="1"/>
  <c r="F76" i="1" s="1"/>
  <c r="E4" i="1"/>
  <c r="E10" i="1" s="1"/>
  <c r="E12" i="1" s="1"/>
  <c r="E64" i="1" s="1"/>
  <c r="E76" i="1" s="1"/>
  <c r="D4" i="1"/>
  <c r="C4" i="1"/>
  <c r="C10" i="1" s="1"/>
  <c r="C12" i="1" s="1"/>
  <c r="C64" i="1" s="1"/>
  <c r="C76" i="1" s="1"/>
  <c r="B4" i="1"/>
  <c r="I4" i="1"/>
  <c r="I10" i="1" s="1"/>
  <c r="E94" i="1" l="1"/>
  <c r="E96" i="1" s="1"/>
  <c r="E97" i="1" s="1"/>
  <c r="C94" i="1"/>
  <c r="C96" i="1" s="1"/>
  <c r="C97" i="1" s="1"/>
  <c r="B10" i="1"/>
  <c r="B12" i="1" s="1"/>
  <c r="B64" i="1" s="1"/>
  <c r="B76" i="1" s="1"/>
  <c r="B94" i="1" s="1"/>
  <c r="B96" i="1" s="1"/>
  <c r="B97" i="1" s="1"/>
  <c r="F94" i="1"/>
  <c r="F96" i="1" s="1"/>
  <c r="F97" i="1" s="1"/>
  <c r="D10" i="1"/>
  <c r="D12" i="1" s="1"/>
  <c r="D64" i="1" s="1"/>
  <c r="D76" i="1" s="1"/>
  <c r="D94" i="1" s="1"/>
  <c r="D96" i="1" s="1"/>
  <c r="D97" i="1" s="1"/>
  <c r="H59" i="1"/>
  <c r="E20" i="1"/>
  <c r="E143" i="1"/>
  <c r="F20" i="1"/>
  <c r="F143" i="1"/>
  <c r="H20" i="1"/>
  <c r="H143" i="1"/>
  <c r="I12" i="1"/>
  <c r="I20" i="1" s="1"/>
  <c r="I143" i="1"/>
  <c r="C20" i="1"/>
  <c r="C143" i="1"/>
  <c r="D143" i="1"/>
  <c r="H76" i="1"/>
  <c r="H94" i="1" s="1"/>
  <c r="H96" i="1" s="1"/>
  <c r="B60" i="1"/>
  <c r="E60" i="1"/>
  <c r="F60" i="1"/>
  <c r="G10" i="1"/>
  <c r="G12" i="1" s="1"/>
  <c r="G64" i="1" s="1"/>
  <c r="G76" i="1" s="1"/>
  <c r="G94" i="1" s="1"/>
  <c r="G96" i="1" s="1"/>
  <c r="G97" i="1" s="1"/>
  <c r="I59" i="1"/>
  <c r="I60" i="1" s="1"/>
  <c r="G60" i="1"/>
  <c r="H60" i="1"/>
  <c r="C60" i="1"/>
  <c r="D60" i="1"/>
  <c r="B143" i="1" l="1"/>
  <c r="B20" i="1"/>
  <c r="D20" i="1"/>
  <c r="I64" i="1"/>
  <c r="I76" i="1" s="1"/>
  <c r="I94" i="1" s="1"/>
  <c r="G20" i="1"/>
  <c r="G143"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<sst xmlns="http://schemas.openxmlformats.org/spreadsheetml/2006/main" count="233" uniqueCount="136">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</sst>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0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7" fontId="0" fillId="0" borderId="0" xfId="2" applyNumberFormat="1" applyFont="1"/>
    <xf numFmtId="9" fontId="12" fillId="0" borderId="0" xfId="2" applyNumberFormat="1" applyFont="1"/>
    <xf numFmtId="9" fontId="12" fillId="0" borderId="1" xfId="2" applyNumberFormat="1" applyFont="1" applyBorder="1"/>
  </cellXfs>
  <cellStyles count="4">
    <cellStyle name="Comma" xfId="1" builtinId="3"/>
    <cellStyle name="Comma 2" xfId="3" xr:uid="{00000000-0005-0000-0000-000001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3600" y="2328863"/>
          <a:ext cx="6553200" cy="1870075"/>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1800" y="2366963"/>
          <a:ext cx="4038600" cy="3525838"/>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0400" y="1698625"/>
          <a:ext cx="1765300" cy="1101725"/>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3100" y="2863850"/>
          <a:ext cx="1797050" cy="1101725"/>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10025"/>
          <a:ext cx="1943100" cy="1101725"/>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08500" y="5111750"/>
          <a:ext cx="2730500" cy="1328738"/>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13087" y="5254626"/>
          <a:ext cx="1139825"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8" zoomScale="80" zoomScaleNormal="80" workbookViewId="0">
      <selection activeCell="A20" sqref="A20"/>
    </sheetView>
  </sheetViews>
  <sheetFormatPr defaultRowHeight="14.4" x14ac:dyDescent="0.3"/>
  <cols>
    <col min="1" max="1" width="176.109375" style="19" customWidth="1"/>
  </cols>
  <sheetData>
    <row r="1" spans="1:1" ht="23.4" x14ac:dyDescent="0.45">
      <c r="A1" s="18" t="s">
        <v>20</v>
      </c>
    </row>
    <row r="2" spans="1:1" x14ac:dyDescent="0.3">
      <c r="A2" s="38" t="s">
        <v>132</v>
      </c>
    </row>
    <row r="3" spans="1:1" x14ac:dyDescent="0.3">
      <c r="A3" s="38" t="s">
        <v>129</v>
      </c>
    </row>
    <row r="4" spans="1:1" ht="23.4" x14ac:dyDescent="0.45">
      <c r="A4" s="18" t="s">
        <v>22</v>
      </c>
    </row>
    <row r="5" spans="1:1" x14ac:dyDescent="0.3">
      <c r="A5" s="38" t="s">
        <v>130</v>
      </c>
    </row>
    <row r="6" spans="1:1" x14ac:dyDescent="0.3">
      <c r="A6" s="38" t="s">
        <v>131</v>
      </c>
    </row>
    <row r="7" spans="1:1" x14ac:dyDescent="0.3">
      <c r="A7" s="38" t="s">
        <v>21</v>
      </c>
    </row>
    <row r="8" spans="1:1" x14ac:dyDescent="0.3">
      <c r="A8" s="19" t="s">
        <v>134</v>
      </c>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4"/>
  <sheetViews>
    <sheetView tabSelected="1" workbookViewId="0">
      <pane ySplit="1" topLeftCell="A2" activePane="bottomLeft" state="frozen"/>
      <selection pane="bottomLeft" activeCell="C127" sqref="C127"/>
    </sheetView>
  </sheetViews>
  <sheetFormatPr defaultRowHeight="14.4" x14ac:dyDescent="0.3"/>
  <cols>
    <col min="1" max="1" width="78.109375" customWidth="1"/>
    <col min="2" max="3" width="9" bestFit="1" customWidth="1"/>
    <col min="4" max="4" width="11.5546875" bestFit="1" customWidth="1"/>
    <col min="5" max="5" width="10.5546875" bestFit="1" customWidth="1"/>
    <col min="6" max="7" width="9" bestFit="1" customWidth="1"/>
    <col min="8" max="8" width="10.44140625" bestFit="1" customWidth="1"/>
    <col min="9" max="9" width="10.6640625" bestFit="1" customWidth="1"/>
    <col min="10" max="10" width="12" bestFit="1" customWidth="1"/>
  </cols>
  <sheetData>
    <row r="1" spans="1:9"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
        <v>30601</v>
      </c>
      <c r="C2" s="3">
        <v>32376</v>
      </c>
      <c r="D2" s="3">
        <v>34350</v>
      </c>
      <c r="E2" s="3">
        <v>36397</v>
      </c>
      <c r="F2" s="3">
        <v>39117</v>
      </c>
      <c r="G2" s="3">
        <v>37403</v>
      </c>
      <c r="H2" s="3">
        <v>44538</v>
      </c>
      <c r="I2" s="3">
        <v>46710</v>
      </c>
    </row>
    <row r="3" spans="1:9" x14ac:dyDescent="0.3">
      <c r="A3" s="23" t="s">
        <v>30</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23</v>
      </c>
      <c r="B5" s="3">
        <v>3213</v>
      </c>
      <c r="C5" s="3">
        <v>3278</v>
      </c>
      <c r="D5" s="3">
        <v>3341</v>
      </c>
      <c r="E5" s="3">
        <v>3577</v>
      </c>
      <c r="F5" s="3">
        <v>3753</v>
      </c>
      <c r="G5" s="3">
        <v>3592</v>
      </c>
      <c r="H5" s="3">
        <v>3114</v>
      </c>
      <c r="I5" s="3">
        <v>3850</v>
      </c>
    </row>
    <row r="6" spans="1:9" x14ac:dyDescent="0.3">
      <c r="A6" s="11" t="s">
        <v>24</v>
      </c>
      <c r="B6" s="3">
        <v>6679</v>
      </c>
      <c r="C6" s="3">
        <v>7191</v>
      </c>
      <c r="D6" s="3">
        <v>7222</v>
      </c>
      <c r="E6" s="3">
        <v>7934</v>
      </c>
      <c r="F6" s="3">
        <v>8949</v>
      </c>
      <c r="G6" s="3">
        <v>9534</v>
      </c>
      <c r="H6" s="3">
        <v>9911</v>
      </c>
      <c r="I6" s="3">
        <v>10954</v>
      </c>
    </row>
    <row r="7" spans="1:9" x14ac:dyDescent="0.3">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26</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28</v>
      </c>
      <c r="B11" s="3">
        <v>932</v>
      </c>
      <c r="C11" s="3">
        <v>863</v>
      </c>
      <c r="D11" s="3">
        <v>646</v>
      </c>
      <c r="E11" s="3">
        <v>2392</v>
      </c>
      <c r="F11" s="3">
        <v>772</v>
      </c>
      <c r="G11" s="3">
        <v>348</v>
      </c>
      <c r="H11" s="3">
        <v>934</v>
      </c>
      <c r="I11" s="3">
        <v>605</v>
      </c>
    </row>
    <row r="12" spans="1:9"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2.46</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v>
      </c>
      <c r="D18">
        <v>1692</v>
      </c>
      <c r="E18">
        <v>1659</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0.03</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32</v>
      </c>
    </row>
    <row r="24" spans="1:9" x14ac:dyDescent="0.3">
      <c r="A24" s="10" t="s">
        <v>33</v>
      </c>
      <c r="B24" s="3"/>
      <c r="C24" s="3"/>
      <c r="D24" s="3"/>
      <c r="E24" s="3"/>
      <c r="F24" s="3"/>
      <c r="G24" s="3"/>
      <c r="H24" s="3"/>
      <c r="I24" s="3"/>
    </row>
    <row r="25" spans="1:9" x14ac:dyDescent="0.3">
      <c r="A25" s="11" t="s">
        <v>34</v>
      </c>
      <c r="B25" s="3">
        <v>3852</v>
      </c>
      <c r="C25" s="3">
        <v>3138</v>
      </c>
      <c r="D25" s="3">
        <v>3808</v>
      </c>
      <c r="E25" s="3">
        <v>4249</v>
      </c>
      <c r="F25" s="3">
        <v>4466</v>
      </c>
      <c r="G25" s="3">
        <v>8348</v>
      </c>
      <c r="H25" s="3">
        <v>9889</v>
      </c>
      <c r="I25" s="3">
        <v>8574</v>
      </c>
    </row>
    <row r="26" spans="1:9" x14ac:dyDescent="0.3">
      <c r="A26" s="11" t="s">
        <v>35</v>
      </c>
      <c r="B26" s="3">
        <v>2072</v>
      </c>
      <c r="C26" s="3">
        <v>2319</v>
      </c>
      <c r="D26" s="3">
        <v>2371</v>
      </c>
      <c r="E26" s="3">
        <v>996</v>
      </c>
      <c r="F26" s="3">
        <v>197</v>
      </c>
      <c r="G26" s="3">
        <v>439</v>
      </c>
      <c r="H26" s="3">
        <v>3587</v>
      </c>
      <c r="I26" s="3">
        <v>4423</v>
      </c>
    </row>
    <row r="27" spans="1:9" x14ac:dyDescent="0.3">
      <c r="A27" s="11" t="s">
        <v>36</v>
      </c>
      <c r="B27" s="3">
        <v>3358</v>
      </c>
      <c r="C27" s="3">
        <v>3241</v>
      </c>
      <c r="D27" s="3">
        <v>3677</v>
      </c>
      <c r="E27" s="3">
        <v>3498</v>
      </c>
      <c r="F27" s="3">
        <v>4272</v>
      </c>
      <c r="G27" s="3">
        <v>2749</v>
      </c>
      <c r="H27" s="3">
        <v>4463</v>
      </c>
      <c r="I27" s="3">
        <v>4667</v>
      </c>
    </row>
    <row r="28" spans="1:9" x14ac:dyDescent="0.3">
      <c r="A28" s="11" t="s">
        <v>37</v>
      </c>
      <c r="B28" s="3">
        <v>4337</v>
      </c>
      <c r="C28" s="3">
        <v>4838</v>
      </c>
      <c r="D28" s="3">
        <v>5055</v>
      </c>
      <c r="E28" s="3">
        <v>5261</v>
      </c>
      <c r="F28" s="3">
        <v>5622</v>
      </c>
      <c r="G28" s="3">
        <v>7367</v>
      </c>
      <c r="H28" s="3">
        <v>6854</v>
      </c>
      <c r="I28" s="3">
        <v>8420</v>
      </c>
    </row>
    <row r="29" spans="1:9" x14ac:dyDescent="0.3">
      <c r="A29" s="11" t="s">
        <v>38</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39</v>
      </c>
      <c r="B31" s="3">
        <v>3011</v>
      </c>
      <c r="C31" s="3">
        <v>3520</v>
      </c>
      <c r="D31" s="3">
        <v>3989</v>
      </c>
      <c r="E31" s="3">
        <v>4454</v>
      </c>
      <c r="F31" s="3">
        <v>4744</v>
      </c>
      <c r="G31" s="3">
        <v>4866</v>
      </c>
      <c r="H31" s="3">
        <v>4904</v>
      </c>
      <c r="I31" s="3">
        <v>4791</v>
      </c>
    </row>
    <row r="32" spans="1:9" x14ac:dyDescent="0.3">
      <c r="A32" s="2" t="s">
        <v>40</v>
      </c>
      <c r="B32" s="3"/>
      <c r="C32" s="3"/>
      <c r="F32" s="3"/>
      <c r="G32" s="3">
        <v>3097</v>
      </c>
      <c r="H32" s="3">
        <v>3113</v>
      </c>
      <c r="I32" s="3">
        <v>2926</v>
      </c>
    </row>
    <row r="33" spans="1:9" x14ac:dyDescent="0.3">
      <c r="A33" s="2" t="s">
        <v>41</v>
      </c>
      <c r="B33" s="3">
        <v>281</v>
      </c>
      <c r="C33" s="3">
        <v>281</v>
      </c>
      <c r="D33" s="3">
        <v>283</v>
      </c>
      <c r="E33" s="3">
        <v>285</v>
      </c>
      <c r="F33" s="3">
        <v>283</v>
      </c>
      <c r="G33" s="3">
        <v>274</v>
      </c>
      <c r="H33" s="3">
        <v>269</v>
      </c>
      <c r="I33" s="3">
        <v>286</v>
      </c>
    </row>
    <row r="34" spans="1:9" x14ac:dyDescent="0.3">
      <c r="A34" s="2" t="s">
        <v>42</v>
      </c>
      <c r="B34" s="3">
        <v>131</v>
      </c>
      <c r="C34" s="3">
        <v>131</v>
      </c>
      <c r="D34" s="3">
        <v>139</v>
      </c>
      <c r="E34" s="3">
        <v>154</v>
      </c>
      <c r="F34" s="3">
        <v>154</v>
      </c>
      <c r="G34" s="3">
        <v>223</v>
      </c>
      <c r="H34" s="3">
        <v>242</v>
      </c>
      <c r="I34" s="3">
        <v>284</v>
      </c>
    </row>
    <row r="35" spans="1:9" x14ac:dyDescent="0.3">
      <c r="A35" s="2" t="s">
        <v>43</v>
      </c>
      <c r="B35" s="3">
        <v>2587</v>
      </c>
      <c r="C35" s="3">
        <v>2422</v>
      </c>
      <c r="D35" s="3">
        <v>2787</v>
      </c>
      <c r="E35" s="3">
        <v>2509</v>
      </c>
      <c r="F35" s="3">
        <v>2011</v>
      </c>
      <c r="G35" s="3">
        <v>2326</v>
      </c>
      <c r="H35" s="3">
        <v>2921</v>
      </c>
      <c r="I35" s="3">
        <v>3821</v>
      </c>
    </row>
    <row r="36" spans="1:9" ht="15" thickBot="1" x14ac:dyDescent="0.35">
      <c r="A36" s="6" t="s">
        <v>44</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 thickTop="1" x14ac:dyDescent="0.3">
      <c r="A37" s="1" t="s">
        <v>45</v>
      </c>
      <c r="B37" s="3"/>
      <c r="C37" s="3"/>
      <c r="D37" s="3"/>
      <c r="E37" s="3"/>
      <c r="F37" s="3"/>
      <c r="G37" s="3"/>
      <c r="H37" s="3"/>
      <c r="I37" s="3"/>
    </row>
    <row r="38" spans="1:9" x14ac:dyDescent="0.3">
      <c r="A38" s="2" t="s">
        <v>46</v>
      </c>
      <c r="B38" s="3"/>
      <c r="C38" s="3"/>
      <c r="D38" s="3"/>
      <c r="E38" s="3"/>
      <c r="F38" s="3"/>
      <c r="G38" s="3"/>
      <c r="H38" s="3"/>
      <c r="I38" s="3"/>
    </row>
    <row r="39" spans="1:9" x14ac:dyDescent="0.3">
      <c r="A39" s="11" t="s">
        <v>47</v>
      </c>
      <c r="B39" s="3">
        <v>107</v>
      </c>
      <c r="C39" s="3">
        <v>44</v>
      </c>
      <c r="D39" s="3">
        <v>6</v>
      </c>
      <c r="E39" s="3">
        <v>6</v>
      </c>
      <c r="F39" s="3">
        <v>6</v>
      </c>
      <c r="G39" s="3">
        <v>3</v>
      </c>
      <c r="H39" s="3">
        <v>0</v>
      </c>
      <c r="I39" s="3">
        <v>500</v>
      </c>
    </row>
    <row r="40" spans="1:9" x14ac:dyDescent="0.3">
      <c r="A40" s="11" t="s">
        <v>48</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49</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50</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51</v>
      </c>
      <c r="B46" s="3">
        <v>1079</v>
      </c>
      <c r="C46" s="3">
        <v>1993</v>
      </c>
      <c r="D46" s="3">
        <v>3471</v>
      </c>
      <c r="E46" s="3">
        <v>3468</v>
      </c>
      <c r="F46" s="3">
        <v>3464</v>
      </c>
      <c r="G46" s="3">
        <v>9406</v>
      </c>
      <c r="H46" s="3">
        <v>9413</v>
      </c>
      <c r="I46" s="3">
        <v>8920</v>
      </c>
    </row>
    <row r="47" spans="1:9" x14ac:dyDescent="0.3">
      <c r="A47" s="2" t="s">
        <v>52</v>
      </c>
      <c r="B47" s="3"/>
      <c r="D47" s="3"/>
      <c r="E47" s="3"/>
      <c r="F47" s="3"/>
      <c r="G47" s="3">
        <v>2913</v>
      </c>
      <c r="H47" s="3">
        <v>2931</v>
      </c>
      <c r="I47" s="3">
        <v>2777</v>
      </c>
    </row>
    <row r="48" spans="1:9" x14ac:dyDescent="0.3">
      <c r="A48" s="2" t="s">
        <v>53</v>
      </c>
      <c r="B48" s="3">
        <v>1479</v>
      </c>
      <c r="C48" s="3">
        <v>1770</v>
      </c>
      <c r="D48" s="3">
        <v>1907</v>
      </c>
      <c r="E48" s="3">
        <v>3216</v>
      </c>
      <c r="F48" s="3">
        <v>3347</v>
      </c>
      <c r="G48" s="3">
        <v>2684</v>
      </c>
      <c r="H48" s="3">
        <v>2955</v>
      </c>
      <c r="I48" s="3">
        <v>2613</v>
      </c>
    </row>
    <row r="49" spans="1:9" x14ac:dyDescent="0.3">
      <c r="A49" s="2" t="s">
        <v>54</v>
      </c>
      <c r="B49" s="3"/>
      <c r="C49" s="3"/>
      <c r="D49" s="3"/>
      <c r="E49" s="3"/>
      <c r="F49" s="3"/>
      <c r="G49" s="3"/>
      <c r="H49" s="3"/>
      <c r="I49" s="3"/>
    </row>
    <row r="50" spans="1:9" x14ac:dyDescent="0.3">
      <c r="A50" s="11" t="s">
        <v>55</v>
      </c>
      <c r="B50" s="3"/>
      <c r="C50" s="3"/>
      <c r="D50" s="3"/>
      <c r="E50" s="3"/>
      <c r="F50" s="3"/>
      <c r="G50" s="3"/>
      <c r="H50" s="3">
        <v>0</v>
      </c>
      <c r="I50" s="3">
        <v>0</v>
      </c>
    </row>
    <row r="51" spans="1:9" x14ac:dyDescent="0.3">
      <c r="A51" s="2" t="s">
        <v>56</v>
      </c>
      <c r="B51" s="3"/>
      <c r="C51" s="3"/>
      <c r="D51" s="3"/>
      <c r="E51" s="3"/>
      <c r="F51" s="3"/>
      <c r="G51" s="3"/>
      <c r="H51" s="3"/>
      <c r="I51" s="3"/>
    </row>
    <row r="52" spans="1:9" x14ac:dyDescent="0.3">
      <c r="A52" s="11" t="s">
        <v>57</v>
      </c>
      <c r="B52" s="3"/>
      <c r="C52" s="3"/>
      <c r="D52" s="3"/>
      <c r="E52" s="3"/>
      <c r="F52" s="3"/>
      <c r="G52" s="3"/>
      <c r="H52" s="3"/>
      <c r="I52" s="3"/>
    </row>
    <row r="53" spans="1:9" x14ac:dyDescent="0.3">
      <c r="A53" s="17" t="s">
        <v>58</v>
      </c>
      <c r="B53" s="3"/>
      <c r="C53" s="3"/>
      <c r="D53" s="3"/>
      <c r="E53" s="3"/>
      <c r="F53" s="3"/>
      <c r="G53" s="3"/>
      <c r="H53" s="3"/>
      <c r="I53" s="3"/>
    </row>
    <row r="54" spans="1:9" x14ac:dyDescent="0.3">
      <c r="A54" s="17" t="s">
        <v>59</v>
      </c>
      <c r="B54" s="3">
        <v>3</v>
      </c>
      <c r="C54" s="3">
        <v>3</v>
      </c>
      <c r="D54" s="3">
        <v>3</v>
      </c>
      <c r="E54" s="3">
        <v>3</v>
      </c>
      <c r="F54" s="3">
        <v>3</v>
      </c>
      <c r="G54" s="3">
        <v>3</v>
      </c>
      <c r="H54" s="3">
        <v>3</v>
      </c>
      <c r="I54" s="3">
        <v>3</v>
      </c>
    </row>
    <row r="55" spans="1:9" x14ac:dyDescent="0.3">
      <c r="A55" s="17" t="s">
        <v>60</v>
      </c>
      <c r="B55" s="3">
        <v>6773</v>
      </c>
      <c r="C55" s="3">
        <v>7786</v>
      </c>
      <c r="D55" s="3">
        <v>8638</v>
      </c>
      <c r="E55" s="3">
        <v>6384</v>
      </c>
      <c r="F55" s="3">
        <v>7163</v>
      </c>
      <c r="G55" s="3">
        <v>8299</v>
      </c>
      <c r="H55" s="3">
        <v>9965</v>
      </c>
      <c r="I55" s="3">
        <v>11484</v>
      </c>
    </row>
    <row r="56" spans="1:9" x14ac:dyDescent="0.3">
      <c r="A56" s="17" t="s">
        <v>61</v>
      </c>
      <c r="B56" s="3">
        <v>1246</v>
      </c>
      <c r="C56" s="3">
        <v>318</v>
      </c>
      <c r="D56" s="3">
        <v>-213</v>
      </c>
      <c r="E56" s="3">
        <v>-92</v>
      </c>
      <c r="F56" s="3">
        <v>231</v>
      </c>
      <c r="G56" s="3">
        <v>-56</v>
      </c>
      <c r="H56" s="3">
        <v>-380</v>
      </c>
      <c r="I56" s="3">
        <v>318</v>
      </c>
    </row>
    <row r="57" spans="1:9" x14ac:dyDescent="0.3">
      <c r="A57" s="17" t="s">
        <v>62</v>
      </c>
      <c r="B57" s="3">
        <v>4685</v>
      </c>
      <c r="C57" s="3">
        <v>4151</v>
      </c>
      <c r="D57" s="3">
        <v>3979</v>
      </c>
      <c r="E57" s="3">
        <v>3517</v>
      </c>
      <c r="F57" s="3">
        <v>1643</v>
      </c>
      <c r="G57" s="3">
        <v>-191</v>
      </c>
      <c r="H57" s="3">
        <v>3179</v>
      </c>
      <c r="I57" s="3">
        <v>3476</v>
      </c>
    </row>
    <row r="58" spans="1:9" x14ac:dyDescent="0.3">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64</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65</v>
      </c>
    </row>
    <row r="64" spans="1:9" s="1" customFormat="1" x14ac:dyDescent="0.3">
      <c r="A64" s="10" t="s">
        <v>66</v>
      </c>
      <c r="B64" s="9">
        <f t="shared" ref="B64:H64" si="12">+B12</f>
        <v>3273</v>
      </c>
      <c r="C64" s="9">
        <f t="shared" si="12"/>
        <v>3760</v>
      </c>
      <c r="D64" s="9">
        <f t="shared" si="12"/>
        <v>4240</v>
      </c>
      <c r="E64" s="9">
        <f t="shared" si="12"/>
        <v>1933</v>
      </c>
      <c r="F64" s="9">
        <f t="shared" si="12"/>
        <v>4029</v>
      </c>
      <c r="G64" s="9">
        <f t="shared" si="12"/>
        <v>2539</v>
      </c>
      <c r="H64" s="9">
        <f t="shared" si="12"/>
        <v>5727</v>
      </c>
      <c r="I64" s="9">
        <f>+I12</f>
        <v>6046</v>
      </c>
    </row>
    <row r="65" spans="1:9" s="1" customFormat="1" x14ac:dyDescent="0.3">
      <c r="A65" s="2" t="s">
        <v>67</v>
      </c>
      <c r="B65" s="3"/>
      <c r="C65" s="3"/>
      <c r="D65" s="3"/>
      <c r="E65" s="3"/>
      <c r="F65" s="3"/>
      <c r="G65" s="3"/>
      <c r="H65" s="3"/>
      <c r="I65" s="3"/>
    </row>
    <row r="66" spans="1:9" x14ac:dyDescent="0.3">
      <c r="A66" s="11" t="s">
        <v>68</v>
      </c>
      <c r="B66" s="3">
        <v>606</v>
      </c>
      <c r="C66" s="3">
        <v>649</v>
      </c>
      <c r="D66" s="3">
        <v>706</v>
      </c>
      <c r="E66" s="3">
        <v>747</v>
      </c>
      <c r="F66" s="3">
        <v>705</v>
      </c>
      <c r="G66" s="3">
        <v>721</v>
      </c>
      <c r="H66" s="3">
        <v>744</v>
      </c>
      <c r="I66" s="3">
        <v>717</v>
      </c>
    </row>
    <row r="67" spans="1:9" x14ac:dyDescent="0.3">
      <c r="A67" s="11" t="s">
        <v>69</v>
      </c>
      <c r="B67" s="3">
        <v>-113</v>
      </c>
      <c r="C67" s="3">
        <v>-80</v>
      </c>
      <c r="D67" s="3">
        <v>-273</v>
      </c>
      <c r="E67" s="3">
        <v>647</v>
      </c>
      <c r="F67" s="3">
        <v>34</v>
      </c>
      <c r="G67" s="3">
        <v>-380</v>
      </c>
      <c r="H67" s="3">
        <v>-385</v>
      </c>
      <c r="I67" s="3">
        <v>-650</v>
      </c>
    </row>
    <row r="68" spans="1:9" x14ac:dyDescent="0.3">
      <c r="A68" s="11" t="s">
        <v>70</v>
      </c>
      <c r="B68" s="3">
        <v>191</v>
      </c>
      <c r="C68" s="3">
        <v>236</v>
      </c>
      <c r="D68" s="3">
        <v>215</v>
      </c>
      <c r="E68" s="3">
        <v>218</v>
      </c>
      <c r="F68" s="3">
        <v>325</v>
      </c>
      <c r="G68" s="3">
        <v>429</v>
      </c>
      <c r="H68" s="3">
        <v>611</v>
      </c>
      <c r="I68" s="3">
        <v>638</v>
      </c>
    </row>
    <row r="69" spans="1:9" x14ac:dyDescent="0.3">
      <c r="A69" s="11" t="s">
        <v>71</v>
      </c>
      <c r="B69" s="3">
        <v>43</v>
      </c>
      <c r="C69" s="3">
        <v>13</v>
      </c>
      <c r="D69" s="3">
        <v>10</v>
      </c>
      <c r="E69" s="3">
        <v>27</v>
      </c>
      <c r="F69" s="3">
        <v>15</v>
      </c>
      <c r="G69" s="3">
        <v>398</v>
      </c>
      <c r="H69" s="3">
        <v>53</v>
      </c>
      <c r="I69" s="3">
        <v>123</v>
      </c>
    </row>
    <row r="70" spans="1:9" x14ac:dyDescent="0.3">
      <c r="A70" s="11" t="s">
        <v>72</v>
      </c>
      <c r="B70" s="3">
        <v>424</v>
      </c>
      <c r="C70" s="3">
        <v>98</v>
      </c>
      <c r="D70" s="3">
        <v>-117</v>
      </c>
      <c r="E70" s="3">
        <v>-99</v>
      </c>
      <c r="F70" s="3">
        <v>233</v>
      </c>
      <c r="G70" s="3">
        <v>23</v>
      </c>
      <c r="H70" s="3">
        <v>-138</v>
      </c>
      <c r="I70" s="3">
        <v>-26</v>
      </c>
    </row>
    <row r="71" spans="1:9" x14ac:dyDescent="0.3">
      <c r="A71" s="10" t="s">
        <v>73</v>
      </c>
      <c r="B71" s="3"/>
      <c r="C71" s="3"/>
      <c r="D71" s="3"/>
      <c r="E71" s="3"/>
      <c r="F71" s="3"/>
      <c r="G71" s="3"/>
      <c r="H71" s="3"/>
      <c r="I71" s="3"/>
    </row>
    <row r="72" spans="1:9" x14ac:dyDescent="0.3">
      <c r="A72" s="11" t="s">
        <v>74</v>
      </c>
      <c r="B72" s="3">
        <v>-216</v>
      </c>
      <c r="C72" s="3">
        <v>60</v>
      </c>
      <c r="D72" s="3">
        <v>-426</v>
      </c>
      <c r="E72" s="3">
        <v>187</v>
      </c>
      <c r="F72" s="3">
        <v>-270</v>
      </c>
      <c r="G72" s="3">
        <v>1239</v>
      </c>
      <c r="H72" s="3">
        <v>-1606</v>
      </c>
      <c r="I72" s="3">
        <v>-504</v>
      </c>
    </row>
    <row r="73" spans="1:9" x14ac:dyDescent="0.3">
      <c r="A73" s="11" t="s">
        <v>75</v>
      </c>
      <c r="B73" s="3">
        <v>-621</v>
      </c>
      <c r="C73" s="3">
        <v>-590</v>
      </c>
      <c r="D73" s="3">
        <v>-231</v>
      </c>
      <c r="E73" s="3">
        <v>-255</v>
      </c>
      <c r="F73" s="3">
        <v>-490</v>
      </c>
      <c r="G73" s="3">
        <v>-1854</v>
      </c>
      <c r="H73" s="3">
        <v>507</v>
      </c>
      <c r="I73" s="3">
        <v>-1676</v>
      </c>
    </row>
    <row r="74" spans="1:9" x14ac:dyDescent="0.3">
      <c r="A74" s="11" t="s">
        <v>100</v>
      </c>
      <c r="B74" s="3">
        <v>-144</v>
      </c>
      <c r="C74" s="3">
        <v>-161</v>
      </c>
      <c r="D74" s="3">
        <v>-120</v>
      </c>
      <c r="E74" s="3">
        <v>35</v>
      </c>
      <c r="F74" s="3">
        <v>-203</v>
      </c>
      <c r="G74" s="3">
        <v>-654</v>
      </c>
      <c r="H74" s="3">
        <v>-182</v>
      </c>
      <c r="I74" s="3">
        <v>-845</v>
      </c>
    </row>
    <row r="75" spans="1:9" x14ac:dyDescent="0.3">
      <c r="A75" s="11" t="s">
        <v>99</v>
      </c>
      <c r="B75" s="3">
        <v>1237</v>
      </c>
      <c r="C75" s="3">
        <v>-889</v>
      </c>
      <c r="D75" s="3">
        <v>-158</v>
      </c>
      <c r="E75" s="3">
        <v>1515</v>
      </c>
      <c r="F75" s="3">
        <v>1525</v>
      </c>
      <c r="G75" s="3">
        <v>24</v>
      </c>
      <c r="H75" s="3">
        <v>1326</v>
      </c>
      <c r="I75" s="3">
        <v>1365</v>
      </c>
    </row>
    <row r="76" spans="1:9" x14ac:dyDescent="0.3">
      <c r="A76" s="25" t="s">
        <v>76</v>
      </c>
      <c r="B76" s="26">
        <f t="shared" ref="B76:H76" si="13">+SUM(B64:B75)</f>
        <v>4680</v>
      </c>
      <c r="C76" s="26">
        <f t="shared" si="13"/>
        <v>3096</v>
      </c>
      <c r="D76" s="26">
        <f>+SUM(D64:D75)</f>
        <v>3846</v>
      </c>
      <c r="E76" s="26">
        <f t="shared" si="13"/>
        <v>4955</v>
      </c>
      <c r="F76" s="26">
        <f t="shared" si="13"/>
        <v>5903</v>
      </c>
      <c r="G76" s="26">
        <f t="shared" si="13"/>
        <v>2485</v>
      </c>
      <c r="H76" s="26">
        <f t="shared" si="13"/>
        <v>6657</v>
      </c>
      <c r="I76" s="26">
        <f>+SUM(I64:I75)</f>
        <v>5188</v>
      </c>
    </row>
    <row r="77" spans="1:9" x14ac:dyDescent="0.3">
      <c r="A77" s="1" t="s">
        <v>77</v>
      </c>
      <c r="B77" s="3"/>
      <c r="C77" s="3"/>
      <c r="D77" s="3"/>
      <c r="E77" s="3"/>
      <c r="F77" s="3"/>
      <c r="G77" s="3"/>
      <c r="H77" s="3"/>
      <c r="I77" s="3"/>
    </row>
    <row r="78" spans="1:9" x14ac:dyDescent="0.3">
      <c r="A78" s="2" t="s">
        <v>78</v>
      </c>
      <c r="B78" s="3">
        <v>-4936</v>
      </c>
      <c r="C78" s="3">
        <v>-5367</v>
      </c>
      <c r="D78" s="3">
        <v>-5928</v>
      </c>
      <c r="E78" s="3">
        <v>-4783</v>
      </c>
      <c r="F78" s="3">
        <v>-2937</v>
      </c>
      <c r="G78" s="3">
        <v>-2426</v>
      </c>
      <c r="H78" s="3">
        <v>-9961</v>
      </c>
      <c r="I78" s="3">
        <v>-12913</v>
      </c>
    </row>
    <row r="79" spans="1:9" x14ac:dyDescent="0.3">
      <c r="A79" s="2" t="s">
        <v>79</v>
      </c>
      <c r="B79" s="3">
        <v>3655</v>
      </c>
      <c r="C79" s="3">
        <f>(2924+2386)+150</f>
        <v>5460</v>
      </c>
      <c r="D79" s="3">
        <v>3623</v>
      </c>
      <c r="E79" s="3">
        <v>3613</v>
      </c>
      <c r="F79" s="3">
        <v>1715</v>
      </c>
      <c r="G79" s="3">
        <v>74</v>
      </c>
      <c r="H79" s="3">
        <v>4236</v>
      </c>
      <c r="I79" s="3">
        <v>8199</v>
      </c>
    </row>
    <row r="80" spans="1:9" x14ac:dyDescent="0.3">
      <c r="A80" s="2" t="s">
        <v>80</v>
      </c>
      <c r="B80" s="3">
        <v>2216</v>
      </c>
      <c r="C80" s="3">
        <v>10</v>
      </c>
      <c r="D80" s="3">
        <v>2423</v>
      </c>
      <c r="E80" s="3">
        <v>2496</v>
      </c>
      <c r="F80" s="3">
        <v>2072</v>
      </c>
      <c r="G80" s="3">
        <v>2379</v>
      </c>
      <c r="H80" s="3">
        <v>2449</v>
      </c>
      <c r="I80" s="3">
        <v>3967</v>
      </c>
    </row>
    <row r="81" spans="1:9" x14ac:dyDescent="0.3">
      <c r="A81" s="2" t="s">
        <v>14</v>
      </c>
      <c r="B81" s="3">
        <v>-963</v>
      </c>
      <c r="C81" s="3">
        <v>-1143</v>
      </c>
      <c r="D81" s="3">
        <f>-1105+13</f>
        <v>-1092</v>
      </c>
      <c r="E81" s="3">
        <v>-1028</v>
      </c>
      <c r="F81" s="3">
        <v>-1119</v>
      </c>
      <c r="G81" s="3">
        <v>-1086</v>
      </c>
      <c r="H81" s="3">
        <v>-695</v>
      </c>
      <c r="I81" s="3">
        <v>-758</v>
      </c>
    </row>
    <row r="82" spans="1:9" x14ac:dyDescent="0.3">
      <c r="A82" s="2" t="s">
        <v>81</v>
      </c>
      <c r="B82" s="3">
        <v>-147</v>
      </c>
      <c r="C82" s="3">
        <v>6</v>
      </c>
      <c r="D82" s="3">
        <v>-34</v>
      </c>
      <c r="E82" s="3">
        <v>-22</v>
      </c>
      <c r="F82" s="3">
        <v>5</v>
      </c>
      <c r="G82" s="3">
        <v>31</v>
      </c>
      <c r="H82" s="3">
        <v>171</v>
      </c>
      <c r="I82" s="3">
        <v>-19</v>
      </c>
    </row>
    <row r="83" spans="1:9" x14ac:dyDescent="0.3">
      <c r="A83" s="27" t="s">
        <v>82</v>
      </c>
      <c r="B83" s="26">
        <f t="shared" ref="B83:H83" si="14">+SUM(B78:B82)</f>
        <v>-175</v>
      </c>
      <c r="C83" s="26">
        <f t="shared" si="14"/>
        <v>-1034</v>
      </c>
      <c r="D83" s="26">
        <f t="shared" si="14"/>
        <v>-1008</v>
      </c>
      <c r="E83" s="26">
        <f t="shared" si="14"/>
        <v>276</v>
      </c>
      <c r="F83" s="26">
        <f t="shared" si="14"/>
        <v>-264</v>
      </c>
      <c r="G83" s="26">
        <f t="shared" si="14"/>
        <v>-1028</v>
      </c>
      <c r="H83" s="26">
        <f t="shared" si="14"/>
        <v>-3800</v>
      </c>
      <c r="I83" s="26">
        <f>+SUM(I78:I82)</f>
        <v>-1524</v>
      </c>
    </row>
    <row r="84" spans="1:9" x14ac:dyDescent="0.3">
      <c r="A84" s="1" t="s">
        <v>83</v>
      </c>
      <c r="B84" s="3"/>
      <c r="C84" s="3"/>
      <c r="D84" s="3"/>
      <c r="E84" s="3"/>
      <c r="F84" s="3"/>
      <c r="G84" s="3"/>
      <c r="H84" s="3"/>
      <c r="I84" s="3"/>
    </row>
    <row r="85" spans="1:9" x14ac:dyDescent="0.3">
      <c r="A85" s="2" t="s">
        <v>84</v>
      </c>
      <c r="B85" s="3"/>
      <c r="C85" s="3">
        <v>981</v>
      </c>
      <c r="D85" s="3">
        <v>1482</v>
      </c>
      <c r="E85" s="3"/>
      <c r="F85" s="3"/>
      <c r="G85" s="3">
        <v>6134</v>
      </c>
      <c r="H85" s="3">
        <v>0</v>
      </c>
      <c r="I85" s="3">
        <v>0</v>
      </c>
    </row>
    <row r="86" spans="1:9" x14ac:dyDescent="0.3">
      <c r="A86" s="2" t="s">
        <v>85</v>
      </c>
      <c r="B86" s="3">
        <v>-7</v>
      </c>
      <c r="C86" s="3">
        <v>-106</v>
      </c>
      <c r="D86" s="3">
        <v>-44</v>
      </c>
      <c r="E86" s="3">
        <v>13</v>
      </c>
      <c r="F86" s="3">
        <v>-325</v>
      </c>
      <c r="G86" s="3">
        <v>49</v>
      </c>
      <c r="H86" s="3">
        <v>-52</v>
      </c>
      <c r="I86" s="3">
        <v>15</v>
      </c>
    </row>
    <row r="87" spans="1:9" x14ac:dyDescent="0.3">
      <c r="A87" s="2" t="s">
        <v>86</v>
      </c>
      <c r="B87" s="3">
        <v>-63</v>
      </c>
      <c r="C87" s="3">
        <v>-67</v>
      </c>
      <c r="D87" s="3">
        <f>327-29</f>
        <v>298</v>
      </c>
      <c r="E87" s="3"/>
      <c r="F87" s="3"/>
      <c r="H87" s="3">
        <v>-197</v>
      </c>
      <c r="I87" s="3">
        <v>0</v>
      </c>
    </row>
    <row r="88" spans="1:9" x14ac:dyDescent="0.3">
      <c r="A88" s="2" t="s">
        <v>87</v>
      </c>
      <c r="B88" s="3">
        <v>-19</v>
      </c>
      <c r="C88" s="3">
        <v>-7</v>
      </c>
      <c r="D88" s="3">
        <v>-17</v>
      </c>
      <c r="E88" s="3">
        <v>733</v>
      </c>
      <c r="F88" s="3">
        <v>700</v>
      </c>
      <c r="G88" s="3">
        <v>885</v>
      </c>
      <c r="H88" s="3">
        <v>1172</v>
      </c>
      <c r="I88" s="3">
        <v>1151</v>
      </c>
    </row>
    <row r="89" spans="1:9" x14ac:dyDescent="0.3">
      <c r="A89" s="2" t="s">
        <v>16</v>
      </c>
      <c r="B89" s="3">
        <f>514+218</f>
        <v>732</v>
      </c>
      <c r="C89" s="3">
        <f>281+507</f>
        <v>788</v>
      </c>
      <c r="D89" s="3">
        <v>489</v>
      </c>
      <c r="E89" s="3">
        <v>-4254</v>
      </c>
      <c r="F89" s="3">
        <v>-4286</v>
      </c>
      <c r="G89" s="3">
        <v>-3067</v>
      </c>
      <c r="H89" s="3">
        <v>-608</v>
      </c>
      <c r="I89" s="3">
        <v>-4014</v>
      </c>
    </row>
    <row r="90" spans="1:9" x14ac:dyDescent="0.3">
      <c r="A90" s="2" t="s">
        <v>88</v>
      </c>
      <c r="B90" s="3">
        <v>-2534</v>
      </c>
      <c r="C90" s="3">
        <v>-3238</v>
      </c>
      <c r="D90" s="3">
        <v>-3223</v>
      </c>
      <c r="E90" s="3">
        <v>-1243</v>
      </c>
      <c r="F90" s="3">
        <v>-1332</v>
      </c>
      <c r="G90" s="3">
        <v>-1452</v>
      </c>
      <c r="H90" s="3">
        <v>-1638</v>
      </c>
      <c r="I90" s="3">
        <v>-1837</v>
      </c>
    </row>
    <row r="91" spans="1:9" x14ac:dyDescent="0.3">
      <c r="A91" s="2" t="s">
        <v>89</v>
      </c>
      <c r="B91" s="3">
        <v>-899</v>
      </c>
      <c r="C91" s="3">
        <v>-1022</v>
      </c>
      <c r="D91" s="3">
        <v>-1133</v>
      </c>
      <c r="E91" s="3">
        <v>-84</v>
      </c>
      <c r="F91" s="3">
        <v>-50</v>
      </c>
      <c r="G91" s="3">
        <v>-58</v>
      </c>
      <c r="H91" s="3">
        <v>-136</v>
      </c>
      <c r="I91" s="3">
        <v>-151</v>
      </c>
    </row>
    <row r="92" spans="1:9" x14ac:dyDescent="0.3">
      <c r="A92" s="27" t="s">
        <v>90</v>
      </c>
      <c r="B92" s="26">
        <f t="shared" ref="B92:H92" si="15">+SUM(B85:B91)</f>
        <v>-2790</v>
      </c>
      <c r="C92" s="26">
        <f t="shared" si="15"/>
        <v>-2671</v>
      </c>
      <c r="D92" s="26">
        <f t="shared" si="15"/>
        <v>-2148</v>
      </c>
      <c r="E92" s="26">
        <f t="shared" si="15"/>
        <v>-4835</v>
      </c>
      <c r="F92" s="26">
        <f t="shared" si="15"/>
        <v>-5293</v>
      </c>
      <c r="G92" s="26">
        <f t="shared" si="15"/>
        <v>2491</v>
      </c>
      <c r="H92" s="26">
        <f t="shared" si="15"/>
        <v>-1459</v>
      </c>
      <c r="I92" s="26">
        <f>+SUM(I85:I91)</f>
        <v>-4836</v>
      </c>
    </row>
    <row r="93" spans="1:9" x14ac:dyDescent="0.3">
      <c r="A93" s="2" t="s">
        <v>91</v>
      </c>
      <c r="B93" s="3">
        <v>-83</v>
      </c>
      <c r="C93" s="3">
        <v>-105</v>
      </c>
      <c r="D93" s="3">
        <v>-20</v>
      </c>
      <c r="E93" s="3">
        <v>45</v>
      </c>
      <c r="F93" s="3">
        <v>-129</v>
      </c>
      <c r="G93" s="3">
        <v>-66</v>
      </c>
      <c r="H93" s="3">
        <v>143</v>
      </c>
      <c r="I93" s="3">
        <v>-143</v>
      </c>
    </row>
    <row r="94" spans="1:9" x14ac:dyDescent="0.3">
      <c r="A94" s="27" t="s">
        <v>92</v>
      </c>
      <c r="B94" s="26">
        <f t="shared" ref="B94:H94" si="16">+B76+B83+B92+B93</f>
        <v>1632</v>
      </c>
      <c r="C94" s="26">
        <f t="shared" si="16"/>
        <v>-714</v>
      </c>
      <c r="D94" s="26">
        <f t="shared" si="16"/>
        <v>670</v>
      </c>
      <c r="E94" s="26">
        <f t="shared" si="16"/>
        <v>441</v>
      </c>
      <c r="F94" s="26">
        <f>+F76+F83+F92+F93</f>
        <v>217</v>
      </c>
      <c r="G94" s="26">
        <f t="shared" si="16"/>
        <v>3882</v>
      </c>
      <c r="H94" s="26">
        <f t="shared" si="16"/>
        <v>1541</v>
      </c>
      <c r="I94" s="26">
        <f>+I76+I83+I92+I93</f>
        <v>-1315</v>
      </c>
    </row>
    <row r="95" spans="1:9" x14ac:dyDescent="0.3">
      <c r="A95" t="s">
        <v>93</v>
      </c>
      <c r="B95" s="3">
        <v>2220</v>
      </c>
      <c r="C95" s="3">
        <v>3852</v>
      </c>
      <c r="D95" s="3">
        <v>3138</v>
      </c>
      <c r="E95" s="3">
        <v>3808</v>
      </c>
      <c r="F95" s="3">
        <v>4249</v>
      </c>
      <c r="G95" s="3">
        <v>4466</v>
      </c>
      <c r="H95" s="3">
        <v>8348</v>
      </c>
      <c r="I95" s="3">
        <f>+H96</f>
        <v>9889</v>
      </c>
    </row>
    <row r="96" spans="1:9" ht="15" thickBot="1" x14ac:dyDescent="0.35">
      <c r="A96" s="6" t="s">
        <v>94</v>
      </c>
      <c r="B96" s="7">
        <f t="shared" ref="B96:H96" si="17">+B94+B95</f>
        <v>3852</v>
      </c>
      <c r="C96" s="7">
        <f t="shared" si="17"/>
        <v>3138</v>
      </c>
      <c r="D96" s="7">
        <f t="shared" si="17"/>
        <v>3808</v>
      </c>
      <c r="E96" s="7">
        <f t="shared" si="17"/>
        <v>4249</v>
      </c>
      <c r="F96" s="7">
        <f t="shared" si="17"/>
        <v>4466</v>
      </c>
      <c r="G96" s="7">
        <f t="shared" si="17"/>
        <v>8348</v>
      </c>
      <c r="H96" s="7">
        <f t="shared" si="17"/>
        <v>9889</v>
      </c>
      <c r="I96" s="7">
        <f>+I94+I95</f>
        <v>8574</v>
      </c>
    </row>
    <row r="97" spans="1:9" s="12" customFormat="1" ht="15" thickTop="1" x14ac:dyDescent="0.3">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
      <c r="A98" t="s">
        <v>95</v>
      </c>
      <c r="B98" s="3"/>
      <c r="C98" s="3"/>
      <c r="D98" s="3"/>
      <c r="E98" s="3"/>
      <c r="F98" s="3"/>
      <c r="G98" s="3"/>
      <c r="H98" s="3"/>
      <c r="I98" s="3"/>
    </row>
    <row r="99" spans="1:9" x14ac:dyDescent="0.3">
      <c r="A99" s="2" t="s">
        <v>17</v>
      </c>
      <c r="B99" s="3"/>
      <c r="C99" s="3"/>
      <c r="D99" s="3"/>
      <c r="E99" s="3"/>
      <c r="F99" s="3"/>
      <c r="G99" s="3"/>
      <c r="H99" s="3"/>
      <c r="I99" s="3"/>
    </row>
    <row r="100" spans="1:9" x14ac:dyDescent="0.3">
      <c r="A100" s="11" t="s">
        <v>96</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97</v>
      </c>
      <c r="B102" s="3">
        <v>206</v>
      </c>
      <c r="C102" s="3">
        <v>252</v>
      </c>
      <c r="D102" s="3">
        <v>266</v>
      </c>
      <c r="E102" s="3">
        <v>294</v>
      </c>
      <c r="F102" s="3">
        <v>160</v>
      </c>
      <c r="G102" s="3">
        <v>121</v>
      </c>
      <c r="H102" s="3">
        <v>179</v>
      </c>
      <c r="I102" s="3">
        <v>160</v>
      </c>
    </row>
    <row r="103" spans="1:9" x14ac:dyDescent="0.3">
      <c r="A103" s="11" t="s">
        <v>98</v>
      </c>
      <c r="B103" s="3">
        <v>240</v>
      </c>
      <c r="C103" s="3">
        <v>271</v>
      </c>
      <c r="D103" s="3">
        <v>30</v>
      </c>
      <c r="E103" s="3">
        <v>320</v>
      </c>
      <c r="F103" s="3">
        <v>347</v>
      </c>
      <c r="G103" s="3">
        <v>385</v>
      </c>
      <c r="H103" s="3">
        <v>438</v>
      </c>
      <c r="I103" s="3">
        <v>480</v>
      </c>
    </row>
    <row r="105" spans="1:9" x14ac:dyDescent="0.3">
      <c r="A105" s="14" t="s">
        <v>101</v>
      </c>
      <c r="B105" s="14"/>
      <c r="C105" s="14"/>
      <c r="D105" s="14"/>
      <c r="E105" s="14"/>
      <c r="F105" s="14"/>
      <c r="G105" s="14"/>
      <c r="H105" s="14"/>
      <c r="I105" s="14"/>
    </row>
    <row r="106" spans="1:9" x14ac:dyDescent="0.3">
      <c r="A106" s="28" t="s">
        <v>111</v>
      </c>
      <c r="B106" s="3"/>
      <c r="C106" s="3"/>
      <c r="D106" s="3"/>
      <c r="E106" s="3"/>
      <c r="F106" s="3"/>
      <c r="G106" s="3"/>
      <c r="H106" s="3"/>
      <c r="I106" s="3"/>
    </row>
    <row r="107" spans="1:9" x14ac:dyDescent="0.3">
      <c r="A107" s="10" t="s">
        <v>102</v>
      </c>
      <c r="B107" s="9">
        <f t="shared" ref="B107:H107" si="19">+SUM(B108:B110)</f>
        <v>13740</v>
      </c>
      <c r="C107" s="9">
        <f t="shared" si="19"/>
        <v>14764</v>
      </c>
      <c r="D107" s="9">
        <f t="shared" si="19"/>
        <v>15216</v>
      </c>
      <c r="E107" s="9">
        <f t="shared" si="19"/>
        <v>14855</v>
      </c>
      <c r="F107" s="9">
        <f t="shared" si="19"/>
        <v>15902</v>
      </c>
      <c r="G107" s="9">
        <f t="shared" si="19"/>
        <v>14484</v>
      </c>
      <c r="H107" s="9">
        <f t="shared" si="19"/>
        <v>17179</v>
      </c>
      <c r="I107" s="9">
        <f>+SUM(I108:I110)</f>
        <v>18353</v>
      </c>
    </row>
    <row r="108" spans="1:9" x14ac:dyDescent="0.3">
      <c r="A108" s="11" t="s">
        <v>115</v>
      </c>
      <c r="B108">
        <v>8506</v>
      </c>
      <c r="C108" s="8">
        <v>9299</v>
      </c>
      <c r="D108" s="8">
        <v>9684</v>
      </c>
      <c r="E108">
        <v>9322</v>
      </c>
      <c r="F108" s="8">
        <v>10045</v>
      </c>
      <c r="G108" s="8">
        <v>9329</v>
      </c>
      <c r="H108" s="8">
        <v>11644</v>
      </c>
      <c r="I108" s="8">
        <v>12228</v>
      </c>
    </row>
    <row r="109" spans="1:9" x14ac:dyDescent="0.3">
      <c r="A109" s="11" t="s">
        <v>116</v>
      </c>
      <c r="B109">
        <v>4410</v>
      </c>
      <c r="C109" s="8">
        <v>4746</v>
      </c>
      <c r="D109" s="8">
        <v>4886</v>
      </c>
      <c r="E109">
        <v>4938</v>
      </c>
      <c r="F109" s="8">
        <v>5260</v>
      </c>
      <c r="G109" s="8">
        <v>4639</v>
      </c>
      <c r="H109" s="8">
        <v>5028</v>
      </c>
      <c r="I109" s="8">
        <v>5492</v>
      </c>
    </row>
    <row r="110" spans="1:9" x14ac:dyDescent="0.3">
      <c r="A110" s="11" t="s">
        <v>117</v>
      </c>
      <c r="B110">
        <v>824</v>
      </c>
      <c r="C110">
        <v>719</v>
      </c>
      <c r="D110">
        <v>646</v>
      </c>
      <c r="E110">
        <v>595</v>
      </c>
      <c r="F110">
        <v>597</v>
      </c>
      <c r="G110">
        <v>516</v>
      </c>
      <c r="H110">
        <v>507</v>
      </c>
      <c r="I110">
        <v>633</v>
      </c>
    </row>
    <row r="111" spans="1:9" x14ac:dyDescent="0.3">
      <c r="A111" s="10" t="s">
        <v>103</v>
      </c>
      <c r="B111" s="9">
        <f t="shared" ref="B111" si="20">+SUM(B112:B114)</f>
        <v>7126</v>
      </c>
      <c r="C111" s="9">
        <f t="shared" ref="C111" si="21">+SUM(C112:C114)</f>
        <v>7315</v>
      </c>
      <c r="D111" s="9">
        <f t="shared" ref="D111" si="22">+SUM(D112:D114)</f>
        <v>7698</v>
      </c>
      <c r="E111" s="9">
        <f t="shared" ref="E111" si="23">+SUM(E112:E114)</f>
        <v>9242</v>
      </c>
      <c r="F111" s="9">
        <f t="shared" ref="F111" si="24">+SUM(F112:F114)</f>
        <v>9812</v>
      </c>
      <c r="G111" s="9">
        <f t="shared" ref="G111" si="25">+SUM(G112:G114)</f>
        <v>9347</v>
      </c>
      <c r="H111" s="9">
        <f t="shared" ref="H111" si="26">+SUM(H112:H114)</f>
        <v>11456</v>
      </c>
      <c r="I111" s="9">
        <f>+SUM(I112:I114)</f>
        <v>12479</v>
      </c>
    </row>
    <row r="112" spans="1:9" x14ac:dyDescent="0.3">
      <c r="A112" s="11" t="s">
        <v>115</v>
      </c>
      <c r="B112">
        <f>827+3876</f>
        <v>4703</v>
      </c>
      <c r="C112">
        <f>3985+882</f>
        <v>4867</v>
      </c>
      <c r="D112">
        <f>4068+927</f>
        <v>4995</v>
      </c>
      <c r="E112">
        <v>5875</v>
      </c>
      <c r="F112" s="8">
        <v>6293</v>
      </c>
      <c r="G112" s="8">
        <v>5892</v>
      </c>
      <c r="H112" s="8">
        <v>6970</v>
      </c>
      <c r="I112" s="8">
        <v>7388</v>
      </c>
    </row>
    <row r="113" spans="1:9" x14ac:dyDescent="0.3">
      <c r="A113" s="11" t="s">
        <v>116</v>
      </c>
      <c r="B113">
        <f>1552+499</f>
        <v>2051</v>
      </c>
      <c r="C113">
        <f>1628+463</f>
        <v>2091</v>
      </c>
      <c r="D113">
        <f>471+1868</f>
        <v>2339</v>
      </c>
      <c r="E113">
        <v>2940</v>
      </c>
      <c r="F113" s="8">
        <v>3087</v>
      </c>
      <c r="G113" s="8">
        <v>3053</v>
      </c>
      <c r="H113" s="8">
        <v>3996</v>
      </c>
      <c r="I113" s="8">
        <v>4527</v>
      </c>
    </row>
    <row r="114" spans="1:9" x14ac:dyDescent="0.3">
      <c r="A114" s="11" t="s">
        <v>117</v>
      </c>
      <c r="B114">
        <f>95+277</f>
        <v>372</v>
      </c>
      <c r="C114">
        <f>86+271</f>
        <v>357</v>
      </c>
      <c r="D114">
        <f>275+89</f>
        <v>364</v>
      </c>
      <c r="E114">
        <v>427</v>
      </c>
      <c r="F114" s="8">
        <v>432</v>
      </c>
      <c r="G114">
        <v>402</v>
      </c>
      <c r="H114">
        <v>490</v>
      </c>
      <c r="I114">
        <v>564</v>
      </c>
    </row>
    <row r="115" spans="1:9" x14ac:dyDescent="0.3">
      <c r="A115" s="10" t="s">
        <v>104</v>
      </c>
      <c r="B115" s="9">
        <f t="shared" ref="B115" si="27">+SUM(B116:B118)</f>
        <v>3067</v>
      </c>
      <c r="C115" s="9">
        <f t="shared" ref="C115" si="28">+SUM(C116:C118)</f>
        <v>3785</v>
      </c>
      <c r="D115" s="9">
        <f t="shared" ref="D115" si="29">+SUM(D116:D118)</f>
        <v>4237</v>
      </c>
      <c r="E115" s="9">
        <f t="shared" ref="E115" si="30">+SUM(E116:E118)</f>
        <v>5134</v>
      </c>
      <c r="F115" s="9">
        <f t="shared" ref="F115" si="31">+SUM(F116:F118)</f>
        <v>6208</v>
      </c>
      <c r="G115" s="9">
        <f t="shared" ref="G115" si="32">+SUM(G116:G118)</f>
        <v>6679</v>
      </c>
      <c r="H115" s="9">
        <f t="shared" ref="H115" si="33">+SUM(H116:H118)</f>
        <v>8290</v>
      </c>
      <c r="I115" s="9">
        <f>+SUM(I116:I118)</f>
        <v>7547</v>
      </c>
    </row>
    <row r="116" spans="1:9" x14ac:dyDescent="0.3">
      <c r="A116" s="11" t="s">
        <v>115</v>
      </c>
      <c r="B116">
        <v>2016</v>
      </c>
      <c r="C116" s="8">
        <v>2599</v>
      </c>
      <c r="D116" s="8">
        <v>2920</v>
      </c>
      <c r="E116">
        <v>3496</v>
      </c>
      <c r="F116" s="8">
        <v>4262</v>
      </c>
      <c r="G116" s="8">
        <v>4635</v>
      </c>
      <c r="H116" s="8">
        <v>5748</v>
      </c>
      <c r="I116" s="8">
        <v>5416</v>
      </c>
    </row>
    <row r="117" spans="1:9" x14ac:dyDescent="0.3">
      <c r="A117" s="11" t="s">
        <v>116</v>
      </c>
      <c r="B117">
        <v>925</v>
      </c>
      <c r="C117" s="8">
        <v>1055</v>
      </c>
      <c r="D117" s="8">
        <v>1188</v>
      </c>
      <c r="E117">
        <v>1508</v>
      </c>
      <c r="F117" s="8">
        <v>1808</v>
      </c>
      <c r="G117" s="8">
        <v>1896</v>
      </c>
      <c r="H117" s="8">
        <v>2347</v>
      </c>
      <c r="I117" s="8">
        <v>1938</v>
      </c>
    </row>
    <row r="118" spans="1:9" x14ac:dyDescent="0.3">
      <c r="A118" s="11" t="s">
        <v>117</v>
      </c>
      <c r="B118">
        <v>126</v>
      </c>
      <c r="C118">
        <v>131</v>
      </c>
      <c r="D118">
        <v>129</v>
      </c>
      <c r="E118">
        <v>130</v>
      </c>
      <c r="F118" s="8">
        <v>138</v>
      </c>
      <c r="G118">
        <v>148</v>
      </c>
      <c r="H118">
        <v>195</v>
      </c>
      <c r="I118">
        <v>193</v>
      </c>
    </row>
    <row r="119" spans="1:9" x14ac:dyDescent="0.3">
      <c r="A119" s="10" t="s">
        <v>108</v>
      </c>
      <c r="B119" s="9">
        <f t="shared" ref="B119" si="34">+SUM(B120:B122)</f>
        <v>4653</v>
      </c>
      <c r="C119" s="9">
        <f t="shared" ref="C119" si="35">+SUM(C120:C122)</f>
        <v>4570</v>
      </c>
      <c r="D119" s="9">
        <f t="shared" ref="D119" si="36">+SUM(D120:D122)</f>
        <v>5009</v>
      </c>
      <c r="E119" s="9">
        <f t="shared" ref="E119" si="37">+SUM(E120:E122)</f>
        <v>5166</v>
      </c>
      <c r="F119" s="9">
        <f t="shared" ref="F119" si="38">+SUM(F120:F122)</f>
        <v>5254</v>
      </c>
      <c r="G119" s="9">
        <f t="shared" ref="G119" si="39">+SUM(G120:G122)</f>
        <v>5028</v>
      </c>
      <c r="H119" s="9">
        <f t="shared" ref="H119" si="40">+SUM(H120:H122)</f>
        <v>5343</v>
      </c>
      <c r="I119" s="9">
        <f>+SUM(I120:I122)</f>
        <v>5955</v>
      </c>
    </row>
    <row r="120" spans="1:9" x14ac:dyDescent="0.3">
      <c r="A120" s="11" t="s">
        <v>115</v>
      </c>
      <c r="B120">
        <f>452+2641</f>
        <v>3093</v>
      </c>
      <c r="C120">
        <f>570+2536</f>
        <v>3106</v>
      </c>
      <c r="D120">
        <f>666+2816</f>
        <v>3482</v>
      </c>
      <c r="E120">
        <v>3575</v>
      </c>
      <c r="F120" s="8">
        <v>3622</v>
      </c>
      <c r="G120" s="8">
        <v>3449</v>
      </c>
      <c r="H120" s="8">
        <v>3659</v>
      </c>
      <c r="I120" s="8">
        <v>4111</v>
      </c>
    </row>
    <row r="121" spans="1:9" x14ac:dyDescent="0.3">
      <c r="A121" s="11" t="s">
        <v>116</v>
      </c>
      <c r="B121">
        <f>230+1021</f>
        <v>1251</v>
      </c>
      <c r="C121">
        <f>228+947</f>
        <v>1175</v>
      </c>
      <c r="D121">
        <f>275+966</f>
        <v>1241</v>
      </c>
      <c r="E121">
        <v>1347</v>
      </c>
      <c r="F121" s="8">
        <v>1395</v>
      </c>
      <c r="G121" s="8">
        <v>1365</v>
      </c>
      <c r="H121" s="8">
        <v>1494</v>
      </c>
      <c r="I121" s="8">
        <v>1610</v>
      </c>
    </row>
    <row r="122" spans="1:9" x14ac:dyDescent="0.3">
      <c r="A122" s="11" t="s">
        <v>117</v>
      </c>
      <c r="B122">
        <f>73+236</f>
        <v>309</v>
      </c>
      <c r="C122">
        <f>71+218</f>
        <v>289</v>
      </c>
      <c r="D122">
        <f>213+73</f>
        <v>286</v>
      </c>
      <c r="E122">
        <v>244</v>
      </c>
      <c r="F122" s="8">
        <v>237</v>
      </c>
      <c r="G122">
        <v>214</v>
      </c>
      <c r="H122">
        <v>190</v>
      </c>
      <c r="I122">
        <v>234</v>
      </c>
    </row>
    <row r="123" spans="1:9" x14ac:dyDescent="0.3">
      <c r="A123" s="2" t="s">
        <v>109</v>
      </c>
      <c r="B123" s="3">
        <v>115</v>
      </c>
      <c r="C123" s="3">
        <v>73</v>
      </c>
      <c r="D123" s="3">
        <v>73</v>
      </c>
      <c r="E123" s="3">
        <v>88</v>
      </c>
      <c r="F123" s="3">
        <v>42</v>
      </c>
      <c r="G123" s="3">
        <v>30</v>
      </c>
      <c r="H123" s="3">
        <v>25</v>
      </c>
      <c r="I123" s="3">
        <v>102</v>
      </c>
    </row>
    <row r="124" spans="1:9" x14ac:dyDescent="0.3">
      <c r="A124" s="4" t="s">
        <v>105</v>
      </c>
      <c r="B124" s="5">
        <f t="shared" ref="B124:I124" si="41">+B107+B111+B115+B119+B123</f>
        <v>28701</v>
      </c>
      <c r="C124" s="5">
        <f t="shared" si="41"/>
        <v>30507</v>
      </c>
      <c r="D124" s="5">
        <f t="shared" si="41"/>
        <v>32233</v>
      </c>
      <c r="E124" s="5">
        <f t="shared" si="41"/>
        <v>34485</v>
      </c>
      <c r="F124" s="5">
        <f t="shared" si="41"/>
        <v>37218</v>
      </c>
      <c r="G124" s="5">
        <f t="shared" si="41"/>
        <v>35568</v>
      </c>
      <c r="H124" s="5">
        <f t="shared" si="41"/>
        <v>42293</v>
      </c>
      <c r="I124" s="5">
        <f t="shared" si="41"/>
        <v>44436</v>
      </c>
    </row>
    <row r="125" spans="1:9" x14ac:dyDescent="0.3">
      <c r="A125" s="2" t="s">
        <v>106</v>
      </c>
      <c r="B125" s="3">
        <f t="shared" ref="B125:H125" si="42">+SUM(B126:B129)</f>
        <v>1982</v>
      </c>
      <c r="C125" s="3">
        <f t="shared" si="42"/>
        <v>1955</v>
      </c>
      <c r="D125" s="3">
        <f t="shared" si="42"/>
        <v>2042</v>
      </c>
      <c r="E125" s="3">
        <f t="shared" si="42"/>
        <v>1886</v>
      </c>
      <c r="F125" s="3">
        <f t="shared" si="42"/>
        <v>1906</v>
      </c>
      <c r="G125" s="3">
        <f t="shared" si="42"/>
        <v>1846</v>
      </c>
      <c r="H125" s="3">
        <f t="shared" si="42"/>
        <v>2205</v>
      </c>
      <c r="I125" s="3">
        <f>+SUM(I126:I129)</f>
        <v>2346</v>
      </c>
    </row>
    <row r="126" spans="1:9" x14ac:dyDescent="0.3">
      <c r="A126" s="11" t="s">
        <v>115</v>
      </c>
      <c r="B126" s="3">
        <v>1982</v>
      </c>
      <c r="C126" s="3">
        <v>1955</v>
      </c>
      <c r="D126" s="3">
        <v>2042</v>
      </c>
      <c r="E126" s="3">
        <v>1886</v>
      </c>
      <c r="F126" s="3">
        <v>1658</v>
      </c>
      <c r="G126" s="3">
        <v>1642</v>
      </c>
      <c r="H126" s="3">
        <v>1986</v>
      </c>
      <c r="I126" s="3">
        <v>2094</v>
      </c>
    </row>
    <row r="127" spans="1:9" x14ac:dyDescent="0.3">
      <c r="A127" s="11" t="s">
        <v>116</v>
      </c>
      <c r="B127" s="3"/>
      <c r="C127" s="3"/>
      <c r="D127" s="3"/>
      <c r="E127" s="3"/>
      <c r="F127" s="3">
        <v>118</v>
      </c>
      <c r="G127" s="3">
        <v>89</v>
      </c>
      <c r="H127" s="3">
        <v>104</v>
      </c>
      <c r="I127" s="3">
        <v>103</v>
      </c>
    </row>
    <row r="128" spans="1:9" x14ac:dyDescent="0.3">
      <c r="A128" s="11" t="s">
        <v>117</v>
      </c>
      <c r="B128" s="3"/>
      <c r="C128" s="3"/>
      <c r="D128" s="3"/>
      <c r="E128" s="3"/>
      <c r="F128" s="3">
        <v>24</v>
      </c>
      <c r="G128" s="3">
        <v>25</v>
      </c>
      <c r="H128" s="3">
        <v>29</v>
      </c>
      <c r="I128" s="3">
        <v>26</v>
      </c>
    </row>
    <row r="129" spans="1:9" x14ac:dyDescent="0.3">
      <c r="A129" s="11" t="s">
        <v>123</v>
      </c>
      <c r="B129" s="3"/>
      <c r="C129" s="3"/>
      <c r="D129" s="3"/>
      <c r="E129" s="3"/>
      <c r="F129" s="3">
        <v>106</v>
      </c>
      <c r="G129" s="3">
        <v>90</v>
      </c>
      <c r="H129" s="3">
        <v>86</v>
      </c>
      <c r="I129" s="3">
        <v>123</v>
      </c>
    </row>
    <row r="130" spans="1:9" x14ac:dyDescent="0.3">
      <c r="A130" s="2" t="s">
        <v>110</v>
      </c>
      <c r="B130" s="3">
        <v>-82</v>
      </c>
      <c r="C130" s="3">
        <v>-86</v>
      </c>
      <c r="D130" s="3">
        <v>75</v>
      </c>
      <c r="E130" s="3">
        <v>26</v>
      </c>
      <c r="F130" s="3">
        <v>-7</v>
      </c>
      <c r="G130" s="3">
        <v>-11</v>
      </c>
      <c r="H130" s="3">
        <v>40</v>
      </c>
      <c r="I130" s="3">
        <v>-72</v>
      </c>
    </row>
    <row r="131" spans="1:9" ht="15" thickBot="1" x14ac:dyDescent="0.35">
      <c r="A131" s="6" t="s">
        <v>107</v>
      </c>
      <c r="B131" s="7">
        <f t="shared" ref="B131:H131" si="43">+B124+B125+B130</f>
        <v>30601</v>
      </c>
      <c r="C131" s="7">
        <f t="shared" si="43"/>
        <v>32376</v>
      </c>
      <c r="D131" s="7">
        <f t="shared" si="43"/>
        <v>34350</v>
      </c>
      <c r="E131" s="7">
        <f t="shared" si="43"/>
        <v>36397</v>
      </c>
      <c r="F131" s="7">
        <f t="shared" si="43"/>
        <v>39117</v>
      </c>
      <c r="G131" s="7">
        <f t="shared" si="43"/>
        <v>37403</v>
      </c>
      <c r="H131" s="7">
        <f t="shared" si="43"/>
        <v>44538</v>
      </c>
      <c r="I131" s="7">
        <f>+I124+I125+I130</f>
        <v>46710</v>
      </c>
    </row>
    <row r="132" spans="1:9" s="12" customFormat="1" ht="15" thickTop="1" x14ac:dyDescent="0.3">
      <c r="A132" s="12" t="s">
        <v>113</v>
      </c>
      <c r="B132" s="13">
        <f>+I131-I2</f>
        <v>0</v>
      </c>
      <c r="C132" s="13">
        <f t="shared" ref="C132:G132" si="44">+C131-C2</f>
        <v>0</v>
      </c>
      <c r="D132" s="13">
        <f t="shared" si="44"/>
        <v>0</v>
      </c>
      <c r="E132" s="13">
        <f t="shared" si="44"/>
        <v>0</v>
      </c>
      <c r="F132" s="13">
        <f t="shared" si="44"/>
        <v>0</v>
      </c>
      <c r="G132" s="13">
        <f t="shared" si="44"/>
        <v>0</v>
      </c>
      <c r="H132" s="13">
        <f>+H131-H2</f>
        <v>0</v>
      </c>
    </row>
    <row r="133" spans="1:9" x14ac:dyDescent="0.3">
      <c r="A133" s="1" t="s">
        <v>112</v>
      </c>
    </row>
    <row r="134" spans="1:9" x14ac:dyDescent="0.3">
      <c r="A134" s="2" t="s">
        <v>102</v>
      </c>
      <c r="B134" s="3">
        <v>3645</v>
      </c>
      <c r="C134" s="3">
        <v>3763</v>
      </c>
      <c r="D134" s="3">
        <v>3875</v>
      </c>
      <c r="E134" s="3">
        <v>3600</v>
      </c>
      <c r="F134" s="3">
        <v>3925</v>
      </c>
      <c r="G134" s="3">
        <v>2899</v>
      </c>
      <c r="H134" s="3">
        <v>5089</v>
      </c>
      <c r="I134" s="3">
        <v>5114</v>
      </c>
    </row>
    <row r="135" spans="1:9" x14ac:dyDescent="0.3">
      <c r="A135" s="2" t="s">
        <v>103</v>
      </c>
      <c r="B135" s="3">
        <v>1275</v>
      </c>
      <c r="C135" s="3">
        <f>1434</f>
        <v>1434</v>
      </c>
      <c r="D135" s="3">
        <f>244+1203</f>
        <v>1447</v>
      </c>
      <c r="E135" s="3">
        <v>1587</v>
      </c>
      <c r="F135" s="3">
        <v>1995</v>
      </c>
      <c r="G135" s="3">
        <v>1541</v>
      </c>
      <c r="H135" s="3">
        <v>2435</v>
      </c>
      <c r="I135" s="3">
        <v>3293</v>
      </c>
    </row>
    <row r="136" spans="1:9" x14ac:dyDescent="0.3">
      <c r="A136" s="2" t="s">
        <v>104</v>
      </c>
      <c r="B136" s="3">
        <v>249</v>
      </c>
      <c r="C136" s="3">
        <f>1372+174</f>
        <v>1546</v>
      </c>
      <c r="D136" s="3">
        <v>1507</v>
      </c>
      <c r="E136" s="3">
        <v>1807</v>
      </c>
      <c r="F136" s="3">
        <v>2376</v>
      </c>
      <c r="G136" s="3">
        <v>2490</v>
      </c>
      <c r="H136" s="3">
        <v>3243</v>
      </c>
      <c r="I136" s="3">
        <v>2365</v>
      </c>
    </row>
    <row r="137" spans="1:9" x14ac:dyDescent="0.3">
      <c r="A137" s="2" t="s">
        <v>108</v>
      </c>
      <c r="B137" s="3">
        <f>993+100+818</f>
        <v>1911</v>
      </c>
      <c r="C137" s="3">
        <f>892+289</f>
        <v>1181</v>
      </c>
      <c r="D137" s="3">
        <f>224+816</f>
        <v>1040</v>
      </c>
      <c r="E137" s="3">
        <v>1189</v>
      </c>
      <c r="F137" s="3">
        <v>1323</v>
      </c>
      <c r="G137" s="3">
        <v>1184</v>
      </c>
      <c r="H137" s="3">
        <v>1530</v>
      </c>
      <c r="I137" s="3">
        <v>1896</v>
      </c>
    </row>
    <row r="138" spans="1:9" x14ac:dyDescent="0.3">
      <c r="A138" s="2" t="s">
        <v>109</v>
      </c>
      <c r="B138" s="3">
        <v>-2267</v>
      </c>
      <c r="C138" s="3">
        <v>-2596</v>
      </c>
      <c r="D138" s="3">
        <v>-2677</v>
      </c>
      <c r="E138" s="3">
        <v>-2658</v>
      </c>
      <c r="F138" s="3">
        <v>-3262</v>
      </c>
      <c r="G138" s="3">
        <v>-3468</v>
      </c>
      <c r="H138" s="3">
        <v>-3656</v>
      </c>
      <c r="I138" s="3">
        <v>-4262</v>
      </c>
    </row>
    <row r="139" spans="1:9" x14ac:dyDescent="0.3">
      <c r="A139" s="4" t="s">
        <v>105</v>
      </c>
      <c r="B139" s="5">
        <f t="shared" ref="B139:I139" si="45">+SUM(B134:B138)</f>
        <v>4813</v>
      </c>
      <c r="C139" s="5">
        <f t="shared" si="45"/>
        <v>5328</v>
      </c>
      <c r="D139" s="5">
        <f t="shared" si="45"/>
        <v>5192</v>
      </c>
      <c r="E139" s="5">
        <f t="shared" si="45"/>
        <v>5525</v>
      </c>
      <c r="F139" s="5">
        <f t="shared" si="45"/>
        <v>6357</v>
      </c>
      <c r="G139" s="5">
        <f t="shared" si="45"/>
        <v>4646</v>
      </c>
      <c r="H139" s="5">
        <f t="shared" si="45"/>
        <v>8641</v>
      </c>
      <c r="I139" s="5">
        <f t="shared" si="45"/>
        <v>8406</v>
      </c>
    </row>
    <row r="140" spans="1:9" x14ac:dyDescent="0.3">
      <c r="A140" s="2" t="s">
        <v>106</v>
      </c>
      <c r="B140" s="3">
        <v>517</v>
      </c>
      <c r="C140" s="3">
        <v>487</v>
      </c>
      <c r="D140" s="3">
        <v>477</v>
      </c>
      <c r="E140" s="3">
        <v>310</v>
      </c>
      <c r="F140" s="3">
        <v>303</v>
      </c>
      <c r="G140" s="3">
        <v>297</v>
      </c>
      <c r="H140" s="3">
        <v>543</v>
      </c>
      <c r="I140" s="3">
        <v>669</v>
      </c>
    </row>
    <row r="141" spans="1:9" x14ac:dyDescent="0.3">
      <c r="A141" s="2" t="s">
        <v>110</v>
      </c>
      <c r="B141" s="3">
        <v>-1097</v>
      </c>
      <c r="C141" s="3">
        <v>-1173</v>
      </c>
      <c r="D141" s="3">
        <v>-724</v>
      </c>
      <c r="E141" s="3">
        <v>-1456</v>
      </c>
      <c r="F141" s="3">
        <v>-1810</v>
      </c>
      <c r="G141" s="3">
        <v>-1967</v>
      </c>
      <c r="H141" s="3">
        <v>-2261</v>
      </c>
      <c r="I141" s="3">
        <v>-2219</v>
      </c>
    </row>
    <row r="142" spans="1:9" ht="15" thickBot="1" x14ac:dyDescent="0.35">
      <c r="A142" s="6" t="s">
        <v>114</v>
      </c>
      <c r="B142" s="7">
        <f t="shared" ref="B142" si="46">+SUM(B139:B141)</f>
        <v>4233</v>
      </c>
      <c r="C142" s="7">
        <f t="shared" ref="C142" si="47">+SUM(C139:C141)</f>
        <v>4642</v>
      </c>
      <c r="D142" s="7">
        <f t="shared" ref="D142" si="48">+SUM(D139:D141)</f>
        <v>4945</v>
      </c>
      <c r="E142" s="7">
        <f t="shared" ref="E142" si="49">+SUM(E139:E141)</f>
        <v>4379</v>
      </c>
      <c r="F142" s="7">
        <f t="shared" ref="F142" si="50">+SUM(F139:F141)</f>
        <v>4850</v>
      </c>
      <c r="G142" s="7">
        <f t="shared" ref="G142" si="51">+SUM(G139:G141)</f>
        <v>2976</v>
      </c>
      <c r="H142" s="7">
        <f t="shared" ref="H142" si="52">+SUM(H139:H141)</f>
        <v>6923</v>
      </c>
      <c r="I142" s="7">
        <f>+SUM(I139:I141)</f>
        <v>6856</v>
      </c>
    </row>
    <row r="143" spans="1:9" s="12" customFormat="1" ht="15" thickTop="1" x14ac:dyDescent="0.3">
      <c r="A143" s="12" t="s">
        <v>113</v>
      </c>
      <c r="B143" s="13">
        <f t="shared" ref="B143:H143" si="53">+B142-B10-B8</f>
        <v>0</v>
      </c>
      <c r="C143" s="13">
        <f t="shared" si="53"/>
        <v>0</v>
      </c>
      <c r="D143" s="13">
        <f t="shared" si="53"/>
        <v>0</v>
      </c>
      <c r="E143" s="13">
        <f t="shared" si="53"/>
        <v>0</v>
      </c>
      <c r="F143" s="13">
        <f t="shared" si="53"/>
        <v>0</v>
      </c>
      <c r="G143" s="13">
        <f t="shared" si="53"/>
        <v>0</v>
      </c>
      <c r="H143" s="13">
        <f t="shared" si="53"/>
        <v>0</v>
      </c>
      <c r="I143" s="13">
        <f>+I142-I10-I8</f>
        <v>0</v>
      </c>
    </row>
    <row r="144" spans="1:9" x14ac:dyDescent="0.3">
      <c r="A144" s="1" t="s">
        <v>119</v>
      </c>
    </row>
    <row r="145" spans="1:9" x14ac:dyDescent="0.3">
      <c r="A145" s="2" t="s">
        <v>102</v>
      </c>
      <c r="B145" s="3">
        <v>632</v>
      </c>
      <c r="C145" s="3">
        <v>742</v>
      </c>
      <c r="D145" s="3">
        <v>819</v>
      </c>
      <c r="E145" s="3">
        <v>848</v>
      </c>
      <c r="F145" s="3">
        <v>814</v>
      </c>
      <c r="G145" s="3">
        <v>645</v>
      </c>
      <c r="H145" s="3">
        <v>617</v>
      </c>
      <c r="I145" s="3">
        <v>639</v>
      </c>
    </row>
    <row r="146" spans="1:9" x14ac:dyDescent="0.3">
      <c r="A146" s="2" t="s">
        <v>103</v>
      </c>
      <c r="B146" s="3">
        <f>451+47</f>
        <v>498</v>
      </c>
      <c r="C146" s="3">
        <f>589+50</f>
        <v>639</v>
      </c>
      <c r="D146" s="3">
        <f>658+48</f>
        <v>706</v>
      </c>
      <c r="E146" s="3">
        <v>849</v>
      </c>
      <c r="F146" s="3">
        <v>929</v>
      </c>
      <c r="G146" s="3">
        <v>885</v>
      </c>
      <c r="H146" s="3">
        <v>982</v>
      </c>
      <c r="I146" s="3">
        <v>920</v>
      </c>
    </row>
    <row r="147" spans="1:9" x14ac:dyDescent="0.3">
      <c r="A147" s="2" t="s">
        <v>104</v>
      </c>
      <c r="B147" s="3">
        <v>254</v>
      </c>
      <c r="C147" s="3">
        <v>234</v>
      </c>
      <c r="D147" s="3">
        <v>225</v>
      </c>
      <c r="E147" s="3">
        <v>256</v>
      </c>
      <c r="F147" s="3">
        <v>237</v>
      </c>
      <c r="G147" s="3">
        <v>214</v>
      </c>
      <c r="H147" s="3">
        <v>288</v>
      </c>
      <c r="I147" s="3">
        <v>303</v>
      </c>
    </row>
    <row r="148" spans="1:9" x14ac:dyDescent="0.3">
      <c r="A148" s="2" t="s">
        <v>120</v>
      </c>
      <c r="B148" s="3">
        <f>103+205</f>
        <v>308</v>
      </c>
      <c r="C148" s="3">
        <v>223</v>
      </c>
      <c r="D148" s="3">
        <f>120+223</f>
        <v>343</v>
      </c>
      <c r="E148" s="3">
        <v>339</v>
      </c>
      <c r="F148" s="3">
        <v>326</v>
      </c>
      <c r="G148" s="3">
        <v>296</v>
      </c>
      <c r="H148" s="3">
        <v>304</v>
      </c>
      <c r="I148" s="3">
        <v>274</v>
      </c>
    </row>
    <row r="149" spans="1:9" x14ac:dyDescent="0.3">
      <c r="A149" s="2" t="s">
        <v>109</v>
      </c>
      <c r="B149" s="3">
        <v>484</v>
      </c>
      <c r="C149" s="3">
        <f>109+511</f>
        <v>620</v>
      </c>
      <c r="D149" s="3">
        <v>533</v>
      </c>
      <c r="E149" s="3">
        <v>597</v>
      </c>
      <c r="F149" s="3">
        <v>665</v>
      </c>
      <c r="G149" s="3">
        <v>830</v>
      </c>
      <c r="H149" s="3">
        <v>780</v>
      </c>
      <c r="I149" s="3">
        <v>789</v>
      </c>
    </row>
    <row r="150" spans="1:9" x14ac:dyDescent="0.3">
      <c r="A150" s="4" t="s">
        <v>121</v>
      </c>
      <c r="B150" s="5">
        <f t="shared" ref="B150:I150" si="54">+SUM(B145:B149)</f>
        <v>2176</v>
      </c>
      <c r="C150" s="5">
        <f t="shared" si="54"/>
        <v>2458</v>
      </c>
      <c r="D150" s="5">
        <f t="shared" si="54"/>
        <v>2626</v>
      </c>
      <c r="E150" s="5">
        <f t="shared" si="54"/>
        <v>2889</v>
      </c>
      <c r="F150" s="5">
        <f t="shared" si="54"/>
        <v>2971</v>
      </c>
      <c r="G150" s="5">
        <f t="shared" si="54"/>
        <v>2870</v>
      </c>
      <c r="H150" s="5">
        <f t="shared" si="54"/>
        <v>2971</v>
      </c>
      <c r="I150" s="5">
        <f t="shared" si="54"/>
        <v>2925</v>
      </c>
    </row>
    <row r="151" spans="1:9" x14ac:dyDescent="0.3">
      <c r="A151" s="2" t="s">
        <v>106</v>
      </c>
      <c r="B151" s="3">
        <v>122</v>
      </c>
      <c r="C151" s="3">
        <v>125</v>
      </c>
      <c r="D151" s="3">
        <v>125</v>
      </c>
      <c r="E151" s="3">
        <v>115</v>
      </c>
      <c r="F151" s="3">
        <v>100</v>
      </c>
      <c r="G151" s="3">
        <v>80</v>
      </c>
      <c r="H151" s="3">
        <v>63</v>
      </c>
      <c r="I151" s="3">
        <v>49</v>
      </c>
    </row>
    <row r="152" spans="1:9" x14ac:dyDescent="0.3">
      <c r="A152" s="2" t="s">
        <v>110</v>
      </c>
      <c r="B152" s="3">
        <v>713</v>
      </c>
      <c r="C152" s="3">
        <v>937</v>
      </c>
      <c r="D152" s="3">
        <v>1238</v>
      </c>
      <c r="E152" s="3">
        <v>1450</v>
      </c>
      <c r="F152" s="3">
        <v>1673</v>
      </c>
      <c r="G152" s="3">
        <v>1916</v>
      </c>
      <c r="H152" s="3">
        <v>1870</v>
      </c>
      <c r="I152" s="3">
        <v>1817</v>
      </c>
    </row>
    <row r="153" spans="1:9" ht="15" thickBot="1" x14ac:dyDescent="0.35">
      <c r="A153" s="6" t="s">
        <v>122</v>
      </c>
      <c r="B153" s="7">
        <f t="shared" ref="B153:H153" si="55">+SUM(B150:B152)</f>
        <v>3011</v>
      </c>
      <c r="C153" s="7">
        <f t="shared" si="55"/>
        <v>3520</v>
      </c>
      <c r="D153" s="7">
        <f t="shared" si="55"/>
        <v>3989</v>
      </c>
      <c r="E153" s="7">
        <f t="shared" si="55"/>
        <v>4454</v>
      </c>
      <c r="F153" s="7">
        <f t="shared" si="55"/>
        <v>4744</v>
      </c>
      <c r="G153" s="7">
        <f t="shared" si="55"/>
        <v>4866</v>
      </c>
      <c r="H153" s="7">
        <f t="shared" si="55"/>
        <v>4904</v>
      </c>
      <c r="I153" s="7">
        <f>+SUM(I150:I152)</f>
        <v>4791</v>
      </c>
    </row>
    <row r="154" spans="1:9" ht="15" thickTop="1" x14ac:dyDescent="0.3">
      <c r="A154" s="12" t="s">
        <v>113</v>
      </c>
      <c r="B154" s="13">
        <f t="shared" ref="B154:H154" si="56">+B153-B31</f>
        <v>0</v>
      </c>
      <c r="C154" s="13">
        <f t="shared" si="56"/>
        <v>0</v>
      </c>
      <c r="D154" s="13">
        <f t="shared" si="56"/>
        <v>0</v>
      </c>
      <c r="E154" s="13">
        <f t="shared" si="56"/>
        <v>0</v>
      </c>
      <c r="F154" s="13">
        <f t="shared" si="56"/>
        <v>0</v>
      </c>
      <c r="G154" s="13">
        <f t="shared" si="56"/>
        <v>0</v>
      </c>
      <c r="H154" s="13">
        <f t="shared" si="56"/>
        <v>0</v>
      </c>
      <c r="I154" s="13">
        <f>+I153-I31</f>
        <v>0</v>
      </c>
    </row>
    <row r="155" spans="1:9" x14ac:dyDescent="0.3">
      <c r="A155" s="1" t="s">
        <v>124</v>
      </c>
    </row>
    <row r="156" spans="1:9" x14ac:dyDescent="0.3">
      <c r="A156" s="2" t="s">
        <v>102</v>
      </c>
      <c r="B156" s="3">
        <v>208</v>
      </c>
      <c r="C156" s="3">
        <v>242</v>
      </c>
      <c r="D156" s="3">
        <v>223</v>
      </c>
      <c r="E156" s="3">
        <v>196</v>
      </c>
      <c r="F156" s="3">
        <v>117</v>
      </c>
      <c r="G156" s="3">
        <v>110</v>
      </c>
      <c r="H156" s="3">
        <v>98</v>
      </c>
      <c r="I156" s="3">
        <v>146</v>
      </c>
    </row>
    <row r="157" spans="1:9" x14ac:dyDescent="0.3">
      <c r="A157" s="2" t="s">
        <v>103</v>
      </c>
      <c r="B157" s="3">
        <f>211</f>
        <v>211</v>
      </c>
      <c r="C157" s="3">
        <f>215</f>
        <v>215</v>
      </c>
      <c r="D157" s="3">
        <f>162+10</f>
        <v>172</v>
      </c>
      <c r="E157" s="3">
        <v>240</v>
      </c>
      <c r="F157" s="3">
        <v>233</v>
      </c>
      <c r="G157" s="3">
        <v>139</v>
      </c>
      <c r="H157" s="3">
        <v>153</v>
      </c>
      <c r="I157" s="3">
        <v>197</v>
      </c>
    </row>
    <row r="158" spans="1:9" x14ac:dyDescent="0.3">
      <c r="A158" s="2" t="s">
        <v>104</v>
      </c>
      <c r="B158" s="3">
        <f>69</f>
        <v>69</v>
      </c>
      <c r="C158" s="3">
        <v>26</v>
      </c>
      <c r="D158" s="3">
        <f>21+51</f>
        <v>72</v>
      </c>
      <c r="E158" s="3">
        <v>76</v>
      </c>
      <c r="F158" s="3">
        <v>49</v>
      </c>
      <c r="G158" s="3">
        <v>28</v>
      </c>
      <c r="H158" s="3">
        <v>94</v>
      </c>
      <c r="I158" s="3">
        <v>78</v>
      </c>
    </row>
    <row r="159" spans="1:9" x14ac:dyDescent="0.3">
      <c r="A159" s="2" t="s">
        <v>120</v>
      </c>
      <c r="B159" s="3">
        <v>37</v>
      </c>
      <c r="C159" s="3">
        <v>51</v>
      </c>
      <c r="D159" s="3">
        <v>39</v>
      </c>
      <c r="E159" s="3">
        <v>49</v>
      </c>
      <c r="F159" s="3">
        <v>47</v>
      </c>
      <c r="G159" s="3">
        <v>41</v>
      </c>
      <c r="H159" s="3">
        <v>54</v>
      </c>
      <c r="I159" s="3">
        <v>56</v>
      </c>
    </row>
    <row r="160" spans="1:9" x14ac:dyDescent="0.3">
      <c r="A160" s="2" t="s">
        <v>109</v>
      </c>
      <c r="B160" s="3">
        <v>225</v>
      </c>
      <c r="C160" s="3">
        <v>258</v>
      </c>
      <c r="D160" s="3">
        <v>278</v>
      </c>
      <c r="E160" s="3">
        <v>286</v>
      </c>
      <c r="F160" s="3">
        <v>278</v>
      </c>
      <c r="G160" s="3">
        <v>438</v>
      </c>
      <c r="H160" s="3">
        <v>278</v>
      </c>
      <c r="I160" s="3">
        <v>222</v>
      </c>
    </row>
    <row r="161" spans="1:9" x14ac:dyDescent="0.3">
      <c r="A161" s="4" t="s">
        <v>121</v>
      </c>
      <c r="B161" s="5">
        <f t="shared" ref="B161:I161" si="57">+SUM(B156:B160)</f>
        <v>750</v>
      </c>
      <c r="C161" s="5">
        <f t="shared" si="57"/>
        <v>792</v>
      </c>
      <c r="D161" s="5">
        <f t="shared" si="57"/>
        <v>784</v>
      </c>
      <c r="E161" s="5">
        <f t="shared" si="57"/>
        <v>847</v>
      </c>
      <c r="F161" s="5">
        <f t="shared" si="57"/>
        <v>724</v>
      </c>
      <c r="G161" s="5">
        <f t="shared" si="57"/>
        <v>756</v>
      </c>
      <c r="H161" s="5">
        <f t="shared" si="57"/>
        <v>677</v>
      </c>
      <c r="I161" s="5">
        <f t="shared" si="57"/>
        <v>699</v>
      </c>
    </row>
    <row r="162" spans="1:9" x14ac:dyDescent="0.3">
      <c r="A162" s="2" t="s">
        <v>106</v>
      </c>
      <c r="B162" s="3">
        <v>69</v>
      </c>
      <c r="C162" s="3">
        <v>39</v>
      </c>
      <c r="D162" s="3">
        <v>30</v>
      </c>
      <c r="E162" s="3">
        <v>22</v>
      </c>
      <c r="F162" s="3">
        <v>18</v>
      </c>
      <c r="G162" s="3">
        <v>12</v>
      </c>
      <c r="H162" s="3">
        <v>7</v>
      </c>
      <c r="I162" s="3">
        <v>9</v>
      </c>
    </row>
    <row r="163" spans="1:9" x14ac:dyDescent="0.3">
      <c r="A163" s="2" t="s">
        <v>110</v>
      </c>
      <c r="B163" s="3">
        <v>144</v>
      </c>
      <c r="C163" s="3">
        <v>312</v>
      </c>
      <c r="D163" s="3">
        <v>278</v>
      </c>
      <c r="E163" s="3">
        <v>159</v>
      </c>
      <c r="F163" s="3">
        <f t="shared" ref="F163:H163" si="58">-(SUM(F161:F162)+F81)</f>
        <v>377</v>
      </c>
      <c r="G163" s="3">
        <v>318</v>
      </c>
      <c r="H163" s="3">
        <f t="shared" si="58"/>
        <v>11</v>
      </c>
      <c r="I163" s="3">
        <f>-(SUM(I161:I162)+I81)</f>
        <v>50</v>
      </c>
    </row>
    <row r="164" spans="1:9" ht="15" thickBot="1" x14ac:dyDescent="0.35">
      <c r="A164" s="6" t="s">
        <v>125</v>
      </c>
      <c r="B164" s="7">
        <f t="shared" ref="B164:H164" si="59">+SUM(B161:B163)</f>
        <v>963</v>
      </c>
      <c r="C164" s="7">
        <f t="shared" si="59"/>
        <v>1143</v>
      </c>
      <c r="D164" s="7">
        <f t="shared" si="59"/>
        <v>1092</v>
      </c>
      <c r="E164" s="7">
        <f t="shared" si="59"/>
        <v>1028</v>
      </c>
      <c r="F164" s="7">
        <f t="shared" si="59"/>
        <v>1119</v>
      </c>
      <c r="G164" s="7">
        <f t="shared" si="59"/>
        <v>1086</v>
      </c>
      <c r="H164" s="7">
        <f t="shared" si="59"/>
        <v>695</v>
      </c>
      <c r="I164" s="7">
        <f>+SUM(I161:I163)</f>
        <v>758</v>
      </c>
    </row>
    <row r="165" spans="1:9" ht="15" thickTop="1" x14ac:dyDescent="0.3">
      <c r="A165" s="12" t="s">
        <v>113</v>
      </c>
      <c r="B165" s="13">
        <f t="shared" ref="B165:H165" si="60">+B164+B81</f>
        <v>0</v>
      </c>
      <c r="C165" s="13">
        <f>+C164+C81</f>
        <v>0</v>
      </c>
      <c r="D165" s="13">
        <f t="shared" si="60"/>
        <v>0</v>
      </c>
      <c r="E165" s="13">
        <f t="shared" si="60"/>
        <v>0</v>
      </c>
      <c r="F165" s="13">
        <f t="shared" si="60"/>
        <v>0</v>
      </c>
      <c r="G165" s="13">
        <f>+G164+G81</f>
        <v>0</v>
      </c>
      <c r="H165" s="13">
        <f t="shared" si="60"/>
        <v>0</v>
      </c>
      <c r="I165" s="13">
        <f>+I164+I81</f>
        <v>0</v>
      </c>
    </row>
    <row r="166" spans="1:9" x14ac:dyDescent="0.3">
      <c r="A166" s="1" t="s">
        <v>126</v>
      </c>
    </row>
    <row r="167" spans="1:9" x14ac:dyDescent="0.3">
      <c r="A167" s="2" t="s">
        <v>102</v>
      </c>
      <c r="B167" s="3">
        <v>121</v>
      </c>
      <c r="C167" s="3">
        <v>133</v>
      </c>
      <c r="D167" s="3">
        <v>140</v>
      </c>
      <c r="E167" s="3">
        <v>160</v>
      </c>
      <c r="F167" s="3">
        <v>149</v>
      </c>
      <c r="G167" s="3">
        <v>148</v>
      </c>
      <c r="H167" s="3">
        <v>130</v>
      </c>
      <c r="I167" s="3">
        <v>124</v>
      </c>
    </row>
    <row r="168" spans="1:9" x14ac:dyDescent="0.3">
      <c r="A168" s="2" t="s">
        <v>103</v>
      </c>
      <c r="B168" s="3">
        <f>75+12</f>
        <v>87</v>
      </c>
      <c r="C168" s="3">
        <f>72+12</f>
        <v>84</v>
      </c>
      <c r="D168" s="3">
        <v>106</v>
      </c>
      <c r="E168" s="3">
        <v>116</v>
      </c>
      <c r="F168" s="3">
        <v>111</v>
      </c>
      <c r="G168" s="3">
        <v>132</v>
      </c>
      <c r="H168" s="3">
        <v>136</v>
      </c>
      <c r="I168" s="3">
        <v>134</v>
      </c>
    </row>
    <row r="169" spans="1:9" x14ac:dyDescent="0.3">
      <c r="A169" s="2" t="s">
        <v>104</v>
      </c>
      <c r="B169" s="3">
        <v>46</v>
      </c>
      <c r="C169" s="3">
        <v>48</v>
      </c>
      <c r="D169" s="3">
        <v>54</v>
      </c>
      <c r="E169" s="3">
        <v>56</v>
      </c>
      <c r="F169" s="3">
        <v>50</v>
      </c>
      <c r="G169" s="3">
        <v>44</v>
      </c>
      <c r="H169" s="3">
        <v>46</v>
      </c>
      <c r="I169" s="3">
        <v>41</v>
      </c>
    </row>
    <row r="170" spans="1:9" x14ac:dyDescent="0.3">
      <c r="A170" s="2" t="s">
        <v>108</v>
      </c>
      <c r="B170" s="3">
        <f>22+27</f>
        <v>49</v>
      </c>
      <c r="C170" s="3">
        <f>18+25</f>
        <v>43</v>
      </c>
      <c r="D170" s="3">
        <v>54</v>
      </c>
      <c r="E170" s="3">
        <v>55</v>
      </c>
      <c r="F170" s="3">
        <v>53</v>
      </c>
      <c r="G170" s="3">
        <v>46</v>
      </c>
      <c r="H170" s="3">
        <v>43</v>
      </c>
      <c r="I170" s="3">
        <v>42</v>
      </c>
    </row>
    <row r="171" spans="1:9" x14ac:dyDescent="0.3">
      <c r="A171" s="2" t="s">
        <v>109</v>
      </c>
      <c r="B171" s="3">
        <v>210</v>
      </c>
      <c r="C171" s="3">
        <v>230</v>
      </c>
      <c r="D171" s="3">
        <v>233</v>
      </c>
      <c r="E171" s="3">
        <v>217</v>
      </c>
      <c r="F171" s="3">
        <v>195</v>
      </c>
      <c r="G171" s="3">
        <v>214</v>
      </c>
      <c r="H171" s="3">
        <v>222</v>
      </c>
      <c r="I171" s="3">
        <v>220</v>
      </c>
    </row>
    <row r="172" spans="1:9" x14ac:dyDescent="0.3">
      <c r="A172" s="4" t="s">
        <v>121</v>
      </c>
      <c r="B172" s="5">
        <f t="shared" ref="B172:I172" si="61">+SUM(B167:B171)</f>
        <v>513</v>
      </c>
      <c r="C172" s="5">
        <f t="shared" si="61"/>
        <v>538</v>
      </c>
      <c r="D172" s="5">
        <f t="shared" si="61"/>
        <v>587</v>
      </c>
      <c r="E172" s="5">
        <f t="shared" si="61"/>
        <v>604</v>
      </c>
      <c r="F172" s="5">
        <f t="shared" si="61"/>
        <v>558</v>
      </c>
      <c r="G172" s="5">
        <f t="shared" si="61"/>
        <v>584</v>
      </c>
      <c r="H172" s="5">
        <f t="shared" si="61"/>
        <v>577</v>
      </c>
      <c r="I172" s="5">
        <f t="shared" si="61"/>
        <v>561</v>
      </c>
    </row>
    <row r="173" spans="1:9" x14ac:dyDescent="0.3">
      <c r="A173" s="2" t="s">
        <v>106</v>
      </c>
      <c r="B173" s="3">
        <v>18</v>
      </c>
      <c r="C173" s="3">
        <v>27</v>
      </c>
      <c r="D173" s="3">
        <v>28</v>
      </c>
      <c r="E173" s="3">
        <v>33</v>
      </c>
      <c r="F173" s="3">
        <v>31</v>
      </c>
      <c r="G173" s="3">
        <v>25</v>
      </c>
      <c r="H173" s="3">
        <v>26</v>
      </c>
      <c r="I173" s="3">
        <v>22</v>
      </c>
    </row>
    <row r="174" spans="1:9" x14ac:dyDescent="0.3">
      <c r="A174" s="2" t="s">
        <v>110</v>
      </c>
      <c r="B174" s="3">
        <v>75</v>
      </c>
      <c r="C174" s="3">
        <v>84</v>
      </c>
      <c r="D174" s="3">
        <v>91</v>
      </c>
      <c r="E174" s="3">
        <v>110</v>
      </c>
      <c r="F174" s="3">
        <v>116</v>
      </c>
      <c r="G174" s="3">
        <v>112</v>
      </c>
      <c r="H174" s="3">
        <v>141</v>
      </c>
      <c r="I174" s="3">
        <v>134</v>
      </c>
    </row>
    <row r="175" spans="1:9" ht="15" thickBot="1" x14ac:dyDescent="0.35">
      <c r="A175" s="6" t="s">
        <v>127</v>
      </c>
      <c r="B175" s="7">
        <f t="shared" ref="B175:H175" si="62">+SUM(B172:B174)</f>
        <v>606</v>
      </c>
      <c r="C175" s="7">
        <f t="shared" si="62"/>
        <v>649</v>
      </c>
      <c r="D175" s="7">
        <f t="shared" si="62"/>
        <v>706</v>
      </c>
      <c r="E175" s="7">
        <f t="shared" si="62"/>
        <v>747</v>
      </c>
      <c r="F175" s="7">
        <f t="shared" si="62"/>
        <v>705</v>
      </c>
      <c r="G175" s="7">
        <f t="shared" si="62"/>
        <v>721</v>
      </c>
      <c r="H175" s="7">
        <f t="shared" si="62"/>
        <v>744</v>
      </c>
      <c r="I175" s="7">
        <f>+SUM(I172:I174)</f>
        <v>717</v>
      </c>
    </row>
    <row r="176" spans="1:9" ht="15" thickTop="1" x14ac:dyDescent="0.3">
      <c r="A176" s="12" t="s">
        <v>113</v>
      </c>
      <c r="B176" s="13">
        <f t="shared" ref="B176:H176" si="63">+B175-B66</f>
        <v>0</v>
      </c>
      <c r="C176" s="13">
        <f t="shared" si="63"/>
        <v>0</v>
      </c>
      <c r="D176" s="13">
        <f t="shared" si="63"/>
        <v>0</v>
      </c>
      <c r="E176" s="13">
        <f t="shared" si="63"/>
        <v>0</v>
      </c>
      <c r="F176" s="13">
        <f t="shared" si="63"/>
        <v>0</v>
      </c>
      <c r="G176" s="13">
        <f t="shared" si="63"/>
        <v>0</v>
      </c>
      <c r="H176" s="13">
        <f t="shared" si="63"/>
        <v>0</v>
      </c>
      <c r="I176" s="13">
        <f>+I175-I66</f>
        <v>0</v>
      </c>
    </row>
    <row r="177" spans="1:10" x14ac:dyDescent="0.3">
      <c r="A177" s="14" t="s">
        <v>128</v>
      </c>
      <c r="B177" s="14"/>
      <c r="C177" s="14"/>
      <c r="D177" s="14"/>
      <c r="E177" s="14"/>
      <c r="F177" s="14"/>
      <c r="G177" s="14"/>
      <c r="H177" s="14"/>
      <c r="I177" s="14"/>
    </row>
    <row r="178" spans="1:10" x14ac:dyDescent="0.3">
      <c r="A178" s="28" t="s">
        <v>133</v>
      </c>
    </row>
    <row r="179" spans="1:10" x14ac:dyDescent="0.3">
      <c r="A179" s="33" t="s">
        <v>102</v>
      </c>
      <c r="B179" s="40" t="s">
        <v>135</v>
      </c>
      <c r="C179" s="40">
        <f>(C107-B107)/B107</f>
        <v>7.4526928675400297E-2</v>
      </c>
      <c r="D179" s="40">
        <f>(D107-C107)/C107</f>
        <v>3.061500948252506E-2</v>
      </c>
      <c r="E179" s="40">
        <f>(E107-D107)/D107</f>
        <v>-2.3725026288117772E-2</v>
      </c>
      <c r="F179" s="40">
        <f>(F107-E107)/E107</f>
        <v>7.0481319421070346E-2</v>
      </c>
      <c r="G179" s="40">
        <f>(G107-F107)/F107</f>
        <v>-8.9171173437303478E-2</v>
      </c>
      <c r="H179" s="34">
        <v>0.19</v>
      </c>
      <c r="I179" s="34">
        <v>7.0000000000000007E-2</v>
      </c>
    </row>
    <row r="180" spans="1:10" x14ac:dyDescent="0.3">
      <c r="A180" s="31" t="s">
        <v>115</v>
      </c>
      <c r="B180" s="40" t="s">
        <v>135</v>
      </c>
      <c r="C180" s="40">
        <f t="shared" ref="C180:C196" si="64">(C108-B108)/B108</f>
        <v>9.3228309428638606E-2</v>
      </c>
      <c r="D180" s="40">
        <f t="shared" ref="D180:F196" si="65">(D108-C108)/C108</f>
        <v>4.1402301322722872E-2</v>
      </c>
      <c r="E180" s="30">
        <v>-0.04</v>
      </c>
      <c r="F180" s="30">
        <v>0.08</v>
      </c>
      <c r="G180" s="40">
        <f>(G108-F108)/F108</f>
        <v>-7.1279243404678949E-2</v>
      </c>
      <c r="H180" s="30">
        <v>0.25</v>
      </c>
      <c r="I180" s="30">
        <v>0.05</v>
      </c>
      <c r="J180" s="39"/>
    </row>
    <row r="181" spans="1:10" x14ac:dyDescent="0.3">
      <c r="A181" s="31" t="s">
        <v>116</v>
      </c>
      <c r="B181" s="40" t="s">
        <v>135</v>
      </c>
      <c r="C181" s="40">
        <f t="shared" si="64"/>
        <v>7.6190476190476197E-2</v>
      </c>
      <c r="D181" s="40">
        <f t="shared" si="65"/>
        <v>2.9498525073746312E-2</v>
      </c>
      <c r="E181" s="30">
        <v>0.01</v>
      </c>
      <c r="F181" s="30">
        <v>7.0000000000000007E-2</v>
      </c>
      <c r="G181" s="30">
        <v>-0.12</v>
      </c>
      <c r="H181" s="30">
        <v>0.08</v>
      </c>
      <c r="I181" s="30">
        <v>0.09</v>
      </c>
    </row>
    <row r="182" spans="1:10" x14ac:dyDescent="0.3">
      <c r="A182" s="31" t="s">
        <v>117</v>
      </c>
      <c r="B182" s="40" t="s">
        <v>135</v>
      </c>
      <c r="C182" s="40">
        <f t="shared" si="64"/>
        <v>-0.12742718446601942</v>
      </c>
      <c r="D182" s="40">
        <f t="shared" si="65"/>
        <v>-0.10152990264255911</v>
      </c>
      <c r="E182" s="30">
        <v>-0.08</v>
      </c>
      <c r="F182" s="30">
        <v>0</v>
      </c>
      <c r="G182" s="30">
        <v>-0.14000000000000001</v>
      </c>
      <c r="H182" s="30">
        <v>-0.02</v>
      </c>
      <c r="I182" s="30">
        <v>0.25</v>
      </c>
    </row>
    <row r="183" spans="1:10" x14ac:dyDescent="0.3">
      <c r="A183" s="33" t="s">
        <v>103</v>
      </c>
      <c r="B183" s="40" t="s">
        <v>135</v>
      </c>
      <c r="C183" s="40">
        <f t="shared" si="64"/>
        <v>2.6522593320235755E-2</v>
      </c>
      <c r="D183" s="40">
        <f t="shared" si="65"/>
        <v>5.2358168147641833E-2</v>
      </c>
      <c r="E183" s="34">
        <v>0.09</v>
      </c>
      <c r="F183" s="34">
        <v>0.11</v>
      </c>
      <c r="G183" s="34">
        <v>-0.05</v>
      </c>
      <c r="H183" s="34">
        <v>0.17</v>
      </c>
      <c r="I183" s="34">
        <v>0.12</v>
      </c>
    </row>
    <row r="184" spans="1:10" x14ac:dyDescent="0.3">
      <c r="A184" s="31" t="s">
        <v>115</v>
      </c>
      <c r="B184" s="40" t="s">
        <v>135</v>
      </c>
      <c r="C184" s="40">
        <f t="shared" si="64"/>
        <v>3.4871358707208165E-2</v>
      </c>
      <c r="D184" s="40">
        <f t="shared" si="65"/>
        <v>2.6299568522703924E-2</v>
      </c>
      <c r="E184" s="30">
        <v>0.06</v>
      </c>
      <c r="F184" s="30">
        <v>0.12</v>
      </c>
      <c r="G184" s="30">
        <v>-0.06</v>
      </c>
      <c r="H184" s="30">
        <v>0.13</v>
      </c>
      <c r="I184" s="30">
        <v>0.09</v>
      </c>
    </row>
    <row r="185" spans="1:10" x14ac:dyDescent="0.3">
      <c r="A185" s="31" t="s">
        <v>116</v>
      </c>
      <c r="B185" s="40" t="s">
        <v>135</v>
      </c>
      <c r="C185" s="40">
        <f t="shared" si="64"/>
        <v>1.9502681618722574E-2</v>
      </c>
      <c r="D185" s="40">
        <f t="shared" si="65"/>
        <v>0.11860353897656624</v>
      </c>
      <c r="E185" s="30">
        <v>0.16</v>
      </c>
      <c r="F185" s="30">
        <v>0.09</v>
      </c>
      <c r="G185" s="30">
        <v>-0.01</v>
      </c>
      <c r="H185" s="30">
        <v>0.25</v>
      </c>
      <c r="I185" s="30">
        <v>0.16</v>
      </c>
    </row>
    <row r="186" spans="1:10" x14ac:dyDescent="0.3">
      <c r="A186" s="31" t="s">
        <v>117</v>
      </c>
      <c r="B186" s="40" t="s">
        <v>135</v>
      </c>
      <c r="C186" s="40">
        <f t="shared" si="64"/>
        <v>-4.0322580645161289E-2</v>
      </c>
      <c r="D186" s="40">
        <f t="shared" si="65"/>
        <v>1.9607843137254902E-2</v>
      </c>
      <c r="E186" s="30">
        <v>0.06</v>
      </c>
      <c r="F186" s="30">
        <v>0.05</v>
      </c>
      <c r="G186" s="30">
        <v>-7.0000000000000007E-2</v>
      </c>
      <c r="H186" s="30">
        <v>0.19</v>
      </c>
      <c r="I186" s="30">
        <v>0.17</v>
      </c>
    </row>
    <row r="187" spans="1:10" x14ac:dyDescent="0.3">
      <c r="A187" s="33" t="s">
        <v>104</v>
      </c>
      <c r="B187" s="40" t="s">
        <v>135</v>
      </c>
      <c r="C187" s="40">
        <f t="shared" si="64"/>
        <v>0.23410498858819692</v>
      </c>
      <c r="D187" s="40">
        <f t="shared" si="65"/>
        <v>0.11941875825627477</v>
      </c>
      <c r="E187" s="34">
        <v>0.18</v>
      </c>
      <c r="F187" s="34">
        <v>0.24</v>
      </c>
      <c r="G187" s="34">
        <v>0.11</v>
      </c>
      <c r="H187" s="34">
        <v>0.19</v>
      </c>
      <c r="I187" s="34">
        <v>-0.13</v>
      </c>
    </row>
    <row r="188" spans="1:10" x14ac:dyDescent="0.3">
      <c r="A188" s="31" t="s">
        <v>115</v>
      </c>
      <c r="B188" s="40" t="s">
        <v>135</v>
      </c>
      <c r="C188" s="40">
        <f t="shared" si="64"/>
        <v>0.28918650793650796</v>
      </c>
      <c r="D188" s="40">
        <f t="shared" si="65"/>
        <v>0.12350904193920739</v>
      </c>
      <c r="E188" s="30">
        <v>0.16</v>
      </c>
      <c r="F188" s="30">
        <v>0.25</v>
      </c>
      <c r="G188" s="30">
        <v>0.12</v>
      </c>
      <c r="H188" s="30">
        <v>0.19</v>
      </c>
      <c r="I188" s="30">
        <v>-0.1</v>
      </c>
    </row>
    <row r="189" spans="1:10" x14ac:dyDescent="0.3">
      <c r="A189" s="31" t="s">
        <v>116</v>
      </c>
      <c r="B189" s="40" t="s">
        <v>135</v>
      </c>
      <c r="C189" s="40">
        <f t="shared" si="64"/>
        <v>0.14054054054054055</v>
      </c>
      <c r="D189" s="40">
        <f t="shared" si="65"/>
        <v>0.12606635071090047</v>
      </c>
      <c r="E189" s="30">
        <v>0.23</v>
      </c>
      <c r="F189" s="30">
        <v>0.23</v>
      </c>
      <c r="G189" s="30">
        <v>0.08</v>
      </c>
      <c r="H189" s="30">
        <v>0.19</v>
      </c>
      <c r="I189" s="30">
        <v>-0.21</v>
      </c>
    </row>
    <row r="190" spans="1:10" x14ac:dyDescent="0.3">
      <c r="A190" s="31" t="s">
        <v>117</v>
      </c>
      <c r="B190" s="40" t="s">
        <v>135</v>
      </c>
      <c r="C190" s="40">
        <f t="shared" si="64"/>
        <v>3.968253968253968E-2</v>
      </c>
      <c r="D190" s="40">
        <f t="shared" si="65"/>
        <v>-1.5267175572519083E-2</v>
      </c>
      <c r="E190" s="30">
        <v>-0.01</v>
      </c>
      <c r="F190" s="30">
        <v>0.08</v>
      </c>
      <c r="G190" s="30">
        <v>0.11</v>
      </c>
      <c r="H190" s="30">
        <v>0.26</v>
      </c>
      <c r="I190" s="30">
        <v>-0.06</v>
      </c>
    </row>
    <row r="191" spans="1:10" x14ac:dyDescent="0.3">
      <c r="A191" s="33" t="s">
        <v>108</v>
      </c>
      <c r="B191" s="40" t="s">
        <v>135</v>
      </c>
      <c r="C191" s="40">
        <f t="shared" si="64"/>
        <v>-1.7837954008166772E-2</v>
      </c>
      <c r="D191" s="40">
        <f t="shared" si="65"/>
        <v>9.6061269146608314E-2</v>
      </c>
      <c r="E191" s="34">
        <v>0.1</v>
      </c>
      <c r="F191" s="34">
        <v>0.13</v>
      </c>
      <c r="G191" s="34">
        <v>-0.04</v>
      </c>
      <c r="H191" s="34">
        <v>0.08</v>
      </c>
      <c r="I191" s="34">
        <v>0.16</v>
      </c>
    </row>
    <row r="192" spans="1:10" x14ac:dyDescent="0.3">
      <c r="A192" s="31" t="s">
        <v>115</v>
      </c>
      <c r="B192" s="40" t="s">
        <v>135</v>
      </c>
      <c r="C192" s="40">
        <f t="shared" si="64"/>
        <v>4.2030391205948913E-3</v>
      </c>
      <c r="D192" s="40">
        <f t="shared" si="65"/>
        <v>0.1210560206052801</v>
      </c>
      <c r="E192" s="30">
        <v>0.09</v>
      </c>
      <c r="F192" s="30">
        <v>0.12</v>
      </c>
      <c r="G192" s="30">
        <v>0</v>
      </c>
      <c r="H192" s="30">
        <v>0.08</v>
      </c>
      <c r="I192" s="30">
        <v>0.17</v>
      </c>
    </row>
    <row r="193" spans="1:9" x14ac:dyDescent="0.3">
      <c r="A193" s="31" t="s">
        <v>116</v>
      </c>
      <c r="B193" s="40" t="s">
        <v>135</v>
      </c>
      <c r="C193" s="40">
        <f t="shared" si="64"/>
        <v>-6.0751398880895285E-2</v>
      </c>
      <c r="D193" s="40">
        <f t="shared" si="65"/>
        <v>5.6170212765957447E-2</v>
      </c>
      <c r="E193" s="30">
        <v>0.15</v>
      </c>
      <c r="F193" s="30">
        <v>0.15</v>
      </c>
      <c r="G193" s="30">
        <v>0.03</v>
      </c>
      <c r="H193" s="30">
        <v>0.1</v>
      </c>
      <c r="I193" s="30">
        <v>0.12</v>
      </c>
    </row>
    <row r="194" spans="1:9" x14ac:dyDescent="0.3">
      <c r="A194" s="31" t="s">
        <v>117</v>
      </c>
      <c r="B194" s="40" t="s">
        <v>135</v>
      </c>
      <c r="C194" s="40">
        <f t="shared" si="64"/>
        <v>-6.4724919093851127E-2</v>
      </c>
      <c r="D194" s="40">
        <f t="shared" si="65"/>
        <v>-1.0380622837370242E-2</v>
      </c>
      <c r="E194" s="30">
        <v>-0.08</v>
      </c>
      <c r="F194" s="30">
        <v>0.08</v>
      </c>
      <c r="G194" s="30">
        <v>-0.04</v>
      </c>
      <c r="H194" s="30">
        <v>-0.09</v>
      </c>
      <c r="I194" s="30">
        <v>0.28000000000000003</v>
      </c>
    </row>
    <row r="195" spans="1:9" x14ac:dyDescent="0.3">
      <c r="A195" s="33" t="s">
        <v>109</v>
      </c>
      <c r="B195" s="40" t="s">
        <v>135</v>
      </c>
      <c r="C195" s="40">
        <f t="shared" si="64"/>
        <v>-0.36521739130434783</v>
      </c>
      <c r="D195" s="40">
        <f t="shared" si="65"/>
        <v>0</v>
      </c>
      <c r="E195" s="34">
        <v>0.12</v>
      </c>
      <c r="F195" s="34">
        <v>-0.53</v>
      </c>
      <c r="G195" s="34">
        <v>-0.26</v>
      </c>
      <c r="H195" s="34">
        <v>-0.17</v>
      </c>
      <c r="I195" s="34">
        <v>3.02</v>
      </c>
    </row>
    <row r="196" spans="1:9" x14ac:dyDescent="0.3">
      <c r="A196" s="35" t="s">
        <v>105</v>
      </c>
      <c r="B196" s="40" t="s">
        <v>135</v>
      </c>
      <c r="C196" s="41">
        <f t="shared" si="64"/>
        <v>6.2924636772237905E-2</v>
      </c>
      <c r="D196" s="41">
        <f t="shared" si="65"/>
        <v>5.6577179008096501E-2</v>
      </c>
      <c r="E196" s="41">
        <f t="shared" si="65"/>
        <v>6.9866286104303038E-2</v>
      </c>
      <c r="F196" s="41">
        <f t="shared" si="65"/>
        <v>7.9251848629839056E-2</v>
      </c>
      <c r="G196" s="41">
        <f>(G124-F124)/F124</f>
        <v>-4.4333387070772209E-2</v>
      </c>
      <c r="H196" s="37">
        <v>0.16</v>
      </c>
      <c r="I196" s="37">
        <v>0.06</v>
      </c>
    </row>
    <row r="197" spans="1:9" x14ac:dyDescent="0.3">
      <c r="A197" s="33" t="s">
        <v>106</v>
      </c>
      <c r="B197" s="40" t="s">
        <v>135</v>
      </c>
      <c r="C197" s="34">
        <v>0.02</v>
      </c>
      <c r="D197" s="34">
        <v>0.06</v>
      </c>
      <c r="E197" s="34">
        <v>-0.11</v>
      </c>
      <c r="F197" s="34">
        <v>0.03</v>
      </c>
      <c r="G197" s="34">
        <v>-0.01</v>
      </c>
      <c r="H197" s="34">
        <v>0.16</v>
      </c>
      <c r="I197" s="34">
        <v>7.0000000000000007E-2</v>
      </c>
    </row>
    <row r="198" spans="1:9" x14ac:dyDescent="0.3">
      <c r="A198" s="31" t="s">
        <v>115</v>
      </c>
      <c r="B198" s="40" t="s">
        <v>135</v>
      </c>
      <c r="C198" s="30"/>
      <c r="D198" s="30"/>
      <c r="E198" s="30"/>
      <c r="F198" s="30">
        <v>0.05</v>
      </c>
      <c r="G198" s="30">
        <v>-0.22</v>
      </c>
      <c r="H198" s="30">
        <v>0.17</v>
      </c>
      <c r="I198" s="30">
        <v>0.06</v>
      </c>
    </row>
    <row r="199" spans="1:9" x14ac:dyDescent="0.3">
      <c r="A199" s="31" t="s">
        <v>116</v>
      </c>
      <c r="B199" s="40" t="s">
        <v>135</v>
      </c>
      <c r="C199" s="30"/>
      <c r="D199" s="30"/>
      <c r="E199" s="30"/>
      <c r="F199" s="30">
        <v>-0.17</v>
      </c>
      <c r="G199" s="30">
        <v>0.08</v>
      </c>
      <c r="H199" s="30">
        <v>0.13</v>
      </c>
      <c r="I199" s="30">
        <v>-0.03</v>
      </c>
    </row>
    <row r="200" spans="1:9" x14ac:dyDescent="0.3">
      <c r="A200" s="31" t="s">
        <v>117</v>
      </c>
      <c r="B200" s="40" t="s">
        <v>135</v>
      </c>
      <c r="C200" s="30"/>
      <c r="D200" s="30"/>
      <c r="E200" s="30"/>
      <c r="F200" s="30">
        <v>-0.13</v>
      </c>
      <c r="G200" s="30">
        <v>-0.14000000000000001</v>
      </c>
      <c r="H200" s="30">
        <v>0.14000000000000001</v>
      </c>
      <c r="I200" s="30">
        <v>-0.16</v>
      </c>
    </row>
    <row r="201" spans="1:9" x14ac:dyDescent="0.3">
      <c r="A201" s="31" t="s">
        <v>123</v>
      </c>
      <c r="B201" s="40" t="s">
        <v>135</v>
      </c>
      <c r="C201" s="30"/>
      <c r="D201" s="30"/>
      <c r="E201" s="30"/>
      <c r="F201" s="30">
        <v>0.04</v>
      </c>
      <c r="G201" s="30">
        <v>-0.14000000000000001</v>
      </c>
      <c r="H201" s="30">
        <v>-0.01</v>
      </c>
      <c r="I201" s="30">
        <v>0.42</v>
      </c>
    </row>
    <row r="202" spans="1:9" x14ac:dyDescent="0.3">
      <c r="A202" s="29" t="s">
        <v>110</v>
      </c>
      <c r="B202" s="40" t="s">
        <v>135</v>
      </c>
      <c r="C202" s="30">
        <v>0</v>
      </c>
      <c r="D202" s="30">
        <v>0</v>
      </c>
      <c r="E202" s="30">
        <v>0</v>
      </c>
      <c r="F202" s="30">
        <v>0</v>
      </c>
      <c r="G202" s="30">
        <v>0</v>
      </c>
      <c r="H202" s="30">
        <v>0</v>
      </c>
      <c r="I202" s="30">
        <v>0</v>
      </c>
    </row>
    <row r="203" spans="1:9" ht="15" thickBot="1" x14ac:dyDescent="0.35">
      <c r="A203" s="32" t="s">
        <v>107</v>
      </c>
      <c r="B203" s="40" t="s">
        <v>135</v>
      </c>
      <c r="C203" s="36">
        <v>0.12</v>
      </c>
      <c r="D203" s="36">
        <v>0.08</v>
      </c>
      <c r="E203" s="36">
        <v>0.04</v>
      </c>
      <c r="F203" s="36">
        <v>0.11</v>
      </c>
      <c r="G203" s="36">
        <v>-0.01</v>
      </c>
      <c r="H203" s="36">
        <v>0.16</v>
      </c>
      <c r="I203" s="36">
        <v>0.06</v>
      </c>
    </row>
    <row r="204" spans="1:9" ht="15" thickTop="1" x14ac:dyDescent="0.3"/>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hardy ramsden</cp:lastModifiedBy>
  <dcterms:created xsi:type="dcterms:W3CDTF">2020-05-20T17:26:08Z</dcterms:created>
  <dcterms:modified xsi:type="dcterms:W3CDTF">2024-05-18T14:28:25Z</dcterms:modified>
</cp:coreProperties>
</file>