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9E14F088-E9C8-4136-953A-59FED813678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B17" i="3"/>
  <c r="C71" i="4"/>
  <c r="D71" i="4"/>
  <c r="E71" i="4"/>
  <c r="F71" i="4"/>
  <c r="G71" i="4"/>
  <c r="H71" i="4"/>
  <c r="I71" i="4"/>
  <c r="B71" i="4"/>
  <c r="C59" i="4"/>
  <c r="D59" i="4"/>
  <c r="E59" i="4"/>
  <c r="F59" i="4"/>
  <c r="G59" i="4"/>
  <c r="H59" i="4"/>
  <c r="H64" i="4" s="1"/>
  <c r="I59" i="4"/>
  <c r="C60" i="4"/>
  <c r="D60" i="4"/>
  <c r="E60" i="4"/>
  <c r="F60" i="4"/>
  <c r="G60" i="4"/>
  <c r="C61" i="4"/>
  <c r="D61" i="4"/>
  <c r="E61" i="4"/>
  <c r="F61" i="4"/>
  <c r="G61" i="4"/>
  <c r="H61" i="4"/>
  <c r="I61" i="4"/>
  <c r="C62" i="4"/>
  <c r="C64" i="4" s="1"/>
  <c r="D62" i="4"/>
  <c r="E62" i="4"/>
  <c r="F62" i="4"/>
  <c r="G62" i="4"/>
  <c r="H62" i="4"/>
  <c r="I62" i="4"/>
  <c r="C63" i="4"/>
  <c r="D63" i="4"/>
  <c r="D64" i="4" s="1"/>
  <c r="E63" i="4"/>
  <c r="F63" i="4"/>
  <c r="F64" i="4" s="1"/>
  <c r="G63" i="4"/>
  <c r="H63" i="4"/>
  <c r="I63" i="4"/>
  <c r="E64" i="4"/>
  <c r="G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C69" i="4" s="1"/>
  <c r="D68" i="4"/>
  <c r="D69" i="4" s="1"/>
  <c r="E68" i="4"/>
  <c r="F68" i="4"/>
  <c r="G68" i="4"/>
  <c r="G69" i="4" s="1"/>
  <c r="H68" i="4"/>
  <c r="I68" i="4"/>
  <c r="I69" i="4" s="1"/>
  <c r="E69" i="4"/>
  <c r="F69" i="4"/>
  <c r="H69" i="4"/>
  <c r="C70" i="4"/>
  <c r="D70" i="4"/>
  <c r="E70" i="4"/>
  <c r="F70" i="4"/>
  <c r="G70" i="4"/>
  <c r="H70" i="4"/>
  <c r="I70" i="4"/>
  <c r="B70" i="4"/>
  <c r="B69" i="4"/>
  <c r="B68" i="4"/>
  <c r="B67" i="4"/>
  <c r="B66" i="4"/>
  <c r="B65" i="4"/>
  <c r="B64" i="4"/>
  <c r="B63" i="4"/>
  <c r="B62" i="4"/>
  <c r="B61" i="4"/>
  <c r="B60" i="4"/>
  <c r="B59" i="4"/>
  <c r="C56" i="4"/>
  <c r="C58" i="4" s="1"/>
  <c r="D56" i="4"/>
  <c r="E56" i="4"/>
  <c r="E58" i="4" s="1"/>
  <c r="F56" i="4"/>
  <c r="G56" i="4"/>
  <c r="H56" i="4"/>
  <c r="I56" i="4"/>
  <c r="C57" i="4"/>
  <c r="D57" i="4"/>
  <c r="D58" i="4" s="1"/>
  <c r="E57" i="4"/>
  <c r="F57" i="4"/>
  <c r="F58" i="4" s="1"/>
  <c r="G57" i="4"/>
  <c r="H57" i="4"/>
  <c r="I57" i="4"/>
  <c r="I58" i="4" s="1"/>
  <c r="G58" i="4"/>
  <c r="H58" i="4"/>
  <c r="B58" i="4"/>
  <c r="B57" i="4"/>
  <c r="B56" i="4"/>
  <c r="J54" i="4"/>
  <c r="K54" i="4"/>
  <c r="L54" i="4"/>
  <c r="M54" i="4"/>
  <c r="N54" i="4"/>
  <c r="C52" i="4"/>
  <c r="D52" i="4"/>
  <c r="E52" i="4"/>
  <c r="F52" i="4"/>
  <c r="G52" i="4"/>
  <c r="H52" i="4"/>
  <c r="I52" i="4"/>
  <c r="B52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1" i="4"/>
  <c r="B42" i="4"/>
  <c r="B40" i="4"/>
  <c r="B39" i="4"/>
  <c r="B38" i="4"/>
  <c r="B37" i="4"/>
  <c r="B36" i="4"/>
  <c r="B35" i="4"/>
  <c r="B34" i="4"/>
  <c r="B33" i="4"/>
  <c r="B32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29" i="4"/>
  <c r="B28" i="4"/>
  <c r="B30" i="4"/>
  <c r="B27" i="4"/>
  <c r="B26" i="4"/>
  <c r="B25" i="4"/>
  <c r="B23" i="4"/>
  <c r="B22" i="4"/>
  <c r="B21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H60" i="4" l="1"/>
  <c r="I60" i="4"/>
  <c r="G43" i="4"/>
  <c r="D31" i="4"/>
  <c r="E43" i="4"/>
  <c r="B43" i="4"/>
  <c r="B31" i="4"/>
  <c r="B44" i="4" s="1"/>
  <c r="I43" i="4"/>
  <c r="E31" i="4"/>
  <c r="C31" i="4"/>
  <c r="D43" i="4"/>
  <c r="D44" i="4" s="1"/>
  <c r="C43" i="4"/>
  <c r="C44" i="4" s="1"/>
  <c r="F43" i="4"/>
  <c r="F31" i="4"/>
  <c r="I31" i="4"/>
  <c r="H31" i="4"/>
  <c r="G31" i="4"/>
  <c r="H43" i="4"/>
  <c r="I44" i="4"/>
  <c r="G44" i="4"/>
  <c r="H44" i="4" l="1"/>
  <c r="E44" i="4"/>
  <c r="F44" i="4"/>
  <c r="I15" i="4" l="1"/>
  <c r="I17" i="4" s="1"/>
  <c r="H15" i="4"/>
  <c r="H17" i="4" s="1"/>
  <c r="G15" i="4"/>
  <c r="G17" i="4" s="1"/>
  <c r="F15" i="4"/>
  <c r="F17" i="4" s="1"/>
  <c r="E15" i="4"/>
  <c r="E17" i="4" s="1"/>
  <c r="D15" i="4"/>
  <c r="D17" i="4" s="1"/>
  <c r="C15" i="4"/>
  <c r="C17" i="4" s="1"/>
  <c r="B15" i="4"/>
  <c r="B17" i="4" s="1"/>
  <c r="C12" i="4"/>
  <c r="D12" i="4"/>
  <c r="E12" i="4"/>
  <c r="F12" i="4"/>
  <c r="G12" i="4"/>
  <c r="H12" i="4"/>
  <c r="I12" i="4"/>
  <c r="J12" i="4"/>
  <c r="J13" i="4" s="1"/>
  <c r="K12" i="4"/>
  <c r="K13" i="4" s="1"/>
  <c r="L12" i="4"/>
  <c r="L13" i="4" s="1"/>
  <c r="M12" i="4"/>
  <c r="M13" i="4" s="1"/>
  <c r="N12" i="4"/>
  <c r="N13" i="4" s="1"/>
  <c r="B12" i="4"/>
  <c r="C10" i="4"/>
  <c r="D10" i="4"/>
  <c r="E10" i="4"/>
  <c r="F10" i="4"/>
  <c r="G10" i="4"/>
  <c r="H10" i="4"/>
  <c r="I10" i="4"/>
  <c r="B10" i="4"/>
  <c r="K4" i="4"/>
  <c r="L4" i="4"/>
  <c r="M4" i="4"/>
  <c r="N4" i="4"/>
  <c r="C3" i="4"/>
  <c r="C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C3" i="3"/>
  <c r="D3" i="3"/>
  <c r="E3" i="3"/>
  <c r="F3" i="3"/>
  <c r="G3" i="3"/>
  <c r="H3" i="3"/>
  <c r="I3" i="3"/>
  <c r="B3" i="3"/>
  <c r="B3" i="4" s="1"/>
  <c r="B24" i="4" s="1"/>
  <c r="C6" i="4"/>
  <c r="D6" i="4"/>
  <c r="E6" i="4"/>
  <c r="F6" i="4"/>
  <c r="G6" i="4"/>
  <c r="H6" i="4"/>
  <c r="I6" i="4"/>
  <c r="B6" i="4"/>
  <c r="F215" i="3"/>
  <c r="I214" i="3"/>
  <c r="H214" i="3"/>
  <c r="H215" i="3" s="1"/>
  <c r="G214" i="3"/>
  <c r="G215" i="3" s="1"/>
  <c r="F214" i="3"/>
  <c r="E214" i="3"/>
  <c r="E215" i="3" s="1"/>
  <c r="D214" i="3"/>
  <c r="C214" i="3"/>
  <c r="B214" i="3"/>
  <c r="I211" i="3"/>
  <c r="H211" i="3"/>
  <c r="G211" i="3"/>
  <c r="G212" i="3" s="1"/>
  <c r="F211" i="3"/>
  <c r="E211" i="3"/>
  <c r="D211" i="3"/>
  <c r="D212" i="3" s="1"/>
  <c r="C211" i="3"/>
  <c r="B211" i="3"/>
  <c r="B212" i="3" s="1"/>
  <c r="I208" i="3"/>
  <c r="H208" i="3"/>
  <c r="G208" i="3"/>
  <c r="F208" i="3"/>
  <c r="E208" i="3"/>
  <c r="D208" i="3"/>
  <c r="D209" i="3" s="1"/>
  <c r="C208" i="3"/>
  <c r="B208" i="3"/>
  <c r="I204" i="3"/>
  <c r="I207" i="3" s="1"/>
  <c r="J207" i="3" s="1"/>
  <c r="H204" i="3"/>
  <c r="G204" i="3"/>
  <c r="G206" i="3" s="1"/>
  <c r="F204" i="3"/>
  <c r="E204" i="3"/>
  <c r="E207" i="3" s="1"/>
  <c r="D204" i="3"/>
  <c r="D207" i="3" s="1"/>
  <c r="C204" i="3"/>
  <c r="B204" i="3"/>
  <c r="B206" i="3" s="1"/>
  <c r="L200" i="3"/>
  <c r="M200" i="3" s="1"/>
  <c r="N200" i="3" s="1"/>
  <c r="K200" i="3"/>
  <c r="I199" i="3"/>
  <c r="J199" i="3" s="1"/>
  <c r="K199" i="3" s="1"/>
  <c r="H199" i="3"/>
  <c r="H200" i="3" s="1"/>
  <c r="G199" i="3"/>
  <c r="G200" i="3" s="1"/>
  <c r="F199" i="3"/>
  <c r="F213" i="3" s="1"/>
  <c r="E199" i="3"/>
  <c r="D199" i="3"/>
  <c r="C199" i="3"/>
  <c r="B199" i="3"/>
  <c r="B200" i="3" s="1"/>
  <c r="I197" i="3"/>
  <c r="J197" i="3" s="1"/>
  <c r="K197" i="3" s="1"/>
  <c r="L197" i="3" s="1"/>
  <c r="M197" i="3" s="1"/>
  <c r="N197" i="3" s="1"/>
  <c r="E196" i="3"/>
  <c r="I195" i="3"/>
  <c r="H195" i="3"/>
  <c r="G195" i="3"/>
  <c r="F195" i="3"/>
  <c r="E195" i="3"/>
  <c r="D195" i="3"/>
  <c r="C195" i="3"/>
  <c r="B195" i="3"/>
  <c r="I192" i="3"/>
  <c r="H192" i="3"/>
  <c r="G192" i="3"/>
  <c r="F192" i="3"/>
  <c r="F194" i="3" s="1"/>
  <c r="E192" i="3"/>
  <c r="E193" i="3" s="1"/>
  <c r="D192" i="3"/>
  <c r="D193" i="3" s="1"/>
  <c r="C192" i="3"/>
  <c r="C193" i="3" s="1"/>
  <c r="B192" i="3"/>
  <c r="I189" i="3"/>
  <c r="H189" i="3"/>
  <c r="G189" i="3"/>
  <c r="F189" i="3"/>
  <c r="E189" i="3"/>
  <c r="D189" i="3"/>
  <c r="C189" i="3"/>
  <c r="B189" i="3"/>
  <c r="B190" i="3" s="1"/>
  <c r="I185" i="3"/>
  <c r="H185" i="3"/>
  <c r="G185" i="3"/>
  <c r="F185" i="3"/>
  <c r="F188" i="3" s="1"/>
  <c r="E185" i="3"/>
  <c r="D185" i="3"/>
  <c r="C185" i="3"/>
  <c r="C187" i="3" s="1"/>
  <c r="B185" i="3"/>
  <c r="B186" i="3" s="1"/>
  <c r="K181" i="3"/>
  <c r="L181" i="3" s="1"/>
  <c r="M181" i="3" s="1"/>
  <c r="N181" i="3" s="1"/>
  <c r="I180" i="3"/>
  <c r="J180" i="3" s="1"/>
  <c r="J195" i="3" s="1"/>
  <c r="J196" i="3" s="1"/>
  <c r="H180" i="3"/>
  <c r="G180" i="3"/>
  <c r="H181" i="3" s="1"/>
  <c r="F180" i="3"/>
  <c r="E180" i="3"/>
  <c r="D180" i="3"/>
  <c r="C180" i="3"/>
  <c r="C191" i="3" s="1"/>
  <c r="B180" i="3"/>
  <c r="B181" i="3" s="1"/>
  <c r="I176" i="3"/>
  <c r="H176" i="3"/>
  <c r="G176" i="3"/>
  <c r="G177" i="3" s="1"/>
  <c r="F176" i="3"/>
  <c r="E176" i="3"/>
  <c r="E177" i="3" s="1"/>
  <c r="D176" i="3"/>
  <c r="C176" i="3"/>
  <c r="B176" i="3"/>
  <c r="B177" i="3" s="1"/>
  <c r="I173" i="3"/>
  <c r="H173" i="3"/>
  <c r="H174" i="3" s="1"/>
  <c r="G173" i="3"/>
  <c r="F173" i="3"/>
  <c r="E173" i="3"/>
  <c r="D173" i="3"/>
  <c r="C173" i="3"/>
  <c r="B173" i="3"/>
  <c r="I170" i="3"/>
  <c r="H170" i="3"/>
  <c r="H171" i="3" s="1"/>
  <c r="G170" i="3"/>
  <c r="F170" i="3"/>
  <c r="E170" i="3"/>
  <c r="D170" i="3"/>
  <c r="C170" i="3"/>
  <c r="B170" i="3"/>
  <c r="F169" i="3"/>
  <c r="I166" i="3"/>
  <c r="H166" i="3"/>
  <c r="G166" i="3"/>
  <c r="F166" i="3"/>
  <c r="E166" i="3"/>
  <c r="D166" i="3"/>
  <c r="D169" i="3" s="1"/>
  <c r="C166" i="3"/>
  <c r="B166" i="3"/>
  <c r="G163" i="3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I159" i="3"/>
  <c r="I160" i="3" s="1"/>
  <c r="I162" i="3" s="1"/>
  <c r="H159" i="3"/>
  <c r="G159" i="3"/>
  <c r="F159" i="3"/>
  <c r="F160" i="3" s="1"/>
  <c r="F162" i="3" s="1"/>
  <c r="E159" i="3"/>
  <c r="D159" i="3"/>
  <c r="C159" i="3"/>
  <c r="C160" i="3" s="1"/>
  <c r="C162" i="3" s="1"/>
  <c r="B159" i="3"/>
  <c r="B160" i="3" s="1"/>
  <c r="B162" i="3" s="1"/>
  <c r="L158" i="3"/>
  <c r="M158" i="3" s="1"/>
  <c r="N158" i="3" s="1"/>
  <c r="K158" i="3"/>
  <c r="K156" i="3" s="1"/>
  <c r="L157" i="3"/>
  <c r="M157" i="3" s="1"/>
  <c r="K157" i="3"/>
  <c r="I157" i="3"/>
  <c r="H157" i="3"/>
  <c r="G157" i="3"/>
  <c r="F157" i="3"/>
  <c r="E157" i="3"/>
  <c r="D157" i="3"/>
  <c r="C157" i="3"/>
  <c r="B157" i="3"/>
  <c r="J156" i="3"/>
  <c r="I155" i="3"/>
  <c r="H155" i="3"/>
  <c r="G155" i="3"/>
  <c r="F155" i="3"/>
  <c r="E155" i="3"/>
  <c r="D155" i="3"/>
  <c r="C155" i="3"/>
  <c r="C156" i="3" s="1"/>
  <c r="C158" i="3" s="1"/>
  <c r="B155" i="3"/>
  <c r="B156" i="3" s="1"/>
  <c r="L154" i="3"/>
  <c r="M154" i="3" s="1"/>
  <c r="K154" i="3"/>
  <c r="K153" i="3"/>
  <c r="L153" i="3" s="1"/>
  <c r="M153" i="3" s="1"/>
  <c r="N153" i="3" s="1"/>
  <c r="I153" i="3"/>
  <c r="H153" i="3"/>
  <c r="G153" i="3"/>
  <c r="F153" i="3"/>
  <c r="E153" i="3"/>
  <c r="D153" i="3"/>
  <c r="C153" i="3"/>
  <c r="B153" i="3"/>
  <c r="K152" i="3"/>
  <c r="J152" i="3"/>
  <c r="D152" i="3"/>
  <c r="D154" i="3" s="1"/>
  <c r="I151" i="3"/>
  <c r="H151" i="3"/>
  <c r="G151" i="3"/>
  <c r="F151" i="3"/>
  <c r="E151" i="3"/>
  <c r="D151" i="3"/>
  <c r="C151" i="3"/>
  <c r="B151" i="3"/>
  <c r="B152" i="3" s="1"/>
  <c r="B154" i="3" s="1"/>
  <c r="N150" i="3"/>
  <c r="M150" i="3"/>
  <c r="L150" i="3"/>
  <c r="K150" i="3"/>
  <c r="K149" i="3"/>
  <c r="K148" i="3" s="1"/>
  <c r="I149" i="3"/>
  <c r="H149" i="3"/>
  <c r="G149" i="3"/>
  <c r="F149" i="3"/>
  <c r="E149" i="3"/>
  <c r="D149" i="3"/>
  <c r="C149" i="3"/>
  <c r="B149" i="3"/>
  <c r="J148" i="3"/>
  <c r="H148" i="3"/>
  <c r="D148" i="3"/>
  <c r="I147" i="3"/>
  <c r="I148" i="3" s="1"/>
  <c r="H147" i="3"/>
  <c r="G147" i="3"/>
  <c r="F147" i="3"/>
  <c r="G148" i="3" s="1"/>
  <c r="E147" i="3"/>
  <c r="D147" i="3"/>
  <c r="C147" i="3"/>
  <c r="B147" i="3"/>
  <c r="B148" i="3" s="1"/>
  <c r="B150" i="3" s="1"/>
  <c r="I145" i="3"/>
  <c r="H145" i="3"/>
  <c r="G145" i="3"/>
  <c r="F145" i="3"/>
  <c r="E145" i="3"/>
  <c r="D145" i="3"/>
  <c r="C145" i="3"/>
  <c r="B145" i="3"/>
  <c r="B178" i="3" s="1"/>
  <c r="I141" i="3"/>
  <c r="H141" i="3"/>
  <c r="G141" i="3"/>
  <c r="F141" i="3"/>
  <c r="F134" i="3" s="1"/>
  <c r="E141" i="3"/>
  <c r="D141" i="3"/>
  <c r="C141" i="3"/>
  <c r="C142" i="3" s="1"/>
  <c r="B141" i="3"/>
  <c r="I138" i="3"/>
  <c r="H138" i="3"/>
  <c r="G138" i="3"/>
  <c r="F138" i="3"/>
  <c r="E138" i="3"/>
  <c r="E140" i="3" s="1"/>
  <c r="D138" i="3"/>
  <c r="E139" i="3" s="1"/>
  <c r="C138" i="3"/>
  <c r="B138" i="3"/>
  <c r="I135" i="3"/>
  <c r="I136" i="3" s="1"/>
  <c r="H135" i="3"/>
  <c r="G135" i="3"/>
  <c r="F135" i="3"/>
  <c r="E135" i="3"/>
  <c r="D135" i="3"/>
  <c r="D136" i="3" s="1"/>
  <c r="C135" i="3"/>
  <c r="C136" i="3" s="1"/>
  <c r="B135" i="3"/>
  <c r="I131" i="3"/>
  <c r="H131" i="3"/>
  <c r="H133" i="3" s="1"/>
  <c r="G131" i="3"/>
  <c r="G132" i="3" s="1"/>
  <c r="F131" i="3"/>
  <c r="E131" i="3"/>
  <c r="D131" i="3"/>
  <c r="E132" i="3" s="1"/>
  <c r="C131" i="3"/>
  <c r="B131" i="3"/>
  <c r="I128" i="3"/>
  <c r="G128" i="3"/>
  <c r="G130" i="3" s="1"/>
  <c r="N127" i="3"/>
  <c r="M127" i="3"/>
  <c r="L127" i="3"/>
  <c r="K127" i="3"/>
  <c r="L126" i="3"/>
  <c r="K126" i="3"/>
  <c r="I126" i="3"/>
  <c r="H126" i="3"/>
  <c r="G126" i="3"/>
  <c r="F126" i="3"/>
  <c r="E126" i="3"/>
  <c r="D126" i="3"/>
  <c r="C126" i="3"/>
  <c r="B126" i="3"/>
  <c r="K125" i="3"/>
  <c r="J125" i="3"/>
  <c r="H125" i="3"/>
  <c r="I124" i="3"/>
  <c r="J124" i="3" s="1"/>
  <c r="K124" i="3" s="1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J120" i="3" s="1"/>
  <c r="K120" i="3" s="1"/>
  <c r="H120" i="3"/>
  <c r="G120" i="3"/>
  <c r="G121" i="3" s="1"/>
  <c r="F120" i="3"/>
  <c r="E120" i="3"/>
  <c r="D120" i="3"/>
  <c r="C120" i="3"/>
  <c r="B120" i="3"/>
  <c r="B121" i="3" s="1"/>
  <c r="B123" i="3" s="1"/>
  <c r="L119" i="3"/>
  <c r="M119" i="3" s="1"/>
  <c r="K119" i="3"/>
  <c r="N118" i="3"/>
  <c r="M118" i="3"/>
  <c r="L118" i="3"/>
  <c r="K118" i="3"/>
  <c r="I118" i="3"/>
  <c r="H118" i="3"/>
  <c r="G118" i="3"/>
  <c r="F118" i="3"/>
  <c r="E118" i="3"/>
  <c r="D118" i="3"/>
  <c r="C118" i="3"/>
  <c r="B118" i="3"/>
  <c r="L117" i="3"/>
  <c r="K117" i="3"/>
  <c r="J117" i="3"/>
  <c r="I116" i="3"/>
  <c r="H116" i="3"/>
  <c r="G116" i="3"/>
  <c r="F116" i="3"/>
  <c r="E116" i="3"/>
  <c r="D116" i="3"/>
  <c r="E117" i="3" s="1"/>
  <c r="E119" i="3" s="1"/>
  <c r="C116" i="3"/>
  <c r="B116" i="3"/>
  <c r="B117" i="3" s="1"/>
  <c r="B119" i="3" s="1"/>
  <c r="I114" i="3"/>
  <c r="H114" i="3"/>
  <c r="G114" i="3"/>
  <c r="F114" i="3"/>
  <c r="F115" i="3" s="1"/>
  <c r="E114" i="3"/>
  <c r="D114" i="3"/>
  <c r="C114" i="3"/>
  <c r="B114" i="3"/>
  <c r="B115" i="3" s="1"/>
  <c r="I110" i="3"/>
  <c r="H110" i="3"/>
  <c r="G110" i="3"/>
  <c r="F110" i="3"/>
  <c r="E110" i="3"/>
  <c r="E111" i="3" s="1"/>
  <c r="D110" i="3"/>
  <c r="C110" i="3"/>
  <c r="B110" i="3"/>
  <c r="I107" i="3"/>
  <c r="H107" i="3"/>
  <c r="G107" i="3"/>
  <c r="G109" i="3" s="1"/>
  <c r="F107" i="3"/>
  <c r="E107" i="3"/>
  <c r="E108" i="3" s="1"/>
  <c r="D107" i="3"/>
  <c r="D108" i="3" s="1"/>
  <c r="C107" i="3"/>
  <c r="B107" i="3"/>
  <c r="B108" i="3" s="1"/>
  <c r="I104" i="3"/>
  <c r="H104" i="3"/>
  <c r="G104" i="3"/>
  <c r="F104" i="3"/>
  <c r="E104" i="3"/>
  <c r="D104" i="3"/>
  <c r="C104" i="3"/>
  <c r="D105" i="3" s="1"/>
  <c r="B104" i="3"/>
  <c r="B105" i="3" s="1"/>
  <c r="H101" i="3"/>
  <c r="I100" i="3"/>
  <c r="H100" i="3"/>
  <c r="G100" i="3"/>
  <c r="G101" i="3" s="1"/>
  <c r="F100" i="3"/>
  <c r="E100" i="3"/>
  <c r="D100" i="3"/>
  <c r="D97" i="3" s="1"/>
  <c r="C100" i="3"/>
  <c r="C97" i="3" s="1"/>
  <c r="B100" i="3"/>
  <c r="C101" i="3" s="1"/>
  <c r="I97" i="3"/>
  <c r="L96" i="3"/>
  <c r="M96" i="3" s="1"/>
  <c r="N96" i="3" s="1"/>
  <c r="K96" i="3"/>
  <c r="K95" i="3"/>
  <c r="L95" i="3" s="1"/>
  <c r="M95" i="3" s="1"/>
  <c r="N95" i="3" s="1"/>
  <c r="I95" i="3"/>
  <c r="H95" i="3"/>
  <c r="G95" i="3"/>
  <c r="F95" i="3"/>
  <c r="E95" i="3"/>
  <c r="D95" i="3"/>
  <c r="C95" i="3"/>
  <c r="B95" i="3"/>
  <c r="J94" i="3"/>
  <c r="D94" i="3"/>
  <c r="D96" i="3" s="1"/>
  <c r="I93" i="3"/>
  <c r="H93" i="3"/>
  <c r="G93" i="3"/>
  <c r="F93" i="3"/>
  <c r="E93" i="3"/>
  <c r="D93" i="3"/>
  <c r="C93" i="3"/>
  <c r="B93" i="3"/>
  <c r="B94" i="3" s="1"/>
  <c r="B96" i="3" s="1"/>
  <c r="L92" i="3"/>
  <c r="M92" i="3" s="1"/>
  <c r="K92" i="3"/>
  <c r="K91" i="3"/>
  <c r="K90" i="3" s="1"/>
  <c r="I91" i="3"/>
  <c r="H91" i="3"/>
  <c r="G91" i="3"/>
  <c r="F91" i="3"/>
  <c r="E91" i="3"/>
  <c r="D91" i="3"/>
  <c r="C91" i="3"/>
  <c r="B91" i="3"/>
  <c r="J90" i="3"/>
  <c r="I89" i="3"/>
  <c r="I90" i="3" s="1"/>
  <c r="H89" i="3"/>
  <c r="G89" i="3"/>
  <c r="F89" i="3"/>
  <c r="E89" i="3"/>
  <c r="D89" i="3"/>
  <c r="D90" i="3" s="1"/>
  <c r="C89" i="3"/>
  <c r="B89" i="3"/>
  <c r="B90" i="3" s="1"/>
  <c r="L88" i="3"/>
  <c r="M88" i="3" s="1"/>
  <c r="N88" i="3" s="1"/>
  <c r="K88" i="3"/>
  <c r="K87" i="3"/>
  <c r="K86" i="3" s="1"/>
  <c r="I87" i="3"/>
  <c r="H87" i="3"/>
  <c r="G87" i="3"/>
  <c r="F87" i="3"/>
  <c r="E87" i="3"/>
  <c r="D87" i="3"/>
  <c r="C87" i="3"/>
  <c r="B87" i="3"/>
  <c r="J86" i="3"/>
  <c r="I85" i="3"/>
  <c r="H85" i="3"/>
  <c r="H86" i="3" s="1"/>
  <c r="H88" i="3" s="1"/>
  <c r="G85" i="3"/>
  <c r="F85" i="3"/>
  <c r="E85" i="3"/>
  <c r="E86" i="3" s="1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38" i="3"/>
  <c r="C42" i="3"/>
  <c r="D42" i="3"/>
  <c r="E42" i="3"/>
  <c r="F42" i="3"/>
  <c r="G42" i="3"/>
  <c r="H42" i="3"/>
  <c r="I42" i="3"/>
  <c r="B42" i="3"/>
  <c r="F80" i="3"/>
  <c r="I79" i="3"/>
  <c r="H79" i="3"/>
  <c r="G79" i="3"/>
  <c r="G80" i="3" s="1"/>
  <c r="F79" i="3"/>
  <c r="E79" i="3"/>
  <c r="D79" i="3"/>
  <c r="C79" i="3"/>
  <c r="B79" i="3"/>
  <c r="B80" i="3" s="1"/>
  <c r="I76" i="3"/>
  <c r="I77" i="3" s="1"/>
  <c r="H76" i="3"/>
  <c r="G76" i="3"/>
  <c r="F76" i="3"/>
  <c r="E76" i="3"/>
  <c r="E78" i="3" s="1"/>
  <c r="D76" i="3"/>
  <c r="C76" i="3"/>
  <c r="C14" i="3" s="1"/>
  <c r="B76" i="3"/>
  <c r="B77" i="3" s="1"/>
  <c r="I73" i="3"/>
  <c r="H73" i="3"/>
  <c r="H74" i="3" s="1"/>
  <c r="G73" i="3"/>
  <c r="F73" i="3"/>
  <c r="E73" i="3"/>
  <c r="D73" i="3"/>
  <c r="D75" i="3" s="1"/>
  <c r="C73" i="3"/>
  <c r="B73" i="3"/>
  <c r="B74" i="3" s="1"/>
  <c r="I69" i="3"/>
  <c r="H69" i="3"/>
  <c r="G69" i="3"/>
  <c r="F69" i="3"/>
  <c r="F71" i="3" s="1"/>
  <c r="E69" i="3"/>
  <c r="D69" i="3"/>
  <c r="D72" i="3" s="1"/>
  <c r="C69" i="3"/>
  <c r="B69" i="3"/>
  <c r="K65" i="3"/>
  <c r="L65" i="3" s="1"/>
  <c r="K63" i="3"/>
  <c r="I64" i="3"/>
  <c r="H64" i="3"/>
  <c r="G64" i="3"/>
  <c r="F64" i="3"/>
  <c r="E64" i="3"/>
  <c r="D64" i="3"/>
  <c r="C64" i="3"/>
  <c r="B64" i="3"/>
  <c r="J63" i="3"/>
  <c r="I62" i="3"/>
  <c r="J62" i="3" s="1"/>
  <c r="H62" i="3"/>
  <c r="I63" i="3" s="1"/>
  <c r="I65" i="3" s="1"/>
  <c r="G62" i="3"/>
  <c r="G63" i="3" s="1"/>
  <c r="G65" i="3" s="1"/>
  <c r="F62" i="3"/>
  <c r="E62" i="3"/>
  <c r="D62" i="3"/>
  <c r="C62" i="3"/>
  <c r="B62" i="3"/>
  <c r="B63" i="3" s="1"/>
  <c r="K61" i="3"/>
  <c r="L61" i="3" s="1"/>
  <c r="K60" i="3"/>
  <c r="L60" i="3" s="1"/>
  <c r="M60" i="3" s="1"/>
  <c r="N60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C59" i="3" s="1"/>
  <c r="C61" i="3" s="1"/>
  <c r="B58" i="3"/>
  <c r="B59" i="3" s="1"/>
  <c r="K57" i="3"/>
  <c r="L57" i="3" s="1"/>
  <c r="K56" i="3"/>
  <c r="L56" i="3" s="1"/>
  <c r="M56" i="3" s="1"/>
  <c r="N56" i="3" s="1"/>
  <c r="I56" i="3"/>
  <c r="H56" i="3"/>
  <c r="G56" i="3"/>
  <c r="F56" i="3"/>
  <c r="E56" i="3"/>
  <c r="D56" i="3"/>
  <c r="C56" i="3"/>
  <c r="B56" i="3"/>
  <c r="I54" i="3"/>
  <c r="H54" i="3"/>
  <c r="G54" i="3"/>
  <c r="G55" i="3" s="1"/>
  <c r="G57" i="3" s="1"/>
  <c r="F54" i="3"/>
  <c r="E54" i="3"/>
  <c r="D54" i="3"/>
  <c r="C54" i="3"/>
  <c r="B54" i="3"/>
  <c r="B55" i="3" s="1"/>
  <c r="G53" i="3"/>
  <c r="E53" i="3"/>
  <c r="I52" i="3"/>
  <c r="I71" i="3" s="1"/>
  <c r="H52" i="3"/>
  <c r="G52" i="3"/>
  <c r="F52" i="3"/>
  <c r="F53" i="3" s="1"/>
  <c r="E52" i="3"/>
  <c r="D52" i="3"/>
  <c r="C52" i="3"/>
  <c r="B52" i="3"/>
  <c r="B53" i="3" s="1"/>
  <c r="C47" i="4"/>
  <c r="D47" i="4"/>
  <c r="E47" i="4"/>
  <c r="F47" i="4"/>
  <c r="G47" i="4"/>
  <c r="H47" i="4"/>
  <c r="I47" i="4"/>
  <c r="B47" i="4"/>
  <c r="C8" i="3"/>
  <c r="D8" i="3"/>
  <c r="E8" i="3"/>
  <c r="F8" i="3"/>
  <c r="G8" i="3"/>
  <c r="H8" i="3"/>
  <c r="I8" i="3"/>
  <c r="B8" i="3"/>
  <c r="C48" i="4"/>
  <c r="D48" i="4"/>
  <c r="E48" i="4"/>
  <c r="F48" i="4"/>
  <c r="G48" i="4"/>
  <c r="H48" i="4"/>
  <c r="I48" i="4"/>
  <c r="B48" i="4"/>
  <c r="D203" i="1"/>
  <c r="E203" i="1"/>
  <c r="F203" i="1"/>
  <c r="G203" i="1"/>
  <c r="H203" i="1"/>
  <c r="C203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C197" i="1"/>
  <c r="C198" i="1"/>
  <c r="C199" i="1"/>
  <c r="C200" i="1"/>
  <c r="C201" i="1"/>
  <c r="D202" i="1"/>
  <c r="E202" i="1"/>
  <c r="F202" i="1"/>
  <c r="G202" i="1"/>
  <c r="H202" i="1"/>
  <c r="C202" i="1"/>
  <c r="D196" i="1"/>
  <c r="E196" i="1"/>
  <c r="F196" i="1"/>
  <c r="G196" i="1"/>
  <c r="H196" i="1"/>
  <c r="C196" i="1"/>
  <c r="D195" i="1"/>
  <c r="E195" i="1"/>
  <c r="F195" i="1"/>
  <c r="G195" i="1"/>
  <c r="H195" i="1"/>
  <c r="C195" i="1"/>
  <c r="D191" i="1"/>
  <c r="E191" i="1"/>
  <c r="F191" i="1"/>
  <c r="G191" i="1"/>
  <c r="H191" i="1"/>
  <c r="C191" i="1"/>
  <c r="D187" i="1"/>
  <c r="E187" i="1"/>
  <c r="F187" i="1"/>
  <c r="G187" i="1"/>
  <c r="H187" i="1"/>
  <c r="C187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D183" i="1"/>
  <c r="E183" i="1"/>
  <c r="F183" i="1"/>
  <c r="G183" i="1"/>
  <c r="H183" i="1"/>
  <c r="C183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D179" i="1"/>
  <c r="E179" i="1"/>
  <c r="F179" i="1"/>
  <c r="G179" i="1"/>
  <c r="H179" i="1"/>
  <c r="C179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39" i="1"/>
  <c r="D139" i="1"/>
  <c r="E139" i="1"/>
  <c r="F139" i="1"/>
  <c r="G139" i="1"/>
  <c r="H139" i="1"/>
  <c r="I139" i="1"/>
  <c r="B139" i="1"/>
  <c r="B131" i="1"/>
  <c r="C131" i="1"/>
  <c r="D131" i="1"/>
  <c r="E131" i="1"/>
  <c r="F131" i="1"/>
  <c r="G131" i="1"/>
  <c r="C132" i="1"/>
  <c r="D132" i="1"/>
  <c r="E132" i="1"/>
  <c r="F132" i="1"/>
  <c r="G132" i="1"/>
  <c r="H132" i="1"/>
  <c r="I132" i="1"/>
  <c r="B125" i="1"/>
  <c r="C125" i="1"/>
  <c r="D125" i="1"/>
  <c r="E125" i="1"/>
  <c r="F125" i="1"/>
  <c r="G125" i="1"/>
  <c r="B64" i="1"/>
  <c r="C64" i="1"/>
  <c r="D64" i="1"/>
  <c r="E64" i="1"/>
  <c r="F64" i="1"/>
  <c r="G64" i="1"/>
  <c r="H96" i="1"/>
  <c r="E10" i="1"/>
  <c r="E12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D4" i="1"/>
  <c r="D10" i="1" s="1"/>
  <c r="D12" i="1" s="1"/>
  <c r="C4" i="1"/>
  <c r="C10" i="1" s="1"/>
  <c r="C12" i="1" s="1"/>
  <c r="B4" i="1"/>
  <c r="B10" i="1" s="1"/>
  <c r="B12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58" i="3" l="1"/>
  <c r="K59" i="3"/>
  <c r="L149" i="3"/>
  <c r="L91" i="3"/>
  <c r="J85" i="3"/>
  <c r="J4" i="4"/>
  <c r="H4" i="4"/>
  <c r="I4" i="4"/>
  <c r="B4" i="4"/>
  <c r="G4" i="4"/>
  <c r="F4" i="4"/>
  <c r="E4" i="4"/>
  <c r="D4" i="4"/>
  <c r="C4" i="4"/>
  <c r="C80" i="3"/>
  <c r="D140" i="3"/>
  <c r="F111" i="3"/>
  <c r="H132" i="3"/>
  <c r="E94" i="3"/>
  <c r="E96" i="3" s="1"/>
  <c r="I108" i="3"/>
  <c r="G139" i="3"/>
  <c r="G190" i="3"/>
  <c r="D55" i="3"/>
  <c r="D57" i="3" s="1"/>
  <c r="D63" i="3"/>
  <c r="E112" i="3"/>
  <c r="E88" i="3"/>
  <c r="H115" i="3"/>
  <c r="G165" i="3"/>
  <c r="F152" i="3"/>
  <c r="F154" i="3" s="1"/>
  <c r="J159" i="3"/>
  <c r="F174" i="3"/>
  <c r="I206" i="3"/>
  <c r="I177" i="3"/>
  <c r="I106" i="3"/>
  <c r="C132" i="3"/>
  <c r="G142" i="3"/>
  <c r="F196" i="3"/>
  <c r="B66" i="3"/>
  <c r="B67" i="3" s="1"/>
  <c r="G86" i="3"/>
  <c r="G88" i="3" s="1"/>
  <c r="I92" i="3"/>
  <c r="F133" i="3"/>
  <c r="F142" i="3"/>
  <c r="G169" i="3"/>
  <c r="C117" i="3"/>
  <c r="C119" i="3" s="1"/>
  <c r="E142" i="3"/>
  <c r="D156" i="3"/>
  <c r="D158" i="3" s="1"/>
  <c r="D14" i="3"/>
  <c r="B102" i="3"/>
  <c r="C167" i="3"/>
  <c r="H175" i="3"/>
  <c r="F190" i="3"/>
  <c r="F90" i="3"/>
  <c r="F92" i="3" s="1"/>
  <c r="C103" i="3"/>
  <c r="C121" i="3"/>
  <c r="C123" i="3" s="1"/>
  <c r="E148" i="3"/>
  <c r="E150" i="3" s="1"/>
  <c r="C163" i="3"/>
  <c r="H187" i="3"/>
  <c r="G193" i="3"/>
  <c r="C200" i="3"/>
  <c r="I53" i="3"/>
  <c r="B72" i="3"/>
  <c r="G106" i="3"/>
  <c r="B92" i="3"/>
  <c r="H97" i="3"/>
  <c r="H127" i="3"/>
  <c r="C140" i="3"/>
  <c r="F143" i="3"/>
  <c r="B158" i="3"/>
  <c r="H169" i="3"/>
  <c r="G171" i="3"/>
  <c r="F177" i="3"/>
  <c r="D182" i="3"/>
  <c r="C182" i="3"/>
  <c r="B210" i="3"/>
  <c r="F205" i="3"/>
  <c r="D215" i="3"/>
  <c r="E212" i="3"/>
  <c r="F209" i="3"/>
  <c r="D59" i="3"/>
  <c r="D61" i="3" s="1"/>
  <c r="E90" i="3"/>
  <c r="E92" i="3" s="1"/>
  <c r="E143" i="3"/>
  <c r="E74" i="3"/>
  <c r="E134" i="3"/>
  <c r="C55" i="3"/>
  <c r="C57" i="3" s="1"/>
  <c r="G59" i="3"/>
  <c r="G61" i="3" s="1"/>
  <c r="C63" i="3"/>
  <c r="C65" i="3" s="1"/>
  <c r="G71" i="3"/>
  <c r="F66" i="3"/>
  <c r="F14" i="3"/>
  <c r="D112" i="3"/>
  <c r="E103" i="3"/>
  <c r="G115" i="3"/>
  <c r="G125" i="3"/>
  <c r="G127" i="3" s="1"/>
  <c r="H139" i="3"/>
  <c r="H142" i="3"/>
  <c r="G150" i="3"/>
  <c r="E152" i="3"/>
  <c r="E154" i="3" s="1"/>
  <c r="G156" i="3"/>
  <c r="G158" i="3" s="1"/>
  <c r="E171" i="3"/>
  <c r="F182" i="3"/>
  <c r="F184" i="3" s="1"/>
  <c r="I187" i="3"/>
  <c r="H194" i="3"/>
  <c r="F68" i="3"/>
  <c r="F72" i="3"/>
  <c r="G197" i="3"/>
  <c r="D53" i="3"/>
  <c r="I55" i="3"/>
  <c r="I57" i="3" s="1"/>
  <c r="D66" i="3"/>
  <c r="H71" i="3"/>
  <c r="G77" i="3"/>
  <c r="G81" i="3"/>
  <c r="G111" i="3"/>
  <c r="D121" i="3"/>
  <c r="D123" i="3" s="1"/>
  <c r="E125" i="3"/>
  <c r="E127" i="3" s="1"/>
  <c r="I125" i="3"/>
  <c r="I127" i="3" s="1"/>
  <c r="E136" i="3"/>
  <c r="D137" i="3"/>
  <c r="G182" i="3"/>
  <c r="G187" i="3"/>
  <c r="G194" i="3"/>
  <c r="H196" i="3"/>
  <c r="F200" i="3"/>
  <c r="G14" i="3"/>
  <c r="C53" i="3"/>
  <c r="D143" i="3"/>
  <c r="B75" i="3"/>
  <c r="D81" i="3"/>
  <c r="I112" i="3"/>
  <c r="J112" i="3" s="1"/>
  <c r="K112" i="3" s="1"/>
  <c r="L112" i="3" s="1"/>
  <c r="M112" i="3" s="1"/>
  <c r="N112" i="3" s="1"/>
  <c r="C94" i="3"/>
  <c r="C96" i="3" s="1"/>
  <c r="B57" i="3"/>
  <c r="J54" i="3"/>
  <c r="B61" i="3"/>
  <c r="B65" i="3"/>
  <c r="I72" i="3"/>
  <c r="J72" i="3" s="1"/>
  <c r="K72" i="3" s="1"/>
  <c r="C75" i="3"/>
  <c r="D74" i="3"/>
  <c r="H78" i="3"/>
  <c r="E81" i="3"/>
  <c r="B106" i="3"/>
  <c r="B84" i="3"/>
  <c r="B88" i="3"/>
  <c r="H90" i="3"/>
  <c r="H92" i="3" s="1"/>
  <c r="G97" i="3"/>
  <c r="G99" i="3" s="1"/>
  <c r="B103" i="3"/>
  <c r="H112" i="3"/>
  <c r="E133" i="3"/>
  <c r="C134" i="3"/>
  <c r="B140" i="3"/>
  <c r="B139" i="3"/>
  <c r="H143" i="3"/>
  <c r="I178" i="3"/>
  <c r="J178" i="3" s="1"/>
  <c r="K178" i="3" s="1"/>
  <c r="L178" i="3" s="1"/>
  <c r="M178" i="3" s="1"/>
  <c r="N178" i="3" s="1"/>
  <c r="D163" i="3"/>
  <c r="D171" i="3"/>
  <c r="G188" i="3"/>
  <c r="I196" i="3"/>
  <c r="D200" i="3"/>
  <c r="F206" i="3"/>
  <c r="E209" i="3"/>
  <c r="E210" i="3"/>
  <c r="I74" i="3"/>
  <c r="F70" i="3"/>
  <c r="E75" i="3"/>
  <c r="F81" i="3"/>
  <c r="C109" i="3"/>
  <c r="H84" i="3"/>
  <c r="F94" i="3"/>
  <c r="F96" i="3" s="1"/>
  <c r="H106" i="3"/>
  <c r="G133" i="3"/>
  <c r="D117" i="3"/>
  <c r="D119" i="3" s="1"/>
  <c r="C128" i="3"/>
  <c r="C130" i="3" s="1"/>
  <c r="D139" i="3"/>
  <c r="G146" i="3"/>
  <c r="G181" i="3"/>
  <c r="C190" i="3"/>
  <c r="F210" i="3"/>
  <c r="E14" i="3"/>
  <c r="F77" i="3"/>
  <c r="E59" i="3"/>
  <c r="E61" i="3" s="1"/>
  <c r="C72" i="3"/>
  <c r="C77" i="3"/>
  <c r="F103" i="3"/>
  <c r="G123" i="3"/>
  <c r="H146" i="3"/>
  <c r="H163" i="3"/>
  <c r="H164" i="3" s="1"/>
  <c r="G172" i="3"/>
  <c r="D190" i="3"/>
  <c r="C212" i="3"/>
  <c r="E216" i="3"/>
  <c r="G216" i="3"/>
  <c r="H59" i="3"/>
  <c r="H61" i="3" s="1"/>
  <c r="E55" i="3"/>
  <c r="E57" i="3" s="1"/>
  <c r="D65" i="3"/>
  <c r="G70" i="3"/>
  <c r="I59" i="3"/>
  <c r="I61" i="3" s="1"/>
  <c r="F74" i="3"/>
  <c r="E77" i="3"/>
  <c r="C105" i="3"/>
  <c r="I130" i="3"/>
  <c r="J130" i="3" s="1"/>
  <c r="K130" i="3" s="1"/>
  <c r="L130" i="3" s="1"/>
  <c r="M130" i="3" s="1"/>
  <c r="N130" i="3" s="1"/>
  <c r="H134" i="3"/>
  <c r="I142" i="3"/>
  <c r="D150" i="3"/>
  <c r="G152" i="3"/>
  <c r="G154" i="3" s="1"/>
  <c r="E156" i="3"/>
  <c r="E158" i="3" s="1"/>
  <c r="D160" i="3"/>
  <c r="I169" i="3"/>
  <c r="J169" i="3" s="1"/>
  <c r="H172" i="3"/>
  <c r="I174" i="3"/>
  <c r="G186" i="3"/>
  <c r="F191" i="3"/>
  <c r="H193" i="3"/>
  <c r="D196" i="3"/>
  <c r="B201" i="3"/>
  <c r="H206" i="3"/>
  <c r="F216" i="3"/>
  <c r="H216" i="3"/>
  <c r="H55" i="3"/>
  <c r="H57" i="3" s="1"/>
  <c r="H63" i="3"/>
  <c r="H65" i="3" s="1"/>
  <c r="I84" i="3"/>
  <c r="H53" i="3"/>
  <c r="E63" i="3"/>
  <c r="E65" i="3" s="1"/>
  <c r="D70" i="3"/>
  <c r="H70" i="3"/>
  <c r="C78" i="3"/>
  <c r="H80" i="3"/>
  <c r="D92" i="3"/>
  <c r="G94" i="3"/>
  <c r="G96" i="3" s="1"/>
  <c r="F55" i="3"/>
  <c r="F57" i="3" s="1"/>
  <c r="F59" i="3"/>
  <c r="F61" i="3" s="1"/>
  <c r="F63" i="3"/>
  <c r="F65" i="3" s="1"/>
  <c r="E70" i="3"/>
  <c r="G74" i="3"/>
  <c r="D78" i="3"/>
  <c r="F78" i="3"/>
  <c r="I80" i="3"/>
  <c r="F84" i="3"/>
  <c r="C86" i="3"/>
  <c r="C88" i="3" s="1"/>
  <c r="F86" i="3"/>
  <c r="F88" i="3" s="1"/>
  <c r="C90" i="3"/>
  <c r="C92" i="3" s="1"/>
  <c r="I109" i="3"/>
  <c r="J109" i="3" s="1"/>
  <c r="K109" i="3" s="1"/>
  <c r="L109" i="3" s="1"/>
  <c r="M109" i="3" s="1"/>
  <c r="N109" i="3" s="1"/>
  <c r="F117" i="3"/>
  <c r="F119" i="3" s="1"/>
  <c r="B127" i="3"/>
  <c r="I134" i="3"/>
  <c r="J134" i="3" s="1"/>
  <c r="K134" i="3" s="1"/>
  <c r="L134" i="3" s="1"/>
  <c r="B137" i="3"/>
  <c r="F139" i="3"/>
  <c r="C148" i="3"/>
  <c r="F148" i="3"/>
  <c r="F150" i="3" s="1"/>
  <c r="H152" i="3"/>
  <c r="H154" i="3" s="1"/>
  <c r="F156" i="3"/>
  <c r="E160" i="3"/>
  <c r="B168" i="3"/>
  <c r="H167" i="3"/>
  <c r="E174" i="3"/>
  <c r="B182" i="3"/>
  <c r="C183" i="3" s="1"/>
  <c r="H186" i="3"/>
  <c r="G191" i="3"/>
  <c r="H197" i="3"/>
  <c r="F201" i="3"/>
  <c r="F203" i="3" s="1"/>
  <c r="F207" i="3"/>
  <c r="B14" i="3"/>
  <c r="D80" i="3"/>
  <c r="D86" i="3"/>
  <c r="D88" i="3" s="1"/>
  <c r="I94" i="3"/>
  <c r="I96" i="3" s="1"/>
  <c r="D115" i="3"/>
  <c r="B133" i="3"/>
  <c r="C143" i="3"/>
  <c r="F178" i="3"/>
  <c r="I167" i="3"/>
  <c r="H178" i="3"/>
  <c r="B187" i="3"/>
  <c r="F197" i="3"/>
  <c r="B209" i="3"/>
  <c r="E213" i="3"/>
  <c r="I14" i="3"/>
  <c r="G205" i="3"/>
  <c r="C210" i="3"/>
  <c r="C209" i="3"/>
  <c r="F212" i="3"/>
  <c r="G213" i="3"/>
  <c r="H14" i="3"/>
  <c r="F18" i="4"/>
  <c r="H18" i="4"/>
  <c r="I18" i="4"/>
  <c r="B18" i="4"/>
  <c r="G18" i="4"/>
  <c r="C18" i="4"/>
  <c r="D18" i="4"/>
  <c r="E18" i="4"/>
  <c r="N92" i="3"/>
  <c r="D99" i="3"/>
  <c r="D98" i="3"/>
  <c r="K85" i="3"/>
  <c r="I98" i="3"/>
  <c r="I105" i="3"/>
  <c r="F112" i="3"/>
  <c r="C146" i="3"/>
  <c r="C165" i="3"/>
  <c r="C168" i="3"/>
  <c r="L87" i="3"/>
  <c r="F101" i="3"/>
  <c r="I117" i="3"/>
  <c r="I119" i="3" s="1"/>
  <c r="J116" i="3"/>
  <c r="F136" i="3"/>
  <c r="F128" i="3"/>
  <c r="N154" i="3"/>
  <c r="M152" i="3"/>
  <c r="C84" i="3"/>
  <c r="I86" i="3"/>
  <c r="I88" i="3" s="1"/>
  <c r="G90" i="3"/>
  <c r="G92" i="3" s="1"/>
  <c r="J93" i="3"/>
  <c r="K93" i="3" s="1"/>
  <c r="L93" i="3" s="1"/>
  <c r="M93" i="3" s="1"/>
  <c r="N93" i="3" s="1"/>
  <c r="H94" i="3"/>
  <c r="H96" i="3" s="1"/>
  <c r="E101" i="3"/>
  <c r="F102" i="3"/>
  <c r="B109" i="3"/>
  <c r="C112" i="3"/>
  <c r="I115" i="3"/>
  <c r="I143" i="3"/>
  <c r="J143" i="3" s="1"/>
  <c r="K143" i="3" s="1"/>
  <c r="L143" i="3" s="1"/>
  <c r="M143" i="3" s="1"/>
  <c r="N143" i="3" s="1"/>
  <c r="G136" i="3"/>
  <c r="M149" i="3"/>
  <c r="L148" i="3"/>
  <c r="D183" i="3"/>
  <c r="D184" i="3"/>
  <c r="B215" i="3"/>
  <c r="B216" i="3"/>
  <c r="E102" i="3"/>
  <c r="B196" i="3"/>
  <c r="B188" i="3"/>
  <c r="B197" i="3"/>
  <c r="I99" i="3"/>
  <c r="J99" i="3" s="1"/>
  <c r="K99" i="3" s="1"/>
  <c r="L99" i="3" s="1"/>
  <c r="M99" i="3" s="1"/>
  <c r="N99" i="3" s="1"/>
  <c r="D101" i="3"/>
  <c r="C102" i="3"/>
  <c r="B111" i="3"/>
  <c r="B112" i="3"/>
  <c r="D132" i="3"/>
  <c r="D133" i="3"/>
  <c r="D128" i="3"/>
  <c r="D134" i="3"/>
  <c r="C184" i="3"/>
  <c r="D84" i="3"/>
  <c r="C99" i="3"/>
  <c r="H103" i="3"/>
  <c r="G102" i="3"/>
  <c r="C106" i="3"/>
  <c r="C108" i="3"/>
  <c r="D109" i="3"/>
  <c r="D111" i="3"/>
  <c r="C111" i="3"/>
  <c r="F121" i="3"/>
  <c r="F123" i="3" s="1"/>
  <c r="E121" i="3"/>
  <c r="E123" i="3" s="1"/>
  <c r="H121" i="3"/>
  <c r="H123" i="3" s="1"/>
  <c r="H136" i="3"/>
  <c r="H128" i="3"/>
  <c r="H137" i="3"/>
  <c r="F137" i="3"/>
  <c r="E186" i="3"/>
  <c r="E187" i="3"/>
  <c r="E188" i="3"/>
  <c r="I193" i="3"/>
  <c r="I194" i="3"/>
  <c r="J194" i="3" s="1"/>
  <c r="K194" i="3" s="1"/>
  <c r="L194" i="3" s="1"/>
  <c r="M194" i="3" s="1"/>
  <c r="N194" i="3" s="1"/>
  <c r="J89" i="3"/>
  <c r="K89" i="3" s="1"/>
  <c r="E84" i="3"/>
  <c r="I101" i="3"/>
  <c r="I102" i="3"/>
  <c r="H102" i="3"/>
  <c r="I103" i="3"/>
  <c r="J103" i="3" s="1"/>
  <c r="E105" i="3"/>
  <c r="E106" i="3"/>
  <c r="D106" i="3"/>
  <c r="E109" i="3"/>
  <c r="C137" i="3"/>
  <c r="C115" i="3"/>
  <c r="C133" i="3"/>
  <c r="I137" i="3"/>
  <c r="G140" i="3"/>
  <c r="L152" i="3"/>
  <c r="B174" i="3"/>
  <c r="B175" i="3"/>
  <c r="D216" i="3"/>
  <c r="B101" i="3"/>
  <c r="B97" i="3"/>
  <c r="F105" i="3"/>
  <c r="F97" i="3"/>
  <c r="D125" i="3"/>
  <c r="D127" i="3" s="1"/>
  <c r="C125" i="3"/>
  <c r="C127" i="3" s="1"/>
  <c r="I139" i="3"/>
  <c r="I140" i="3"/>
  <c r="J140" i="3" s="1"/>
  <c r="K140" i="3" s="1"/>
  <c r="L140" i="3" s="1"/>
  <c r="M140" i="3" s="1"/>
  <c r="N140" i="3" s="1"/>
  <c r="N152" i="3"/>
  <c r="H190" i="3"/>
  <c r="H182" i="3"/>
  <c r="H191" i="3"/>
  <c r="L199" i="3"/>
  <c r="K207" i="3"/>
  <c r="E97" i="3"/>
  <c r="F106" i="3"/>
  <c r="L124" i="3"/>
  <c r="G84" i="3"/>
  <c r="G105" i="3"/>
  <c r="F108" i="3"/>
  <c r="F109" i="3"/>
  <c r="L125" i="3"/>
  <c r="M126" i="3"/>
  <c r="B142" i="3"/>
  <c r="B143" i="3"/>
  <c r="I168" i="3"/>
  <c r="I175" i="3"/>
  <c r="J175" i="3" s="1"/>
  <c r="K175" i="3" s="1"/>
  <c r="L175" i="3" s="1"/>
  <c r="M175" i="3" s="1"/>
  <c r="N175" i="3" s="1"/>
  <c r="I146" i="3"/>
  <c r="I152" i="3"/>
  <c r="I154" i="3" s="1"/>
  <c r="J151" i="3"/>
  <c r="K151" i="3" s="1"/>
  <c r="L156" i="3"/>
  <c r="H98" i="3"/>
  <c r="H99" i="3"/>
  <c r="D102" i="3"/>
  <c r="D103" i="3"/>
  <c r="H105" i="3"/>
  <c r="H108" i="3"/>
  <c r="G108" i="3"/>
  <c r="I111" i="3"/>
  <c r="H111" i="3"/>
  <c r="H117" i="3"/>
  <c r="H119" i="3" s="1"/>
  <c r="G117" i="3"/>
  <c r="G119" i="3" s="1"/>
  <c r="N119" i="3"/>
  <c r="N117" i="3" s="1"/>
  <c r="M117" i="3"/>
  <c r="L121" i="3"/>
  <c r="L120" i="3" s="1"/>
  <c r="M122" i="3"/>
  <c r="F125" i="3"/>
  <c r="F127" i="3" s="1"/>
  <c r="I129" i="3"/>
  <c r="B134" i="3"/>
  <c r="B132" i="3"/>
  <c r="B128" i="3"/>
  <c r="I171" i="3"/>
  <c r="I163" i="3"/>
  <c r="I172" i="3"/>
  <c r="C207" i="3"/>
  <c r="C205" i="3"/>
  <c r="C206" i="3"/>
  <c r="C201" i="3"/>
  <c r="D213" i="3"/>
  <c r="G112" i="3"/>
  <c r="E115" i="3"/>
  <c r="I121" i="3"/>
  <c r="I123" i="3" s="1"/>
  <c r="F132" i="3"/>
  <c r="I133" i="3"/>
  <c r="B136" i="3"/>
  <c r="E137" i="3"/>
  <c r="C139" i="3"/>
  <c r="F140" i="3"/>
  <c r="D142" i="3"/>
  <c r="G143" i="3"/>
  <c r="F158" i="3"/>
  <c r="K180" i="3"/>
  <c r="F186" i="3"/>
  <c r="I190" i="3"/>
  <c r="I182" i="3"/>
  <c r="I191" i="3"/>
  <c r="B193" i="3"/>
  <c r="B194" i="3"/>
  <c r="C196" i="3"/>
  <c r="C197" i="3"/>
  <c r="B207" i="3"/>
  <c r="D210" i="3"/>
  <c r="C213" i="3"/>
  <c r="C215" i="3"/>
  <c r="G137" i="3"/>
  <c r="H140" i="3"/>
  <c r="D172" i="3"/>
  <c r="D146" i="3"/>
  <c r="I150" i="3"/>
  <c r="H156" i="3"/>
  <c r="H158" i="3" s="1"/>
  <c r="D162" i="3"/>
  <c r="E169" i="3"/>
  <c r="E167" i="3"/>
  <c r="E168" i="3"/>
  <c r="C171" i="3"/>
  <c r="B171" i="3"/>
  <c r="B163" i="3"/>
  <c r="C164" i="3" s="1"/>
  <c r="B172" i="3"/>
  <c r="D174" i="3"/>
  <c r="C174" i="3"/>
  <c r="C175" i="3"/>
  <c r="C177" i="3"/>
  <c r="C169" i="3"/>
  <c r="C178" i="3"/>
  <c r="E200" i="3"/>
  <c r="D205" i="3"/>
  <c r="D206" i="3"/>
  <c r="D201" i="3"/>
  <c r="G103" i="3"/>
  <c r="E128" i="3"/>
  <c r="I132" i="3"/>
  <c r="G134" i="3"/>
  <c r="E175" i="3"/>
  <c r="E146" i="3"/>
  <c r="J147" i="3"/>
  <c r="H150" i="3"/>
  <c r="C152" i="3"/>
  <c r="C154" i="3" s="1"/>
  <c r="I156" i="3"/>
  <c r="I158" i="3" s="1"/>
  <c r="J155" i="3"/>
  <c r="K155" i="3" s="1"/>
  <c r="L155" i="3" s="1"/>
  <c r="M155" i="3" s="1"/>
  <c r="N155" i="3" s="1"/>
  <c r="N157" i="3"/>
  <c r="N156" i="3" s="1"/>
  <c r="M156" i="3"/>
  <c r="E162" i="3"/>
  <c r="D164" i="3"/>
  <c r="D165" i="3"/>
  <c r="G167" i="3"/>
  <c r="F167" i="3"/>
  <c r="F168" i="3"/>
  <c r="C172" i="3"/>
  <c r="D175" i="3"/>
  <c r="D177" i="3"/>
  <c r="D178" i="3"/>
  <c r="D194" i="3"/>
  <c r="D181" i="3"/>
  <c r="D191" i="3"/>
  <c r="E194" i="3"/>
  <c r="E205" i="3"/>
  <c r="G209" i="3"/>
  <c r="G201" i="3"/>
  <c r="G210" i="3"/>
  <c r="B146" i="3"/>
  <c r="C150" i="3"/>
  <c r="L160" i="3"/>
  <c r="E163" i="3"/>
  <c r="G168" i="3"/>
  <c r="D168" i="3"/>
  <c r="E181" i="3"/>
  <c r="E197" i="3"/>
  <c r="E191" i="3"/>
  <c r="H209" i="3"/>
  <c r="H201" i="3"/>
  <c r="H210" i="3"/>
  <c r="F146" i="3"/>
  <c r="H160" i="3"/>
  <c r="H162" i="3" s="1"/>
  <c r="G160" i="3"/>
  <c r="G162" i="3" s="1"/>
  <c r="M161" i="3"/>
  <c r="E172" i="3"/>
  <c r="F175" i="3"/>
  <c r="F181" i="3"/>
  <c r="C188" i="3"/>
  <c r="B202" i="3"/>
  <c r="B203" i="3"/>
  <c r="I209" i="3"/>
  <c r="H212" i="3"/>
  <c r="H213" i="3"/>
  <c r="K169" i="3"/>
  <c r="F172" i="3"/>
  <c r="G175" i="3"/>
  <c r="G178" i="3"/>
  <c r="D188" i="3"/>
  <c r="D186" i="3"/>
  <c r="D187" i="3"/>
  <c r="J211" i="3"/>
  <c r="J212" i="3" s="1"/>
  <c r="I212" i="3"/>
  <c r="I213" i="3"/>
  <c r="J213" i="3" s="1"/>
  <c r="K213" i="3" s="1"/>
  <c r="L213" i="3" s="1"/>
  <c r="M213" i="3" s="1"/>
  <c r="N213" i="3" s="1"/>
  <c r="I215" i="3"/>
  <c r="I216" i="3"/>
  <c r="J216" i="3" s="1"/>
  <c r="K160" i="3"/>
  <c r="K159" i="3" s="1"/>
  <c r="L159" i="3" s="1"/>
  <c r="F163" i="3"/>
  <c r="B167" i="3"/>
  <c r="F171" i="3"/>
  <c r="G174" i="3"/>
  <c r="H177" i="3"/>
  <c r="I181" i="3"/>
  <c r="E182" i="3"/>
  <c r="I186" i="3"/>
  <c r="E190" i="3"/>
  <c r="F193" i="3"/>
  <c r="G196" i="3"/>
  <c r="H205" i="3"/>
  <c r="H188" i="3"/>
  <c r="I200" i="3"/>
  <c r="E201" i="3"/>
  <c r="I205" i="3"/>
  <c r="G207" i="3"/>
  <c r="D167" i="3"/>
  <c r="B169" i="3"/>
  <c r="E178" i="3"/>
  <c r="C181" i="3"/>
  <c r="C186" i="3"/>
  <c r="F187" i="3"/>
  <c r="I188" i="3"/>
  <c r="J188" i="3" s="1"/>
  <c r="B191" i="3"/>
  <c r="C194" i="3"/>
  <c r="D197" i="3"/>
  <c r="B205" i="3"/>
  <c r="E206" i="3"/>
  <c r="H207" i="3"/>
  <c r="I210" i="3"/>
  <c r="B213" i="3"/>
  <c r="C216" i="3"/>
  <c r="H168" i="3"/>
  <c r="I201" i="3"/>
  <c r="B35" i="3"/>
  <c r="M65" i="3"/>
  <c r="M57" i="3"/>
  <c r="M61" i="3"/>
  <c r="L59" i="3"/>
  <c r="K62" i="3"/>
  <c r="M64" i="3"/>
  <c r="N64" i="3" s="1"/>
  <c r="C66" i="3"/>
  <c r="B71" i="3"/>
  <c r="E72" i="3"/>
  <c r="C74" i="3"/>
  <c r="F75" i="3"/>
  <c r="D77" i="3"/>
  <c r="G78" i="3"/>
  <c r="E80" i="3"/>
  <c r="H81" i="3"/>
  <c r="G75" i="3"/>
  <c r="I81" i="3"/>
  <c r="J81" i="3" s="1"/>
  <c r="K81" i="3" s="1"/>
  <c r="L81" i="3" s="1"/>
  <c r="M81" i="3" s="1"/>
  <c r="N81" i="3" s="1"/>
  <c r="E66" i="3"/>
  <c r="I70" i="3"/>
  <c r="D71" i="3"/>
  <c r="G72" i="3"/>
  <c r="H75" i="3"/>
  <c r="I78" i="3"/>
  <c r="J78" i="3" s="1"/>
  <c r="K78" i="3" s="1"/>
  <c r="L78" i="3" s="1"/>
  <c r="M78" i="3" s="1"/>
  <c r="N78" i="3" s="1"/>
  <c r="B81" i="3"/>
  <c r="C71" i="3"/>
  <c r="D68" i="3"/>
  <c r="B70" i="3"/>
  <c r="E71" i="3"/>
  <c r="H72" i="3"/>
  <c r="I75" i="3"/>
  <c r="B78" i="3"/>
  <c r="C81" i="3"/>
  <c r="G66" i="3"/>
  <c r="C70" i="3"/>
  <c r="H77" i="3"/>
  <c r="H66" i="3"/>
  <c r="H5" i="3" s="1"/>
  <c r="I66" i="3"/>
  <c r="A51" i="3"/>
  <c r="K58" i="3" l="1"/>
  <c r="L58" i="3" s="1"/>
  <c r="L90" i="3"/>
  <c r="L89" i="3" s="1"/>
  <c r="M91" i="3"/>
  <c r="K54" i="3"/>
  <c r="L54" i="3" s="1"/>
  <c r="J52" i="3"/>
  <c r="J76" i="3" s="1"/>
  <c r="I5" i="3"/>
  <c r="F5" i="3"/>
  <c r="E5" i="3"/>
  <c r="B68" i="3"/>
  <c r="B5" i="3"/>
  <c r="B5" i="4" s="1"/>
  <c r="B7" i="4" s="1"/>
  <c r="F5" i="4"/>
  <c r="F7" i="4" s="1"/>
  <c r="F11" i="3"/>
  <c r="F46" i="4" s="1"/>
  <c r="F49" i="4" s="1"/>
  <c r="F53" i="4" s="1"/>
  <c r="F54" i="4" s="1"/>
  <c r="F55" i="4" s="1"/>
  <c r="B11" i="3"/>
  <c r="B46" i="4" s="1"/>
  <c r="B49" i="4" s="1"/>
  <c r="B53" i="4" s="1"/>
  <c r="B54" i="4" s="1"/>
  <c r="B55" i="4" s="1"/>
  <c r="G5" i="3"/>
  <c r="E5" i="4"/>
  <c r="E7" i="4" s="1"/>
  <c r="E11" i="3"/>
  <c r="E46" i="4" s="1"/>
  <c r="E49" i="4" s="1"/>
  <c r="E53" i="4" s="1"/>
  <c r="E54" i="4" s="1"/>
  <c r="E55" i="4" s="1"/>
  <c r="D5" i="3"/>
  <c r="D67" i="3"/>
  <c r="C5" i="3"/>
  <c r="C6" i="3" s="1"/>
  <c r="H11" i="3"/>
  <c r="H46" i="4" s="1"/>
  <c r="H49" i="4" s="1"/>
  <c r="H53" i="4" s="1"/>
  <c r="H54" i="4" s="1"/>
  <c r="H55" i="4" s="1"/>
  <c r="H5" i="4"/>
  <c r="H7" i="4" s="1"/>
  <c r="G184" i="3"/>
  <c r="G183" i="3"/>
  <c r="I11" i="3"/>
  <c r="I46" i="4" s="1"/>
  <c r="I49" i="4" s="1"/>
  <c r="I53" i="4" s="1"/>
  <c r="I54" i="4" s="1"/>
  <c r="I55" i="4" s="1"/>
  <c r="I5" i="4"/>
  <c r="I7" i="4" s="1"/>
  <c r="J192" i="3"/>
  <c r="J193" i="3" s="1"/>
  <c r="B183" i="3"/>
  <c r="B184" i="3"/>
  <c r="H165" i="3"/>
  <c r="G203" i="3"/>
  <c r="G202" i="3"/>
  <c r="E98" i="3"/>
  <c r="E99" i="3"/>
  <c r="F99" i="3"/>
  <c r="F98" i="3"/>
  <c r="G98" i="3"/>
  <c r="K83" i="3"/>
  <c r="E203" i="3"/>
  <c r="F202" i="3"/>
  <c r="E202" i="3"/>
  <c r="E183" i="3"/>
  <c r="E184" i="3"/>
  <c r="F183" i="3"/>
  <c r="K216" i="3"/>
  <c r="J214" i="3"/>
  <c r="I165" i="3"/>
  <c r="J165" i="3" s="1"/>
  <c r="K165" i="3" s="1"/>
  <c r="L165" i="3" s="1"/>
  <c r="M165" i="3" s="1"/>
  <c r="N165" i="3" s="1"/>
  <c r="I164" i="3"/>
  <c r="L151" i="3"/>
  <c r="M151" i="3" s="1"/>
  <c r="N151" i="3" s="1"/>
  <c r="K103" i="3"/>
  <c r="M134" i="3"/>
  <c r="J83" i="3"/>
  <c r="F164" i="3"/>
  <c r="F165" i="3"/>
  <c r="G164" i="3"/>
  <c r="D202" i="3"/>
  <c r="D203" i="3"/>
  <c r="K188" i="3"/>
  <c r="J185" i="3"/>
  <c r="J145" i="3"/>
  <c r="K147" i="3"/>
  <c r="M121" i="3"/>
  <c r="M120" i="3" s="1"/>
  <c r="N120" i="3" s="1"/>
  <c r="N122" i="3"/>
  <c r="N121" i="3" s="1"/>
  <c r="M125" i="3"/>
  <c r="M124" i="3" s="1"/>
  <c r="N124" i="3" s="1"/>
  <c r="N126" i="3"/>
  <c r="N125" i="3" s="1"/>
  <c r="B164" i="3"/>
  <c r="B165" i="3"/>
  <c r="I183" i="3"/>
  <c r="I184" i="3"/>
  <c r="J184" i="3" s="1"/>
  <c r="L207" i="3"/>
  <c r="B99" i="3"/>
  <c r="C98" i="3"/>
  <c r="B98" i="3"/>
  <c r="D130" i="3"/>
  <c r="D129" i="3"/>
  <c r="H129" i="3"/>
  <c r="H130" i="3"/>
  <c r="M160" i="3"/>
  <c r="M159" i="3" s="1"/>
  <c r="N159" i="3" s="1"/>
  <c r="N161" i="3"/>
  <c r="N160" i="3" s="1"/>
  <c r="H184" i="3"/>
  <c r="H183" i="3"/>
  <c r="L86" i="3"/>
  <c r="L85" i="3" s="1"/>
  <c r="M87" i="3"/>
  <c r="E164" i="3"/>
  <c r="E165" i="3"/>
  <c r="B129" i="3"/>
  <c r="B130" i="3"/>
  <c r="L211" i="3"/>
  <c r="M199" i="3"/>
  <c r="N149" i="3"/>
  <c r="N148" i="3" s="1"/>
  <c r="M148" i="3"/>
  <c r="F130" i="3"/>
  <c r="G129" i="3"/>
  <c r="F129" i="3"/>
  <c r="H202" i="3"/>
  <c r="H203" i="3"/>
  <c r="C202" i="3"/>
  <c r="C203" i="3"/>
  <c r="I202" i="3"/>
  <c r="I203" i="3"/>
  <c r="J203" i="3" s="1"/>
  <c r="L169" i="3"/>
  <c r="E130" i="3"/>
  <c r="E129" i="3"/>
  <c r="K192" i="3"/>
  <c r="K193" i="3" s="1"/>
  <c r="K195" i="3"/>
  <c r="K196" i="3" s="1"/>
  <c r="L180" i="3"/>
  <c r="K211" i="3"/>
  <c r="K212" i="3" s="1"/>
  <c r="C129" i="3"/>
  <c r="K116" i="3"/>
  <c r="J114" i="3"/>
  <c r="I67" i="3"/>
  <c r="I68" i="3"/>
  <c r="J68" i="3" s="1"/>
  <c r="K68" i="3" s="1"/>
  <c r="L68" i="3" s="1"/>
  <c r="M68" i="3" s="1"/>
  <c r="N68" i="3" s="1"/>
  <c r="L72" i="3"/>
  <c r="C67" i="3"/>
  <c r="C68" i="3"/>
  <c r="G68" i="3"/>
  <c r="G67" i="3"/>
  <c r="E67" i="3"/>
  <c r="E68" i="3"/>
  <c r="F67" i="3"/>
  <c r="L63" i="3"/>
  <c r="L62" i="3" s="1"/>
  <c r="N57" i="3"/>
  <c r="H67" i="3"/>
  <c r="H68" i="3"/>
  <c r="N61" i="3"/>
  <c r="N59" i="3" s="1"/>
  <c r="M59" i="3"/>
  <c r="M58" i="3" s="1"/>
  <c r="N58" i="3" s="1"/>
  <c r="N65" i="3"/>
  <c r="N63" i="3" s="1"/>
  <c r="M63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E13" i="3"/>
  <c r="F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B7" i="3"/>
  <c r="I6" i="3"/>
  <c r="H6" i="3"/>
  <c r="G6" i="3"/>
  <c r="F6" i="3"/>
  <c r="B6" i="3"/>
  <c r="I4" i="3"/>
  <c r="H4" i="3"/>
  <c r="G4" i="3"/>
  <c r="F4" i="3"/>
  <c r="E4" i="3"/>
  <c r="D4" i="3"/>
  <c r="C4" i="3"/>
  <c r="B4" i="3"/>
  <c r="M62" i="3" l="1"/>
  <c r="N62" i="3" s="1"/>
  <c r="J79" i="3"/>
  <c r="J69" i="3" s="1"/>
  <c r="J53" i="3"/>
  <c r="N91" i="3"/>
  <c r="N90" i="3" s="1"/>
  <c r="M90" i="3"/>
  <c r="M89" i="3" s="1"/>
  <c r="N89" i="3" s="1"/>
  <c r="K52" i="3"/>
  <c r="K66" i="3" s="1"/>
  <c r="M54" i="3"/>
  <c r="N54" i="3" s="1"/>
  <c r="N52" i="3" s="1"/>
  <c r="C7" i="3"/>
  <c r="B13" i="3"/>
  <c r="F13" i="3"/>
  <c r="H13" i="3"/>
  <c r="I12" i="3"/>
  <c r="D5" i="4"/>
  <c r="D7" i="4" s="1"/>
  <c r="E8" i="4" s="1"/>
  <c r="D11" i="3"/>
  <c r="D46" i="4" s="1"/>
  <c r="D49" i="4" s="1"/>
  <c r="D53" i="4" s="1"/>
  <c r="D54" i="4" s="1"/>
  <c r="D55" i="4" s="1"/>
  <c r="D6" i="3"/>
  <c r="D7" i="3"/>
  <c r="E11" i="4"/>
  <c r="E9" i="4"/>
  <c r="J77" i="3"/>
  <c r="G11" i="3"/>
  <c r="G46" i="4" s="1"/>
  <c r="G49" i="4" s="1"/>
  <c r="G53" i="4" s="1"/>
  <c r="G54" i="4" s="1"/>
  <c r="G55" i="4" s="1"/>
  <c r="G5" i="4"/>
  <c r="G7" i="4" s="1"/>
  <c r="H8" i="4" s="1"/>
  <c r="I11" i="4"/>
  <c r="I8" i="4"/>
  <c r="I9" i="4"/>
  <c r="H9" i="4"/>
  <c r="H11" i="4"/>
  <c r="B11" i="4"/>
  <c r="B8" i="4"/>
  <c r="B9" i="4"/>
  <c r="E6" i="3"/>
  <c r="C5" i="4"/>
  <c r="C7" i="4" s="1"/>
  <c r="C11" i="3"/>
  <c r="C46" i="4" s="1"/>
  <c r="C49" i="4" s="1"/>
  <c r="C53" i="4" s="1"/>
  <c r="C54" i="4" s="1"/>
  <c r="C55" i="4" s="1"/>
  <c r="F11" i="4"/>
  <c r="F8" i="4"/>
  <c r="F9" i="4"/>
  <c r="L83" i="3"/>
  <c r="K203" i="3"/>
  <c r="J201" i="3"/>
  <c r="L103" i="3"/>
  <c r="L192" i="3"/>
  <c r="L193" i="3" s="1"/>
  <c r="L195" i="3"/>
  <c r="L196" i="3" s="1"/>
  <c r="M180" i="3"/>
  <c r="M211" i="3"/>
  <c r="M212" i="3" s="1"/>
  <c r="N199" i="3"/>
  <c r="M86" i="3"/>
  <c r="M85" i="3" s="1"/>
  <c r="N87" i="3"/>
  <c r="N86" i="3" s="1"/>
  <c r="K184" i="3"/>
  <c r="J182" i="3"/>
  <c r="L147" i="3"/>
  <c r="K145" i="3"/>
  <c r="J115" i="3"/>
  <c r="J138" i="3"/>
  <c r="J139" i="3" s="1"/>
  <c r="J128" i="3"/>
  <c r="J141" i="3"/>
  <c r="J176" i="3"/>
  <c r="J163" i="3"/>
  <c r="J173" i="3"/>
  <c r="J174" i="3" s="1"/>
  <c r="J146" i="3"/>
  <c r="J97" i="3"/>
  <c r="J107" i="3"/>
  <c r="J108" i="3" s="1"/>
  <c r="J110" i="3"/>
  <c r="J84" i="3"/>
  <c r="J215" i="3"/>
  <c r="J204" i="3"/>
  <c r="M207" i="3"/>
  <c r="L116" i="3"/>
  <c r="K114" i="3"/>
  <c r="J186" i="3"/>
  <c r="L216" i="3"/>
  <c r="K214" i="3"/>
  <c r="K107" i="3"/>
  <c r="K97" i="3"/>
  <c r="K110" i="3"/>
  <c r="K100" i="3" s="1"/>
  <c r="K84" i="3"/>
  <c r="L212" i="3"/>
  <c r="L188" i="3"/>
  <c r="K185" i="3"/>
  <c r="N134" i="3"/>
  <c r="M169" i="3"/>
  <c r="J80" i="3"/>
  <c r="L52" i="3"/>
  <c r="M72" i="3"/>
  <c r="J66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L25" i="3"/>
  <c r="M25" i="3" s="1"/>
  <c r="N25" i="3" s="1"/>
  <c r="K26" i="3"/>
  <c r="L26" i="3" s="1"/>
  <c r="M26" i="3" s="1"/>
  <c r="N26" i="3" s="1"/>
  <c r="K79" i="3" l="1"/>
  <c r="K53" i="3"/>
  <c r="K76" i="3"/>
  <c r="K77" i="3" s="1"/>
  <c r="M52" i="3"/>
  <c r="M53" i="3" s="1"/>
  <c r="C11" i="4"/>
  <c r="C8" i="4"/>
  <c r="C9" i="4"/>
  <c r="E13" i="4"/>
  <c r="E14" i="4"/>
  <c r="I14" i="4"/>
  <c r="I13" i="4"/>
  <c r="C12" i="3"/>
  <c r="C13" i="3"/>
  <c r="G11" i="4"/>
  <c r="G8" i="4"/>
  <c r="G9" i="4"/>
  <c r="B14" i="4"/>
  <c r="B13" i="4"/>
  <c r="H12" i="3"/>
  <c r="G13" i="3"/>
  <c r="G12" i="3"/>
  <c r="F13" i="4"/>
  <c r="F14" i="4"/>
  <c r="H14" i="4"/>
  <c r="H13" i="4"/>
  <c r="E12" i="3"/>
  <c r="D13" i="3"/>
  <c r="D12" i="3"/>
  <c r="D11" i="4"/>
  <c r="D8" i="4"/>
  <c r="D9" i="4"/>
  <c r="K102" i="3"/>
  <c r="M83" i="3"/>
  <c r="N85" i="3"/>
  <c r="N83" i="3" s="1"/>
  <c r="K186" i="3"/>
  <c r="L185" i="3"/>
  <c r="M188" i="3"/>
  <c r="J142" i="3"/>
  <c r="J131" i="3"/>
  <c r="J135" i="3" s="1"/>
  <c r="J111" i="3"/>
  <c r="J100" i="3"/>
  <c r="J104" i="3" s="1"/>
  <c r="N211" i="3"/>
  <c r="N212" i="3" s="1"/>
  <c r="K115" i="3"/>
  <c r="K138" i="3"/>
  <c r="K139" i="3" s="1"/>
  <c r="K141" i="3"/>
  <c r="K128" i="3"/>
  <c r="M103" i="3"/>
  <c r="K111" i="3"/>
  <c r="M116" i="3"/>
  <c r="L114" i="3"/>
  <c r="J98" i="3"/>
  <c r="N169" i="3"/>
  <c r="K104" i="3"/>
  <c r="K98" i="3"/>
  <c r="K163" i="3"/>
  <c r="K146" i="3"/>
  <c r="K173" i="3"/>
  <c r="K174" i="3" s="1"/>
  <c r="K176" i="3"/>
  <c r="J202" i="3"/>
  <c r="J208" i="3"/>
  <c r="M216" i="3"/>
  <c r="L214" i="3"/>
  <c r="J129" i="3"/>
  <c r="K108" i="3"/>
  <c r="N207" i="3"/>
  <c r="M147" i="3"/>
  <c r="L145" i="3"/>
  <c r="L203" i="3"/>
  <c r="K201" i="3"/>
  <c r="K215" i="3"/>
  <c r="K204" i="3"/>
  <c r="J205" i="3"/>
  <c r="J164" i="3"/>
  <c r="J183" i="3"/>
  <c r="J189" i="3"/>
  <c r="M192" i="3"/>
  <c r="M193" i="3" s="1"/>
  <c r="M195" i="3"/>
  <c r="M196" i="3" s="1"/>
  <c r="N180" i="3"/>
  <c r="J177" i="3"/>
  <c r="J166" i="3"/>
  <c r="L184" i="3"/>
  <c r="K182" i="3"/>
  <c r="L107" i="3"/>
  <c r="L108" i="3" s="1"/>
  <c r="L110" i="3"/>
  <c r="L111" i="3" s="1"/>
  <c r="L84" i="3"/>
  <c r="L97" i="3"/>
  <c r="J67" i="3"/>
  <c r="J73" i="3"/>
  <c r="K67" i="3"/>
  <c r="J70" i="3"/>
  <c r="J71" i="3"/>
  <c r="N76" i="3"/>
  <c r="N79" i="3"/>
  <c r="N66" i="3"/>
  <c r="M66" i="3"/>
  <c r="N72" i="3"/>
  <c r="L53" i="3"/>
  <c r="L66" i="3"/>
  <c r="L76" i="3"/>
  <c r="L79" i="3"/>
  <c r="F49" i="3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41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9" i="3" l="1"/>
  <c r="K80" i="3"/>
  <c r="M76" i="3"/>
  <c r="N77" i="3" s="1"/>
  <c r="N53" i="3"/>
  <c r="M79" i="3"/>
  <c r="M69" i="3" s="1"/>
  <c r="M73" i="3" s="1"/>
  <c r="I19" i="4"/>
  <c r="I16" i="4"/>
  <c r="D13" i="4"/>
  <c r="D14" i="4"/>
  <c r="F19" i="4"/>
  <c r="F16" i="4"/>
  <c r="E16" i="4"/>
  <c r="E19" i="4"/>
  <c r="H16" i="4"/>
  <c r="H19" i="4"/>
  <c r="G13" i="4"/>
  <c r="G14" i="4"/>
  <c r="B19" i="4"/>
  <c r="B16" i="4"/>
  <c r="C13" i="4"/>
  <c r="C14" i="4"/>
  <c r="L77" i="3"/>
  <c r="L100" i="3"/>
  <c r="L102" i="3" s="1"/>
  <c r="J137" i="3"/>
  <c r="J136" i="3"/>
  <c r="L138" i="3"/>
  <c r="L139" i="3" s="1"/>
  <c r="L141" i="3"/>
  <c r="L128" i="3"/>
  <c r="L115" i="3"/>
  <c r="M185" i="3"/>
  <c r="N188" i="3"/>
  <c r="M184" i="3"/>
  <c r="L182" i="3"/>
  <c r="K202" i="3"/>
  <c r="K208" i="3"/>
  <c r="K164" i="3"/>
  <c r="N116" i="3"/>
  <c r="N114" i="3" s="1"/>
  <c r="M114" i="3"/>
  <c r="L186" i="3"/>
  <c r="K183" i="3"/>
  <c r="K189" i="3"/>
  <c r="J167" i="3"/>
  <c r="K106" i="3"/>
  <c r="K105" i="3"/>
  <c r="L98" i="3"/>
  <c r="N192" i="3"/>
  <c r="N193" i="3" s="1"/>
  <c r="N195" i="3"/>
  <c r="N196" i="3" s="1"/>
  <c r="N147" i="3"/>
  <c r="N145" i="3" s="1"/>
  <c r="M145" i="3"/>
  <c r="J210" i="3"/>
  <c r="J209" i="3"/>
  <c r="N103" i="3"/>
  <c r="J101" i="3"/>
  <c r="J102" i="3"/>
  <c r="N110" i="3"/>
  <c r="N97" i="3"/>
  <c r="N84" i="3"/>
  <c r="N107" i="3"/>
  <c r="J106" i="3"/>
  <c r="J105" i="3"/>
  <c r="J190" i="3"/>
  <c r="J191" i="3"/>
  <c r="L215" i="3"/>
  <c r="L204" i="3"/>
  <c r="L146" i="3"/>
  <c r="L173" i="3"/>
  <c r="L174" i="3" s="1"/>
  <c r="L176" i="3"/>
  <c r="L163" i="3"/>
  <c r="N216" i="3"/>
  <c r="N214" i="3" s="1"/>
  <c r="N204" i="3" s="1"/>
  <c r="M214" i="3"/>
  <c r="K129" i="3"/>
  <c r="M107" i="3"/>
  <c r="M108" i="3" s="1"/>
  <c r="M110" i="3"/>
  <c r="M111" i="3" s="1"/>
  <c r="M84" i="3"/>
  <c r="M97" i="3"/>
  <c r="J170" i="3"/>
  <c r="M203" i="3"/>
  <c r="L201" i="3"/>
  <c r="K205" i="3"/>
  <c r="K177" i="3"/>
  <c r="K166" i="3"/>
  <c r="K170" i="3" s="1"/>
  <c r="K142" i="3"/>
  <c r="K131" i="3"/>
  <c r="J132" i="3"/>
  <c r="K101" i="3"/>
  <c r="L67" i="3"/>
  <c r="L73" i="3"/>
  <c r="N69" i="3"/>
  <c r="N73" i="3" s="1"/>
  <c r="N67" i="3"/>
  <c r="M67" i="3"/>
  <c r="J75" i="3"/>
  <c r="J74" i="3"/>
  <c r="L80" i="3"/>
  <c r="L6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J3" i="3" s="1"/>
  <c r="J4" i="3" s="1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B163" i="1"/>
  <c r="I163" i="1"/>
  <c r="I161" i="1"/>
  <c r="I164" i="1" s="1"/>
  <c r="I165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N80" i="3" l="1"/>
  <c r="M71" i="3"/>
  <c r="M80" i="3"/>
  <c r="K73" i="3"/>
  <c r="K71" i="3"/>
  <c r="K70" i="3"/>
  <c r="M77" i="3"/>
  <c r="J187" i="3"/>
  <c r="J206" i="3"/>
  <c r="J133" i="3"/>
  <c r="J168" i="3"/>
  <c r="L104" i="3"/>
  <c r="L105" i="3" s="1"/>
  <c r="L101" i="3"/>
  <c r="N111" i="3"/>
  <c r="C16" i="4"/>
  <c r="C19" i="4"/>
  <c r="N100" i="3"/>
  <c r="N102" i="3" s="1"/>
  <c r="N185" i="3"/>
  <c r="D16" i="4"/>
  <c r="D19" i="4"/>
  <c r="N108" i="3"/>
  <c r="G16" i="4"/>
  <c r="G19" i="4"/>
  <c r="K171" i="3"/>
  <c r="K172" i="3"/>
  <c r="L205" i="3"/>
  <c r="N138" i="3"/>
  <c r="N141" i="3"/>
  <c r="N128" i="3"/>
  <c r="N115" i="3"/>
  <c r="M98" i="3"/>
  <c r="N173" i="3"/>
  <c r="N176" i="3"/>
  <c r="N163" i="3"/>
  <c r="N146" i="3"/>
  <c r="M138" i="3"/>
  <c r="M139" i="3" s="1"/>
  <c r="M141" i="3"/>
  <c r="M128" i="3"/>
  <c r="M115" i="3"/>
  <c r="M146" i="3"/>
  <c r="M173" i="3"/>
  <c r="M174" i="3" s="1"/>
  <c r="M176" i="3"/>
  <c r="M163" i="3"/>
  <c r="K167" i="3"/>
  <c r="L129" i="3"/>
  <c r="N184" i="3"/>
  <c r="N182" i="3" s="1"/>
  <c r="M182" i="3"/>
  <c r="N203" i="3"/>
  <c r="N201" i="3" s="1"/>
  <c r="M201" i="3"/>
  <c r="N186" i="3"/>
  <c r="J171" i="3"/>
  <c r="J172" i="3"/>
  <c r="N98" i="3"/>
  <c r="M186" i="3"/>
  <c r="M215" i="3"/>
  <c r="M204" i="3"/>
  <c r="N215" i="3"/>
  <c r="K191" i="3"/>
  <c r="K190" i="3"/>
  <c r="K210" i="3"/>
  <c r="K209" i="3"/>
  <c r="L142" i="3"/>
  <c r="L131" i="3"/>
  <c r="L202" i="3"/>
  <c r="L208" i="3"/>
  <c r="K132" i="3"/>
  <c r="L164" i="3"/>
  <c r="K135" i="3"/>
  <c r="L177" i="3"/>
  <c r="L166" i="3"/>
  <c r="L170" i="3" s="1"/>
  <c r="M100" i="3"/>
  <c r="L106" i="3"/>
  <c r="L183" i="3"/>
  <c r="L189" i="3"/>
  <c r="L70" i="3"/>
  <c r="L71" i="3"/>
  <c r="M70" i="3"/>
  <c r="N74" i="3"/>
  <c r="N75" i="3"/>
  <c r="M74" i="3"/>
  <c r="M75" i="3"/>
  <c r="N71" i="3"/>
  <c r="N70" i="3"/>
  <c r="L75" i="3"/>
  <c r="L74" i="3"/>
  <c r="I36" i="3"/>
  <c r="B164" i="1"/>
  <c r="B165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G37" i="3" s="1"/>
  <c r="F107" i="1"/>
  <c r="F21" i="3" s="1"/>
  <c r="E107" i="1"/>
  <c r="E21" i="3" s="1"/>
  <c r="E37" i="3" s="1"/>
  <c r="D107" i="1"/>
  <c r="D21" i="3" s="1"/>
  <c r="D37" i="3" s="1"/>
  <c r="C107" i="1"/>
  <c r="C21" i="3" s="1"/>
  <c r="C37" i="3" s="1"/>
  <c r="B107" i="1"/>
  <c r="B21" i="3" s="1"/>
  <c r="I107" i="1"/>
  <c r="I21" i="3" s="1"/>
  <c r="I50" i="3" s="1"/>
  <c r="J50" i="3" s="1"/>
  <c r="I142" i="1"/>
  <c r="H142" i="1"/>
  <c r="H143" i="1" s="1"/>
  <c r="G142" i="1"/>
  <c r="G143" i="1" s="1"/>
  <c r="F142" i="1"/>
  <c r="F143" i="1" s="1"/>
  <c r="E142" i="1"/>
  <c r="E143" i="1" s="1"/>
  <c r="D142" i="1"/>
  <c r="D143" i="1" s="1"/>
  <c r="C142" i="1"/>
  <c r="C143" i="1" s="1"/>
  <c r="B142" i="1"/>
  <c r="B143" i="1" s="1"/>
  <c r="N101" i="3" l="1"/>
  <c r="N104" i="3"/>
  <c r="N106" i="3" s="1"/>
  <c r="K168" i="3"/>
  <c r="K3" i="3"/>
  <c r="K4" i="3" s="1"/>
  <c r="K74" i="3"/>
  <c r="K75" i="3"/>
  <c r="K133" i="3"/>
  <c r="K187" i="3"/>
  <c r="K206" i="3"/>
  <c r="N135" i="3"/>
  <c r="N129" i="3"/>
  <c r="M164" i="3"/>
  <c r="N142" i="3"/>
  <c r="N131" i="3"/>
  <c r="M102" i="3"/>
  <c r="M101" i="3"/>
  <c r="N208" i="3"/>
  <c r="N202" i="3"/>
  <c r="M177" i="3"/>
  <c r="M166" i="3"/>
  <c r="M170" i="3" s="1"/>
  <c r="N164" i="3"/>
  <c r="N139" i="3"/>
  <c r="L172" i="3"/>
  <c r="L171" i="3"/>
  <c r="N177" i="3"/>
  <c r="N166" i="3"/>
  <c r="N170" i="3" s="1"/>
  <c r="M142" i="3"/>
  <c r="M131" i="3"/>
  <c r="M208" i="3"/>
  <c r="M202" i="3"/>
  <c r="L210" i="3"/>
  <c r="L209" i="3"/>
  <c r="N174" i="3"/>
  <c r="M205" i="3"/>
  <c r="N189" i="3"/>
  <c r="N183" i="3"/>
  <c r="K137" i="3"/>
  <c r="K136" i="3"/>
  <c r="N205" i="3"/>
  <c r="M104" i="3"/>
  <c r="L167" i="3"/>
  <c r="M183" i="3"/>
  <c r="M189" i="3"/>
  <c r="L191" i="3"/>
  <c r="L190" i="3"/>
  <c r="L132" i="3"/>
  <c r="L135" i="3"/>
  <c r="M135" i="3"/>
  <c r="M129" i="3"/>
  <c r="F50" i="3"/>
  <c r="F47" i="3"/>
  <c r="F40" i="3"/>
  <c r="F22" i="3"/>
  <c r="F44" i="3"/>
  <c r="G44" i="3"/>
  <c r="G40" i="3"/>
  <c r="G50" i="3"/>
  <c r="G47" i="3"/>
  <c r="G22" i="3"/>
  <c r="F37" i="3"/>
  <c r="N41" i="3"/>
  <c r="H50" i="3"/>
  <c r="H44" i="3"/>
  <c r="H22" i="3"/>
  <c r="H47" i="3"/>
  <c r="H40" i="3"/>
  <c r="H37" i="3"/>
  <c r="C50" i="3"/>
  <c r="C22" i="3"/>
  <c r="C44" i="3"/>
  <c r="C47" i="3"/>
  <c r="C40" i="3"/>
  <c r="J49" i="3"/>
  <c r="K50" i="3"/>
  <c r="K48" i="3" s="1"/>
  <c r="D47" i="3"/>
  <c r="D40" i="3"/>
  <c r="D50" i="3"/>
  <c r="D22" i="3"/>
  <c r="D44" i="3"/>
  <c r="J48" i="3"/>
  <c r="B22" i="3"/>
  <c r="B44" i="3"/>
  <c r="B47" i="3"/>
  <c r="B50" i="3"/>
  <c r="B40" i="3"/>
  <c r="E50" i="3"/>
  <c r="E22" i="3"/>
  <c r="E44" i="3"/>
  <c r="E40" i="3"/>
  <c r="E47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C124" i="1"/>
  <c r="I124" i="1"/>
  <c r="E124" i="1"/>
  <c r="F124" i="1"/>
  <c r="D124" i="1"/>
  <c r="B124" i="1"/>
  <c r="G124" i="1"/>
  <c r="L133" i="3" l="1"/>
  <c r="L3" i="3"/>
  <c r="L4" i="3" s="1"/>
  <c r="J38" i="3"/>
  <c r="J8" i="3" s="1"/>
  <c r="J17" i="3"/>
  <c r="K38" i="3"/>
  <c r="K8" i="3" s="1"/>
  <c r="K17" i="3"/>
  <c r="L187" i="3"/>
  <c r="L206" i="3"/>
  <c r="L168" i="3"/>
  <c r="M172" i="3"/>
  <c r="M171" i="3"/>
  <c r="N209" i="3"/>
  <c r="N210" i="3"/>
  <c r="M209" i="3"/>
  <c r="M210" i="3"/>
  <c r="N190" i="3"/>
  <c r="N191" i="3"/>
  <c r="M132" i="3"/>
  <c r="N136" i="3"/>
  <c r="N137" i="3"/>
  <c r="M136" i="3"/>
  <c r="M137" i="3"/>
  <c r="N172" i="3"/>
  <c r="N171" i="3"/>
  <c r="N132" i="3"/>
  <c r="L136" i="3"/>
  <c r="L137" i="3"/>
  <c r="N167" i="3"/>
  <c r="M191" i="3"/>
  <c r="M190" i="3"/>
  <c r="M105" i="3"/>
  <c r="M106" i="3"/>
  <c r="M167" i="3"/>
  <c r="N105" i="3"/>
  <c r="N31" i="3"/>
  <c r="L50" i="3"/>
  <c r="K49" i="3"/>
  <c r="K47" i="3"/>
  <c r="J45" i="3"/>
  <c r="K37" i="3"/>
  <c r="J35" i="3"/>
  <c r="L22" i="3"/>
  <c r="N27" i="3"/>
  <c r="M21" i="3"/>
  <c r="I131" i="1"/>
  <c r="B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I7" i="1"/>
  <c r="H4" i="1"/>
  <c r="H10" i="1" s="1"/>
  <c r="I4" i="1"/>
  <c r="I10" i="1" s="1"/>
  <c r="K9" i="3" l="1"/>
  <c r="K6" i="4"/>
  <c r="K7" i="4" s="1"/>
  <c r="K9" i="4" s="1"/>
  <c r="K10" i="3"/>
  <c r="K18" i="3"/>
  <c r="K19" i="3"/>
  <c r="J9" i="3"/>
  <c r="J6" i="4"/>
  <c r="J7" i="4" s="1"/>
  <c r="J9" i="4" s="1"/>
  <c r="J10" i="3"/>
  <c r="J18" i="3"/>
  <c r="J19" i="3"/>
  <c r="M133" i="3"/>
  <c r="M3" i="3"/>
  <c r="M4" i="3" s="1"/>
  <c r="N21" i="3"/>
  <c r="N22" i="3" s="1"/>
  <c r="N187" i="3"/>
  <c r="N206" i="3"/>
  <c r="N168" i="3"/>
  <c r="J46" i="3"/>
  <c r="J14" i="3"/>
  <c r="M187" i="3"/>
  <c r="M206" i="3"/>
  <c r="J36" i="3"/>
  <c r="J5" i="3"/>
  <c r="M168" i="3"/>
  <c r="C20" i="1"/>
  <c r="L47" i="3"/>
  <c r="K45" i="3"/>
  <c r="E59" i="1"/>
  <c r="E60" i="1" s="1"/>
  <c r="L49" i="3"/>
  <c r="M50" i="3"/>
  <c r="L48" i="3"/>
  <c r="F59" i="1"/>
  <c r="F60" i="1" s="1"/>
  <c r="J42" i="3"/>
  <c r="L37" i="3"/>
  <c r="K35" i="3"/>
  <c r="K5" i="3" s="1"/>
  <c r="M22" i="3"/>
  <c r="E20" i="1"/>
  <c r="F20" i="1"/>
  <c r="H12" i="1"/>
  <c r="H20" i="1" s="1"/>
  <c r="I12" i="1"/>
  <c r="I20" i="1" s="1"/>
  <c r="I143" i="1"/>
  <c r="B20" i="1"/>
  <c r="D20" i="1"/>
  <c r="E94" i="1"/>
  <c r="E96" i="1" s="1"/>
  <c r="E97" i="1" s="1"/>
  <c r="D94" i="1"/>
  <c r="D96" i="1" s="1"/>
  <c r="D97" i="1" s="1"/>
  <c r="C94" i="1"/>
  <c r="C96" i="1" s="1"/>
  <c r="C97" i="1" s="1"/>
  <c r="B94" i="1"/>
  <c r="B96" i="1" s="1"/>
  <c r="B97" i="1" s="1"/>
  <c r="F94" i="1"/>
  <c r="F96" i="1" s="1"/>
  <c r="F97" i="1" s="1"/>
  <c r="G94" i="1"/>
  <c r="G96" i="1" s="1"/>
  <c r="G97" i="1" s="1"/>
  <c r="H64" i="1"/>
  <c r="H76" i="1" s="1"/>
  <c r="H94" i="1" s="1"/>
  <c r="B60" i="1"/>
  <c r="I59" i="1"/>
  <c r="I60" i="1" s="1"/>
  <c r="G60" i="1"/>
  <c r="H60" i="1"/>
  <c r="C60" i="1"/>
  <c r="D60" i="1"/>
  <c r="L38" i="3" l="1"/>
  <c r="L8" i="3" s="1"/>
  <c r="L17" i="3"/>
  <c r="N133" i="3"/>
  <c r="N3" i="3"/>
  <c r="N4" i="3" s="1"/>
  <c r="K11" i="3"/>
  <c r="K6" i="3"/>
  <c r="K7" i="3"/>
  <c r="J15" i="3"/>
  <c r="J16" i="3"/>
  <c r="K46" i="3"/>
  <c r="K14" i="3"/>
  <c r="J7" i="3"/>
  <c r="J11" i="3"/>
  <c r="J6" i="3"/>
  <c r="M47" i="3"/>
  <c r="L45" i="3"/>
  <c r="K36" i="3"/>
  <c r="K42" i="3"/>
  <c r="J43" i="3"/>
  <c r="J44" i="3"/>
  <c r="N50" i="3"/>
  <c r="M49" i="3"/>
  <c r="M48" i="3"/>
  <c r="M37" i="3"/>
  <c r="L35" i="3"/>
  <c r="I64" i="1"/>
  <c r="I76" i="1" s="1"/>
  <c r="I94" i="1" s="1"/>
  <c r="G20" i="1"/>
  <c r="I95" i="1"/>
  <c r="I96" i="1" s="1"/>
  <c r="I97" i="1" s="1"/>
  <c r="H97" i="1"/>
  <c r="M38" i="3" l="1"/>
  <c r="M8" i="3" s="1"/>
  <c r="M17" i="3"/>
  <c r="L18" i="3"/>
  <c r="L19" i="3"/>
  <c r="L9" i="3"/>
  <c r="L6" i="4"/>
  <c r="L7" i="4" s="1"/>
  <c r="L9" i="4" s="1"/>
  <c r="L10" i="3"/>
  <c r="L36" i="3"/>
  <c r="L5" i="3"/>
  <c r="K15" i="3"/>
  <c r="K16" i="3"/>
  <c r="L46" i="3"/>
  <c r="L14" i="3"/>
  <c r="L42" i="3"/>
  <c r="L44" i="3" s="1"/>
  <c r="J12" i="3"/>
  <c r="J13" i="3"/>
  <c r="K12" i="3"/>
  <c r="K13" i="3"/>
  <c r="N47" i="3"/>
  <c r="M45" i="3"/>
  <c r="N49" i="3"/>
  <c r="N48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N38" i="3" l="1"/>
  <c r="N8" i="3" s="1"/>
  <c r="N11" i="3" s="1"/>
  <c r="N17" i="3"/>
  <c r="M19" i="3"/>
  <c r="M18" i="3"/>
  <c r="M6" i="4"/>
  <c r="M7" i="4" s="1"/>
  <c r="M9" i="4" s="1"/>
  <c r="M9" i="3"/>
  <c r="M10" i="3"/>
  <c r="M36" i="3"/>
  <c r="M5" i="3"/>
  <c r="N6" i="3" s="1"/>
  <c r="L16" i="3"/>
  <c r="L15" i="3"/>
  <c r="N7" i="3"/>
  <c r="L7" i="3"/>
  <c r="L11" i="3"/>
  <c r="L6" i="3"/>
  <c r="M46" i="3"/>
  <c r="M14" i="3"/>
  <c r="L43" i="3"/>
  <c r="M42" i="3"/>
  <c r="M44" i="3" s="1"/>
  <c r="M43" i="3"/>
  <c r="N45" i="3"/>
  <c r="N36" i="3"/>
  <c r="N42" i="3" l="1"/>
  <c r="N44" i="3" s="1"/>
  <c r="N19" i="3"/>
  <c r="N18" i="3"/>
  <c r="N9" i="3"/>
  <c r="N6" i="4"/>
  <c r="N7" i="4" s="1"/>
  <c r="N9" i="4" s="1"/>
  <c r="N10" i="3"/>
  <c r="N13" i="3"/>
  <c r="M15" i="3"/>
  <c r="M16" i="3"/>
  <c r="N46" i="3"/>
  <c r="N14" i="3"/>
  <c r="M11" i="3"/>
  <c r="M7" i="3"/>
  <c r="M6" i="3"/>
  <c r="L13" i="3"/>
  <c r="L12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M12" i="3"/>
  <c r="M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<sst xmlns="http://schemas.openxmlformats.org/spreadsheetml/2006/main" count="522" uniqueCount="225">
  <si>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</si>
  <si>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</si>
  <si>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</si>
  <si>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</si>
  <si>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</si>
  <si>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</si>
  <si>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</si>
  <si>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</si>
  <si>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</si>
  <si>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</si>
  <si>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</si>
  <si>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</si>
  <si>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</si>
  <si>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</si>
  <si>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</si>
  <si>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</si>
  <si>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</si>
  <si>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</si>
  <si>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</si>
  <si>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</si>
  <si>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</si>
  <si>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</si>
  <si>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</si>
  <si>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</si>
  <si>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</si>
  <si>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</si>
  <si>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</si>
  <si>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</si>
  <si>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</si>
  <si>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</si>
  <si>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</si>
  <si>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</si>
  <si>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</si>
  <si>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</si>
  <si>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</si>
  <si>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</si>
  <si>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</si>
  <si>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</si>
  <si>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</si>
  <si>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</si>
  <si>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</si>
  <si>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</si>
  <si>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</si>
  <si>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</si>
  <si>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</si>
  <si>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</si>
  <si>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</si>
  <si>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</si>
  <si>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</si>
  <si>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</si>
  <si>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</si>
  <si>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</si>
  <si>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</si>
  <si>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</si>
  <si>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</si>
  <si>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</si>
  <si>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</si>
  <si>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</si>
  <si>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</si>
  <si>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</si>
  <si>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</si>
  <si>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</si>
  <si>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</si>
  <si>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</si>
  <si>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</si>
  <si>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</si>
  <si>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</si>
  <si>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</si>
  <si>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</si>
  <si>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</si>
  <si>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</si>
  <si>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</si>
  <si>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</si>
  <si>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</si>
  <si>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</si>
  <si>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</si>
  <si>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</si>
  <si>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</si>
  <si>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</si>
  <si>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</si>
  <si>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</si>
  <si>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</si>
  <si>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</si>
  <si>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</si>
  <si>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</si>
  <si>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</si>
  <si>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</si>
  <si>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</si>
  <si>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</si>
  <si>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</si>
  <si>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</si>
  <si>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</si>
  <si>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</si>
  <si>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</si>
  <si>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</si>
  <si>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</si>
  <si>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</si>
  <si>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</si>
  <si>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</si>
  <si>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</si>
  <si>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</si>
  <si>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</si>
  <si>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</si>
  <si>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</si>
  <si>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</si>
  <si>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</si>
  <si>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</si>
  <si>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</si>
  <si>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</si>
  <si>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</si>
  <si>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</si>
  <si>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</si>
  <si>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</si>
  <si>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</si>
  <si>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</si>
  <si>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</si>
  <si>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</si>
  <si>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</si>
  <si>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</si>
  <si>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</si>
  <si>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</si>
  <si>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</si>
  <si>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</si>
  <si>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</si>
  <si>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</si>
  <si>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</si>
  <si>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</si>
  <si>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</si>
  <si>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</si>
  <si>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</si>
  <si>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</si>
  <si>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</si>
  <si>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</si>
  <si>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</si>
  <si>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</si>
  <si>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</si>
  <si>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</si>
  <si>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</si>
  <si>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</si>
  <si>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</si>
  <si>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</si>
  <si>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</si>
  <si>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</si>
  <si>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</si>
  <si>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</si>
  <si>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</si>
  <si>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</si>
  <si>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</si>
  <si>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</si>
  <si>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</si>
  <si>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</si>
  <si>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</si>
  <si>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</si>
  <si>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</si>
  <si>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</si>
  <si>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</si>
  <si>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</si>
  <si>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</si>
  <si>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</si>
  <si>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</si>
  <si>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</si>
  <si>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</si>
  <si>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</si>
  <si>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</si>
  <si>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</si>
  <si>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</si>
  <si>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</si>
  <si>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</si>
  <si>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</si>
  <si>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</si>
  <si>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</si>
  <si>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</si>
  <si>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</si>
  <si>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</si>
  <si>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</si>
  <si>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</si>
  <si>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</si>
  <si>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</si>
  <si>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</si>
  <si>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</si>
  <si>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</si>
  <si>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</si>
  <si>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</si>
  <si>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</si>
  <si>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</si>
  <si>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</si>
  <si>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</si>
  <si>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</si>
  <si>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</si>
  <si>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</si>
  <si>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</si>
  <si>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</si>
  <si>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</si>
  <si>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</si>
  <si>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</si>
  <si>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</si>
  <si>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</si>
  <si>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</si>
  <si>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</si>
  <si>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</si>
  <si>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</si>
  <si>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</si>
  <si>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</si>
  <si>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</si>
  <si>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</si>
  <si>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</si>
  <si>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</si>
  <si>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</si>
  <si>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</si>
  <si>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</si>
  <si>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</si>
  <si>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</si>
  <si>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</si>
  <si>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</si>
  <si>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Growth in this area, thanks in part to the Jordan brand, growth in Market share increase to a high of 68%</t>
  </si>
  <si>
    <t xml:space="preserve">Decrease in equipment as likely lower demand </t>
  </si>
  <si>
    <t>driving demand as Nike is China's favourite brand for young adults in sport</t>
  </si>
  <si>
    <t>increase in demand from the jordan campain</t>
  </si>
  <si>
    <t xml:space="preserve"> a flat lining in growth as market saturates and new entrants come in for sports wear.</t>
  </si>
  <si>
    <t>possible increase in equipment sales as the Football world cup takes place in america and more Americans by football equipment</t>
  </si>
  <si>
    <t xml:space="preserve">stagent growth as tastes changes and new entrants such as gym shark provide alternatives </t>
  </si>
  <si>
    <t>Flatining growth as other brands become more popular</t>
  </si>
  <si>
    <t xml:space="preserve">likely consistant growth  though not much change </t>
  </si>
  <si>
    <t>likely declining  growth  but remains above pre pandemic level</t>
  </si>
  <si>
    <t>growth remains strong and simlar to pre pandemic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</si>
</sst>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165" fontId="0" fillId="0" borderId="0" xfId="1" applyNumberFormat="1" applyFont="1" applyFill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7" fontId="2" fillId="0" borderId="0" xfId="0" applyNumberFormat="1" applyFont="1"/>
    <xf numFmtId="10" fontId="11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71721134368139_Level%202%20Task%2011%20Corrected.xlsx" TargetMode="External"/><Relationship Id="rId1" Type="http://schemas.openxmlformats.org/officeDocument/2006/relationships/externalLinkPath" Target="71721134368139_Level%202%20Task%2011%20Corr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90">
          <cell r="B90">
            <v>-899</v>
          </cell>
          <cell r="C90">
            <v>-1022</v>
          </cell>
          <cell r="D90">
            <v>-1133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  <row r="111"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B129">
            <v>1982</v>
          </cell>
          <cell r="C129">
            <v>1955</v>
          </cell>
          <cell r="D129">
            <v>2042</v>
          </cell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8">
          <cell r="B168">
            <v>87</v>
          </cell>
          <cell r="C168">
            <v>84</v>
          </cell>
          <cell r="D168">
            <v>104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56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4">
          <cell r="C184">
            <v>7.2294280246651077E-2</v>
          </cell>
          <cell r="D184">
            <v>2.9545905215149711E-2</v>
          </cell>
          <cell r="E184">
            <v>0.13154853620955315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  <row r="185">
          <cell r="C185">
            <v>4.778156996587031E-2</v>
          </cell>
          <cell r="D185">
            <v>0.11447184737087017</v>
          </cell>
          <cell r="E185">
            <v>0.22755741127348644</v>
          </cell>
          <cell r="F185">
            <v>0.05</v>
          </cell>
          <cell r="G185">
            <v>-1.101392938127632E-2</v>
          </cell>
          <cell r="H185">
            <v>0.30887651490337376</v>
          </cell>
          <cell r="I185">
            <v>0.16</v>
          </cell>
        </row>
        <row r="186">
          <cell r="C186">
            <v>1.0752688172043012E-2</v>
          </cell>
          <cell r="D186">
            <v>1.8617021276595744E-2</v>
          </cell>
          <cell r="E186">
            <v>0.11488250652741515</v>
          </cell>
          <cell r="F186">
            <v>1.1709601873536301E-2</v>
          </cell>
          <cell r="G186">
            <v>-6.9444444444444448E-2</v>
          </cell>
          <cell r="H186">
            <v>0.21890547263681592</v>
          </cell>
          <cell r="I186">
            <v>0.17</v>
          </cell>
        </row>
        <row r="188">
          <cell r="C188">
            <v>0.28918650793650796</v>
          </cell>
          <cell r="D188">
            <v>0.12350904193920739</v>
          </cell>
          <cell r="E188">
            <v>0.19726027397260273</v>
          </cell>
          <cell r="F188">
            <v>0.21910755148741418</v>
          </cell>
          <cell r="G188">
            <v>8.7517597372125763E-2</v>
          </cell>
          <cell r="H188">
            <v>0.24012944983818771</v>
          </cell>
          <cell r="I188">
            <v>-0.1</v>
          </cell>
        </row>
        <row r="189">
          <cell r="C189">
            <v>0.14054054054054055</v>
          </cell>
          <cell r="D189">
            <v>0.12606635071090047</v>
          </cell>
          <cell r="E189">
            <v>0.26936026936026936</v>
          </cell>
          <cell r="F189">
            <v>0.19893899204244031</v>
          </cell>
          <cell r="G189">
            <v>4.8672566371681415E-2</v>
          </cell>
          <cell r="H189">
            <v>0.2378691983122363</v>
          </cell>
          <cell r="I189">
            <v>-0.21</v>
          </cell>
        </row>
        <row r="190">
          <cell r="C190">
            <v>3.968253968253968E-2</v>
          </cell>
          <cell r="D190">
            <v>-1.5267175572519083E-2</v>
          </cell>
          <cell r="E190">
            <v>7.7519379844961239E-3</v>
          </cell>
          <cell r="F190">
            <v>6.1538461538461542E-2</v>
          </cell>
          <cell r="G190">
            <v>7.2463768115942032E-2</v>
          </cell>
          <cell r="H190">
            <v>0.31756756756756754</v>
          </cell>
          <cell r="I190">
            <v>-0.06</v>
          </cell>
        </row>
        <row r="192">
          <cell r="C192">
            <v>-5.2699644358228256E-2</v>
          </cell>
          <cell r="D192">
            <v>0.12116040955631399</v>
          </cell>
          <cell r="E192">
            <v>8.8280060882800604E-2</v>
          </cell>
          <cell r="F192">
            <v>1.3146853146853148E-2</v>
          </cell>
          <cell r="G192">
            <v>-4.7763666482606291E-2</v>
          </cell>
          <cell r="H192">
            <v>6.0887213685126125E-2</v>
          </cell>
          <cell r="I192">
            <v>0.17</v>
          </cell>
        </row>
        <row r="193">
          <cell r="C193">
            <v>-0.10711430855315747</v>
          </cell>
          <cell r="D193">
            <v>6.087735004476276E-2</v>
          </cell>
          <cell r="E193">
            <v>0.13670886075949368</v>
          </cell>
          <cell r="F193">
            <v>3.5634743875278395E-2</v>
          </cell>
          <cell r="G193">
            <v>-2.1505376344086023E-2</v>
          </cell>
          <cell r="H193">
            <v>9.4505494505494503E-2</v>
          </cell>
          <cell r="I193">
            <v>0.12</v>
          </cell>
        </row>
        <row r="194">
          <cell r="C194">
            <v>-0.12621359223300971</v>
          </cell>
          <cell r="D194">
            <v>-1.1111111111111112E-2</v>
          </cell>
          <cell r="E194">
            <v>-8.6142322097378279E-2</v>
          </cell>
          <cell r="F194">
            <v>-2.8688524590163935E-2</v>
          </cell>
          <cell r="G194">
            <v>-9.7046413502109699E-2</v>
          </cell>
          <cell r="H194">
            <v>-0.11214953271028037</v>
          </cell>
          <cell r="I194">
            <v>0.28000000000000003</v>
          </cell>
        </row>
        <row r="198">
          <cell r="C198" t="e">
            <v>#DIV/0!</v>
          </cell>
          <cell r="D198" t="e">
            <v>#DIV/0!</v>
          </cell>
          <cell r="E198" t="e">
            <v>#DIV/0!</v>
          </cell>
          <cell r="F198">
            <v>2.9174425822470516E-2</v>
          </cell>
          <cell r="G198">
            <v>-9.6501809408926411E-3</v>
          </cell>
          <cell r="H198">
            <v>0.20950060901339829</v>
          </cell>
          <cell r="I198">
            <v>0.06</v>
          </cell>
        </row>
        <row r="199">
          <cell r="C199" t="e">
            <v>#DIV/0!</v>
          </cell>
          <cell r="D199" t="e">
            <v>#DIV/0!</v>
          </cell>
          <cell r="E199" t="e">
            <v>#DIV/0!</v>
          </cell>
          <cell r="F199">
            <v>-0.18055555555555555</v>
          </cell>
          <cell r="G199">
            <v>-0.24576271186440679</v>
          </cell>
          <cell r="H199">
            <v>0.16853932584269662</v>
          </cell>
          <cell r="I199">
            <v>-0.03</v>
          </cell>
        </row>
        <row r="200">
          <cell r="C200" t="e">
            <v>#DIV/0!</v>
          </cell>
          <cell r="D200" t="e">
            <v>#DIV/0!</v>
          </cell>
          <cell r="E200" t="e">
            <v>#DIV/0!</v>
          </cell>
          <cell r="F200">
            <v>-0.14285714285714285</v>
          </cell>
          <cell r="G200">
            <v>4.1666666666666664E-2</v>
          </cell>
          <cell r="H200">
            <v>0.16</v>
          </cell>
          <cell r="I200">
            <v>-0.16</v>
          </cell>
        </row>
        <row r="201">
          <cell r="C201">
            <v>-1.3622603430877902E-2</v>
          </cell>
          <cell r="D201">
            <v>4.4501278772378514E-2</v>
          </cell>
          <cell r="E201">
            <v>-0.9495592556317336</v>
          </cell>
          <cell r="F201">
            <v>2.9126213592233011E-2</v>
          </cell>
          <cell r="G201">
            <v>-0.15094339622641509</v>
          </cell>
          <cell r="H201">
            <v>-4.4444444444444446E-2</v>
          </cell>
          <cell r="I201">
            <v>0.42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5" sqref="A5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workbookViewId="0">
      <pane ySplit="1" topLeftCell="A133" activePane="bottomLeft" state="frozen"/>
      <selection pane="bottomLeft" activeCell="A16" sqref="A16"/>
    </sheetView>
  </sheetViews>
  <sheetFormatPr defaultRowHeight="14.4" x14ac:dyDescent="0.3"/>
  <cols>
    <col min="1" max="1" width="78.109375" customWidth="1"/>
    <col min="2" max="2" width="9" bestFit="1" customWidth="1"/>
    <col min="3" max="3" width="11.5546875" bestFit="1" customWidth="1"/>
    <col min="4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61">
        <v>3852</v>
      </c>
      <c r="C25" s="61">
        <v>3138</v>
      </c>
      <c r="D25" s="61">
        <v>3808</v>
      </c>
      <c r="E25" s="61">
        <v>4249</v>
      </c>
      <c r="F25" s="61">
        <v>4466</v>
      </c>
      <c r="G25" s="61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21396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21396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5">+B59-B36</f>
        <v>0</v>
      </c>
      <c r="C60" s="13">
        <f t="shared" si="15"/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6">+B12</f>
        <v>3273</v>
      </c>
      <c r="C64" s="9">
        <f t="shared" si="16"/>
        <v>3760</v>
      </c>
      <c r="D64" s="9">
        <f t="shared" si="16"/>
        <v>4240</v>
      </c>
      <c r="E64" s="9">
        <f t="shared" si="16"/>
        <v>1933</v>
      </c>
      <c r="F64" s="9">
        <f t="shared" si="16"/>
        <v>4029</v>
      </c>
      <c r="G64" s="9">
        <f t="shared" si="16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7">+SUM(B64:B75)</f>
        <v>4680</v>
      </c>
      <c r="C76" s="26">
        <f t="shared" si="17"/>
        <v>3096</v>
      </c>
      <c r="D76" s="26">
        <f t="shared" si="17"/>
        <v>3846</v>
      </c>
      <c r="E76" s="26">
        <f t="shared" si="17"/>
        <v>4955</v>
      </c>
      <c r="F76" s="26">
        <f t="shared" si="17"/>
        <v>5903</v>
      </c>
      <c r="G76" s="26">
        <f t="shared" si="17"/>
        <v>2485</v>
      </c>
      <c r="H76" s="26">
        <f t="shared" si="17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8">+SUM(B78:B82)</f>
        <v>-175</v>
      </c>
      <c r="C83" s="26">
        <f t="shared" si="18"/>
        <v>-1034</v>
      </c>
      <c r="D83" s="26">
        <f t="shared" si="18"/>
        <v>-1008</v>
      </c>
      <c r="E83" s="26">
        <f t="shared" si="18"/>
        <v>276</v>
      </c>
      <c r="F83" s="26">
        <f t="shared" si="18"/>
        <v>-264</v>
      </c>
      <c r="G83" s="26">
        <f t="shared" si="18"/>
        <v>-1028</v>
      </c>
      <c r="H83" s="26">
        <f t="shared" si="18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9">+SUM(B85:B91)</f>
        <v>-2790</v>
      </c>
      <c r="C92" s="26">
        <f t="shared" si="19"/>
        <v>-2671</v>
      </c>
      <c r="D92" s="26">
        <f t="shared" si="19"/>
        <v>-2148</v>
      </c>
      <c r="E92" s="26">
        <f t="shared" si="19"/>
        <v>-4835</v>
      </c>
      <c r="F92" s="26">
        <f t="shared" si="19"/>
        <v>-5293</v>
      </c>
      <c r="G92" s="26">
        <f t="shared" si="19"/>
        <v>2491</v>
      </c>
      <c r="H92" s="26">
        <f t="shared" si="19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20">+B76+B83+B92+B93</f>
        <v>1632</v>
      </c>
      <c r="C94" s="26">
        <f t="shared" si="20"/>
        <v>-714</v>
      </c>
      <c r="D94" s="26">
        <f t="shared" si="20"/>
        <v>670</v>
      </c>
      <c r="E94" s="26">
        <f t="shared" si="20"/>
        <v>441</v>
      </c>
      <c r="F94" s="26">
        <f t="shared" si="20"/>
        <v>217</v>
      </c>
      <c r="G94" s="26">
        <f t="shared" si="20"/>
        <v>3882</v>
      </c>
      <c r="H94" s="26">
        <f t="shared" si="20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H96" si="21">+B94+B95</f>
        <v>3852</v>
      </c>
      <c r="C96" s="7">
        <f t="shared" si="21"/>
        <v>3138</v>
      </c>
      <c r="D96" s="7">
        <f t="shared" si="21"/>
        <v>3808</v>
      </c>
      <c r="E96" s="7">
        <f t="shared" si="21"/>
        <v>4249</v>
      </c>
      <c r="F96" s="7">
        <f t="shared" si="21"/>
        <v>4466</v>
      </c>
      <c r="G96" s="7">
        <f t="shared" si="21"/>
        <v>8348</v>
      </c>
      <c r="H96" s="7">
        <f t="shared" si="21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22">+B96-B25</f>
        <v>0</v>
      </c>
      <c r="C97" s="13">
        <f t="shared" si="22"/>
        <v>0</v>
      </c>
      <c r="D97" s="13">
        <f t="shared" si="22"/>
        <v>0</v>
      </c>
      <c r="E97" s="13">
        <f t="shared" si="22"/>
        <v>0</v>
      </c>
      <c r="F97" s="13">
        <f t="shared" si="22"/>
        <v>0</v>
      </c>
      <c r="G97" s="13">
        <f t="shared" si="22"/>
        <v>0</v>
      </c>
      <c r="H97" s="13">
        <f t="shared" si="22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9">
        <f t="shared" ref="B107:H107" si="23">+SUM(B108:B110)</f>
        <v>13740</v>
      </c>
      <c r="C107" s="9">
        <f t="shared" si="23"/>
        <v>14764</v>
      </c>
      <c r="D107" s="9">
        <f t="shared" si="23"/>
        <v>15216</v>
      </c>
      <c r="E107" s="9">
        <f t="shared" si="23"/>
        <v>14855</v>
      </c>
      <c r="F107" s="9">
        <f t="shared" si="23"/>
        <v>15902</v>
      </c>
      <c r="G107" s="9">
        <f t="shared" si="23"/>
        <v>14484</v>
      </c>
      <c r="H107" s="9">
        <f t="shared" si="23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9">
        <f t="shared" ref="B111" si="24">+SUM(B112:B114)</f>
        <v>7126</v>
      </c>
      <c r="C111" s="9">
        <f t="shared" ref="C111" si="25">+SUM(C112:C114)</f>
        <v>7568</v>
      </c>
      <c r="D111" s="9">
        <f t="shared" ref="D111" si="26">+SUM(D112:D114)</f>
        <v>7970</v>
      </c>
      <c r="E111" s="9">
        <f t="shared" ref="E111" si="27">+SUM(E112:E114)</f>
        <v>9242</v>
      </c>
      <c r="F111" s="9">
        <f t="shared" ref="F111" si="28">+SUM(F112:F114)</f>
        <v>9812</v>
      </c>
      <c r="G111" s="9">
        <f t="shared" ref="G111" si="29">+SUM(G112:G114)</f>
        <v>9347</v>
      </c>
      <c r="H111" s="9">
        <f t="shared" ref="H111" si="30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0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0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0" x14ac:dyDescent="0.3">
      <c r="A115" s="2" t="s">
        <v>102</v>
      </c>
      <c r="B115" s="9">
        <f t="shared" ref="B115" si="31">+SUM(B116:B118)</f>
        <v>3067</v>
      </c>
      <c r="C115" s="9">
        <f t="shared" ref="C115" si="32">+SUM(C116:C118)</f>
        <v>3785</v>
      </c>
      <c r="D115" s="9">
        <f t="shared" ref="D115" si="33">+SUM(D116:D118)</f>
        <v>4237</v>
      </c>
      <c r="E115" s="9">
        <f t="shared" ref="E115" si="34">+SUM(E116:E118)</f>
        <v>5134</v>
      </c>
      <c r="F115" s="9">
        <f t="shared" ref="F115" si="35">+SUM(F116:F118)</f>
        <v>6208</v>
      </c>
      <c r="G115" s="9">
        <f t="shared" ref="G115" si="36">+SUM(G116:G118)</f>
        <v>6679</v>
      </c>
      <c r="H115" s="9">
        <f t="shared" ref="H115" si="37">+SUM(H116:H118)</f>
        <v>8290</v>
      </c>
      <c r="I115" s="9">
        <f>+SUM(I116:I118)</f>
        <v>7547</v>
      </c>
    </row>
    <row r="116" spans="1:10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0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10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0" x14ac:dyDescent="0.3">
      <c r="A119" s="2" t="s">
        <v>106</v>
      </c>
      <c r="B119" s="9">
        <f t="shared" ref="B119" si="38">+SUM(B120:B122)</f>
        <v>4653</v>
      </c>
      <c r="C119" s="9">
        <f t="shared" ref="C119" si="39">+SUM(C120:C122)</f>
        <v>4317</v>
      </c>
      <c r="D119" s="9">
        <f t="shared" ref="D119" si="40">+SUM(D120:D122)</f>
        <v>4737</v>
      </c>
      <c r="E119" s="9">
        <f t="shared" ref="E119" si="41">+SUM(E120:E122)</f>
        <v>5166</v>
      </c>
      <c r="F119" s="9">
        <f t="shared" ref="F119" si="42">+SUM(F120:F122)</f>
        <v>5254</v>
      </c>
      <c r="G119" s="9">
        <f t="shared" ref="G119" si="43">+SUM(G120:G122)</f>
        <v>5028</v>
      </c>
      <c r="H119" s="9">
        <f t="shared" ref="H119" si="44">+SUM(H120:H122)</f>
        <v>5343</v>
      </c>
      <c r="I119" s="9">
        <f>+SUM(I120:I122)</f>
        <v>5955</v>
      </c>
      <c r="J119" s="1"/>
    </row>
    <row r="120" spans="1:10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0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0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0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10" x14ac:dyDescent="0.3">
      <c r="A124" s="4" t="s">
        <v>103</v>
      </c>
      <c r="B124" s="5">
        <f t="shared" ref="B124:I124" si="45">+B107+B111+B115+B119+B123</f>
        <v>28701</v>
      </c>
      <c r="C124" s="5">
        <f t="shared" si="45"/>
        <v>30507</v>
      </c>
      <c r="D124" s="5">
        <f t="shared" si="45"/>
        <v>32233</v>
      </c>
      <c r="E124" s="5">
        <f t="shared" si="45"/>
        <v>34485</v>
      </c>
      <c r="F124" s="5">
        <f t="shared" si="45"/>
        <v>37218</v>
      </c>
      <c r="G124" s="5">
        <f t="shared" si="45"/>
        <v>35568</v>
      </c>
      <c r="H124" s="5">
        <f t="shared" si="45"/>
        <v>42293</v>
      </c>
      <c r="I124" s="5">
        <f t="shared" si="45"/>
        <v>44436</v>
      </c>
    </row>
    <row r="125" spans="1:10" x14ac:dyDescent="0.3">
      <c r="A125" s="2" t="s">
        <v>104</v>
      </c>
      <c r="B125" s="3">
        <f t="shared" ref="B125:G125" si="46">+SUM(B126:B129)</f>
        <v>1982</v>
      </c>
      <c r="C125" s="3">
        <f t="shared" si="46"/>
        <v>1955</v>
      </c>
      <c r="D125" s="3">
        <f t="shared" si="46"/>
        <v>2042</v>
      </c>
      <c r="E125" s="3">
        <f t="shared" si="46"/>
        <v>1886</v>
      </c>
      <c r="F125" s="3">
        <f t="shared" si="46"/>
        <v>1906</v>
      </c>
      <c r="G125" s="3">
        <f t="shared" si="46"/>
        <v>1846</v>
      </c>
      <c r="H125" s="3">
        <f>+SUM(H126:H129)</f>
        <v>2205</v>
      </c>
      <c r="I125" s="3">
        <f>+SUM(I126:I129)</f>
        <v>2346</v>
      </c>
    </row>
    <row r="126" spans="1:10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10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10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>+B124+B125+B130</f>
        <v>30601</v>
      </c>
      <c r="C131" s="7">
        <f t="shared" ref="C131:H131" si="47">+C124+C125+C130</f>
        <v>32376</v>
      </c>
      <c r="D131" s="7">
        <f t="shared" si="47"/>
        <v>34350</v>
      </c>
      <c r="E131" s="7">
        <f t="shared" si="47"/>
        <v>36397</v>
      </c>
      <c r="F131" s="7">
        <f t="shared" si="47"/>
        <v>39117</v>
      </c>
      <c r="G131" s="7">
        <f t="shared" si="47"/>
        <v>37403</v>
      </c>
      <c r="H131" s="7">
        <f t="shared" si="47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I132" si="48">+J131-J2</f>
        <v>0</v>
      </c>
      <c r="D132" s="13">
        <f t="shared" si="48"/>
        <v>0</v>
      </c>
      <c r="E132" s="13">
        <f t="shared" si="48"/>
        <v>0</v>
      </c>
      <c r="F132" s="13">
        <f t="shared" si="48"/>
        <v>0</v>
      </c>
      <c r="G132" s="13">
        <f t="shared" si="48"/>
        <v>0</v>
      </c>
      <c r="H132" s="13">
        <f t="shared" si="48"/>
        <v>0</v>
      </c>
      <c r="I132" s="13">
        <f t="shared" si="48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>+SUM(B133:B138)</f>
        <v>4813</v>
      </c>
      <c r="C139" s="5">
        <f t="shared" ref="C139:I139" si="49">+SUM(C133:C138)</f>
        <v>5328</v>
      </c>
      <c r="D139" s="5">
        <f t="shared" si="49"/>
        <v>5192</v>
      </c>
      <c r="E139" s="5">
        <f t="shared" si="49"/>
        <v>5525</v>
      </c>
      <c r="F139" s="5">
        <f t="shared" si="49"/>
        <v>6357</v>
      </c>
      <c r="G139" s="5">
        <f t="shared" si="49"/>
        <v>4646</v>
      </c>
      <c r="H139" s="5">
        <f t="shared" si="49"/>
        <v>8641</v>
      </c>
      <c r="I139" s="5">
        <f t="shared" si="49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50">+SUM(B139:B141)</f>
        <v>4233</v>
      </c>
      <c r="C142" s="7">
        <f t="shared" ref="C142" si="51">+SUM(C139:C141)</f>
        <v>4642</v>
      </c>
      <c r="D142" s="7">
        <f t="shared" ref="D142" si="52">+SUM(D139:D141)</f>
        <v>4945</v>
      </c>
      <c r="E142" s="7">
        <f t="shared" ref="E142" si="53">+SUM(E139:E141)</f>
        <v>4379</v>
      </c>
      <c r="F142" s="7">
        <f t="shared" ref="F142" si="54">+SUM(F139:F141)</f>
        <v>4850</v>
      </c>
      <c r="G142" s="7">
        <f t="shared" ref="G142" si="55">+SUM(G139:G141)</f>
        <v>2976</v>
      </c>
      <c r="H142" s="7">
        <f t="shared" ref="H142" si="56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" si="57">+B142-B10-B8</f>
        <v>0</v>
      </c>
      <c r="C143" s="13">
        <f t="shared" ref="C143" si="58">+C142-C10-C8</f>
        <v>0</v>
      </c>
      <c r="D143" s="13">
        <f t="shared" ref="D143" si="59">+D142-D10-D8</f>
        <v>0</v>
      </c>
      <c r="E143" s="13">
        <f t="shared" ref="E143" si="60">+E142-E10-E8</f>
        <v>0</v>
      </c>
      <c r="F143" s="13">
        <f t="shared" ref="F143" si="61">+F142-F10-F8</f>
        <v>0</v>
      </c>
      <c r="G143" s="13">
        <f t="shared" ref="G143" si="62">+G142-G10-G8</f>
        <v>0</v>
      </c>
      <c r="H143" s="13">
        <f t="shared" ref="H143" si="63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64">+SUM(B145:B149)</f>
        <v>2176</v>
      </c>
      <c r="C150" s="5">
        <f t="shared" si="64"/>
        <v>2458</v>
      </c>
      <c r="D150" s="5">
        <f t="shared" si="64"/>
        <v>2626</v>
      </c>
      <c r="E150" s="5">
        <f t="shared" si="64"/>
        <v>2889</v>
      </c>
      <c r="F150" s="5">
        <f t="shared" si="64"/>
        <v>2971</v>
      </c>
      <c r="G150" s="5">
        <f t="shared" si="64"/>
        <v>2870</v>
      </c>
      <c r="H150" s="5">
        <f t="shared" si="64"/>
        <v>2971</v>
      </c>
      <c r="I150" s="5">
        <f t="shared" si="64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65">+SUM(B150:B152)</f>
        <v>3011</v>
      </c>
      <c r="C153" s="7">
        <f t="shared" si="65"/>
        <v>3520</v>
      </c>
      <c r="D153" s="7">
        <f t="shared" si="65"/>
        <v>3989</v>
      </c>
      <c r="E153" s="7">
        <f t="shared" si="65"/>
        <v>4454</v>
      </c>
      <c r="F153" s="7">
        <f t="shared" si="65"/>
        <v>4744</v>
      </c>
      <c r="G153" s="7">
        <f t="shared" si="65"/>
        <v>4866</v>
      </c>
      <c r="H153" s="7">
        <f t="shared" si="65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66">+B153-B31</f>
        <v>0</v>
      </c>
      <c r="C154" s="13">
        <f t="shared" si="66"/>
        <v>0</v>
      </c>
      <c r="D154" s="13">
        <f t="shared" si="66"/>
        <v>0</v>
      </c>
      <c r="E154" s="13">
        <f t="shared" si="66"/>
        <v>0</v>
      </c>
      <c r="F154" s="13">
        <f t="shared" si="66"/>
        <v>0</v>
      </c>
      <c r="G154" s="13">
        <f t="shared" si="66"/>
        <v>0</v>
      </c>
      <c r="H154" s="13">
        <f t="shared" si="66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67">+SUM(B156:B160)</f>
        <v>790</v>
      </c>
      <c r="C161" s="5">
        <f t="shared" si="67"/>
        <v>840</v>
      </c>
      <c r="D161" s="5">
        <f t="shared" si="67"/>
        <v>784</v>
      </c>
      <c r="E161" s="5">
        <f t="shared" si="67"/>
        <v>847</v>
      </c>
      <c r="F161" s="5">
        <f t="shared" si="67"/>
        <v>724</v>
      </c>
      <c r="G161" s="5">
        <f t="shared" si="67"/>
        <v>756</v>
      </c>
      <c r="H161" s="5">
        <f t="shared" si="67"/>
        <v>677</v>
      </c>
      <c r="I161" s="5">
        <f t="shared" si="67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68">-(SUM(B161:B162)+B81)</f>
        <v>104</v>
      </c>
      <c r="C163" s="3">
        <f t="shared" si="68"/>
        <v>264</v>
      </c>
      <c r="D163" s="3">
        <f t="shared" si="68"/>
        <v>291</v>
      </c>
      <c r="E163" s="3">
        <f t="shared" si="68"/>
        <v>159</v>
      </c>
      <c r="F163" s="3">
        <f t="shared" si="68"/>
        <v>377</v>
      </c>
      <c r="G163" s="3">
        <f t="shared" si="68"/>
        <v>318</v>
      </c>
      <c r="H163" s="3">
        <f t="shared" si="68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69">+SUM(B161:B163)</f>
        <v>963</v>
      </c>
      <c r="C164" s="7">
        <f t="shared" si="69"/>
        <v>1143</v>
      </c>
      <c r="D164" s="7">
        <f t="shared" si="69"/>
        <v>1105</v>
      </c>
      <c r="E164" s="7">
        <f t="shared" si="69"/>
        <v>1028</v>
      </c>
      <c r="F164" s="7">
        <f t="shared" si="69"/>
        <v>1119</v>
      </c>
      <c r="G164" s="7">
        <f t="shared" si="69"/>
        <v>1086</v>
      </c>
      <c r="H164" s="7">
        <f t="shared" si="69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70">+B164+B81</f>
        <v>0</v>
      </c>
      <c r="C165" s="13">
        <f t="shared" si="70"/>
        <v>0</v>
      </c>
      <c r="D165" s="13">
        <f t="shared" si="70"/>
        <v>0</v>
      </c>
      <c r="E165" s="13">
        <f t="shared" si="70"/>
        <v>0</v>
      </c>
      <c r="F165" s="13">
        <f t="shared" si="70"/>
        <v>0</v>
      </c>
      <c r="G165" s="13">
        <f t="shared" si="70"/>
        <v>0</v>
      </c>
      <c r="H165" s="13">
        <f t="shared" si="70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71">+SUM(B167:B171)</f>
        <v>513</v>
      </c>
      <c r="C172" s="5">
        <f t="shared" si="71"/>
        <v>538</v>
      </c>
      <c r="D172" s="5">
        <f t="shared" si="71"/>
        <v>587</v>
      </c>
      <c r="E172" s="5">
        <f t="shared" si="71"/>
        <v>604</v>
      </c>
      <c r="F172" s="5">
        <f t="shared" si="71"/>
        <v>558</v>
      </c>
      <c r="G172" s="5">
        <f t="shared" si="71"/>
        <v>584</v>
      </c>
      <c r="H172" s="5">
        <f t="shared" si="71"/>
        <v>577</v>
      </c>
      <c r="I172" s="5">
        <f t="shared" si="71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72">+SUM(B172:B174)</f>
        <v>606</v>
      </c>
      <c r="C175" s="7">
        <f t="shared" si="72"/>
        <v>649</v>
      </c>
      <c r="D175" s="7">
        <f t="shared" si="72"/>
        <v>706</v>
      </c>
      <c r="E175" s="7">
        <f t="shared" si="72"/>
        <v>747</v>
      </c>
      <c r="F175" s="7">
        <f t="shared" si="72"/>
        <v>705</v>
      </c>
      <c r="G175" s="7">
        <f t="shared" si="72"/>
        <v>721</v>
      </c>
      <c r="H175" s="7">
        <f t="shared" si="72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73">+B175-B66</f>
        <v>0</v>
      </c>
      <c r="C176" s="13">
        <f t="shared" si="73"/>
        <v>0</v>
      </c>
      <c r="D176" s="13">
        <f t="shared" si="73"/>
        <v>0</v>
      </c>
      <c r="E176" s="13">
        <f t="shared" si="73"/>
        <v>0</v>
      </c>
      <c r="F176" s="13">
        <f t="shared" si="73"/>
        <v>0</v>
      </c>
      <c r="G176" s="13">
        <f t="shared" si="73"/>
        <v>0</v>
      </c>
      <c r="H176" s="13">
        <f t="shared" si="73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/>
      <c r="C179" s="34">
        <f>(C107-B107)/B107</f>
        <v>7.4526928675400297E-2</v>
      </c>
      <c r="D179" s="34">
        <f t="shared" ref="D179:H179" si="74">(D107-C107)/C107</f>
        <v>3.061500948252506E-2</v>
      </c>
      <c r="E179" s="34">
        <f t="shared" si="74"/>
        <v>-2.3725026288117772E-2</v>
      </c>
      <c r="F179" s="34">
        <f t="shared" si="74"/>
        <v>7.0481319421070346E-2</v>
      </c>
      <c r="G179" s="34">
        <f t="shared" si="74"/>
        <v>-8.9171173437303478E-2</v>
      </c>
      <c r="H179" s="34">
        <f t="shared" si="74"/>
        <v>0.18606738470035902</v>
      </c>
      <c r="I179" s="34">
        <v>7.0000000000000007E-2</v>
      </c>
    </row>
    <row r="180" spans="1:9" x14ac:dyDescent="0.3">
      <c r="A180" s="31" t="s">
        <v>113</v>
      </c>
      <c r="C180" s="30" t="e">
        <f t="shared" ref="C180:H182" si="75">(B108-A108)/A108</f>
        <v>#VALUE!</v>
      </c>
      <c r="D180" s="30">
        <f t="shared" si="75"/>
        <v>9.3228309428638606E-2</v>
      </c>
      <c r="E180" s="30">
        <f t="shared" si="75"/>
        <v>4.1402301322722872E-2</v>
      </c>
      <c r="F180" s="30">
        <f t="shared" si="75"/>
        <v>-3.7381247418422137E-2</v>
      </c>
      <c r="G180" s="30">
        <f t="shared" si="75"/>
        <v>7.7558463848959452E-2</v>
      </c>
      <c r="H180" s="30">
        <f t="shared" si="75"/>
        <v>-7.1279243404678949E-2</v>
      </c>
      <c r="I180" s="30">
        <v>0.05</v>
      </c>
    </row>
    <row r="181" spans="1:9" x14ac:dyDescent="0.3">
      <c r="A181" s="31" t="s">
        <v>114</v>
      </c>
      <c r="C181" s="30" t="e">
        <f t="shared" si="75"/>
        <v>#VALUE!</v>
      </c>
      <c r="D181" s="30">
        <f t="shared" si="75"/>
        <v>7.6190476190476197E-2</v>
      </c>
      <c r="E181" s="30">
        <f t="shared" si="75"/>
        <v>2.9498525073746312E-2</v>
      </c>
      <c r="F181" s="30">
        <f t="shared" si="75"/>
        <v>1.0642652476463364E-2</v>
      </c>
      <c r="G181" s="30">
        <f t="shared" si="75"/>
        <v>6.5208586472255969E-2</v>
      </c>
      <c r="H181" s="30">
        <f t="shared" si="75"/>
        <v>-0.11806083650190113</v>
      </c>
      <c r="I181" s="30">
        <v>0.09</v>
      </c>
    </row>
    <row r="182" spans="1:9" x14ac:dyDescent="0.3">
      <c r="A182" s="31" t="s">
        <v>115</v>
      </c>
      <c r="C182" s="30" t="e">
        <f t="shared" si="75"/>
        <v>#VALUE!</v>
      </c>
      <c r="D182" s="30">
        <f t="shared" si="75"/>
        <v>-0.12742718446601942</v>
      </c>
      <c r="E182" s="30">
        <f t="shared" si="75"/>
        <v>-0.10152990264255911</v>
      </c>
      <c r="F182" s="30">
        <f t="shared" si="75"/>
        <v>-7.8947368421052627E-2</v>
      </c>
      <c r="G182" s="30">
        <f t="shared" si="75"/>
        <v>3.3613445378151263E-3</v>
      </c>
      <c r="H182" s="30">
        <f t="shared" si="75"/>
        <v>-0.135678391959799</v>
      </c>
      <c r="I182" s="30">
        <v>0.25</v>
      </c>
    </row>
    <row r="183" spans="1:9" x14ac:dyDescent="0.3">
      <c r="A183" s="33" t="s">
        <v>101</v>
      </c>
      <c r="B183" s="34"/>
      <c r="C183" s="34">
        <f>(C111-B111)/B111</f>
        <v>6.2026382262138649E-2</v>
      </c>
      <c r="D183" s="34">
        <f t="shared" ref="D183:H183" si="76">(D111-C111)/C111</f>
        <v>5.3118393234672302E-2</v>
      </c>
      <c r="E183" s="34">
        <f t="shared" si="76"/>
        <v>0.15959849435382686</v>
      </c>
      <c r="F183" s="34">
        <f t="shared" si="76"/>
        <v>6.1674962129409219E-2</v>
      </c>
      <c r="G183" s="34">
        <f t="shared" si="76"/>
        <v>-4.7390949857317573E-2</v>
      </c>
      <c r="H183" s="34">
        <f t="shared" si="76"/>
        <v>0.22563389322777361</v>
      </c>
      <c r="I183" s="34">
        <v>0.12</v>
      </c>
    </row>
    <row r="184" spans="1:9" x14ac:dyDescent="0.3">
      <c r="A184" s="31" t="s">
        <v>113</v>
      </c>
      <c r="B184" s="30"/>
      <c r="C184" s="30">
        <f t="shared" ref="C184:H186" si="77">(C112-B112)/B112</f>
        <v>7.2294280246651077E-2</v>
      </c>
      <c r="D184" s="30">
        <f t="shared" si="77"/>
        <v>2.9545905215149711E-2</v>
      </c>
      <c r="E184" s="30">
        <f t="shared" si="77"/>
        <v>0.13154853620955315</v>
      </c>
      <c r="F184" s="30">
        <f t="shared" si="77"/>
        <v>7.114893617021277E-2</v>
      </c>
      <c r="G184" s="30">
        <f t="shared" si="77"/>
        <v>-6.3721595423486418E-2</v>
      </c>
      <c r="H184" s="30">
        <f t="shared" si="77"/>
        <v>0.18295994568906992</v>
      </c>
      <c r="I184" s="30">
        <v>0.09</v>
      </c>
    </row>
    <row r="185" spans="1:9" x14ac:dyDescent="0.3">
      <c r="A185" s="31" t="s">
        <v>114</v>
      </c>
      <c r="B185" s="30"/>
      <c r="C185" s="30">
        <f t="shared" si="77"/>
        <v>4.778156996587031E-2</v>
      </c>
      <c r="D185" s="30">
        <f t="shared" si="77"/>
        <v>0.11447184737087017</v>
      </c>
      <c r="E185" s="30">
        <f t="shared" si="77"/>
        <v>0.22755741127348644</v>
      </c>
      <c r="F185" s="30">
        <f t="shared" si="77"/>
        <v>0.05</v>
      </c>
      <c r="G185" s="30">
        <f t="shared" si="77"/>
        <v>-1.101392938127632E-2</v>
      </c>
      <c r="H185" s="30">
        <f t="shared" si="77"/>
        <v>0.30887651490337376</v>
      </c>
      <c r="I185" s="30">
        <v>0.16</v>
      </c>
    </row>
    <row r="186" spans="1:9" x14ac:dyDescent="0.3">
      <c r="A186" s="31" t="s">
        <v>115</v>
      </c>
      <c r="B186" s="30"/>
      <c r="C186" s="30">
        <f t="shared" si="77"/>
        <v>1.0752688172043012E-2</v>
      </c>
      <c r="D186" s="30">
        <f t="shared" si="77"/>
        <v>1.8617021276595744E-2</v>
      </c>
      <c r="E186" s="30">
        <f t="shared" si="77"/>
        <v>0.11488250652741515</v>
      </c>
      <c r="F186" s="30">
        <f t="shared" si="77"/>
        <v>1.1709601873536301E-2</v>
      </c>
      <c r="G186" s="30">
        <f t="shared" si="77"/>
        <v>-6.9444444444444448E-2</v>
      </c>
      <c r="H186" s="30">
        <f t="shared" si="77"/>
        <v>0.21890547263681592</v>
      </c>
      <c r="I186" s="30">
        <v>0.17</v>
      </c>
    </row>
    <row r="187" spans="1:9" x14ac:dyDescent="0.3">
      <c r="A187" s="33" t="s">
        <v>102</v>
      </c>
      <c r="B187" s="34"/>
      <c r="C187" s="34">
        <f>(C115-B115)/B115</f>
        <v>0.23410498858819692</v>
      </c>
      <c r="D187" s="34">
        <f t="shared" ref="D187:H187" si="78">(D115-C115)/C115</f>
        <v>0.11941875825627477</v>
      </c>
      <c r="E187" s="34">
        <f t="shared" si="78"/>
        <v>0.21170639603493038</v>
      </c>
      <c r="F187" s="34">
        <f t="shared" si="78"/>
        <v>0.20919361121932217</v>
      </c>
      <c r="G187" s="34">
        <f t="shared" si="78"/>
        <v>7.5869845360824736E-2</v>
      </c>
      <c r="H187" s="34">
        <f t="shared" si="78"/>
        <v>0.24120377301991316</v>
      </c>
      <c r="I187" s="34">
        <v>-0.13</v>
      </c>
    </row>
    <row r="188" spans="1:9" x14ac:dyDescent="0.3">
      <c r="A188" s="31" t="s">
        <v>113</v>
      </c>
      <c r="B188" s="30"/>
      <c r="C188" s="30">
        <f t="shared" ref="C188:H190" si="79">(C116-B116)/B116</f>
        <v>0.28918650793650796</v>
      </c>
      <c r="D188" s="30">
        <f t="shared" si="79"/>
        <v>0.12350904193920739</v>
      </c>
      <c r="E188" s="30">
        <f t="shared" si="79"/>
        <v>0.19726027397260273</v>
      </c>
      <c r="F188" s="30">
        <f t="shared" si="79"/>
        <v>0.21910755148741418</v>
      </c>
      <c r="G188" s="30">
        <f t="shared" si="79"/>
        <v>8.7517597372125763E-2</v>
      </c>
      <c r="H188" s="30">
        <f t="shared" si="79"/>
        <v>0.24012944983818771</v>
      </c>
      <c r="I188" s="30">
        <v>-0.1</v>
      </c>
    </row>
    <row r="189" spans="1:9" x14ac:dyDescent="0.3">
      <c r="A189" s="31" t="s">
        <v>114</v>
      </c>
      <c r="B189" s="30"/>
      <c r="C189" s="30">
        <f t="shared" si="79"/>
        <v>0.14054054054054055</v>
      </c>
      <c r="D189" s="30">
        <f t="shared" si="79"/>
        <v>0.12606635071090047</v>
      </c>
      <c r="E189" s="30">
        <f t="shared" si="79"/>
        <v>0.26936026936026936</v>
      </c>
      <c r="F189" s="30">
        <f t="shared" si="79"/>
        <v>0.19893899204244031</v>
      </c>
      <c r="G189" s="30">
        <f t="shared" si="79"/>
        <v>4.8672566371681415E-2</v>
      </c>
      <c r="H189" s="30">
        <f t="shared" si="79"/>
        <v>0.2378691983122363</v>
      </c>
      <c r="I189" s="30">
        <v>-0.21</v>
      </c>
    </row>
    <row r="190" spans="1:9" x14ac:dyDescent="0.3">
      <c r="A190" s="31" t="s">
        <v>115</v>
      </c>
      <c r="B190" s="30"/>
      <c r="C190" s="30">
        <f t="shared" si="79"/>
        <v>3.968253968253968E-2</v>
      </c>
      <c r="D190" s="30">
        <f t="shared" si="79"/>
        <v>-1.5267175572519083E-2</v>
      </c>
      <c r="E190" s="30">
        <f t="shared" si="79"/>
        <v>7.7519379844961239E-3</v>
      </c>
      <c r="F190" s="30">
        <f t="shared" si="79"/>
        <v>6.1538461538461542E-2</v>
      </c>
      <c r="G190" s="30">
        <f t="shared" si="79"/>
        <v>7.2463768115942032E-2</v>
      </c>
      <c r="H190" s="30">
        <f t="shared" si="79"/>
        <v>0.31756756756756754</v>
      </c>
      <c r="I190" s="30">
        <v>-0.06</v>
      </c>
    </row>
    <row r="191" spans="1:9" x14ac:dyDescent="0.3">
      <c r="A191" s="33" t="s">
        <v>106</v>
      </c>
      <c r="B191" s="34"/>
      <c r="C191" s="34">
        <f>(C119-B119)/B119</f>
        <v>-7.2211476466795613E-2</v>
      </c>
      <c r="D191" s="34">
        <f t="shared" ref="D191:H191" si="80">(D119-C119)/C119</f>
        <v>9.7289784572619872E-2</v>
      </c>
      <c r="E191" s="34">
        <f t="shared" si="80"/>
        <v>9.0563647878404055E-2</v>
      </c>
      <c r="F191" s="34">
        <f t="shared" si="80"/>
        <v>1.7034456058846303E-2</v>
      </c>
      <c r="G191" s="34">
        <f t="shared" si="80"/>
        <v>-4.3014845831747243E-2</v>
      </c>
      <c r="H191" s="34">
        <f t="shared" si="80"/>
        <v>6.2649164677804292E-2</v>
      </c>
      <c r="I191" s="34">
        <v>0.16</v>
      </c>
    </row>
    <row r="192" spans="1:9" x14ac:dyDescent="0.3">
      <c r="A192" s="31" t="s">
        <v>113</v>
      </c>
      <c r="B192" s="30"/>
      <c r="C192" s="30">
        <f t="shared" ref="C192:H194" si="81">(C120-B120)/B120</f>
        <v>-5.2699644358228256E-2</v>
      </c>
      <c r="D192" s="30">
        <f t="shared" si="81"/>
        <v>0.12116040955631399</v>
      </c>
      <c r="E192" s="30">
        <f t="shared" si="81"/>
        <v>8.8280060882800604E-2</v>
      </c>
      <c r="F192" s="30">
        <f t="shared" si="81"/>
        <v>1.3146853146853148E-2</v>
      </c>
      <c r="G192" s="30">
        <f t="shared" si="81"/>
        <v>-4.7763666482606291E-2</v>
      </c>
      <c r="H192" s="30">
        <f t="shared" si="81"/>
        <v>6.0887213685126125E-2</v>
      </c>
      <c r="I192" s="30">
        <v>0.17</v>
      </c>
    </row>
    <row r="193" spans="1:9" x14ac:dyDescent="0.3">
      <c r="A193" s="31" t="s">
        <v>114</v>
      </c>
      <c r="B193" s="30"/>
      <c r="C193" s="30">
        <f t="shared" si="81"/>
        <v>-0.10711430855315747</v>
      </c>
      <c r="D193" s="30">
        <f t="shared" si="81"/>
        <v>6.087735004476276E-2</v>
      </c>
      <c r="E193" s="30">
        <f t="shared" si="81"/>
        <v>0.13670886075949368</v>
      </c>
      <c r="F193" s="30">
        <f t="shared" si="81"/>
        <v>3.5634743875278395E-2</v>
      </c>
      <c r="G193" s="30">
        <f t="shared" si="81"/>
        <v>-2.1505376344086023E-2</v>
      </c>
      <c r="H193" s="30">
        <f t="shared" si="81"/>
        <v>9.4505494505494503E-2</v>
      </c>
      <c r="I193" s="30">
        <v>0.12</v>
      </c>
    </row>
    <row r="194" spans="1:9" x14ac:dyDescent="0.3">
      <c r="A194" s="31" t="s">
        <v>115</v>
      </c>
      <c r="B194" s="30"/>
      <c r="C194" s="30">
        <f t="shared" si="81"/>
        <v>-0.12621359223300971</v>
      </c>
      <c r="D194" s="30">
        <f t="shared" si="81"/>
        <v>-1.1111111111111112E-2</v>
      </c>
      <c r="E194" s="30">
        <f t="shared" si="81"/>
        <v>-8.6142322097378279E-2</v>
      </c>
      <c r="F194" s="30">
        <f t="shared" si="81"/>
        <v>-2.8688524590163935E-2</v>
      </c>
      <c r="G194" s="30">
        <f t="shared" si="81"/>
        <v>-9.7046413502109699E-2</v>
      </c>
      <c r="H194" s="30">
        <f t="shared" si="81"/>
        <v>-0.11214953271028037</v>
      </c>
      <c r="I194" s="30">
        <v>0.28000000000000003</v>
      </c>
    </row>
    <row r="195" spans="1:9" x14ac:dyDescent="0.3">
      <c r="A195" s="33" t="s">
        <v>107</v>
      </c>
      <c r="B195" s="34"/>
      <c r="C195" s="34">
        <f>(C123-B123)/B123</f>
        <v>-0.36521739130434783</v>
      </c>
      <c r="D195" s="34">
        <f t="shared" ref="D195:H195" si="82">(D123-C123)/C123</f>
        <v>0</v>
      </c>
      <c r="E195" s="34">
        <f t="shared" si="82"/>
        <v>0.20547945205479451</v>
      </c>
      <c r="F195" s="34">
        <f t="shared" si="82"/>
        <v>-0.52272727272727271</v>
      </c>
      <c r="G195" s="34">
        <f t="shared" si="82"/>
        <v>-0.2857142857142857</v>
      </c>
      <c r="H195" s="34">
        <f t="shared" si="82"/>
        <v>-0.16666666666666666</v>
      </c>
      <c r="I195" s="34">
        <v>3.02</v>
      </c>
    </row>
    <row r="196" spans="1:9" x14ac:dyDescent="0.3">
      <c r="A196" s="35" t="s">
        <v>103</v>
      </c>
      <c r="B196" s="37"/>
      <c r="C196" s="37">
        <f>(C124-B124)/B124</f>
        <v>6.2924636772237905E-2</v>
      </c>
      <c r="D196" s="37">
        <f t="shared" ref="D196:H196" si="83">(D124-C124)/C124</f>
        <v>5.6577179008096501E-2</v>
      </c>
      <c r="E196" s="37">
        <f t="shared" si="83"/>
        <v>6.9866286104303038E-2</v>
      </c>
      <c r="F196" s="37">
        <f t="shared" si="83"/>
        <v>7.9251848629839056E-2</v>
      </c>
      <c r="G196" s="37">
        <f t="shared" si="83"/>
        <v>-4.4333387070772209E-2</v>
      </c>
      <c r="H196" s="37">
        <f t="shared" si="83"/>
        <v>0.18907444894286998</v>
      </c>
      <c r="I196" s="37">
        <v>0.06</v>
      </c>
    </row>
    <row r="197" spans="1:9" x14ac:dyDescent="0.3">
      <c r="A197" s="33" t="s">
        <v>104</v>
      </c>
      <c r="B197" s="34"/>
      <c r="C197" s="30">
        <f t="shared" ref="C197:H200" si="84">(C125-B125)/B125</f>
        <v>-1.3622603430877902E-2</v>
      </c>
      <c r="D197" s="30">
        <f t="shared" si="84"/>
        <v>4.4501278772378514E-2</v>
      </c>
      <c r="E197" s="30">
        <f t="shared" si="84"/>
        <v>-7.6395690499510283E-2</v>
      </c>
      <c r="F197" s="30">
        <f t="shared" si="84"/>
        <v>1.0604453870625663E-2</v>
      </c>
      <c r="G197" s="30">
        <f t="shared" si="84"/>
        <v>-3.1479538300104928E-2</v>
      </c>
      <c r="H197" s="30">
        <f t="shared" si="84"/>
        <v>0.19447453954496208</v>
      </c>
      <c r="I197" s="34">
        <v>7.0000000000000007E-2</v>
      </c>
    </row>
    <row r="198" spans="1:9" x14ac:dyDescent="0.3">
      <c r="A198" s="31" t="s">
        <v>113</v>
      </c>
      <c r="B198" s="30"/>
      <c r="C198" s="30" t="e">
        <f t="shared" si="84"/>
        <v>#DIV/0!</v>
      </c>
      <c r="D198" s="30" t="e">
        <f t="shared" si="84"/>
        <v>#DIV/0!</v>
      </c>
      <c r="E198" s="30" t="e">
        <f t="shared" si="84"/>
        <v>#DIV/0!</v>
      </c>
      <c r="F198" s="30">
        <f t="shared" si="84"/>
        <v>2.9174425822470516E-2</v>
      </c>
      <c r="G198" s="30">
        <f t="shared" si="84"/>
        <v>-9.6501809408926411E-3</v>
      </c>
      <c r="H198" s="30">
        <f t="shared" si="84"/>
        <v>0.20950060901339829</v>
      </c>
      <c r="I198" s="30">
        <v>0.06</v>
      </c>
    </row>
    <row r="199" spans="1:9" x14ac:dyDescent="0.3">
      <c r="A199" s="31" t="s">
        <v>114</v>
      </c>
      <c r="B199" s="30"/>
      <c r="C199" s="30" t="e">
        <f t="shared" si="84"/>
        <v>#DIV/0!</v>
      </c>
      <c r="D199" s="30" t="e">
        <f t="shared" si="84"/>
        <v>#DIV/0!</v>
      </c>
      <c r="E199" s="30" t="e">
        <f t="shared" si="84"/>
        <v>#DIV/0!</v>
      </c>
      <c r="F199" s="30">
        <f t="shared" si="84"/>
        <v>-0.18055555555555555</v>
      </c>
      <c r="G199" s="30">
        <f t="shared" si="84"/>
        <v>-0.24576271186440679</v>
      </c>
      <c r="H199" s="30">
        <f t="shared" si="84"/>
        <v>0.16853932584269662</v>
      </c>
      <c r="I199" s="30">
        <v>-0.03</v>
      </c>
    </row>
    <row r="200" spans="1:9" x14ac:dyDescent="0.3">
      <c r="A200" s="31" t="s">
        <v>115</v>
      </c>
      <c r="B200" s="30"/>
      <c r="C200" s="30" t="e">
        <f t="shared" si="84"/>
        <v>#DIV/0!</v>
      </c>
      <c r="D200" s="30" t="e">
        <f t="shared" si="84"/>
        <v>#DIV/0!</v>
      </c>
      <c r="E200" s="30" t="e">
        <f t="shared" si="84"/>
        <v>#DIV/0!</v>
      </c>
      <c r="F200" s="30">
        <f t="shared" si="84"/>
        <v>-0.14285714285714285</v>
      </c>
      <c r="G200" s="30">
        <f t="shared" si="84"/>
        <v>4.1666666666666664E-2</v>
      </c>
      <c r="H200" s="30">
        <f t="shared" si="84"/>
        <v>0.16</v>
      </c>
      <c r="I200" s="30">
        <v>-0.16</v>
      </c>
    </row>
    <row r="201" spans="1:9" x14ac:dyDescent="0.3">
      <c r="A201" s="31" t="s">
        <v>121</v>
      </c>
      <c r="B201" s="30"/>
      <c r="C201" s="30">
        <f>(C129-B129)/B129</f>
        <v>-1.3622603430877902E-2</v>
      </c>
      <c r="D201" s="30">
        <f t="shared" ref="D201:H201" si="85">(D129-C129)/C129</f>
        <v>4.4501278772378514E-2</v>
      </c>
      <c r="E201" s="30">
        <f t="shared" si="85"/>
        <v>-0.9495592556317336</v>
      </c>
      <c r="F201" s="30">
        <f t="shared" si="85"/>
        <v>2.9126213592233011E-2</v>
      </c>
      <c r="G201" s="30">
        <f t="shared" si="85"/>
        <v>-0.15094339622641509</v>
      </c>
      <c r="H201" s="30">
        <f t="shared" si="85"/>
        <v>-4.4444444444444446E-2</v>
      </c>
      <c r="I201" s="30">
        <v>0.42</v>
      </c>
    </row>
    <row r="202" spans="1:9" x14ac:dyDescent="0.3">
      <c r="A202" s="29" t="s">
        <v>108</v>
      </c>
      <c r="B202" s="30"/>
      <c r="C202" s="34">
        <f>(C130-B130)/B130</f>
        <v>4.878048780487805E-2</v>
      </c>
      <c r="D202" s="34">
        <f t="shared" ref="D202:H202" si="86">(D130-C130)/C130</f>
        <v>-1.8720930232558139</v>
      </c>
      <c r="E202" s="34">
        <f t="shared" si="86"/>
        <v>-0.65333333333333332</v>
      </c>
      <c r="F202" s="34">
        <f t="shared" si="86"/>
        <v>-1.2692307692307692</v>
      </c>
      <c r="G202" s="34">
        <f t="shared" si="86"/>
        <v>0.5714285714285714</v>
      </c>
      <c r="H202" s="34">
        <f t="shared" si="86"/>
        <v>-4.6363636363636367</v>
      </c>
      <c r="I202" s="30">
        <v>0</v>
      </c>
    </row>
    <row r="203" spans="1:9" ht="15" thickBot="1" x14ac:dyDescent="0.35">
      <c r="A203" s="32" t="s">
        <v>105</v>
      </c>
      <c r="B203" s="36"/>
      <c r="C203" s="36">
        <f>(C131-B131)/B131</f>
        <v>5.8004640371229696E-2</v>
      </c>
      <c r="D203" s="36">
        <f t="shared" ref="D203:H203" si="87">(D131-C131)/C131</f>
        <v>6.0971089696071165E-2</v>
      </c>
      <c r="E203" s="36">
        <f t="shared" si="87"/>
        <v>5.9592430858806403E-2</v>
      </c>
      <c r="F203" s="36">
        <f t="shared" si="87"/>
        <v>7.4731433909388134E-2</v>
      </c>
      <c r="G203" s="36">
        <f t="shared" si="87"/>
        <v>-4.3817266150267146E-2</v>
      </c>
      <c r="H203" s="36">
        <f t="shared" si="87"/>
        <v>0.1907600994572628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3" workbookViewId="0">
      <selection activeCell="G19" sqref="G19"/>
    </sheetView>
  </sheetViews>
  <sheetFormatPr defaultRowHeight="14.4" x14ac:dyDescent="0.3"/>
  <cols>
    <col min="1" max="1" width="48.77734375" customWidth="1"/>
    <col min="2" max="14" width="11.77734375" customWidth="1"/>
    <col min="15" max="15" width="87.33203125" bestFit="1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9">
        <f>Historicals!B131</f>
        <v>30601</v>
      </c>
      <c r="C3" s="9">
        <f>Historicals!C131</f>
        <v>32376</v>
      </c>
      <c r="D3" s="9">
        <f>Historicals!D131</f>
        <v>34350</v>
      </c>
      <c r="E3" s="9">
        <f>Historicals!E131</f>
        <v>36397</v>
      </c>
      <c r="F3" s="9">
        <f>Historicals!F131</f>
        <v>39117</v>
      </c>
      <c r="G3" s="9">
        <f>Historicals!G131</f>
        <v>37403</v>
      </c>
      <c r="H3" s="9">
        <f>Historicals!H131</f>
        <v>44538</v>
      </c>
      <c r="I3" s="9">
        <f>Historicals!I131</f>
        <v>46710</v>
      </c>
      <c r="J3" s="9">
        <f>J21+J52+J83+J114+J145+J180+J199</f>
        <v>49512.605000000003</v>
      </c>
      <c r="K3" s="9">
        <f t="shared" ref="K3:N3" si="2">K21+K52+K83+K114+K145+K180+K199</f>
        <v>52448.216797000001</v>
      </c>
      <c r="L3" s="9">
        <f t="shared" si="2"/>
        <v>55516.622078128996</v>
      </c>
      <c r="M3" s="9">
        <f t="shared" si="2"/>
        <v>58834.419810035142</v>
      </c>
      <c r="N3" s="9">
        <f t="shared" si="2"/>
        <v>62439.442531466382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6.0000107043459705E-2</v>
      </c>
      <c r="K4" s="46">
        <f t="shared" si="4"/>
        <v>5.929019079080966E-2</v>
      </c>
      <c r="L4" s="46">
        <f t="shared" si="4"/>
        <v>5.8503519633569478E-2</v>
      </c>
      <c r="M4" s="46">
        <f t="shared" si="4"/>
        <v>5.976224070760261E-2</v>
      </c>
      <c r="N4" s="46">
        <f t="shared" si="4"/>
        <v>6.1274042186039379E-2</v>
      </c>
    </row>
    <row r="5" spans="1:15" x14ac:dyDescent="0.3">
      <c r="A5" s="40" t="s">
        <v>130</v>
      </c>
      <c r="B5" s="59">
        <f>B35+B66+B97+B128+B163+B182+B201</f>
        <v>4839</v>
      </c>
      <c r="C5" s="59">
        <f t="shared" ref="C5:N5" si="5">C35+C66+C97+C128+C163+C182+C201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8089.3757418118366</v>
      </c>
      <c r="K5" s="59">
        <f t="shared" si="5"/>
        <v>8630.0976694776964</v>
      </c>
      <c r="L5" s="59">
        <f t="shared" si="5"/>
        <v>9194.2625534335566</v>
      </c>
      <c r="M5" s="59">
        <f t="shared" si="5"/>
        <v>9814.3050166570556</v>
      </c>
      <c r="N5" s="59">
        <f t="shared" si="5"/>
        <v>10500.271757070668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6.8186417775232711E-2</v>
      </c>
      <c r="K6" s="46">
        <f t="shared" si="7"/>
        <v>6.6843467892214736E-2</v>
      </c>
      <c r="L6" s="46">
        <f t="shared" si="7"/>
        <v>6.5371784371706099E-2</v>
      </c>
      <c r="M6" s="46">
        <f t="shared" si="7"/>
        <v>6.7437976631627317E-2</v>
      </c>
      <c r="N6" s="46">
        <f t="shared" si="7"/>
        <v>6.9894581353379115E-2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0.16338012798582979</v>
      </c>
      <c r="K7" s="46">
        <f t="shared" si="9"/>
        <v>0.16454511128338936</v>
      </c>
      <c r="L7" s="46">
        <f t="shared" si="9"/>
        <v>0.16561278783306368</v>
      </c>
      <c r="M7" s="46">
        <f t="shared" si="9"/>
        <v>0.16681230219224616</v>
      </c>
      <c r="N7" s="46">
        <f t="shared" si="9"/>
        <v>0.16816728867781053</v>
      </c>
    </row>
    <row r="8" spans="1:15" x14ac:dyDescent="0.3">
      <c r="A8" s="40" t="s">
        <v>132</v>
      </c>
      <c r="B8" s="1">
        <f>Historicals!B66</f>
        <v>606</v>
      </c>
      <c r="C8" s="1">
        <f>Historicals!C66</f>
        <v>649</v>
      </c>
      <c r="D8" s="1">
        <f>Historicals!D66</f>
        <v>706</v>
      </c>
      <c r="E8" s="1">
        <f>Historicals!E66</f>
        <v>747</v>
      </c>
      <c r="F8" s="1">
        <f>Historicals!F66</f>
        <v>705</v>
      </c>
      <c r="G8" s="1">
        <f>Historicals!G66</f>
        <v>721</v>
      </c>
      <c r="H8" s="1">
        <f>Historicals!H66</f>
        <v>744</v>
      </c>
      <c r="I8" s="1">
        <f>Historicals!I66</f>
        <v>717</v>
      </c>
      <c r="J8" s="47">
        <f>J38+J100+J131+J166+J185+J204</f>
        <v>614.47004833009953</v>
      </c>
      <c r="K8" s="47">
        <f t="shared" ref="K8:N8" si="10">K38+K100+K131+K166+K185+K204</f>
        <v>647.52992769559432</v>
      </c>
      <c r="L8" s="47">
        <f t="shared" si="10"/>
        <v>682.19621334572435</v>
      </c>
      <c r="M8" s="47">
        <f t="shared" si="10"/>
        <v>719.20647863088527</v>
      </c>
      <c r="N8" s="47">
        <f t="shared" si="10"/>
        <v>758.84730830612352</v>
      </c>
      <c r="O8" t="s">
        <v>144</v>
      </c>
    </row>
    <row r="9" spans="1:15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-0.14299853789386396</v>
      </c>
      <c r="K9" s="46">
        <f t="shared" si="12"/>
        <v>5.3802263357407343E-2</v>
      </c>
      <c r="L9" s="46">
        <f t="shared" si="12"/>
        <v>5.3536190633688641E-2</v>
      </c>
      <c r="M9" s="46">
        <f t="shared" si="12"/>
        <v>5.4251642798850863E-2</v>
      </c>
      <c r="N9" s="46">
        <f t="shared" si="12"/>
        <v>5.5117453545052042E-2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1.2410376071509457E-2</v>
      </c>
      <c r="K10" s="46">
        <f t="shared" si="14"/>
        <v>1.23460809011267E-2</v>
      </c>
      <c r="L10" s="46">
        <f t="shared" si="14"/>
        <v>1.2288143402991343E-2</v>
      </c>
      <c r="M10" s="46">
        <f t="shared" si="14"/>
        <v>1.2224246979116352E-2</v>
      </c>
      <c r="N10" s="46">
        <f t="shared" si="14"/>
        <v>1.2153332533737822E-2</v>
      </c>
    </row>
    <row r="11" spans="1:15" x14ac:dyDescent="0.3">
      <c r="A11" s="40" t="s">
        <v>134</v>
      </c>
      <c r="B11" s="1">
        <f>B5-B8</f>
        <v>4233</v>
      </c>
      <c r="C11" s="1">
        <f t="shared" ref="C11:N11" si="15">C5-C8</f>
        <v>4642</v>
      </c>
      <c r="D11" s="1">
        <f t="shared" si="15"/>
        <v>4945</v>
      </c>
      <c r="E11" s="1">
        <f t="shared" si="15"/>
        <v>4379</v>
      </c>
      <c r="F11" s="1">
        <f t="shared" si="15"/>
        <v>4850</v>
      </c>
      <c r="G11" s="1">
        <f t="shared" si="15"/>
        <v>2976</v>
      </c>
      <c r="H11" s="1">
        <f t="shared" si="15"/>
        <v>6923</v>
      </c>
      <c r="I11" s="1">
        <f t="shared" si="15"/>
        <v>6856</v>
      </c>
      <c r="J11" s="65">
        <f t="shared" si="15"/>
        <v>7474.9056934817372</v>
      </c>
      <c r="K11" s="65">
        <f t="shared" si="15"/>
        <v>7982.5677417821025</v>
      </c>
      <c r="L11" s="65">
        <f t="shared" si="15"/>
        <v>8512.0663400878329</v>
      </c>
      <c r="M11" s="65">
        <f t="shared" si="15"/>
        <v>9095.09853802617</v>
      </c>
      <c r="N11" s="65">
        <f t="shared" si="15"/>
        <v>9741.4244487645446</v>
      </c>
      <c r="O11" t="s">
        <v>145</v>
      </c>
    </row>
    <row r="12" spans="1:15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9.0272125653695579E-2</v>
      </c>
      <c r="K12" s="46">
        <f t="shared" si="17"/>
        <v>6.7915512130548583E-2</v>
      </c>
      <c r="L12" s="46">
        <f t="shared" si="17"/>
        <v>6.6331864061014656E-2</v>
      </c>
      <c r="M12" s="46">
        <f t="shared" si="17"/>
        <v>6.8494790177154652E-2</v>
      </c>
      <c r="N12" s="46">
        <f t="shared" si="17"/>
        <v>7.1063101519584171E-2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0.15096975191432033</v>
      </c>
      <c r="K13" s="46">
        <f t="shared" si="19"/>
        <v>0.15219903038226268</v>
      </c>
      <c r="L13" s="46">
        <f t="shared" si="19"/>
        <v>0.15332464443007235</v>
      </c>
      <c r="M13" s="46">
        <f t="shared" si="19"/>
        <v>0.15458805521312979</v>
      </c>
      <c r="N13" s="46">
        <f t="shared" si="19"/>
        <v>0.15601395614407271</v>
      </c>
    </row>
    <row r="14" spans="1:15" x14ac:dyDescent="0.3">
      <c r="A14" s="40" t="s">
        <v>135</v>
      </c>
      <c r="B14" s="47">
        <f>B45+B76+B107+B138+B173+B192+B211</f>
        <v>963</v>
      </c>
      <c r="C14" s="47">
        <f t="shared" ref="C14:N14" si="20">C45+C76+C107+C138+C173+C192+C211</f>
        <v>1143</v>
      </c>
      <c r="D14" s="47">
        <f t="shared" si="20"/>
        <v>1105</v>
      </c>
      <c r="E14" s="47">
        <f t="shared" si="20"/>
        <v>1028</v>
      </c>
      <c r="F14" s="47">
        <f t="shared" si="20"/>
        <v>1119</v>
      </c>
      <c r="G14" s="47">
        <f t="shared" si="20"/>
        <v>1086</v>
      </c>
      <c r="H14" s="47">
        <f t="shared" si="20"/>
        <v>695</v>
      </c>
      <c r="I14" s="47">
        <f t="shared" si="20"/>
        <v>758</v>
      </c>
      <c r="J14" s="47">
        <f t="shared" si="20"/>
        <v>799.90053640258145</v>
      </c>
      <c r="K14" s="47">
        <f t="shared" si="20"/>
        <v>843.73515726899791</v>
      </c>
      <c r="L14" s="47">
        <f t="shared" si="20"/>
        <v>889.55992851551548</v>
      </c>
      <c r="M14" s="47">
        <f t="shared" si="20"/>
        <v>938.44670493766569</v>
      </c>
      <c r="N14" s="47">
        <f t="shared" si="20"/>
        <v>990.75086202987291</v>
      </c>
      <c r="O14" t="s">
        <v>146</v>
      </c>
    </row>
    <row r="15" spans="1:15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5.5277752510001887E-2</v>
      </c>
      <c r="K15" s="46">
        <f t="shared" si="22"/>
        <v>5.4800089350552694E-2</v>
      </c>
      <c r="L15" s="46">
        <f t="shared" si="22"/>
        <v>5.4311795415570074E-2</v>
      </c>
      <c r="M15" s="46">
        <f t="shared" si="22"/>
        <v>5.4956136011804935E-2</v>
      </c>
      <c r="N15" s="46">
        <f t="shared" si="22"/>
        <v>5.5734818841610689E-2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1.6155492856871123E-2</v>
      </c>
      <c r="K16" s="46">
        <f t="shared" si="24"/>
        <v>1.6087013225533704E-2</v>
      </c>
      <c r="L16" s="46">
        <f t="shared" si="24"/>
        <v>1.6023307889007198E-2</v>
      </c>
      <c r="M16" s="46">
        <f t="shared" si="24"/>
        <v>1.5950640933788875E-2</v>
      </c>
      <c r="N16" s="46">
        <f t="shared" si="24"/>
        <v>1.5867388014083945E-2</v>
      </c>
    </row>
    <row r="17" spans="1:15" x14ac:dyDescent="0.3">
      <c r="A17" s="9" t="s">
        <v>141</v>
      </c>
      <c r="B17" s="1">
        <f>Historicals!B153</f>
        <v>3011</v>
      </c>
      <c r="C17" s="1">
        <f>Historicals!C153</f>
        <v>3520</v>
      </c>
      <c r="D17" s="1">
        <f>Historicals!D153</f>
        <v>3989</v>
      </c>
      <c r="E17" s="1">
        <f>Historicals!E153</f>
        <v>4454</v>
      </c>
      <c r="F17" s="1">
        <f>Historicals!F153</f>
        <v>4744</v>
      </c>
      <c r="G17" s="1">
        <f>Historicals!G153</f>
        <v>4866</v>
      </c>
      <c r="H17" s="1">
        <f>Historicals!H153</f>
        <v>4904</v>
      </c>
      <c r="I17" s="1">
        <f>Historicals!I153</f>
        <v>4791</v>
      </c>
      <c r="J17" s="47">
        <f>J48+J110+J141+J79+J176+J195+J214</f>
        <v>5046.9225451415077</v>
      </c>
      <c r="K17" s="47">
        <f t="shared" ref="K17:N17" si="25">K48+K110+K141+K79+K176+K195+K214</f>
        <v>5314.7804336972949</v>
      </c>
      <c r="L17" s="47">
        <f t="shared" si="25"/>
        <v>5595.025068945195</v>
      </c>
      <c r="M17" s="47">
        <f t="shared" si="25"/>
        <v>5892.5856683204383</v>
      </c>
      <c r="N17" s="47">
        <f t="shared" si="25"/>
        <v>6209.2099355323317</v>
      </c>
      <c r="O17" t="s">
        <v>147</v>
      </c>
    </row>
    <row r="18" spans="1:15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5.3417354444063481E-2</v>
      </c>
      <c r="K18" s="46">
        <f t="shared" si="27"/>
        <v>5.3073508887835796E-2</v>
      </c>
      <c r="L18" s="46">
        <f t="shared" si="27"/>
        <v>5.2729296862588315E-2</v>
      </c>
      <c r="M18" s="46">
        <f t="shared" si="27"/>
        <v>5.3183068120075561E-2</v>
      </c>
      <c r="N18" s="46">
        <f t="shared" si="27"/>
        <v>5.3732654056116713E-2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0.10193207457255597</v>
      </c>
      <c r="K19" s="46">
        <f t="shared" si="29"/>
        <v>0.10133386334692882</v>
      </c>
      <c r="L19" s="46">
        <f t="shared" si="29"/>
        <v>0.10078107888248804</v>
      </c>
      <c r="M19" s="46">
        <f t="shared" si="29"/>
        <v>0.10015541391155802</v>
      </c>
      <c r="N19" s="46">
        <f t="shared" si="29"/>
        <v>9.9443711919804501E-2</v>
      </c>
    </row>
    <row r="20" spans="1:15" x14ac:dyDescent="0.3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19715.940000000002</v>
      </c>
      <c r="K21" s="9">
        <f t="shared" ref="K21:N21" si="30">+SUM(K23+K27+K31)</f>
        <v>21150.211200000002</v>
      </c>
      <c r="L21" s="9">
        <f t="shared" si="30"/>
        <v>22653.665751600001</v>
      </c>
      <c r="M21" s="9">
        <f t="shared" si="30"/>
        <v>24327.229811852398</v>
      </c>
      <c r="N21" s="9">
        <f t="shared" si="30"/>
        <v>26204.675775351086</v>
      </c>
      <c r="O21" t="s">
        <v>224</v>
      </c>
    </row>
    <row r="22" spans="1:15" x14ac:dyDescent="0.3">
      <c r="A22" s="43" t="s">
        <v>129</v>
      </c>
      <c r="B22" s="46" t="str">
        <f t="shared" ref="B22:H22" si="31">+IFERROR(B21/A21-1,"nm")</f>
        <v>nm</v>
      </c>
      <c r="C22" s="46">
        <f t="shared" si="31"/>
        <v>7.4526928675400228E-2</v>
      </c>
      <c r="D22" s="46">
        <f t="shared" si="31"/>
        <v>3.0615009482525046E-2</v>
      </c>
      <c r="E22" s="46">
        <f t="shared" si="31"/>
        <v>-2.372502628811779E-2</v>
      </c>
      <c r="F22" s="46">
        <f t="shared" si="31"/>
        <v>7.0481319421070276E-2</v>
      </c>
      <c r="G22" s="46">
        <f t="shared" si="31"/>
        <v>-8.9171173437303519E-2</v>
      </c>
      <c r="H22" s="46">
        <f t="shared" si="31"/>
        <v>0.18606738470035911</v>
      </c>
      <c r="I22" s="46">
        <f>+IFERROR(I21/H21-1,"nm")</f>
        <v>6.8339251411607238E-2</v>
      </c>
      <c r="J22" s="46">
        <f t="shared" ref="J22:N22" si="32">+IFERROR(J21/I21-1,"nm")</f>
        <v>7.4262518389364374E-2</v>
      </c>
      <c r="K22" s="46">
        <f t="shared" si="32"/>
        <v>7.274678255259448E-2</v>
      </c>
      <c r="L22" s="46">
        <f t="shared" si="32"/>
        <v>7.1084611750827253E-2</v>
      </c>
      <c r="M22" s="46">
        <f t="shared" si="32"/>
        <v>7.3876081628607704E-2</v>
      </c>
      <c r="N22" s="46">
        <f t="shared" si="32"/>
        <v>7.7174671264213623E-2</v>
      </c>
    </row>
    <row r="23" spans="1:15" x14ac:dyDescent="0.3">
      <c r="A23" s="44" t="s">
        <v>113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12961.68</v>
      </c>
      <c r="K23" s="9">
        <f t="shared" ref="K23:N23" si="33">+J23*(1+K24)</f>
        <v>13674.572399999999</v>
      </c>
      <c r="L23" s="9">
        <f t="shared" si="33"/>
        <v>14344.626447599998</v>
      </c>
      <c r="M23" s="9">
        <f t="shared" si="33"/>
        <v>15047.513143532396</v>
      </c>
      <c r="N23" s="9">
        <f t="shared" si="33"/>
        <v>15784.841287565483</v>
      </c>
      <c r="O23" t="s">
        <v>214</v>
      </c>
    </row>
    <row r="24" spans="1:15" x14ac:dyDescent="0.3">
      <c r="A24" s="43" t="s">
        <v>129</v>
      </c>
      <c r="B24" s="46" t="str">
        <f t="shared" ref="B24" si="34">+IFERROR(B23/A23-1,"nm")</f>
        <v>nm</v>
      </c>
      <c r="C24" s="46">
        <f t="shared" ref="C24" si="35">+IFERROR(C23/B23-1,"nm")</f>
        <v>9.3228309428638578E-2</v>
      </c>
      <c r="D24" s="46">
        <f t="shared" ref="D24" si="36">+IFERROR(D23/C23-1,"nm")</f>
        <v>4.1402301322722934E-2</v>
      </c>
      <c r="E24" s="46">
        <f t="shared" ref="E24" si="37">+IFERROR(E23/D23-1,"nm")</f>
        <v>-3.7381247418422192E-2</v>
      </c>
      <c r="F24" s="46">
        <f t="shared" ref="F24" si="38">+IFERROR(F23/E23-1,"nm")</f>
        <v>7.755846384895948E-2</v>
      </c>
      <c r="G24" s="46">
        <f t="shared" ref="G24" si="39">+IFERROR(G23/F23-1,"nm")</f>
        <v>-7.1279243404678949E-2</v>
      </c>
      <c r="H24" s="46">
        <f t="shared" ref="H24" si="40">+IFERROR(H23/G23-1,"nm")</f>
        <v>0.24815092721620746</v>
      </c>
      <c r="I24" s="66">
        <f>+IFERROR(I23/H23-1,"nm")</f>
        <v>5.0154586052902683E-2</v>
      </c>
      <c r="J24" s="46">
        <v>0.06</v>
      </c>
      <c r="K24" s="46">
        <v>5.5E-2</v>
      </c>
      <c r="L24" s="46">
        <v>4.9000000000000002E-2</v>
      </c>
      <c r="M24" s="46">
        <v>4.9000000000000002E-2</v>
      </c>
      <c r="N24" s="46">
        <v>4.9000000000000002E-2</v>
      </c>
    </row>
    <row r="25" spans="1:15" x14ac:dyDescent="0.3">
      <c r="A25" s="43" t="s">
        <v>137</v>
      </c>
      <c r="B25" s="46" t="e">
        <f>+Historicals!C180</f>
        <v>#VALUE!</v>
      </c>
      <c r="C25" s="46">
        <f>+Historicals!D180</f>
        <v>9.3228309428638606E-2</v>
      </c>
      <c r="D25" s="46">
        <f>+Historicals!E180</f>
        <v>4.1402301322722872E-2</v>
      </c>
      <c r="E25" s="46">
        <f>+Historicals!F180</f>
        <v>-3.7381247418422137E-2</v>
      </c>
      <c r="F25" s="46">
        <f>+Historicals!G180</f>
        <v>7.7558463848959452E-2</v>
      </c>
      <c r="G25" s="46">
        <f>+Historicals!H180</f>
        <v>-7.1279243404678949E-2</v>
      </c>
      <c r="H25" s="46" t="e">
        <f>+Historicals!#REF!</f>
        <v>#REF!</v>
      </c>
      <c r="I25" s="46">
        <f>+Historicals!I180</f>
        <v>0.05</v>
      </c>
      <c r="J25" s="48">
        <v>0.06</v>
      </c>
      <c r="K25" s="48">
        <v>5.5E-2</v>
      </c>
      <c r="L25" s="48">
        <f t="shared" ref="K25:N26" si="41">+K25</f>
        <v>5.5E-2</v>
      </c>
      <c r="M25" s="48">
        <f t="shared" si="41"/>
        <v>5.5E-2</v>
      </c>
      <c r="N25" s="48">
        <f t="shared" si="41"/>
        <v>5.5E-2</v>
      </c>
    </row>
    <row r="26" spans="1:15" x14ac:dyDescent="0.3">
      <c r="A26" s="43" t="s">
        <v>138</v>
      </c>
      <c r="B26" s="46" t="str">
        <f t="shared" ref="B26:H26" si="42">+IFERROR(B24-B25,"nm")</f>
        <v>nm</v>
      </c>
      <c r="C26" s="46">
        <f t="shared" si="42"/>
        <v>-2.7755575615628914E-17</v>
      </c>
      <c r="D26" s="46">
        <f t="shared" si="42"/>
        <v>6.2450045135165055E-17</v>
      </c>
      <c r="E26" s="46">
        <f t="shared" si="42"/>
        <v>-5.5511151231257827E-17</v>
      </c>
      <c r="F26" s="46">
        <f t="shared" si="42"/>
        <v>2.7755575615628914E-17</v>
      </c>
      <c r="G26" s="46">
        <f t="shared" si="42"/>
        <v>0</v>
      </c>
      <c r="H26" s="46" t="str">
        <f t="shared" si="42"/>
        <v>nm</v>
      </c>
      <c r="I26" s="46">
        <f>+IFERROR(I24-I25,"nm")</f>
        <v>1.5458605290268046E-4</v>
      </c>
      <c r="J26" s="48">
        <v>0</v>
      </c>
      <c r="K26" s="48">
        <f t="shared" si="41"/>
        <v>0</v>
      </c>
      <c r="L26" s="48">
        <f t="shared" si="41"/>
        <v>0</v>
      </c>
      <c r="M26" s="48">
        <f t="shared" si="41"/>
        <v>0</v>
      </c>
      <c r="N26" s="48">
        <f t="shared" si="41"/>
        <v>0</v>
      </c>
    </row>
    <row r="27" spans="1:15" x14ac:dyDescent="0.3">
      <c r="A27" s="44" t="s">
        <v>114</v>
      </c>
      <c r="B27" s="9">
        <f>+Historicals!B109</f>
        <v>4410</v>
      </c>
      <c r="C27" s="9">
        <f>+Historicals!C109</f>
        <v>4746</v>
      </c>
      <c r="D27" s="9">
        <f>+Historicals!D109</f>
        <v>4886</v>
      </c>
      <c r="E27" s="9">
        <f>+Historicals!E109</f>
        <v>4938</v>
      </c>
      <c r="F27" s="9">
        <f>+Historicals!F109</f>
        <v>5260</v>
      </c>
      <c r="G27" s="9">
        <f>+Historicals!G109</f>
        <v>4639</v>
      </c>
      <c r="H27" s="9">
        <f>+Historicals!H109</f>
        <v>5028</v>
      </c>
      <c r="I27" s="9">
        <f>+Historicals!I109</f>
        <v>5492</v>
      </c>
      <c r="J27" s="9">
        <f>+I27*(1+J28)</f>
        <v>5931.3600000000006</v>
      </c>
      <c r="K27" s="9">
        <f t="shared" ref="K27" si="43">+J27*(1+K28)</f>
        <v>6405.8688000000011</v>
      </c>
      <c r="L27" s="9">
        <f t="shared" ref="L27" si="44">+K27*(1+L28)</f>
        <v>6918.3383040000017</v>
      </c>
      <c r="M27" s="9">
        <f t="shared" ref="M27" si="45">+L27*(1+M28)</f>
        <v>7471.8053683200023</v>
      </c>
      <c r="N27" s="9">
        <f t="shared" ref="N27" si="46">+M27*(1+N28)</f>
        <v>8069.549797785603</v>
      </c>
      <c r="O27" t="s">
        <v>218</v>
      </c>
    </row>
    <row r="28" spans="1:15" x14ac:dyDescent="0.3">
      <c r="A28" s="43" t="s">
        <v>129</v>
      </c>
      <c r="B28" s="46" t="str">
        <f t="shared" ref="B28" si="47">+IFERROR(B27/A27-1,"nm")</f>
        <v>nm</v>
      </c>
      <c r="C28" s="46">
        <f t="shared" ref="C28" si="48">+IFERROR(C27/B27-1,"nm")</f>
        <v>7.6190476190476142E-2</v>
      </c>
      <c r="D28" s="46">
        <f t="shared" ref="D28" si="49">+IFERROR(D27/C27-1,"nm")</f>
        <v>2.9498525073746285E-2</v>
      </c>
      <c r="E28" s="46">
        <f t="shared" ref="E28" si="50">+IFERROR(E27/D27-1,"nm")</f>
        <v>1.0642652476463343E-2</v>
      </c>
      <c r="F28" s="46">
        <f t="shared" ref="F28" si="51">+IFERROR(F27/E27-1,"nm")</f>
        <v>6.5208586472256025E-2</v>
      </c>
      <c r="G28" s="46">
        <f t="shared" ref="G28" si="52">+IFERROR(G27/F27-1,"nm")</f>
        <v>-0.11806083650190113</v>
      </c>
      <c r="H28" s="46">
        <f t="shared" ref="H28" si="53">+IFERROR(H27/G27-1,"nm")</f>
        <v>8.3854278939426541E-2</v>
      </c>
      <c r="I28" s="46">
        <f>+IFERROR(I27/H27-1,"nm")</f>
        <v>9.2283214001591007E-2</v>
      </c>
      <c r="J28" s="46">
        <f>+J29+J30</f>
        <v>0.08</v>
      </c>
      <c r="K28" s="46">
        <f t="shared" ref="K28" si="54">+K29+K30</f>
        <v>0.08</v>
      </c>
      <c r="L28" s="46">
        <f t="shared" ref="L28" si="55">+L29+L30</f>
        <v>0.08</v>
      </c>
      <c r="M28" s="46">
        <f t="shared" ref="M28" si="56">+M29+M30</f>
        <v>0.08</v>
      </c>
      <c r="N28" s="46">
        <f t="shared" ref="N28" si="57">+N29+N30</f>
        <v>0.08</v>
      </c>
    </row>
    <row r="29" spans="1:15" x14ac:dyDescent="0.3">
      <c r="A29" s="43" t="s">
        <v>137</v>
      </c>
      <c r="B29" s="46">
        <f>+Historicals!B184</f>
        <v>0</v>
      </c>
      <c r="C29" s="46">
        <f>+Historicals!C184</f>
        <v>7.2294280246651077E-2</v>
      </c>
      <c r="D29" s="46">
        <f>+Historicals!D184</f>
        <v>2.9545905215149711E-2</v>
      </c>
      <c r="E29" s="46">
        <f>+Historicals!E184</f>
        <v>0.13154853620955315</v>
      </c>
      <c r="F29" s="46">
        <f>+Historicals!F184</f>
        <v>7.114893617021277E-2</v>
      </c>
      <c r="G29" s="46">
        <f>+Historicals!G184</f>
        <v>-6.3721595423486418E-2</v>
      </c>
      <c r="H29" s="46">
        <f>+Historicals!H184</f>
        <v>0.18295994568906992</v>
      </c>
      <c r="I29" s="46">
        <f>+Historicals!I184</f>
        <v>0.09</v>
      </c>
      <c r="J29" s="48">
        <v>0.08</v>
      </c>
      <c r="K29" s="48">
        <f t="shared" ref="K29:N29" si="58">+J29</f>
        <v>0.08</v>
      </c>
      <c r="L29" s="48">
        <f t="shared" si="58"/>
        <v>0.08</v>
      </c>
      <c r="M29" s="48">
        <f t="shared" si="58"/>
        <v>0.08</v>
      </c>
      <c r="N29" s="48">
        <f t="shared" si="58"/>
        <v>0.08</v>
      </c>
    </row>
    <row r="30" spans="1:15" x14ac:dyDescent="0.3">
      <c r="A30" s="43" t="s">
        <v>138</v>
      </c>
      <c r="B30" s="46" t="str">
        <f t="shared" ref="B30" si="59">+IFERROR(B28-B29,"nm")</f>
        <v>nm</v>
      </c>
      <c r="C30" s="46">
        <f t="shared" ref="C30" si="60">+IFERROR(C28-C29,"nm")</f>
        <v>3.8961959438250648E-3</v>
      </c>
      <c r="D30" s="46">
        <f t="shared" ref="D30" si="61">+IFERROR(D28-D29,"nm")</f>
        <v>-4.7380141403426806E-5</v>
      </c>
      <c r="E30" s="46">
        <f t="shared" ref="E30" si="62">+IFERROR(E28-E29,"nm")</f>
        <v>-0.1209058837330898</v>
      </c>
      <c r="F30" s="46">
        <f t="shared" ref="F30" si="63">+IFERROR(F28-F29,"nm")</f>
        <v>-5.9403496979567455E-3</v>
      </c>
      <c r="G30" s="46">
        <f t="shared" ref="G30" si="64">+IFERROR(G28-G29,"nm")</f>
        <v>-5.4339241078414716E-2</v>
      </c>
      <c r="H30" s="46">
        <f t="shared" ref="H30" si="65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ref="K30:N30" si="66">+J30</f>
        <v>0</v>
      </c>
      <c r="L30" s="48">
        <f t="shared" si="66"/>
        <v>0</v>
      </c>
      <c r="M30" s="48">
        <f t="shared" si="66"/>
        <v>0</v>
      </c>
      <c r="N30" s="48">
        <f t="shared" si="66"/>
        <v>0</v>
      </c>
    </row>
    <row r="31" spans="1:15" x14ac:dyDescent="0.3">
      <c r="A31" s="44" t="s">
        <v>115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822.9</v>
      </c>
      <c r="K31" s="9">
        <f t="shared" ref="K31" si="67">+J31*(1+K32)</f>
        <v>1069.77</v>
      </c>
      <c r="L31" s="9">
        <f t="shared" ref="L31" si="68">+K31*(1+L32)</f>
        <v>1390.701</v>
      </c>
      <c r="M31" s="9">
        <f t="shared" ref="M31" si="69">+L31*(1+M32)</f>
        <v>1807.9113</v>
      </c>
      <c r="N31" s="9">
        <f t="shared" ref="N31" si="70">+M31*(1+N32)</f>
        <v>2350.28469</v>
      </c>
    </row>
    <row r="32" spans="1:15" x14ac:dyDescent="0.3">
      <c r="A32" s="43" t="s">
        <v>129</v>
      </c>
      <c r="B32" s="46" t="str">
        <f t="shared" ref="B32" si="71">+IFERROR(B31/A31-1,"nm")</f>
        <v>nm</v>
      </c>
      <c r="C32" s="46">
        <f t="shared" ref="C32" si="72">+IFERROR(C31/B31-1,"nm")</f>
        <v>-0.12742718446601942</v>
      </c>
      <c r="D32" s="46">
        <f t="shared" ref="D32" si="73">+IFERROR(D31/C31-1,"nm")</f>
        <v>-0.10152990264255912</v>
      </c>
      <c r="E32" s="46">
        <f t="shared" ref="E32" si="74">+IFERROR(E31/D31-1,"nm")</f>
        <v>-7.8947368421052655E-2</v>
      </c>
      <c r="F32" s="46">
        <f t="shared" ref="F32" si="75">+IFERROR(F31/E31-1,"nm")</f>
        <v>3.3613445378151141E-3</v>
      </c>
      <c r="G32" s="46">
        <f t="shared" ref="G32" si="76">+IFERROR(G31/F31-1,"nm")</f>
        <v>-0.13567839195979903</v>
      </c>
      <c r="H32" s="46">
        <f t="shared" ref="H32" si="77">+IFERROR(H31/G31-1,"nm")</f>
        <v>-1.744186046511631E-2</v>
      </c>
      <c r="I32" s="46">
        <f>+IFERROR(I31/H31-1,"nm")</f>
        <v>0.24852071005917153</v>
      </c>
      <c r="J32" s="46">
        <f>+J33+J34</f>
        <v>0.3</v>
      </c>
      <c r="K32" s="46">
        <f t="shared" ref="K32" si="78">+K33+K34</f>
        <v>0.3</v>
      </c>
      <c r="L32" s="46">
        <f t="shared" ref="L32" si="79">+L33+L34</f>
        <v>0.3</v>
      </c>
      <c r="M32" s="46">
        <f t="shared" ref="M32" si="80">+M33+M34</f>
        <v>0.3</v>
      </c>
      <c r="N32" s="46">
        <f t="shared" ref="N32" si="81">+N33+N34</f>
        <v>0.3</v>
      </c>
    </row>
    <row r="33" spans="1:15" x14ac:dyDescent="0.3">
      <c r="A33" s="43" t="s">
        <v>137</v>
      </c>
      <c r="B33" s="46" t="e">
        <f>+Historicals!C182</f>
        <v>#VALUE!</v>
      </c>
      <c r="C33" s="46">
        <f>+Historicals!D182</f>
        <v>-0.12742718446601942</v>
      </c>
      <c r="D33" s="46">
        <f>+Historicals!E182</f>
        <v>-0.10152990264255911</v>
      </c>
      <c r="E33" s="46">
        <f>+Historicals!F182</f>
        <v>-7.8947368421052627E-2</v>
      </c>
      <c r="F33" s="46">
        <f>+Historicals!G182</f>
        <v>3.3613445378151263E-3</v>
      </c>
      <c r="G33" s="46">
        <f>+Historicals!H182</f>
        <v>-0.135678391959799</v>
      </c>
      <c r="H33" s="46" t="e">
        <f>+Historicals!#REF!</f>
        <v>#REF!</v>
      </c>
      <c r="I33" s="46">
        <f>+Historicals!I182</f>
        <v>0.25</v>
      </c>
      <c r="J33" s="48">
        <v>0.3</v>
      </c>
      <c r="K33" s="48">
        <f t="shared" ref="K33:N33" si="82">+J33</f>
        <v>0.3</v>
      </c>
      <c r="L33" s="48">
        <f t="shared" si="82"/>
        <v>0.3</v>
      </c>
      <c r="M33" s="48">
        <f t="shared" si="82"/>
        <v>0.3</v>
      </c>
      <c r="N33" s="48">
        <f t="shared" si="82"/>
        <v>0.3</v>
      </c>
      <c r="O33" t="s">
        <v>219</v>
      </c>
    </row>
    <row r="34" spans="1:15" x14ac:dyDescent="0.3">
      <c r="A34" s="43" t="s">
        <v>138</v>
      </c>
      <c r="B34" s="46" t="str">
        <f t="shared" ref="B34" si="83">+IFERROR(B32-B33,"nm")</f>
        <v>nm</v>
      </c>
      <c r="C34" s="46">
        <f t="shared" ref="C34" si="84">+IFERROR(C32-C33,"nm")</f>
        <v>0</v>
      </c>
      <c r="D34" s="46">
        <f t="shared" ref="D34" si="85">+IFERROR(D32-D33,"nm")</f>
        <v>-1.3877787807814457E-17</v>
      </c>
      <c r="E34" s="46">
        <f t="shared" ref="E34" si="86">+IFERROR(E32-E33,"nm")</f>
        <v>-2.7755575615628914E-17</v>
      </c>
      <c r="F34" s="46">
        <f t="shared" ref="F34" si="87">+IFERROR(F32-F33,"nm")</f>
        <v>-1.214306433183765E-17</v>
      </c>
      <c r="G34" s="46">
        <f t="shared" ref="G34" si="88">+IFERROR(G32-G33,"nm")</f>
        <v>-2.7755575615628914E-17</v>
      </c>
      <c r="H34" s="46" t="str">
        <f t="shared" ref="H34" si="89">+IFERROR(H32-H33,"nm")</f>
        <v>nm</v>
      </c>
      <c r="I34" s="46">
        <f>+IFERROR(I32-I33,"nm")</f>
        <v>-1.4792899408284654E-3</v>
      </c>
      <c r="J34" s="48">
        <v>0</v>
      </c>
      <c r="K34" s="48">
        <f t="shared" ref="K34:N34" si="90">+J34</f>
        <v>0</v>
      </c>
      <c r="L34" s="48">
        <f t="shared" si="90"/>
        <v>0</v>
      </c>
      <c r="M34" s="48">
        <f t="shared" si="90"/>
        <v>0</v>
      </c>
      <c r="N34" s="48">
        <f t="shared" si="90"/>
        <v>0</v>
      </c>
    </row>
    <row r="35" spans="1:15" x14ac:dyDescent="0.3">
      <c r="A35" s="9" t="s">
        <v>130</v>
      </c>
      <c r="B35" s="47">
        <f>B42+B38</f>
        <v>3766</v>
      </c>
      <c r="C35" s="47">
        <f t="shared" ref="C35:H35" si="91">+C42+C38</f>
        <v>3896</v>
      </c>
      <c r="D35" s="47">
        <f t="shared" si="91"/>
        <v>4015</v>
      </c>
      <c r="E35" s="47">
        <f t="shared" si="91"/>
        <v>3760</v>
      </c>
      <c r="F35" s="47">
        <f t="shared" si="91"/>
        <v>4074</v>
      </c>
      <c r="G35" s="47">
        <f t="shared" si="91"/>
        <v>3047</v>
      </c>
      <c r="H35" s="47">
        <f t="shared" si="91"/>
        <v>5219</v>
      </c>
      <c r="I35" s="47">
        <f>+I42+I38</f>
        <v>5238</v>
      </c>
      <c r="J35" s="47">
        <f>+J21*J37</f>
        <v>5626.9870713234895</v>
      </c>
      <c r="K35" s="47">
        <f t="shared" ref="K35:N35" si="92">+K21*K37</f>
        <v>6036.3322762273201</v>
      </c>
      <c r="L35" s="47">
        <f t="shared" si="92"/>
        <v>6465.4226124819261</v>
      </c>
      <c r="M35" s="47">
        <f t="shared" si="92"/>
        <v>6943.0627011650877</v>
      </c>
      <c r="N35" s="47">
        <f t="shared" si="92"/>
        <v>7478.8912826943269</v>
      </c>
    </row>
    <row r="36" spans="1:15" x14ac:dyDescent="0.3">
      <c r="A36" s="45" t="s">
        <v>129</v>
      </c>
      <c r="B36" s="46" t="str">
        <f t="shared" ref="B36" si="93">+IFERROR(B35/A35-1,"nm")</f>
        <v>nm</v>
      </c>
      <c r="C36" s="46">
        <f t="shared" ref="C36" si="94">+IFERROR(C35/B35-1,"nm")</f>
        <v>3.4519383961763239E-2</v>
      </c>
      <c r="D36" s="46">
        <f t="shared" ref="D36" si="95">+IFERROR(D35/C35-1,"nm")</f>
        <v>3.0544147843942548E-2</v>
      </c>
      <c r="E36" s="46">
        <f t="shared" ref="E36" si="96">+IFERROR(E35/D35-1,"nm")</f>
        <v>-6.3511830635118338E-2</v>
      </c>
      <c r="F36" s="46">
        <f t="shared" ref="F36" si="97">+IFERROR(F35/E35-1,"nm")</f>
        <v>8.3510638297872308E-2</v>
      </c>
      <c r="G36" s="46">
        <f t="shared" ref="G36" si="98">+IFERROR(G35/F35-1,"nm")</f>
        <v>-0.25208640157093765</v>
      </c>
      <c r="H36" s="46">
        <f t="shared" ref="H36" si="99">+IFERROR(H35/G35-1,"nm")</f>
        <v>0.71283229405973092</v>
      </c>
      <c r="I36" s="46">
        <f>+IFERROR(I35/H35-1,"nm")</f>
        <v>3.6405441655489312E-3</v>
      </c>
      <c r="J36" s="46">
        <f t="shared" ref="J36:N36" si="100">+IFERROR(J35/I35-1,"nm")</f>
        <v>7.4262518389364152E-2</v>
      </c>
      <c r="K36" s="46">
        <f t="shared" si="100"/>
        <v>7.274678255259448E-2</v>
      </c>
      <c r="L36" s="46">
        <f t="shared" si="100"/>
        <v>7.1084611750827253E-2</v>
      </c>
      <c r="M36" s="46">
        <f t="shared" si="100"/>
        <v>7.3876081628607926E-2</v>
      </c>
      <c r="N36" s="46">
        <f t="shared" si="100"/>
        <v>7.7174671264213623E-2</v>
      </c>
    </row>
    <row r="37" spans="1:15" x14ac:dyDescent="0.3">
      <c r="A37" s="45" t="s">
        <v>131</v>
      </c>
      <c r="B37" s="46">
        <f t="shared" ref="B37:H37" si="101">+IFERROR(B35/B$21,"nm")</f>
        <v>0.27409024745269289</v>
      </c>
      <c r="C37" s="46">
        <f t="shared" si="101"/>
        <v>0.26388512598211866</v>
      </c>
      <c r="D37" s="46">
        <f t="shared" si="101"/>
        <v>0.26386698212407994</v>
      </c>
      <c r="E37" s="46">
        <f t="shared" si="101"/>
        <v>0.25311342982160889</v>
      </c>
      <c r="F37" s="46">
        <f t="shared" si="101"/>
        <v>0.25619418941013711</v>
      </c>
      <c r="G37" s="46">
        <f t="shared" si="101"/>
        <v>0.2103700635183651</v>
      </c>
      <c r="H37" s="46">
        <f t="shared" si="101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2">+J37</f>
        <v>0.28540293140086087</v>
      </c>
      <c r="L37" s="48">
        <f t="shared" si="102"/>
        <v>0.28540293140086087</v>
      </c>
      <c r="M37" s="48">
        <f t="shared" si="102"/>
        <v>0.28540293140086087</v>
      </c>
      <c r="N37" s="48">
        <f t="shared" si="102"/>
        <v>0.28540293140086087</v>
      </c>
    </row>
    <row r="38" spans="1:15" x14ac:dyDescent="0.3">
      <c r="A38" s="9" t="s">
        <v>132</v>
      </c>
      <c r="B38" s="9">
        <f>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+J41*J48</f>
        <v>133.2085522802812</v>
      </c>
      <c r="K38" s="47">
        <f t="shared" ref="K38:N38" si="103">+K41*K48</f>
        <v>142.89904586716071</v>
      </c>
      <c r="L38" s="47">
        <f t="shared" si="103"/>
        <v>153.05696906219148</v>
      </c>
      <c r="M38" s="47">
        <f t="shared" si="103"/>
        <v>164.36421820245724</v>
      </c>
      <c r="N38" s="47">
        <f t="shared" si="103"/>
        <v>177.04897270983136</v>
      </c>
    </row>
    <row r="39" spans="1:15" x14ac:dyDescent="0.3">
      <c r="A39" s="45" t="s">
        <v>129</v>
      </c>
      <c r="B39" s="46" t="str">
        <f t="shared" ref="B39" si="104">+IFERROR(B38/A38-1,"nm")</f>
        <v>nm</v>
      </c>
      <c r="C39" s="46">
        <f t="shared" ref="C39" si="105">+IFERROR(C38/B38-1,"nm")</f>
        <v>9.9173553719008156E-2</v>
      </c>
      <c r="D39" s="46">
        <f t="shared" ref="D39" si="106">+IFERROR(D38/C38-1,"nm")</f>
        <v>5.2631578947368363E-2</v>
      </c>
      <c r="E39" s="46">
        <f t="shared" ref="E39" si="107">+IFERROR(E38/D38-1,"nm")</f>
        <v>0.14285714285714279</v>
      </c>
      <c r="F39" s="46">
        <f t="shared" ref="F39" si="108">+IFERROR(F38/E38-1,"nm")</f>
        <v>-6.8749999999999978E-2</v>
      </c>
      <c r="G39" s="46">
        <f t="shared" ref="G39" si="109">+IFERROR(G38/F38-1,"nm")</f>
        <v>-6.7114093959731447E-3</v>
      </c>
      <c r="H39" s="46">
        <f t="shared" ref="H39" si="110">+IFERROR(H38/G38-1,"nm")</f>
        <v>-0.1216216216216216</v>
      </c>
      <c r="I39" s="46">
        <f>+IFERROR(I38/H38-1,"nm")</f>
        <v>-4.6153846153846101E-2</v>
      </c>
      <c r="J39" s="46">
        <f t="shared" ref="J39" si="111">+IFERROR(J38/I38-1,"nm")</f>
        <v>7.4262518389364596E-2</v>
      </c>
      <c r="K39" s="46">
        <f t="shared" ref="K39" si="112">+IFERROR(K38/J38-1,"nm")</f>
        <v>7.2746782552594258E-2</v>
      </c>
      <c r="L39" s="46">
        <f t="shared" ref="L39" si="113">+IFERROR(L38/K38-1,"nm")</f>
        <v>7.1084611750827253E-2</v>
      </c>
      <c r="M39" s="46">
        <f t="shared" ref="M39" si="114">+IFERROR(M38/L38-1,"nm")</f>
        <v>7.3876081628607704E-2</v>
      </c>
      <c r="N39" s="46">
        <f t="shared" ref="N39" si="115">+IFERROR(N38/M38-1,"nm")</f>
        <v>7.7174671264213623E-2</v>
      </c>
    </row>
    <row r="40" spans="1:15" x14ac:dyDescent="0.3">
      <c r="A40" s="45" t="s">
        <v>133</v>
      </c>
      <c r="B40" s="46">
        <f t="shared" ref="B40:H40" si="116">+IFERROR(B38/B$21,"nm")</f>
        <v>8.8064046579330417E-3</v>
      </c>
      <c r="C40" s="46">
        <f t="shared" si="116"/>
        <v>9.0083988079111346E-3</v>
      </c>
      <c r="D40" s="46">
        <f t="shared" si="116"/>
        <v>9.2008412197686646E-3</v>
      </c>
      <c r="E40" s="46">
        <f t="shared" si="116"/>
        <v>1.0770784247728038E-2</v>
      </c>
      <c r="F40" s="46">
        <f t="shared" si="116"/>
        <v>9.3698905798012821E-3</v>
      </c>
      <c r="G40" s="46">
        <f t="shared" si="116"/>
        <v>1.0218171775752554E-2</v>
      </c>
      <c r="H40" s="46">
        <f t="shared" si="116"/>
        <v>7.5673787764130628E-3</v>
      </c>
      <c r="I40" s="46">
        <f>+IFERROR(I38/I$21,"nm")</f>
        <v>6.7563886013185855E-3</v>
      </c>
      <c r="J40" s="46">
        <f t="shared" ref="J40:N40" si="117">+IFERROR(J38/J$21,"nm")</f>
        <v>6.7563886013185873E-3</v>
      </c>
      <c r="K40" s="46">
        <f t="shared" si="117"/>
        <v>6.7563886013185864E-3</v>
      </c>
      <c r="L40" s="46">
        <f t="shared" si="117"/>
        <v>6.7563886013185855E-3</v>
      </c>
      <c r="M40" s="46">
        <f t="shared" si="117"/>
        <v>6.7563886013185864E-3</v>
      </c>
      <c r="N40" s="46">
        <f t="shared" si="117"/>
        <v>6.7563886013185864E-3</v>
      </c>
    </row>
    <row r="41" spans="1:15" x14ac:dyDescent="0.3">
      <c r="A41" s="45" t="s">
        <v>140</v>
      </c>
      <c r="B41" s="46">
        <f t="shared" ref="B41:H41" si="118">+IFERROR(B38/B48,"nm")</f>
        <v>0.19145569620253164</v>
      </c>
      <c r="C41" s="46">
        <f t="shared" si="118"/>
        <v>0.17924528301886791</v>
      </c>
      <c r="D41" s="46">
        <f t="shared" si="118"/>
        <v>0.17094017094017094</v>
      </c>
      <c r="E41" s="46">
        <f t="shared" si="118"/>
        <v>0.18867924528301888</v>
      </c>
      <c r="F41" s="46">
        <f t="shared" si="118"/>
        <v>0.18304668304668303</v>
      </c>
      <c r="G41" s="46">
        <f t="shared" si="118"/>
        <v>0.22945736434108527</v>
      </c>
      <c r="H41" s="46">
        <f t="shared" si="118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19">+J41</f>
        <v>0.19405320813771518</v>
      </c>
      <c r="L41" s="48">
        <f t="shared" si="119"/>
        <v>0.19405320813771518</v>
      </c>
      <c r="M41" s="48">
        <f t="shared" si="119"/>
        <v>0.19405320813771518</v>
      </c>
      <c r="N41" s="48">
        <f t="shared" si="119"/>
        <v>0.19405320813771518</v>
      </c>
    </row>
    <row r="42" spans="1:15" x14ac:dyDescent="0.3">
      <c r="A42" s="9" t="s">
        <v>134</v>
      </c>
      <c r="B42" s="9">
        <f>Historicals!B134</f>
        <v>3645</v>
      </c>
      <c r="C42" s="9">
        <f>Historicals!C134</f>
        <v>3763</v>
      </c>
      <c r="D42" s="9">
        <f>Historicals!D134</f>
        <v>3875</v>
      </c>
      <c r="E42" s="9">
        <f>Historicals!E134</f>
        <v>3600</v>
      </c>
      <c r="F42" s="9">
        <f>Historicals!F134</f>
        <v>3925</v>
      </c>
      <c r="G42" s="9">
        <f>Historicals!G134</f>
        <v>2899</v>
      </c>
      <c r="H42" s="9">
        <f>Historicals!H134</f>
        <v>5089</v>
      </c>
      <c r="I42" s="9">
        <f>Historicals!I134</f>
        <v>5114</v>
      </c>
      <c r="J42" s="9">
        <f>+J35-J38</f>
        <v>5493.7785190432087</v>
      </c>
      <c r="K42" s="9">
        <f t="shared" ref="K42:N42" si="120">+K35-K38</f>
        <v>5893.4332303601595</v>
      </c>
      <c r="L42" s="9">
        <f t="shared" si="120"/>
        <v>6312.3656434197346</v>
      </c>
      <c r="M42" s="9">
        <f t="shared" si="120"/>
        <v>6778.6984829626308</v>
      </c>
      <c r="N42" s="9">
        <f t="shared" si="120"/>
        <v>7301.8423099844958</v>
      </c>
    </row>
    <row r="43" spans="1:15" x14ac:dyDescent="0.3">
      <c r="A43" s="45" t="s">
        <v>129</v>
      </c>
      <c r="B43" s="46" t="str">
        <f t="shared" ref="B43" si="121">+IFERROR(B42/A42-1,"nm")</f>
        <v>nm</v>
      </c>
      <c r="C43" s="46">
        <f t="shared" ref="C43" si="122">+IFERROR(C42/B42-1,"nm")</f>
        <v>3.2373113854595292E-2</v>
      </c>
      <c r="D43" s="46">
        <f t="shared" ref="D43" si="123">+IFERROR(D42/C42-1,"nm")</f>
        <v>2.9763486579856391E-2</v>
      </c>
      <c r="E43" s="46">
        <f t="shared" ref="E43" si="124">+IFERROR(E42/D42-1,"nm")</f>
        <v>-7.096774193548383E-2</v>
      </c>
      <c r="F43" s="46">
        <f t="shared" ref="F43" si="125">+IFERROR(F42/E42-1,"nm")</f>
        <v>9.0277777777777679E-2</v>
      </c>
      <c r="G43" s="46">
        <f t="shared" ref="G43" si="126">+IFERROR(G42/F42-1,"nm")</f>
        <v>-0.26140127388535028</v>
      </c>
      <c r="H43" s="46">
        <f t="shared" ref="H43" si="127">+IFERROR(H42/G42-1,"nm")</f>
        <v>0.75543290789927564</v>
      </c>
      <c r="I43" s="46">
        <f>+IFERROR(I42/H42-1,"nm")</f>
        <v>4.9125564943997002E-3</v>
      </c>
      <c r="J43" s="46">
        <f t="shared" ref="J43:N43" si="128">+IFERROR(J42/I42-1,"nm")</f>
        <v>7.4262518389364152E-2</v>
      </c>
      <c r="K43" s="46">
        <f t="shared" si="128"/>
        <v>7.274678255259448E-2</v>
      </c>
      <c r="L43" s="46">
        <f t="shared" si="128"/>
        <v>7.1084611750827253E-2</v>
      </c>
      <c r="M43" s="46">
        <f t="shared" si="128"/>
        <v>7.3876081628607926E-2</v>
      </c>
      <c r="N43" s="46">
        <f t="shared" si="128"/>
        <v>7.7174671264213623E-2</v>
      </c>
    </row>
    <row r="44" spans="1:15" x14ac:dyDescent="0.3">
      <c r="A44" s="45" t="s">
        <v>131</v>
      </c>
      <c r="B44" s="46">
        <f t="shared" ref="B44:H44" si="129">+IFERROR(B42/B$21,"nm")</f>
        <v>0.26528384279475981</v>
      </c>
      <c r="C44" s="46">
        <f t="shared" si="129"/>
        <v>0.25487672717420751</v>
      </c>
      <c r="D44" s="46">
        <f t="shared" si="129"/>
        <v>0.25466614090431128</v>
      </c>
      <c r="E44" s="46">
        <f t="shared" si="129"/>
        <v>0.24234264557388085</v>
      </c>
      <c r="F44" s="46">
        <f t="shared" si="129"/>
        <v>0.2468242988303358</v>
      </c>
      <c r="G44" s="46">
        <f t="shared" si="129"/>
        <v>0.20015189174261253</v>
      </c>
      <c r="H44" s="46">
        <f t="shared" si="129"/>
        <v>0.29623377379358518</v>
      </c>
      <c r="I44" s="46">
        <f>+IFERROR(I42/I$21,"nm")</f>
        <v>0.27864654279954232</v>
      </c>
      <c r="J44" s="46">
        <f t="shared" ref="J44:N44" si="130">+IFERROR(J42/J$21,"nm")</f>
        <v>0.27864654279954232</v>
      </c>
      <c r="K44" s="46">
        <f t="shared" si="130"/>
        <v>0.27864654279954232</v>
      </c>
      <c r="L44" s="46">
        <f t="shared" si="130"/>
        <v>0.27864654279954226</v>
      </c>
      <c r="M44" s="46">
        <f t="shared" si="130"/>
        <v>0.27864654279954232</v>
      </c>
      <c r="N44" s="46">
        <f t="shared" si="130"/>
        <v>0.27864654279954232</v>
      </c>
    </row>
    <row r="45" spans="1:15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+J21*J47</f>
        <v>156.84232768484719</v>
      </c>
      <c r="K45" s="47">
        <f t="shared" ref="K45:N45" si="131">+K21*K47</f>
        <v>168.25210239197955</v>
      </c>
      <c r="L45" s="47">
        <f t="shared" si="131"/>
        <v>180.21223776677385</v>
      </c>
      <c r="M45" s="47">
        <f t="shared" si="131"/>
        <v>193.52561175450609</v>
      </c>
      <c r="N45" s="47">
        <f t="shared" si="131"/>
        <v>208.46088722286595</v>
      </c>
    </row>
    <row r="46" spans="1:15" x14ac:dyDescent="0.3">
      <c r="A46" s="45" t="s">
        <v>129</v>
      </c>
      <c r="B46" s="46" t="str">
        <f t="shared" ref="B46" si="132">+IFERROR(B45/A45-1,"nm")</f>
        <v>nm</v>
      </c>
      <c r="C46" s="46">
        <f t="shared" ref="C46" si="133">+IFERROR(C45/B45-1,"nm")</f>
        <v>0.16346153846153855</v>
      </c>
      <c r="D46" s="46">
        <f t="shared" ref="D46" si="134">+IFERROR(D45/C45-1,"nm")</f>
        <v>-7.8512396694214837E-2</v>
      </c>
      <c r="E46" s="46">
        <f t="shared" ref="E46" si="135">+IFERROR(E45/D45-1,"nm")</f>
        <v>-0.12107623318385652</v>
      </c>
      <c r="F46" s="46">
        <f t="shared" ref="F46" si="136">+IFERROR(F45/E45-1,"nm")</f>
        <v>-0.40306122448979587</v>
      </c>
      <c r="G46" s="46">
        <f t="shared" ref="G46" si="137">+IFERROR(G45/F45-1,"nm")</f>
        <v>-5.9829059829059839E-2</v>
      </c>
      <c r="H46" s="46">
        <f t="shared" ref="H46" si="138">+IFERROR(H45/G45-1,"nm")</f>
        <v>-0.10909090909090913</v>
      </c>
      <c r="I46" s="46">
        <f>+IFERROR(I45/H45-1,"nm")</f>
        <v>0.48979591836734704</v>
      </c>
      <c r="J46" s="46">
        <f t="shared" ref="J46" si="139">+IFERROR(J45/I45-1,"nm")</f>
        <v>7.4262518389364374E-2</v>
      </c>
      <c r="K46" s="46">
        <f t="shared" ref="K46" si="140">+IFERROR(K45/J45-1,"nm")</f>
        <v>7.274678255259448E-2</v>
      </c>
      <c r="L46" s="46">
        <f t="shared" ref="L46" si="141">+IFERROR(L45/K45-1,"nm")</f>
        <v>7.1084611750827253E-2</v>
      </c>
      <c r="M46" s="46">
        <f t="shared" ref="M46" si="142">+IFERROR(M45/L45-1,"nm")</f>
        <v>7.3876081628607704E-2</v>
      </c>
      <c r="N46" s="46">
        <f t="shared" ref="N46" si="143">+IFERROR(N45/M45-1,"nm")</f>
        <v>7.7174671264213623E-2</v>
      </c>
    </row>
    <row r="47" spans="1:15" x14ac:dyDescent="0.3">
      <c r="A47" s="45" t="s">
        <v>133</v>
      </c>
      <c r="B47" s="46">
        <f t="shared" ref="B47:H47" si="144">+IFERROR(B45/B$21,"nm")</f>
        <v>1.5138282387190683E-2</v>
      </c>
      <c r="C47" s="46">
        <f t="shared" si="144"/>
        <v>1.6391221891086428E-2</v>
      </c>
      <c r="D47" s="46">
        <f t="shared" si="144"/>
        <v>1.4655625657202945E-2</v>
      </c>
      <c r="E47" s="46">
        <f t="shared" si="144"/>
        <v>1.3194210703466847E-2</v>
      </c>
      <c r="F47" s="46">
        <f t="shared" si="144"/>
        <v>7.3575650861526856E-3</v>
      </c>
      <c r="G47" s="46">
        <f t="shared" si="144"/>
        <v>7.5945871306268989E-3</v>
      </c>
      <c r="H47" s="46">
        <f t="shared" si="144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5">+J47</f>
        <v>7.9551027080041418E-3</v>
      </c>
      <c r="L47" s="48">
        <f t="shared" si="145"/>
        <v>7.9551027080041418E-3</v>
      </c>
      <c r="M47" s="48">
        <f t="shared" si="145"/>
        <v>7.9551027080041418E-3</v>
      </c>
      <c r="N47" s="48">
        <f t="shared" si="145"/>
        <v>7.9551027080041418E-3</v>
      </c>
    </row>
    <row r="48" spans="1:15" x14ac:dyDescent="0.3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+J21*J50</f>
        <v>686.45374925080387</v>
      </c>
      <c r="K48" s="47">
        <f t="shared" ref="K48:N48" si="146">+K21*K50</f>
        <v>736.39105087996529</v>
      </c>
      <c r="L48" s="47">
        <f t="shared" si="146"/>
        <v>788.73712282855126</v>
      </c>
      <c r="M48" s="47">
        <f t="shared" si="146"/>
        <v>847.00593089814652</v>
      </c>
      <c r="N48" s="47">
        <f t="shared" si="146"/>
        <v>912.37333517405034</v>
      </c>
    </row>
    <row r="49" spans="1:15" x14ac:dyDescent="0.3">
      <c r="A49" s="45" t="s">
        <v>129</v>
      </c>
      <c r="B49" s="46" t="str">
        <f t="shared" ref="B49" si="147">+IFERROR(B48/A48-1,"nm")</f>
        <v>nm</v>
      </c>
      <c r="C49" s="46">
        <f t="shared" ref="C49" si="148">+IFERROR(C48/B48-1,"nm")</f>
        <v>0.17405063291139244</v>
      </c>
      <c r="D49" s="46">
        <f t="shared" ref="D49" si="149">+IFERROR(D48/C48-1,"nm")</f>
        <v>0.10377358490566047</v>
      </c>
      <c r="E49" s="46">
        <f t="shared" ref="E49" si="150">+IFERROR(E48/D48-1,"nm")</f>
        <v>3.5409035409035505E-2</v>
      </c>
      <c r="F49" s="46">
        <f t="shared" ref="F49" si="151">+IFERROR(F48/E48-1,"nm")</f>
        <v>-4.0094339622641528E-2</v>
      </c>
      <c r="G49" s="46">
        <f t="shared" ref="G49" si="152">+IFERROR(G48/F48-1,"nm")</f>
        <v>-0.20761670761670759</v>
      </c>
      <c r="H49" s="46">
        <f t="shared" ref="H49" si="153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4">+K50+K51</f>
        <v>3.4817196098730456E-2</v>
      </c>
      <c r="L49" s="46">
        <f t="shared" ref="L49" si="155">+L50+L51</f>
        <v>3.4817196098730456E-2</v>
      </c>
      <c r="M49" s="46">
        <f t="shared" ref="M49" si="156">+M50+M51</f>
        <v>3.4817196098730456E-2</v>
      </c>
      <c r="N49" s="46">
        <f t="shared" ref="N49" si="157">+N50+N51</f>
        <v>3.4817196098730456E-2</v>
      </c>
    </row>
    <row r="50" spans="1:15" x14ac:dyDescent="0.3">
      <c r="A50" s="45" t="s">
        <v>133</v>
      </c>
      <c r="B50" s="46">
        <f t="shared" ref="B50:H50" si="158">+IFERROR(B48/B$21,"nm")</f>
        <v>4.599708879184862E-2</v>
      </c>
      <c r="C50" s="46">
        <f t="shared" si="158"/>
        <v>5.0257382823083174E-2</v>
      </c>
      <c r="D50" s="46">
        <f t="shared" si="158"/>
        <v>5.3824921135646686E-2</v>
      </c>
      <c r="E50" s="46">
        <f t="shared" si="158"/>
        <v>5.7085156512958597E-2</v>
      </c>
      <c r="F50" s="46">
        <f t="shared" si="158"/>
        <v>5.1188529744686205E-2</v>
      </c>
      <c r="G50" s="46">
        <f t="shared" si="158"/>
        <v>4.4531897265948632E-2</v>
      </c>
      <c r="H50" s="46">
        <f t="shared" si="158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9">+J50</f>
        <v>3.4817196098730456E-2</v>
      </c>
      <c r="L50" s="48">
        <f t="shared" si="159"/>
        <v>3.4817196098730456E-2</v>
      </c>
      <c r="M50" s="48">
        <f t="shared" si="159"/>
        <v>3.4817196098730456E-2</v>
      </c>
      <c r="N50" s="48">
        <f t="shared" si="159"/>
        <v>3.4817196098730456E-2</v>
      </c>
    </row>
    <row r="51" spans="1:15" x14ac:dyDescent="0.3">
      <c r="A51" s="42" t="str">
        <f>+Historicals!A111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62">
        <f>+[1]Historicals!I111</f>
        <v>12479</v>
      </c>
      <c r="J52" s="62">
        <f>J54+J58+J62</f>
        <v>13169.203</v>
      </c>
      <c r="K52" s="62">
        <f t="shared" ref="K52:N52" si="160">K54+K58+K62</f>
        <v>13880.667226999998</v>
      </c>
      <c r="L52" s="62">
        <f t="shared" si="160"/>
        <v>14617.595448522998</v>
      </c>
      <c r="M52" s="62">
        <f t="shared" si="160"/>
        <v>15393.792993683624</v>
      </c>
      <c r="N52" s="62">
        <f t="shared" si="160"/>
        <v>16211.360081789746</v>
      </c>
    </row>
    <row r="53" spans="1:15" x14ac:dyDescent="0.3">
      <c r="A53" s="43" t="s">
        <v>129</v>
      </c>
      <c r="B53" s="46" t="str">
        <f t="shared" ref="B53:H53" si="161">+IFERROR(B52/A52-1,"nm")</f>
        <v>nm</v>
      </c>
      <c r="C53" s="46">
        <f t="shared" si="161"/>
        <v>6.2026382262138746E-2</v>
      </c>
      <c r="D53" s="46">
        <f t="shared" si="161"/>
        <v>5.3118393234672379E-2</v>
      </c>
      <c r="E53" s="46">
        <f t="shared" si="161"/>
        <v>0.15959849435382689</v>
      </c>
      <c r="F53" s="46">
        <f t="shared" si="161"/>
        <v>6.1674962129409261E-2</v>
      </c>
      <c r="G53" s="46">
        <f t="shared" si="161"/>
        <v>-4.7390949857317621E-2</v>
      </c>
      <c r="H53" s="46">
        <f t="shared" si="161"/>
        <v>0.22563389322777372</v>
      </c>
      <c r="I53" s="63">
        <f>+IFERROR(I52/H52-1,"nm")</f>
        <v>8.9298184357541999E-2</v>
      </c>
      <c r="J53" s="63">
        <f t="shared" ref="J53:N53" si="162">+IFERROR(J52/I52-1,"nm")</f>
        <v>5.5309159387771478E-2</v>
      </c>
      <c r="K53" s="63">
        <f t="shared" si="162"/>
        <v>5.40248507825416E-2</v>
      </c>
      <c r="L53" s="63">
        <f t="shared" si="162"/>
        <v>5.3090259241253435E-2</v>
      </c>
      <c r="M53" s="63">
        <f t="shared" si="162"/>
        <v>5.3100220750674554E-2</v>
      </c>
      <c r="N53" s="63">
        <f t="shared" si="162"/>
        <v>5.3110178137486086E-2</v>
      </c>
    </row>
    <row r="54" spans="1:15" x14ac:dyDescent="0.3">
      <c r="A54" s="44" t="s">
        <v>113</v>
      </c>
      <c r="B54" s="9">
        <f>+[1]Historicals!B112</f>
        <v>4703</v>
      </c>
      <c r="C54" s="9">
        <f>+[1]Historicals!C112</f>
        <v>5043</v>
      </c>
      <c r="D54" s="9">
        <f>+[1]Historicals!D112</f>
        <v>5192</v>
      </c>
      <c r="E54" s="9">
        <f>+[1]Historicals!E112</f>
        <v>5875</v>
      </c>
      <c r="F54" s="9">
        <f>+[1]Historicals!F112</f>
        <v>6293</v>
      </c>
      <c r="G54" s="9">
        <f>+[1]Historicals!G112</f>
        <v>5892</v>
      </c>
      <c r="H54" s="9">
        <f>+[1]Historicals!H112</f>
        <v>6970</v>
      </c>
      <c r="I54" s="62">
        <f>+[1]Historicals!I112</f>
        <v>7388</v>
      </c>
      <c r="J54" s="62">
        <f>+I54*(1+J55)</f>
        <v>7794.3399999999992</v>
      </c>
      <c r="K54" s="62">
        <f t="shared" ref="K54:N54" si="163">+J54*(1+K55)</f>
        <v>8223.0286999999989</v>
      </c>
      <c r="L54" s="62">
        <f t="shared" si="163"/>
        <v>8675.2952784999979</v>
      </c>
      <c r="M54" s="62">
        <f t="shared" si="163"/>
        <v>9152.4365188174979</v>
      </c>
      <c r="N54" s="62">
        <f t="shared" si="163"/>
        <v>9655.82052735246</v>
      </c>
      <c r="O54" t="s">
        <v>222</v>
      </c>
    </row>
    <row r="55" spans="1:15" x14ac:dyDescent="0.3">
      <c r="A55" s="43" t="s">
        <v>129</v>
      </c>
      <c r="B55" s="46" t="str">
        <f t="shared" ref="B55:H55" si="164">+IFERROR(B54/A54-1,"nm")</f>
        <v>nm</v>
      </c>
      <c r="C55" s="46">
        <f t="shared" si="164"/>
        <v>7.2294280246651077E-2</v>
      </c>
      <c r="D55" s="46">
        <f t="shared" si="164"/>
        <v>2.9545905215149659E-2</v>
      </c>
      <c r="E55" s="46">
        <f t="shared" si="164"/>
        <v>0.1315485362095532</v>
      </c>
      <c r="F55" s="46">
        <f t="shared" si="164"/>
        <v>7.1148936170212673E-2</v>
      </c>
      <c r="G55" s="46">
        <f t="shared" si="164"/>
        <v>-6.3721595423486432E-2</v>
      </c>
      <c r="H55" s="46">
        <f t="shared" si="164"/>
        <v>0.18295994568907004</v>
      </c>
      <c r="I55" s="63">
        <f>+IFERROR(I54/H54-1,"nm")</f>
        <v>5.9971305595408975E-2</v>
      </c>
      <c r="J55" s="63">
        <v>5.5E-2</v>
      </c>
      <c r="K55" s="63">
        <v>5.5E-2</v>
      </c>
      <c r="L55" s="63">
        <v>5.5E-2</v>
      </c>
      <c r="M55" s="63">
        <v>5.5E-2</v>
      </c>
      <c r="N55" s="63">
        <v>5.5E-2</v>
      </c>
    </row>
    <row r="56" spans="1:15" x14ac:dyDescent="0.3">
      <c r="A56" s="43" t="s">
        <v>137</v>
      </c>
      <c r="B56" s="46">
        <f>+[1]Historicals!B184</f>
        <v>0</v>
      </c>
      <c r="C56" s="46">
        <f>+[1]Historicals!C184</f>
        <v>7.2294280246651077E-2</v>
      </c>
      <c r="D56" s="46">
        <f>+[1]Historicals!D184</f>
        <v>2.9545905215149711E-2</v>
      </c>
      <c r="E56" s="46">
        <f>+[1]Historicals!E184</f>
        <v>0.13154853620955315</v>
      </c>
      <c r="F56" s="46">
        <f>+[1]Historicals!F184</f>
        <v>7.114893617021277E-2</v>
      </c>
      <c r="G56" s="46">
        <f>+[1]Historicals!G184</f>
        <v>-6.3721595423486418E-2</v>
      </c>
      <c r="H56" s="46">
        <f>+[1]Historicals!H184</f>
        <v>0.18295994568906992</v>
      </c>
      <c r="I56" s="63">
        <f>+[1]Historicals!I184</f>
        <v>0.09</v>
      </c>
      <c r="J56" s="64">
        <v>6.5000000000000002E-2</v>
      </c>
      <c r="K56" s="64">
        <f>J56</f>
        <v>6.5000000000000002E-2</v>
      </c>
      <c r="L56" s="64">
        <f t="shared" ref="L56:N57" si="165">K56</f>
        <v>6.5000000000000002E-2</v>
      </c>
      <c r="M56" s="64">
        <f t="shared" si="165"/>
        <v>6.5000000000000002E-2</v>
      </c>
      <c r="N56" s="64">
        <f t="shared" si="165"/>
        <v>6.5000000000000002E-2</v>
      </c>
    </row>
    <row r="57" spans="1:15" x14ac:dyDescent="0.3">
      <c r="A57" s="43" t="s">
        <v>138</v>
      </c>
      <c r="B57" s="46" t="str">
        <f t="shared" ref="B57:I57" si="166">+IFERROR(B55-B56,"nm")</f>
        <v>nm</v>
      </c>
      <c r="C57" s="46">
        <f t="shared" si="166"/>
        <v>0</v>
      </c>
      <c r="D57" s="46">
        <f t="shared" si="166"/>
        <v>-5.2041704279304213E-17</v>
      </c>
      <c r="E57" s="46">
        <f t="shared" si="166"/>
        <v>5.5511151231257827E-17</v>
      </c>
      <c r="F57" s="46">
        <f t="shared" si="166"/>
        <v>-9.7144514654701197E-17</v>
      </c>
      <c r="G57" s="46">
        <f t="shared" si="166"/>
        <v>-1.3877787807814457E-17</v>
      </c>
      <c r="H57" s="46">
        <f t="shared" si="166"/>
        <v>1.1102230246251565E-16</v>
      </c>
      <c r="I57" s="63">
        <f t="shared" si="166"/>
        <v>-3.0028694404591022E-2</v>
      </c>
      <c r="J57" s="64">
        <v>0</v>
      </c>
      <c r="K57" s="64">
        <f>J57</f>
        <v>0</v>
      </c>
      <c r="L57" s="64">
        <f t="shared" si="165"/>
        <v>0</v>
      </c>
      <c r="M57" s="64">
        <f t="shared" si="165"/>
        <v>0</v>
      </c>
      <c r="N57" s="64">
        <f t="shared" si="165"/>
        <v>0</v>
      </c>
    </row>
    <row r="58" spans="1:15" x14ac:dyDescent="0.3">
      <c r="A58" s="44" t="s">
        <v>114</v>
      </c>
      <c r="B58" s="9">
        <f>+[1]Historicals!B113</f>
        <v>2051</v>
      </c>
      <c r="C58" s="9">
        <f>+[1]Historicals!C113</f>
        <v>2149</v>
      </c>
      <c r="D58" s="9">
        <f>+[1]Historicals!D113</f>
        <v>2395</v>
      </c>
      <c r="E58" s="9">
        <f>+[1]Historicals!E113</f>
        <v>2940</v>
      </c>
      <c r="F58" s="9">
        <f>+[1]Historicals!F113</f>
        <v>3087</v>
      </c>
      <c r="G58" s="9">
        <f>+[1]Historicals!G113</f>
        <v>3053</v>
      </c>
      <c r="H58" s="9">
        <f>+[1]Historicals!H113</f>
        <v>3996</v>
      </c>
      <c r="I58" s="62">
        <f>+[1]Historicals!I113</f>
        <v>4527</v>
      </c>
      <c r="J58" s="62">
        <f>+I58*(1+J59)</f>
        <v>4748.8229999999994</v>
      </c>
      <c r="K58" s="62">
        <f t="shared" ref="K58:N58" si="167">+J58*(1+K59)</f>
        <v>4981.5153269999992</v>
      </c>
      <c r="L58" s="62">
        <f t="shared" si="167"/>
        <v>5225.6095780229989</v>
      </c>
      <c r="M58" s="62">
        <f t="shared" si="167"/>
        <v>5481.6644473461256</v>
      </c>
      <c r="N58" s="62">
        <f t="shared" si="167"/>
        <v>5750.2660052660858</v>
      </c>
      <c r="O58" t="s">
        <v>220</v>
      </c>
    </row>
    <row r="59" spans="1:15" x14ac:dyDescent="0.3">
      <c r="A59" s="43" t="s">
        <v>129</v>
      </c>
      <c r="B59" s="46" t="str">
        <f t="shared" ref="B59:H59" si="168">+IFERROR(B58/A58-1,"nm")</f>
        <v>nm</v>
      </c>
      <c r="C59" s="46">
        <f t="shared" si="168"/>
        <v>4.7781569965870352E-2</v>
      </c>
      <c r="D59" s="46">
        <f t="shared" si="168"/>
        <v>0.11447184737087013</v>
      </c>
      <c r="E59" s="46">
        <f t="shared" si="168"/>
        <v>0.22755741127348639</v>
      </c>
      <c r="F59" s="46">
        <f t="shared" si="168"/>
        <v>5.0000000000000044E-2</v>
      </c>
      <c r="G59" s="46">
        <f t="shared" si="168"/>
        <v>-1.1013929381276322E-2</v>
      </c>
      <c r="H59" s="46">
        <f t="shared" si="168"/>
        <v>0.30887651490337364</v>
      </c>
      <c r="I59" s="63">
        <f>+IFERROR(I58/H58-1,"nm")</f>
        <v>0.13288288288288297</v>
      </c>
      <c r="J59" s="63">
        <f>J61+J60</f>
        <v>4.9000000000000002E-2</v>
      </c>
      <c r="K59" s="63">
        <f t="shared" ref="K59:N59" si="169">K61+K60</f>
        <v>4.9000000000000002E-2</v>
      </c>
      <c r="L59" s="63">
        <f t="shared" si="169"/>
        <v>4.9000000000000002E-2</v>
      </c>
      <c r="M59" s="63">
        <f t="shared" si="169"/>
        <v>4.9000000000000002E-2</v>
      </c>
      <c r="N59" s="63">
        <f t="shared" si="169"/>
        <v>4.9000000000000002E-2</v>
      </c>
    </row>
    <row r="60" spans="1:15" x14ac:dyDescent="0.3">
      <c r="A60" s="43" t="s">
        <v>137</v>
      </c>
      <c r="B60" s="46">
        <f>+[1]Historicals!B185</f>
        <v>0</v>
      </c>
      <c r="C60" s="46">
        <f>+[1]Historicals!C185</f>
        <v>4.778156996587031E-2</v>
      </c>
      <c r="D60" s="46">
        <f>+[1]Historicals!D185</f>
        <v>0.11447184737087017</v>
      </c>
      <c r="E60" s="46">
        <f>+[1]Historicals!E185</f>
        <v>0.22755741127348644</v>
      </c>
      <c r="F60" s="46">
        <f>+[1]Historicals!F185</f>
        <v>0.05</v>
      </c>
      <c r="G60" s="46">
        <f>+[1]Historicals!G185</f>
        <v>-1.101392938127632E-2</v>
      </c>
      <c r="H60" s="46">
        <f>+[1]Historicals!H185</f>
        <v>0.30887651490337376</v>
      </c>
      <c r="I60" s="63">
        <f>+[1]Historicals!I185</f>
        <v>0.16</v>
      </c>
      <c r="J60" s="64">
        <v>4.9000000000000002E-2</v>
      </c>
      <c r="K60" s="64">
        <f>J60</f>
        <v>4.9000000000000002E-2</v>
      </c>
      <c r="L60" s="64">
        <f t="shared" ref="L60:N61" si="170">K60</f>
        <v>4.9000000000000002E-2</v>
      </c>
      <c r="M60" s="64">
        <f t="shared" si="170"/>
        <v>4.9000000000000002E-2</v>
      </c>
      <c r="N60" s="64">
        <f t="shared" si="170"/>
        <v>4.9000000000000002E-2</v>
      </c>
    </row>
    <row r="61" spans="1:15" x14ac:dyDescent="0.3">
      <c r="A61" s="43" t="s">
        <v>138</v>
      </c>
      <c r="B61" s="46" t="str">
        <f t="shared" ref="B61:H61" si="171">+IFERROR(B59-B60,"nm")</f>
        <v>nm</v>
      </c>
      <c r="C61" s="46">
        <f t="shared" si="171"/>
        <v>4.163336342344337E-17</v>
      </c>
      <c r="D61" s="46">
        <f t="shared" si="171"/>
        <v>-4.163336342344337E-17</v>
      </c>
      <c r="E61" s="46">
        <f t="shared" si="171"/>
        <v>-5.5511151231257827E-17</v>
      </c>
      <c r="F61" s="46">
        <f t="shared" si="171"/>
        <v>4.163336342344337E-17</v>
      </c>
      <c r="G61" s="46">
        <f t="shared" si="171"/>
        <v>-1.7347234759768071E-18</v>
      </c>
      <c r="H61" s="46">
        <f t="shared" si="171"/>
        <v>-1.1102230246251565E-16</v>
      </c>
      <c r="I61" s="63">
        <f>+IFERROR(I59-I60,"nm")</f>
        <v>-2.7117117117117034E-2</v>
      </c>
      <c r="J61" s="64">
        <v>0</v>
      </c>
      <c r="K61" s="64">
        <f>J61</f>
        <v>0</v>
      </c>
      <c r="L61" s="64">
        <f t="shared" si="170"/>
        <v>0</v>
      </c>
      <c r="M61" s="64">
        <f t="shared" si="170"/>
        <v>0</v>
      </c>
      <c r="N61" s="64">
        <f t="shared" si="170"/>
        <v>0</v>
      </c>
    </row>
    <row r="62" spans="1:15" x14ac:dyDescent="0.3">
      <c r="A62" s="44" t="s">
        <v>115</v>
      </c>
      <c r="B62" s="9">
        <f>+[1]Historicals!B114</f>
        <v>372</v>
      </c>
      <c r="C62" s="9">
        <f>+[1]Historicals!C114</f>
        <v>376</v>
      </c>
      <c r="D62" s="9">
        <f>+[1]Historicals!D114</f>
        <v>383</v>
      </c>
      <c r="E62" s="9">
        <f>+[1]Historicals!E114</f>
        <v>427</v>
      </c>
      <c r="F62" s="9">
        <f>+[1]Historicals!F114</f>
        <v>432</v>
      </c>
      <c r="G62" s="9">
        <f>+[1]Historicals!G114</f>
        <v>402</v>
      </c>
      <c r="H62" s="9">
        <f>+[1]Historicals!H114</f>
        <v>490</v>
      </c>
      <c r="I62" s="62">
        <f>+[1]Historicals!I114</f>
        <v>564</v>
      </c>
      <c r="J62" s="62">
        <f>+I62*(1+J63)</f>
        <v>626.04000000000008</v>
      </c>
      <c r="K62" s="62">
        <f t="shared" ref="K62:N62" si="172">+J62*(1+K63)</f>
        <v>676.12320000000011</v>
      </c>
      <c r="L62" s="62">
        <f t="shared" si="172"/>
        <v>716.69059200000015</v>
      </c>
      <c r="M62" s="62">
        <f t="shared" si="172"/>
        <v>759.69202752000024</v>
      </c>
      <c r="N62" s="62">
        <f t="shared" si="172"/>
        <v>805.27354917120033</v>
      </c>
      <c r="O62" t="s">
        <v>223</v>
      </c>
    </row>
    <row r="63" spans="1:15" x14ac:dyDescent="0.3">
      <c r="A63" s="43" t="s">
        <v>129</v>
      </c>
      <c r="B63" s="46" t="str">
        <f t="shared" ref="B63:H63" si="173">+IFERROR(B62/A62-1,"nm")</f>
        <v>nm</v>
      </c>
      <c r="C63" s="46">
        <f t="shared" si="173"/>
        <v>1.0752688172043001E-2</v>
      </c>
      <c r="D63" s="46">
        <f t="shared" si="173"/>
        <v>1.8617021276595702E-2</v>
      </c>
      <c r="E63" s="46">
        <f t="shared" si="173"/>
        <v>0.11488250652741505</v>
      </c>
      <c r="F63" s="46">
        <f t="shared" si="173"/>
        <v>1.1709601873536313E-2</v>
      </c>
      <c r="G63" s="46">
        <f t="shared" si="173"/>
        <v>-6.944444444444442E-2</v>
      </c>
      <c r="H63" s="46">
        <f t="shared" si="173"/>
        <v>0.21890547263681581</v>
      </c>
      <c r="I63" s="63">
        <f>+IFERROR(I62/H62-1,"nm")</f>
        <v>0.15102040816326534</v>
      </c>
      <c r="J63" s="63">
        <f>J65+J64</f>
        <v>0.11</v>
      </c>
      <c r="K63" s="63">
        <f t="shared" ref="K63:N63" si="174">K65+K64</f>
        <v>0.08</v>
      </c>
      <c r="L63" s="63">
        <f t="shared" si="174"/>
        <v>0.06</v>
      </c>
      <c r="M63" s="63">
        <f t="shared" si="174"/>
        <v>0.06</v>
      </c>
      <c r="N63" s="63">
        <f t="shared" si="174"/>
        <v>0.06</v>
      </c>
    </row>
    <row r="64" spans="1:15" x14ac:dyDescent="0.3">
      <c r="A64" s="43" t="s">
        <v>137</v>
      </c>
      <c r="B64" s="46">
        <f>+[1]Historicals!B186</f>
        <v>0</v>
      </c>
      <c r="C64" s="46">
        <f>+[1]Historicals!C186</f>
        <v>1.0752688172043012E-2</v>
      </c>
      <c r="D64" s="46">
        <f>+[1]Historicals!D186</f>
        <v>1.8617021276595744E-2</v>
      </c>
      <c r="E64" s="46">
        <f>+[1]Historicals!E186</f>
        <v>0.11488250652741515</v>
      </c>
      <c r="F64" s="46">
        <f>+[1]Historicals!F186</f>
        <v>1.1709601873536301E-2</v>
      </c>
      <c r="G64" s="46">
        <f>+[1]Historicals!G186</f>
        <v>-6.9444444444444448E-2</v>
      </c>
      <c r="H64" s="46">
        <f>+[1]Historicals!H186</f>
        <v>0.21890547263681592</v>
      </c>
      <c r="I64" s="63">
        <f>+[1]Historicals!I186</f>
        <v>0.17</v>
      </c>
      <c r="J64" s="64">
        <v>0.11</v>
      </c>
      <c r="K64" s="64">
        <v>0.08</v>
      </c>
      <c r="L64" s="64">
        <v>0.06</v>
      </c>
      <c r="M64" s="64">
        <f t="shared" ref="L64:N65" si="175">L64</f>
        <v>0.06</v>
      </c>
      <c r="N64" s="64">
        <f t="shared" si="175"/>
        <v>0.06</v>
      </c>
    </row>
    <row r="65" spans="1:14" x14ac:dyDescent="0.3">
      <c r="A65" s="43" t="s">
        <v>138</v>
      </c>
      <c r="B65" s="46" t="str">
        <f t="shared" ref="B65:H65" si="176">+IFERROR(B63-B64,"nm")</f>
        <v>nm</v>
      </c>
      <c r="C65" s="46">
        <f t="shared" si="176"/>
        <v>-1.0408340855860843E-17</v>
      </c>
      <c r="D65" s="46">
        <f t="shared" si="176"/>
        <v>-4.163336342344337E-17</v>
      </c>
      <c r="E65" s="46">
        <f t="shared" si="176"/>
        <v>-9.7144514654701197E-17</v>
      </c>
      <c r="F65" s="46">
        <f t="shared" si="176"/>
        <v>1.214306433183765E-17</v>
      </c>
      <c r="G65" s="46">
        <f t="shared" si="176"/>
        <v>2.7755575615628914E-17</v>
      </c>
      <c r="H65" s="46">
        <f t="shared" si="176"/>
        <v>-1.1102230246251565E-16</v>
      </c>
      <c r="I65" s="63">
        <f>+IFERROR(I63-I64,"nm")</f>
        <v>-1.8979591836734672E-2</v>
      </c>
      <c r="J65" s="64">
        <v>0</v>
      </c>
      <c r="K65" s="64">
        <f>J65</f>
        <v>0</v>
      </c>
      <c r="L65" s="64">
        <f t="shared" si="175"/>
        <v>0</v>
      </c>
      <c r="M65" s="64">
        <f t="shared" si="175"/>
        <v>0</v>
      </c>
      <c r="N65" s="64">
        <f t="shared" si="175"/>
        <v>0</v>
      </c>
    </row>
    <row r="66" spans="1:14" x14ac:dyDescent="0.3">
      <c r="A66" s="9" t="s">
        <v>130</v>
      </c>
      <c r="B66" s="47">
        <f t="shared" ref="B66:H66" si="177">+B73+B69</f>
        <v>1611</v>
      </c>
      <c r="C66" s="47">
        <f t="shared" si="177"/>
        <v>1871</v>
      </c>
      <c r="D66" s="47">
        <f t="shared" si="177"/>
        <v>1611</v>
      </c>
      <c r="E66" s="47">
        <f t="shared" si="177"/>
        <v>1703</v>
      </c>
      <c r="F66" s="47">
        <f t="shared" si="177"/>
        <v>2106</v>
      </c>
      <c r="G66" s="47">
        <f t="shared" si="177"/>
        <v>1673</v>
      </c>
      <c r="H66" s="47">
        <f t="shared" si="177"/>
        <v>2571</v>
      </c>
      <c r="I66" s="47">
        <f>+I73+I69</f>
        <v>3427</v>
      </c>
      <c r="J66" s="47">
        <f>+J52*J68</f>
        <v>3616.5444892218929</v>
      </c>
      <c r="K66" s="47">
        <f t="shared" ref="K66:N66" si="178">+K52*K68</f>
        <v>3811.9277656005283</v>
      </c>
      <c r="L66" s="47">
        <f t="shared" si="178"/>
        <v>4014.3039988851924</v>
      </c>
      <c r="M66" s="47">
        <f t="shared" si="178"/>
        <v>4227.4644273863114</v>
      </c>
      <c r="N66" s="47">
        <f t="shared" si="178"/>
        <v>4451.985816194684</v>
      </c>
    </row>
    <row r="67" spans="1:14" x14ac:dyDescent="0.3">
      <c r="A67" s="45" t="s">
        <v>129</v>
      </c>
      <c r="B67" s="46" t="str">
        <f t="shared" ref="B67:H67" si="179">+IFERROR(B66/A66-1,"nm")</f>
        <v>nm</v>
      </c>
      <c r="C67" s="46">
        <f t="shared" si="179"/>
        <v>0.16139044072004971</v>
      </c>
      <c r="D67" s="46">
        <f t="shared" si="179"/>
        <v>-0.13896312132549438</v>
      </c>
      <c r="E67" s="46">
        <f t="shared" si="179"/>
        <v>5.7107386716325204E-2</v>
      </c>
      <c r="F67" s="46">
        <f t="shared" si="179"/>
        <v>0.23664122137404586</v>
      </c>
      <c r="G67" s="46">
        <f t="shared" si="179"/>
        <v>-0.20560303893637222</v>
      </c>
      <c r="H67" s="46">
        <f t="shared" si="179"/>
        <v>0.53676031081888831</v>
      </c>
      <c r="I67" s="63">
        <f>+IFERROR(I66/H66-1,"nm")</f>
        <v>0.33294437961882539</v>
      </c>
      <c r="J67" s="63">
        <f t="shared" ref="J67:N67" si="180">+IFERROR(J66/I66-1,"nm")</f>
        <v>5.5309159387771478E-2</v>
      </c>
      <c r="K67" s="63">
        <f t="shared" si="180"/>
        <v>5.4024850782541378E-2</v>
      </c>
      <c r="L67" s="63">
        <f t="shared" si="180"/>
        <v>5.3090259241253435E-2</v>
      </c>
      <c r="M67" s="63">
        <f t="shared" si="180"/>
        <v>5.3100220750674554E-2</v>
      </c>
      <c r="N67" s="63">
        <f t="shared" si="180"/>
        <v>5.3110178137486086E-2</v>
      </c>
    </row>
    <row r="68" spans="1:14" x14ac:dyDescent="0.3">
      <c r="A68" s="45" t="s">
        <v>131</v>
      </c>
      <c r="B68" s="46">
        <f>+IFERROR(B66/B$52,"nm")</f>
        <v>0.22607353353915241</v>
      </c>
      <c r="C68" s="46">
        <f t="shared" ref="C68:I68" si="181">+IFERROR(C66/C$52,"nm")</f>
        <v>0.24722515856236787</v>
      </c>
      <c r="D68" s="46">
        <f t="shared" si="181"/>
        <v>0.20213299874529486</v>
      </c>
      <c r="E68" s="46">
        <f t="shared" si="181"/>
        <v>0.18426747457260334</v>
      </c>
      <c r="F68" s="46">
        <f t="shared" si="181"/>
        <v>0.21463514064410924</v>
      </c>
      <c r="G68" s="46">
        <f t="shared" si="181"/>
        <v>0.17898791055953783</v>
      </c>
      <c r="H68" s="46">
        <f t="shared" si="181"/>
        <v>0.22442388268156424</v>
      </c>
      <c r="I68" s="63">
        <f t="shared" si="181"/>
        <v>0.27462136389133746</v>
      </c>
      <c r="J68" s="64">
        <f>+I68</f>
        <v>0.27462136389133746</v>
      </c>
      <c r="K68" s="64">
        <f t="shared" ref="K68:N68" si="182">+J68</f>
        <v>0.27462136389133746</v>
      </c>
      <c r="L68" s="64">
        <f t="shared" si="182"/>
        <v>0.27462136389133746</v>
      </c>
      <c r="M68" s="64">
        <f t="shared" si="182"/>
        <v>0.27462136389133746</v>
      </c>
      <c r="N68" s="64">
        <f t="shared" si="182"/>
        <v>0.27462136389133746</v>
      </c>
    </row>
    <row r="69" spans="1:14" x14ac:dyDescent="0.3">
      <c r="A69" s="9" t="s">
        <v>132</v>
      </c>
      <c r="B69" s="9">
        <f>+[1]Historicals!B168</f>
        <v>87</v>
      </c>
      <c r="C69" s="9">
        <f>+[1]Historicals!C168</f>
        <v>84</v>
      </c>
      <c r="D69" s="9">
        <f>+[1]Historicals!D168</f>
        <v>104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62">
        <f>+[1]Historicals!I168</f>
        <v>134</v>
      </c>
      <c r="J69" s="47">
        <f>+J72*J79</f>
        <v>141.41142735796137</v>
      </c>
      <c r="K69" s="47">
        <f t="shared" ref="K69:N69" si="183">+K72*K79</f>
        <v>149.05115861992147</v>
      </c>
      <c r="L69" s="47">
        <f t="shared" si="183"/>
        <v>156.96432327126226</v>
      </c>
      <c r="M69" s="47">
        <f t="shared" si="183"/>
        <v>165.29916348694653</v>
      </c>
      <c r="N69" s="47">
        <f t="shared" si="183"/>
        <v>174.07823150571568</v>
      </c>
    </row>
    <row r="70" spans="1:14" x14ac:dyDescent="0.3">
      <c r="A70" s="45" t="s">
        <v>129</v>
      </c>
      <c r="B70" s="46" t="str">
        <f t="shared" ref="B70:N70" si="184">+IFERROR(B69/A69-1,"nm")</f>
        <v>nm</v>
      </c>
      <c r="C70" s="46">
        <f t="shared" si="184"/>
        <v>-3.4482758620689613E-2</v>
      </c>
      <c r="D70" s="46">
        <f t="shared" si="184"/>
        <v>0.23809523809523814</v>
      </c>
      <c r="E70" s="46">
        <f t="shared" si="184"/>
        <v>0.11538461538461542</v>
      </c>
      <c r="F70" s="46">
        <f t="shared" si="184"/>
        <v>-4.31034482758621E-2</v>
      </c>
      <c r="G70" s="46">
        <f t="shared" si="184"/>
        <v>0.18918918918918926</v>
      </c>
      <c r="H70" s="46">
        <f t="shared" si="184"/>
        <v>3.0303030303030276E-2</v>
      </c>
      <c r="I70" s="63">
        <f t="shared" si="184"/>
        <v>-1.4705882352941124E-2</v>
      </c>
      <c r="J70" s="63">
        <f t="shared" si="184"/>
        <v>5.5309159387771478E-2</v>
      </c>
      <c r="K70" s="63">
        <f t="shared" si="184"/>
        <v>5.40248507825416E-2</v>
      </c>
      <c r="L70" s="63">
        <f t="shared" si="184"/>
        <v>5.3090259241253213E-2</v>
      </c>
      <c r="M70" s="63">
        <f t="shared" si="184"/>
        <v>5.3100220750674554E-2</v>
      </c>
      <c r="N70" s="63">
        <f t="shared" si="184"/>
        <v>5.3110178137486086E-2</v>
      </c>
    </row>
    <row r="71" spans="1:14" x14ac:dyDescent="0.3">
      <c r="A71" s="45" t="s">
        <v>133</v>
      </c>
      <c r="B71" s="46">
        <f>+IFERROR(B69/B$52,"nm")</f>
        <v>1.2208812798203761E-2</v>
      </c>
      <c r="C71" s="46">
        <f t="shared" ref="C71:N71" si="185">+IFERROR(C69/C$52,"nm")</f>
        <v>1.1099365750528542E-2</v>
      </c>
      <c r="D71" s="46">
        <f t="shared" si="185"/>
        <v>1.3048933500627352E-2</v>
      </c>
      <c r="E71" s="46">
        <f t="shared" si="185"/>
        <v>1.2551395801774508E-2</v>
      </c>
      <c r="F71" s="46">
        <f t="shared" si="185"/>
        <v>1.1312678353037097E-2</v>
      </c>
      <c r="G71" s="46">
        <f t="shared" si="185"/>
        <v>1.4122178239007167E-2</v>
      </c>
      <c r="H71" s="46">
        <f t="shared" si="185"/>
        <v>1.1871508379888268E-2</v>
      </c>
      <c r="I71" s="63">
        <f t="shared" si="185"/>
        <v>1.0738039907043834E-2</v>
      </c>
      <c r="J71" s="63">
        <f t="shared" si="185"/>
        <v>1.0738039907043834E-2</v>
      </c>
      <c r="K71" s="63">
        <f t="shared" si="185"/>
        <v>1.0738039907043835E-2</v>
      </c>
      <c r="L71" s="63">
        <f t="shared" si="185"/>
        <v>1.0738039907043834E-2</v>
      </c>
      <c r="M71" s="63">
        <f t="shared" si="185"/>
        <v>1.0738039907043834E-2</v>
      </c>
      <c r="N71" s="63">
        <f t="shared" si="185"/>
        <v>1.0738039907043834E-2</v>
      </c>
    </row>
    <row r="72" spans="1:14" x14ac:dyDescent="0.3">
      <c r="A72" s="45" t="s">
        <v>140</v>
      </c>
      <c r="B72" s="46">
        <f t="shared" ref="B72:I72" si="186">+IFERROR(B69/B79,"nm")</f>
        <v>0.1746987951807229</v>
      </c>
      <c r="C72" s="46">
        <f t="shared" si="186"/>
        <v>0.13145539906103287</v>
      </c>
      <c r="D72" s="46">
        <f t="shared" si="186"/>
        <v>0.1466854724964739</v>
      </c>
      <c r="E72" s="46">
        <f t="shared" si="186"/>
        <v>0.13663133097762073</v>
      </c>
      <c r="F72" s="46">
        <f t="shared" si="186"/>
        <v>0.11948331539289558</v>
      </c>
      <c r="G72" s="46">
        <f t="shared" si="186"/>
        <v>0.14915254237288136</v>
      </c>
      <c r="H72" s="46">
        <f t="shared" si="186"/>
        <v>0.1384928716904277</v>
      </c>
      <c r="I72" s="63">
        <f t="shared" si="186"/>
        <v>0.14565217391304347</v>
      </c>
      <c r="J72" s="64">
        <f>+I72</f>
        <v>0.14565217391304347</v>
      </c>
      <c r="K72" s="64">
        <f t="shared" ref="K72:N72" si="187">+J72</f>
        <v>0.14565217391304347</v>
      </c>
      <c r="L72" s="64">
        <f t="shared" si="187"/>
        <v>0.14565217391304347</v>
      </c>
      <c r="M72" s="64">
        <f t="shared" si="187"/>
        <v>0.14565217391304347</v>
      </c>
      <c r="N72" s="64">
        <f t="shared" si="187"/>
        <v>0.14565217391304347</v>
      </c>
    </row>
    <row r="73" spans="1:14" x14ac:dyDescent="0.3">
      <c r="A73" s="9" t="s">
        <v>134</v>
      </c>
      <c r="B73" s="9">
        <f>[1]Historicals!B135</f>
        <v>1524</v>
      </c>
      <c r="C73" s="9">
        <f>[1]Historicals!C135</f>
        <v>1787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62">
        <f>[1]Historicals!I135</f>
        <v>3293</v>
      </c>
      <c r="J73" s="62">
        <f>+J66-J69</f>
        <v>3475.1330618639317</v>
      </c>
      <c r="K73" s="62">
        <f t="shared" ref="K73:N73" si="188">+K66-K69</f>
        <v>3662.876606980607</v>
      </c>
      <c r="L73" s="62">
        <f t="shared" si="188"/>
        <v>3857.33967561393</v>
      </c>
      <c r="M73" s="62">
        <f t="shared" si="188"/>
        <v>4062.1652638993651</v>
      </c>
      <c r="N73" s="62">
        <f t="shared" si="188"/>
        <v>4277.9075846889682</v>
      </c>
    </row>
    <row r="74" spans="1:14" x14ac:dyDescent="0.3">
      <c r="A74" s="45" t="s">
        <v>129</v>
      </c>
      <c r="B74" s="46" t="str">
        <f t="shared" ref="B74:N74" si="189">+IFERROR(B73/A73-1,"nm")</f>
        <v>nm</v>
      </c>
      <c r="C74" s="46">
        <f t="shared" si="189"/>
        <v>0.17257217847769035</v>
      </c>
      <c r="D74" s="46">
        <f t="shared" si="189"/>
        <v>-0.15668718522663683</v>
      </c>
      <c r="E74" s="46">
        <f t="shared" si="189"/>
        <v>5.3085600530855981E-2</v>
      </c>
      <c r="F74" s="46">
        <f t="shared" si="189"/>
        <v>0.25708884688090738</v>
      </c>
      <c r="G74" s="46">
        <f t="shared" si="189"/>
        <v>-0.22756892230576442</v>
      </c>
      <c r="H74" s="46">
        <f t="shared" si="189"/>
        <v>0.58014276443867629</v>
      </c>
      <c r="I74" s="63">
        <f t="shared" si="189"/>
        <v>0.3523613963039014</v>
      </c>
      <c r="J74" s="63">
        <f t="shared" si="189"/>
        <v>5.5309159387771478E-2</v>
      </c>
      <c r="K74" s="63">
        <f t="shared" si="189"/>
        <v>5.4024850782541378E-2</v>
      </c>
      <c r="L74" s="63">
        <f t="shared" si="189"/>
        <v>5.3090259241253435E-2</v>
      </c>
      <c r="M74" s="63">
        <f t="shared" si="189"/>
        <v>5.3100220750674554E-2</v>
      </c>
      <c r="N74" s="63">
        <f t="shared" si="189"/>
        <v>5.3110178137486086E-2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N75" si="190">+IFERROR(C73/C$52,"nm")</f>
        <v>0.23612579281183932</v>
      </c>
      <c r="D75" s="46">
        <f t="shared" si="190"/>
        <v>0.1890840652446675</v>
      </c>
      <c r="E75" s="46">
        <f t="shared" si="190"/>
        <v>0.17171607877082881</v>
      </c>
      <c r="F75" s="46">
        <f t="shared" si="190"/>
        <v>0.20332246229107215</v>
      </c>
      <c r="G75" s="46">
        <f t="shared" si="190"/>
        <v>0.16486573232053064</v>
      </c>
      <c r="H75" s="46">
        <f t="shared" si="190"/>
        <v>0.21255237430167598</v>
      </c>
      <c r="I75" s="63">
        <f t="shared" si="190"/>
        <v>0.26388332398429359</v>
      </c>
      <c r="J75" s="63">
        <f t="shared" si="190"/>
        <v>0.26388332398429365</v>
      </c>
      <c r="K75" s="63">
        <f t="shared" si="190"/>
        <v>0.26388332398429359</v>
      </c>
      <c r="L75" s="63">
        <f t="shared" si="190"/>
        <v>0.26388332398429359</v>
      </c>
      <c r="M75" s="63">
        <f t="shared" si="190"/>
        <v>0.26388332398429359</v>
      </c>
      <c r="N75" s="63">
        <f t="shared" si="190"/>
        <v>0.26388332398429359</v>
      </c>
    </row>
    <row r="76" spans="1:14" x14ac:dyDescent="0.3">
      <c r="A76" s="9" t="s">
        <v>135</v>
      </c>
      <c r="B76" s="9">
        <f>+[1]Historicals!B157</f>
        <v>236</v>
      </c>
      <c r="C76" s="9">
        <f>+[1]Historicals!C157</f>
        <v>232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62">
        <f>+[1]Historicals!I157</f>
        <v>197</v>
      </c>
      <c r="J76" s="47">
        <f>+J52*J78</f>
        <v>207.89590439939096</v>
      </c>
      <c r="K76" s="47">
        <f t="shared" ref="K76:N76" si="191">+K52*K78</f>
        <v>219.12744961286958</v>
      </c>
      <c r="L76" s="47">
        <f t="shared" si="191"/>
        <v>230.7609827196915</v>
      </c>
      <c r="M76" s="47">
        <f t="shared" si="191"/>
        <v>243.01444184274973</v>
      </c>
      <c r="N76" s="47">
        <f t="shared" si="191"/>
        <v>255.9209821389999</v>
      </c>
    </row>
    <row r="77" spans="1:14" x14ac:dyDescent="0.3">
      <c r="A77" s="45" t="s">
        <v>129</v>
      </c>
      <c r="B77" s="46" t="str">
        <f t="shared" ref="B77:N77" si="192">+IFERROR(B76/A76-1,"nm")</f>
        <v>nm</v>
      </c>
      <c r="C77" s="46">
        <f t="shared" si="192"/>
        <v>-1.6949152542372836E-2</v>
      </c>
      <c r="D77" s="46">
        <f t="shared" si="192"/>
        <v>-0.25431034482758619</v>
      </c>
      <c r="E77" s="46">
        <f t="shared" si="192"/>
        <v>0.38728323699421963</v>
      </c>
      <c r="F77" s="46">
        <f t="shared" si="192"/>
        <v>-2.9166666666666674E-2</v>
      </c>
      <c r="G77" s="46">
        <f t="shared" si="192"/>
        <v>-0.40343347639484983</v>
      </c>
      <c r="H77" s="46">
        <f t="shared" si="192"/>
        <v>0.10071942446043169</v>
      </c>
      <c r="I77" s="63">
        <f t="shared" si="192"/>
        <v>0.28758169934640532</v>
      </c>
      <c r="J77" s="63">
        <f t="shared" si="192"/>
        <v>5.5309159387771256E-2</v>
      </c>
      <c r="K77" s="63">
        <f t="shared" si="192"/>
        <v>5.40248507825416E-2</v>
      </c>
      <c r="L77" s="63">
        <f t="shared" si="192"/>
        <v>5.3090259241253213E-2</v>
      </c>
      <c r="M77" s="63">
        <f t="shared" si="192"/>
        <v>5.3100220750674554E-2</v>
      </c>
      <c r="N77" s="63">
        <f t="shared" si="192"/>
        <v>5.3110178137486086E-2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193">+IFERROR(C76/C$52,"nm")</f>
        <v>3.06553911205074E-2</v>
      </c>
      <c r="D78" s="46">
        <f t="shared" si="193"/>
        <v>2.1706398996235884E-2</v>
      </c>
      <c r="E78" s="46">
        <f t="shared" si="193"/>
        <v>2.5968405107119671E-2</v>
      </c>
      <c r="F78" s="46">
        <f t="shared" si="193"/>
        <v>2.3746432939258051E-2</v>
      </c>
      <c r="G78" s="46">
        <f t="shared" si="193"/>
        <v>1.4871081630469669E-2</v>
      </c>
      <c r="H78" s="46">
        <f t="shared" si="193"/>
        <v>1.3355446927374302E-2</v>
      </c>
      <c r="I78" s="63">
        <f t="shared" si="193"/>
        <v>1.5786521355877874E-2</v>
      </c>
      <c r="J78" s="64">
        <f>+I78</f>
        <v>1.5786521355877874E-2</v>
      </c>
      <c r="K78" s="64">
        <f t="shared" ref="K78:N78" si="194">+J78</f>
        <v>1.5786521355877874E-2</v>
      </c>
      <c r="L78" s="64">
        <f t="shared" si="194"/>
        <v>1.5786521355877874E-2</v>
      </c>
      <c r="M78" s="64">
        <f t="shared" si="194"/>
        <v>1.5786521355877874E-2</v>
      </c>
      <c r="N78" s="64">
        <f t="shared" si="194"/>
        <v>1.5786521355877874E-2</v>
      </c>
    </row>
    <row r="79" spans="1:14" x14ac:dyDescent="0.3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62">
        <f>+[1]Historicals!I146</f>
        <v>920</v>
      </c>
      <c r="J79" s="47">
        <f>+J52*J81</f>
        <v>970.88442663674982</v>
      </c>
      <c r="K79" s="47">
        <f t="shared" ref="K79:N79" si="195">+K52*K81</f>
        <v>1023.3363129128936</v>
      </c>
      <c r="L79" s="47">
        <f t="shared" si="195"/>
        <v>1077.6655030564275</v>
      </c>
      <c r="M79" s="47">
        <f t="shared" si="195"/>
        <v>1134.8897791641105</v>
      </c>
      <c r="N79" s="47">
        <f t="shared" si="195"/>
        <v>1195.1639775019287</v>
      </c>
    </row>
    <row r="80" spans="1:14" x14ac:dyDescent="0.3">
      <c r="A80" s="45" t="s">
        <v>129</v>
      </c>
      <c r="B80" s="46" t="str">
        <f t="shared" ref="B80:N80" si="196">+IFERROR(B79/A79-1,"nm")</f>
        <v>nm</v>
      </c>
      <c r="C80" s="46">
        <f t="shared" si="196"/>
        <v>0.2831325301204819</v>
      </c>
      <c r="D80" s="46">
        <f t="shared" si="196"/>
        <v>0.10954616588419408</v>
      </c>
      <c r="E80" s="46">
        <f t="shared" si="196"/>
        <v>0.19746121297602248</v>
      </c>
      <c r="F80" s="46">
        <f t="shared" si="196"/>
        <v>9.4228504122497059E-2</v>
      </c>
      <c r="G80" s="46">
        <f t="shared" si="196"/>
        <v>-4.7362755651237931E-2</v>
      </c>
      <c r="H80" s="46">
        <f t="shared" si="196"/>
        <v>0.1096045197740112</v>
      </c>
      <c r="I80" s="63">
        <f t="shared" si="196"/>
        <v>-6.313645621181263E-2</v>
      </c>
      <c r="J80" s="63">
        <f t="shared" si="196"/>
        <v>5.5309159387771478E-2</v>
      </c>
      <c r="K80" s="63">
        <f t="shared" si="196"/>
        <v>5.40248507825416E-2</v>
      </c>
      <c r="L80" s="63">
        <f t="shared" si="196"/>
        <v>5.3090259241253435E-2</v>
      </c>
      <c r="M80" s="63">
        <f t="shared" si="196"/>
        <v>5.3100220750674554E-2</v>
      </c>
      <c r="N80" s="63">
        <f t="shared" si="196"/>
        <v>5.3110178137486086E-2</v>
      </c>
    </row>
    <row r="81" spans="1:15" x14ac:dyDescent="0.3">
      <c r="A81" s="45" t="s">
        <v>133</v>
      </c>
      <c r="B81" s="46">
        <f>+IFERROR(B79/B$52,"nm")</f>
        <v>6.9884928431097393E-2</v>
      </c>
      <c r="C81" s="46">
        <f t="shared" ref="C81:I81" si="197">+IFERROR(C79/C$52,"nm")</f>
        <v>8.4434460887949259E-2</v>
      </c>
      <c r="D81" s="46">
        <f t="shared" si="197"/>
        <v>8.8958594730238399E-2</v>
      </c>
      <c r="E81" s="46">
        <f t="shared" si="197"/>
        <v>9.1863233066435832E-2</v>
      </c>
      <c r="F81" s="46">
        <f t="shared" si="197"/>
        <v>9.4679983693436609E-2</v>
      </c>
      <c r="G81" s="46">
        <f t="shared" si="197"/>
        <v>9.4682785920616241E-2</v>
      </c>
      <c r="H81" s="46">
        <f t="shared" si="197"/>
        <v>8.5719273743016758E-2</v>
      </c>
      <c r="I81" s="63">
        <f t="shared" si="197"/>
        <v>7.37238560782114E-2</v>
      </c>
      <c r="J81" s="64">
        <f>+I81</f>
        <v>7.37238560782114E-2</v>
      </c>
      <c r="K81" s="64">
        <f t="shared" ref="K81:N81" si="198">+J81</f>
        <v>7.37238560782114E-2</v>
      </c>
      <c r="L81" s="64">
        <f t="shared" si="198"/>
        <v>7.37238560782114E-2</v>
      </c>
      <c r="M81" s="64">
        <f t="shared" si="198"/>
        <v>7.37238560782114E-2</v>
      </c>
      <c r="N81" s="64">
        <f t="shared" si="198"/>
        <v>7.37238560782114E-2</v>
      </c>
    </row>
    <row r="82" spans="1:15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5" x14ac:dyDescent="0.3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62">
        <f>+[1]Historicals!I115</f>
        <v>7547</v>
      </c>
      <c r="J83" s="62">
        <f>J85+J89+J93</f>
        <v>7907.0889999999999</v>
      </c>
      <c r="K83" s="62">
        <f t="shared" ref="K83:N83" si="199">K85+K89+K93</f>
        <v>8289.2669330000008</v>
      </c>
      <c r="L83" s="62">
        <f t="shared" si="199"/>
        <v>8690.3977741929993</v>
      </c>
      <c r="M83" s="62">
        <f t="shared" si="199"/>
        <v>9111.4398955432844</v>
      </c>
      <c r="N83" s="62">
        <f t="shared" si="199"/>
        <v>9553.4008214526384</v>
      </c>
    </row>
    <row r="84" spans="1:15" x14ac:dyDescent="0.3">
      <c r="A84" s="43" t="s">
        <v>129</v>
      </c>
      <c r="B84" s="46" t="str">
        <f t="shared" ref="B84:N84" si="200">+IFERROR(B83/A83-1,"nm")</f>
        <v>nm</v>
      </c>
      <c r="C84" s="46">
        <f t="shared" si="200"/>
        <v>0.23410498858819695</v>
      </c>
      <c r="D84" s="46">
        <f t="shared" si="200"/>
        <v>0.11941875825627468</v>
      </c>
      <c r="E84" s="46">
        <f t="shared" si="200"/>
        <v>0.21170639603493036</v>
      </c>
      <c r="F84" s="46">
        <f t="shared" si="200"/>
        <v>0.20919361121932223</v>
      </c>
      <c r="G84" s="46">
        <f t="shared" si="200"/>
        <v>7.5869845360824639E-2</v>
      </c>
      <c r="H84" s="46">
        <f t="shared" si="200"/>
        <v>0.24120377301991325</v>
      </c>
      <c r="I84" s="63">
        <f t="shared" si="200"/>
        <v>-8.9626055488540413E-2</v>
      </c>
      <c r="J84" s="63">
        <f t="shared" si="200"/>
        <v>4.7712866039485879E-2</v>
      </c>
      <c r="K84" s="63">
        <f t="shared" si="200"/>
        <v>4.8333581802354919E-2</v>
      </c>
      <c r="L84" s="63">
        <f t="shared" si="200"/>
        <v>4.8391594146410588E-2</v>
      </c>
      <c r="M84" s="63">
        <f t="shared" si="200"/>
        <v>4.844911962495102E-2</v>
      </c>
      <c r="N84" s="63">
        <f t="shared" si="200"/>
        <v>4.8506156104429987E-2</v>
      </c>
    </row>
    <row r="85" spans="1:15" x14ac:dyDescent="0.3">
      <c r="A85" s="44" t="s">
        <v>113</v>
      </c>
      <c r="B85" s="9">
        <f>+[1]Historicals!B116</f>
        <v>2016</v>
      </c>
      <c r="C85" s="9">
        <f>+[1]Historicals!C116</f>
        <v>2599</v>
      </c>
      <c r="D85" s="9">
        <f>+[1]Historicals!D116</f>
        <v>2920</v>
      </c>
      <c r="E85" s="9">
        <f>+[1]Historicals!E116</f>
        <v>3496</v>
      </c>
      <c r="F85" s="9">
        <f>+[1]Historicals!F116</f>
        <v>4262</v>
      </c>
      <c r="G85" s="9">
        <f>+[1]Historicals!G116</f>
        <v>4635</v>
      </c>
      <c r="H85" s="9">
        <f>+[1]Historicals!H116</f>
        <v>5748</v>
      </c>
      <c r="I85" s="62">
        <f>+[1]Historicals!I116</f>
        <v>5416</v>
      </c>
      <c r="J85" s="62">
        <f>+I85*(1+J86)</f>
        <v>5703.0479999999998</v>
      </c>
      <c r="K85" s="62">
        <f t="shared" ref="K85:N85" si="201">+J85*(1+K86)</f>
        <v>6005.3095439999997</v>
      </c>
      <c r="L85" s="62">
        <f t="shared" si="201"/>
        <v>6323.5909498319998</v>
      </c>
      <c r="M85" s="62">
        <f t="shared" si="201"/>
        <v>6658.7412701730955</v>
      </c>
      <c r="N85" s="62">
        <f t="shared" si="201"/>
        <v>7011.6545574922693</v>
      </c>
      <c r="O85" t="s">
        <v>216</v>
      </c>
    </row>
    <row r="86" spans="1:15" x14ac:dyDescent="0.3">
      <c r="A86" s="43" t="s">
        <v>129</v>
      </c>
      <c r="B86" s="46" t="str">
        <f t="shared" ref="B86:I86" si="202">+IFERROR(B85/A85-1,"nm")</f>
        <v>nm</v>
      </c>
      <c r="C86" s="46">
        <f t="shared" si="202"/>
        <v>0.28918650793650791</v>
      </c>
      <c r="D86" s="46">
        <f t="shared" si="202"/>
        <v>0.12350904193920731</v>
      </c>
      <c r="E86" s="46">
        <f t="shared" si="202"/>
        <v>0.19726027397260282</v>
      </c>
      <c r="F86" s="46">
        <f t="shared" si="202"/>
        <v>0.21910755148741412</v>
      </c>
      <c r="G86" s="46">
        <f t="shared" si="202"/>
        <v>8.7517597372125833E-2</v>
      </c>
      <c r="H86" s="46">
        <f t="shared" si="202"/>
        <v>0.24012944983818763</v>
      </c>
      <c r="I86" s="63">
        <f t="shared" si="202"/>
        <v>-5.7759220598469052E-2</v>
      </c>
      <c r="J86" s="63">
        <f>J87+J88</f>
        <v>5.2999999999999999E-2</v>
      </c>
      <c r="K86" s="63">
        <f t="shared" ref="K86:N86" si="203">K87+K88</f>
        <v>5.2999999999999999E-2</v>
      </c>
      <c r="L86" s="63">
        <f t="shared" si="203"/>
        <v>5.2999999999999999E-2</v>
      </c>
      <c r="M86" s="63">
        <f t="shared" si="203"/>
        <v>5.2999999999999999E-2</v>
      </c>
      <c r="N86" s="63">
        <f t="shared" si="203"/>
        <v>5.2999999999999999E-2</v>
      </c>
    </row>
    <row r="87" spans="1:15" x14ac:dyDescent="0.3">
      <c r="A87" s="43" t="s">
        <v>137</v>
      </c>
      <c r="B87" s="46">
        <f>[1]Historicals!B188</f>
        <v>0</v>
      </c>
      <c r="C87" s="46">
        <f>[1]Historicals!C188</f>
        <v>0.28918650793650796</v>
      </c>
      <c r="D87" s="46">
        <f>[1]Historicals!D188</f>
        <v>0.12350904193920739</v>
      </c>
      <c r="E87" s="46">
        <f>[1]Historicals!E188</f>
        <v>0.19726027397260273</v>
      </c>
      <c r="F87" s="46">
        <f>[1]Historicals!F188</f>
        <v>0.21910755148741418</v>
      </c>
      <c r="G87" s="46">
        <f>[1]Historicals!G188</f>
        <v>8.7517597372125763E-2</v>
      </c>
      <c r="H87" s="46">
        <f>[1]Historicals!H188</f>
        <v>0.24012944983818771</v>
      </c>
      <c r="I87" s="63">
        <f>[1]Historicals!I188</f>
        <v>-0.1</v>
      </c>
      <c r="J87" s="64">
        <v>5.2999999999999999E-2</v>
      </c>
      <c r="K87" s="64">
        <f>J87</f>
        <v>5.2999999999999999E-2</v>
      </c>
      <c r="L87" s="64">
        <f t="shared" ref="L87:N88" si="204">K87</f>
        <v>5.2999999999999999E-2</v>
      </c>
      <c r="M87" s="64">
        <f t="shared" si="204"/>
        <v>5.2999999999999999E-2</v>
      </c>
      <c r="N87" s="64">
        <f t="shared" si="204"/>
        <v>5.2999999999999999E-2</v>
      </c>
    </row>
    <row r="88" spans="1:15" x14ac:dyDescent="0.3">
      <c r="A88" s="43" t="s">
        <v>138</v>
      </c>
      <c r="B88" s="46" t="str">
        <f t="shared" ref="B88:H88" si="205">+IFERROR(B86-B87,"nm")</f>
        <v>nm</v>
      </c>
      <c r="C88" s="46">
        <f t="shared" si="205"/>
        <v>-5.5511151231257827E-17</v>
      </c>
      <c r="D88" s="46">
        <f t="shared" si="205"/>
        <v>-8.3266726846886741E-17</v>
      </c>
      <c r="E88" s="46">
        <f t="shared" si="205"/>
        <v>8.3266726846886741E-17</v>
      </c>
      <c r="F88" s="46">
        <f t="shared" si="205"/>
        <v>-5.5511151231257827E-17</v>
      </c>
      <c r="G88" s="46">
        <f t="shared" si="205"/>
        <v>6.9388939039072284E-17</v>
      </c>
      <c r="H88" s="46">
        <f t="shared" si="205"/>
        <v>-8.3266726846886741E-17</v>
      </c>
      <c r="I88" s="63">
        <f>+IFERROR(I86-I87,"nm")</f>
        <v>4.2240779401530953E-2</v>
      </c>
      <c r="J88" s="64">
        <v>0</v>
      </c>
      <c r="K88" s="64">
        <f>J88</f>
        <v>0</v>
      </c>
      <c r="L88" s="64">
        <f t="shared" si="204"/>
        <v>0</v>
      </c>
      <c r="M88" s="64">
        <f t="shared" si="204"/>
        <v>0</v>
      </c>
      <c r="N88" s="64">
        <f t="shared" si="204"/>
        <v>0</v>
      </c>
    </row>
    <row r="89" spans="1:15" x14ac:dyDescent="0.3">
      <c r="A89" s="44" t="s">
        <v>114</v>
      </c>
      <c r="B89" s="9">
        <f>[1]Historicals!B117</f>
        <v>925</v>
      </c>
      <c r="C89" s="9">
        <f>[1]Historicals!C117</f>
        <v>1055</v>
      </c>
      <c r="D89" s="9">
        <f>[1]Historicals!D117</f>
        <v>1188</v>
      </c>
      <c r="E89" s="9">
        <f>[1]Historicals!E117</f>
        <v>1508</v>
      </c>
      <c r="F89" s="9">
        <f>[1]Historicals!F117</f>
        <v>1808</v>
      </c>
      <c r="G89" s="9">
        <f>[1]Historicals!G117</f>
        <v>1896</v>
      </c>
      <c r="H89" s="9">
        <f>[1]Historicals!H117</f>
        <v>2347</v>
      </c>
      <c r="I89" s="62">
        <f>[1]Historicals!I117</f>
        <v>1938</v>
      </c>
      <c r="J89" s="62">
        <f>+I89*(1+J90)</f>
        <v>2005.83</v>
      </c>
      <c r="K89" s="62">
        <f t="shared" ref="K89:N89" si="206">+J89*(1+K90)</f>
        <v>2076.0340499999998</v>
      </c>
      <c r="L89" s="62">
        <f t="shared" si="206"/>
        <v>2148.6952417499997</v>
      </c>
      <c r="M89" s="62">
        <f t="shared" si="206"/>
        <v>2223.8995752112496</v>
      </c>
      <c r="N89" s="62">
        <f t="shared" si="206"/>
        <v>2301.7360603436432</v>
      </c>
      <c r="O89" t="s">
        <v>217</v>
      </c>
    </row>
    <row r="90" spans="1:15" x14ac:dyDescent="0.3">
      <c r="A90" s="43" t="s">
        <v>129</v>
      </c>
      <c r="B90" s="46" t="str">
        <f t="shared" ref="B90:H90" si="207">+IFERROR(B89/A89-1,"nm")</f>
        <v>nm</v>
      </c>
      <c r="C90" s="46">
        <f t="shared" si="207"/>
        <v>0.14054054054054044</v>
      </c>
      <c r="D90" s="46">
        <f t="shared" si="207"/>
        <v>0.12606635071090055</v>
      </c>
      <c r="E90" s="46">
        <f t="shared" si="207"/>
        <v>0.26936026936026947</v>
      </c>
      <c r="F90" s="46">
        <f t="shared" si="207"/>
        <v>0.19893899204244025</v>
      </c>
      <c r="G90" s="46">
        <f t="shared" si="207"/>
        <v>4.8672566371681381E-2</v>
      </c>
      <c r="H90" s="46">
        <f t="shared" si="207"/>
        <v>0.2378691983122363</v>
      </c>
      <c r="I90" s="63">
        <f>+IFERROR(I89/H89-1,"nm")</f>
        <v>-0.17426501917341286</v>
      </c>
      <c r="J90" s="63">
        <f>J91+J92</f>
        <v>3.5000000000000003E-2</v>
      </c>
      <c r="K90" s="63">
        <f t="shared" ref="K90:N90" si="208">K91+K92</f>
        <v>3.5000000000000003E-2</v>
      </c>
      <c r="L90" s="63">
        <f t="shared" si="208"/>
        <v>3.5000000000000003E-2</v>
      </c>
      <c r="M90" s="63">
        <f t="shared" si="208"/>
        <v>3.5000000000000003E-2</v>
      </c>
      <c r="N90" s="63">
        <f t="shared" si="208"/>
        <v>3.5000000000000003E-2</v>
      </c>
    </row>
    <row r="91" spans="1:15" x14ac:dyDescent="0.3">
      <c r="A91" s="43" t="s">
        <v>137</v>
      </c>
      <c r="B91" s="46">
        <f>[1]Historicals!B189</f>
        <v>0</v>
      </c>
      <c r="C91" s="46">
        <f>[1]Historicals!C189</f>
        <v>0.14054054054054055</v>
      </c>
      <c r="D91" s="46">
        <f>[1]Historicals!D189</f>
        <v>0.12606635071090047</v>
      </c>
      <c r="E91" s="46">
        <f>[1]Historicals!E189</f>
        <v>0.26936026936026936</v>
      </c>
      <c r="F91" s="46">
        <f>[1]Historicals!F189</f>
        <v>0.19893899204244031</v>
      </c>
      <c r="G91" s="46">
        <f>[1]Historicals!G189</f>
        <v>4.8672566371681415E-2</v>
      </c>
      <c r="H91" s="46">
        <f>[1]Historicals!H189</f>
        <v>0.2378691983122363</v>
      </c>
      <c r="I91" s="63">
        <f>[1]Historicals!I189</f>
        <v>-0.21</v>
      </c>
      <c r="J91" s="64">
        <v>3.5000000000000003E-2</v>
      </c>
      <c r="K91" s="64">
        <f>J91</f>
        <v>3.5000000000000003E-2</v>
      </c>
      <c r="L91" s="64">
        <f t="shared" ref="L91:N92" si="209">K91</f>
        <v>3.5000000000000003E-2</v>
      </c>
      <c r="M91" s="64">
        <f t="shared" si="209"/>
        <v>3.5000000000000003E-2</v>
      </c>
      <c r="N91" s="64">
        <f t="shared" si="209"/>
        <v>3.5000000000000003E-2</v>
      </c>
    </row>
    <row r="92" spans="1:15" x14ac:dyDescent="0.3">
      <c r="A92" s="43" t="s">
        <v>138</v>
      </c>
      <c r="B92" s="46" t="str">
        <f t="shared" ref="B92:H92" si="210">+IFERROR(B90-B91,"nm")</f>
        <v>nm</v>
      </c>
      <c r="C92" s="46">
        <f t="shared" si="210"/>
        <v>-1.1102230246251565E-16</v>
      </c>
      <c r="D92" s="46">
        <f t="shared" si="210"/>
        <v>8.3266726846886741E-17</v>
      </c>
      <c r="E92" s="46">
        <f t="shared" si="210"/>
        <v>1.1102230246251565E-16</v>
      </c>
      <c r="F92" s="46">
        <f t="shared" si="210"/>
        <v>-5.5511151231257827E-17</v>
      </c>
      <c r="G92" s="46">
        <f t="shared" si="210"/>
        <v>-3.4694469519536142E-17</v>
      </c>
      <c r="H92" s="46">
        <f t="shared" si="210"/>
        <v>0</v>
      </c>
      <c r="I92" s="63">
        <f>+IFERROR(I90-I91,"nm")</f>
        <v>3.5734980826587132E-2</v>
      </c>
      <c r="J92" s="64">
        <v>0</v>
      </c>
      <c r="K92" s="64">
        <f>J92</f>
        <v>0</v>
      </c>
      <c r="L92" s="64">
        <f t="shared" si="209"/>
        <v>0</v>
      </c>
      <c r="M92" s="64">
        <f t="shared" si="209"/>
        <v>0</v>
      </c>
      <c r="N92" s="64">
        <f t="shared" si="209"/>
        <v>0</v>
      </c>
    </row>
    <row r="93" spans="1:15" x14ac:dyDescent="0.3">
      <c r="A93" s="44" t="s">
        <v>115</v>
      </c>
      <c r="B93" s="9">
        <f>[1]Historicals!B118</f>
        <v>126</v>
      </c>
      <c r="C93" s="9">
        <f>[1]Historicals!C118</f>
        <v>131</v>
      </c>
      <c r="D93" s="9">
        <f>[1]Historicals!D118</f>
        <v>129</v>
      </c>
      <c r="E93" s="9">
        <f>[1]Historicals!E118</f>
        <v>130</v>
      </c>
      <c r="F93" s="9">
        <f>[1]Historicals!F118</f>
        <v>138</v>
      </c>
      <c r="G93" s="9">
        <f>[1]Historicals!G118</f>
        <v>148</v>
      </c>
      <c r="H93" s="9">
        <f>[1]Historicals!H118</f>
        <v>195</v>
      </c>
      <c r="I93" s="62">
        <f>[1]Historicals!I118</f>
        <v>193</v>
      </c>
      <c r="J93" s="62">
        <f>+I93*(1+J94)</f>
        <v>198.21099999999998</v>
      </c>
      <c r="K93" s="62">
        <f t="shared" ref="K93:N93" si="211">+J93*(1+K94)</f>
        <v>207.92333899999997</v>
      </c>
      <c r="L93" s="62">
        <f t="shared" si="211"/>
        <v>218.11158261099996</v>
      </c>
      <c r="M93" s="62">
        <f t="shared" si="211"/>
        <v>228.79905015893894</v>
      </c>
      <c r="N93" s="62">
        <f t="shared" si="211"/>
        <v>240.01020361672693</v>
      </c>
    </row>
    <row r="94" spans="1:15" x14ac:dyDescent="0.3">
      <c r="A94" s="43" t="s">
        <v>129</v>
      </c>
      <c r="B94" s="46" t="str">
        <f t="shared" ref="B94:H94" si="212">+IFERROR(B93/A93-1,"nm")</f>
        <v>nm</v>
      </c>
      <c r="C94" s="46">
        <f t="shared" si="212"/>
        <v>3.9682539682539764E-2</v>
      </c>
      <c r="D94" s="46">
        <f t="shared" si="212"/>
        <v>-1.5267175572519109E-2</v>
      </c>
      <c r="E94" s="46">
        <f t="shared" si="212"/>
        <v>7.7519379844961378E-3</v>
      </c>
      <c r="F94" s="46">
        <f t="shared" si="212"/>
        <v>6.1538461538461542E-2</v>
      </c>
      <c r="G94" s="46">
        <f t="shared" si="212"/>
        <v>7.2463768115942129E-2</v>
      </c>
      <c r="H94" s="46">
        <f t="shared" si="212"/>
        <v>0.31756756756756754</v>
      </c>
      <c r="I94" s="63">
        <f>+IFERROR(I93/H93-1,"nm")</f>
        <v>-1.025641025641022E-2</v>
      </c>
      <c r="J94" s="63">
        <f>J96+J95</f>
        <v>2.7E-2</v>
      </c>
      <c r="K94" s="63">
        <v>4.9000000000000002E-2</v>
      </c>
      <c r="L94" s="63">
        <v>4.9000000000000002E-2</v>
      </c>
      <c r="M94" s="63">
        <v>4.9000000000000002E-2</v>
      </c>
      <c r="N94" s="63">
        <v>4.9000000000000002E-2</v>
      </c>
    </row>
    <row r="95" spans="1:15" x14ac:dyDescent="0.3">
      <c r="A95" s="43" t="s">
        <v>137</v>
      </c>
      <c r="B95" s="46">
        <f>[1]Historicals!B190</f>
        <v>0</v>
      </c>
      <c r="C95" s="46">
        <f>[1]Historicals!C190</f>
        <v>3.968253968253968E-2</v>
      </c>
      <c r="D95" s="46">
        <f>[1]Historicals!D190</f>
        <v>-1.5267175572519083E-2</v>
      </c>
      <c r="E95" s="46">
        <f>[1]Historicals!E190</f>
        <v>7.7519379844961239E-3</v>
      </c>
      <c r="F95" s="46">
        <f>[1]Historicals!F190</f>
        <v>6.1538461538461542E-2</v>
      </c>
      <c r="G95" s="46">
        <f>[1]Historicals!G190</f>
        <v>7.2463768115942032E-2</v>
      </c>
      <c r="H95" s="46">
        <f>[1]Historicals!H190</f>
        <v>0.31756756756756754</v>
      </c>
      <c r="I95" s="63">
        <f>[1]Historicals!I190</f>
        <v>-0.06</v>
      </c>
      <c r="J95" s="64">
        <v>2.7E-2</v>
      </c>
      <c r="K95" s="64">
        <f>J95</f>
        <v>2.7E-2</v>
      </c>
      <c r="L95" s="64">
        <f t="shared" ref="L95:N96" si="213">K95</f>
        <v>2.7E-2</v>
      </c>
      <c r="M95" s="64">
        <f t="shared" si="213"/>
        <v>2.7E-2</v>
      </c>
      <c r="N95" s="64">
        <f t="shared" si="213"/>
        <v>2.7E-2</v>
      </c>
      <c r="O95" t="s">
        <v>215</v>
      </c>
    </row>
    <row r="96" spans="1:15" x14ac:dyDescent="0.3">
      <c r="A96" s="43" t="s">
        <v>138</v>
      </c>
      <c r="B96" s="46" t="str">
        <f t="shared" ref="B96:H96" si="214">+IFERROR(B94-B95,"nm")</f>
        <v>nm</v>
      </c>
      <c r="C96" s="46">
        <f t="shared" si="214"/>
        <v>8.3266726846886741E-17</v>
      </c>
      <c r="D96" s="46">
        <f t="shared" si="214"/>
        <v>-2.6020852139652106E-17</v>
      </c>
      <c r="E96" s="46">
        <f t="shared" si="214"/>
        <v>1.3877787807814457E-17</v>
      </c>
      <c r="F96" s="46">
        <f t="shared" si="214"/>
        <v>0</v>
      </c>
      <c r="G96" s="46">
        <f t="shared" si="214"/>
        <v>9.7144514654701197E-17</v>
      </c>
      <c r="H96" s="46">
        <f t="shared" si="214"/>
        <v>0</v>
      </c>
      <c r="I96" s="63">
        <f>+IFERROR(I94-I95,"nm")</f>
        <v>4.9743589743589778E-2</v>
      </c>
      <c r="J96" s="64">
        <v>0</v>
      </c>
      <c r="K96" s="64">
        <f>J96</f>
        <v>0</v>
      </c>
      <c r="L96" s="64">
        <f t="shared" si="213"/>
        <v>0</v>
      </c>
      <c r="M96" s="64">
        <f t="shared" si="213"/>
        <v>0</v>
      </c>
      <c r="N96" s="64">
        <f t="shared" si="213"/>
        <v>0</v>
      </c>
    </row>
    <row r="97" spans="1:14" x14ac:dyDescent="0.3">
      <c r="A97" s="9" t="s">
        <v>130</v>
      </c>
      <c r="B97" s="47">
        <f t="shared" ref="B97:H97" si="215">+B104+B100</f>
        <v>1039</v>
      </c>
      <c r="C97" s="47">
        <f t="shared" si="215"/>
        <v>1420</v>
      </c>
      <c r="D97" s="47">
        <f t="shared" si="215"/>
        <v>1561</v>
      </c>
      <c r="E97" s="47">
        <f t="shared" si="215"/>
        <v>1863</v>
      </c>
      <c r="F97" s="47">
        <f t="shared" si="215"/>
        <v>2426</v>
      </c>
      <c r="G97" s="47">
        <f t="shared" si="215"/>
        <v>2534</v>
      </c>
      <c r="H97" s="47">
        <f t="shared" si="215"/>
        <v>3289</v>
      </c>
      <c r="I97" s="47">
        <f>+I104+I100</f>
        <v>2406</v>
      </c>
      <c r="J97" s="47">
        <f>+J83*J99</f>
        <v>2520.7971556910029</v>
      </c>
      <c r="K97" s="47">
        <f t="shared" ref="K97:N97" si="216">+K83*K99</f>
        <v>2642.6363112227377</v>
      </c>
      <c r="L97" s="47">
        <f t="shared" si="216"/>
        <v>2770.5176950719961</v>
      </c>
      <c r="M97" s="47">
        <f t="shared" si="216"/>
        <v>2904.746838303583</v>
      </c>
      <c r="N97" s="47">
        <f t="shared" si="216"/>
        <v>3045.6449418861862</v>
      </c>
    </row>
    <row r="98" spans="1:14" x14ac:dyDescent="0.3">
      <c r="A98" s="45" t="s">
        <v>129</v>
      </c>
      <c r="B98" s="46" t="str">
        <f t="shared" ref="B98:H98" si="217">+IFERROR(B97/A97-1,"nm")</f>
        <v>nm</v>
      </c>
      <c r="C98" s="46">
        <f t="shared" si="217"/>
        <v>0.36669874879692022</v>
      </c>
      <c r="D98" s="46">
        <f t="shared" si="217"/>
        <v>9.9295774647887303E-2</v>
      </c>
      <c r="E98" s="46">
        <f t="shared" si="217"/>
        <v>0.19346572709801402</v>
      </c>
      <c r="F98" s="46">
        <f t="shared" si="217"/>
        <v>0.3022007514761138</v>
      </c>
      <c r="G98" s="46">
        <f t="shared" si="217"/>
        <v>4.4517724649629109E-2</v>
      </c>
      <c r="H98" s="46">
        <f t="shared" si="217"/>
        <v>0.29794790844514596</v>
      </c>
      <c r="I98" s="63">
        <f>+IFERROR(I97/H97-1,"nm")</f>
        <v>-0.26847065977500761</v>
      </c>
      <c r="J98" s="63">
        <f t="shared" ref="J98:N98" si="218">+IFERROR(J97/I97-1,"nm")</f>
        <v>4.7712866039485879E-2</v>
      </c>
      <c r="K98" s="63">
        <f t="shared" si="218"/>
        <v>4.8333581802354919E-2</v>
      </c>
      <c r="L98" s="63">
        <f t="shared" si="218"/>
        <v>4.8391594146410588E-2</v>
      </c>
      <c r="M98" s="63">
        <f t="shared" si="218"/>
        <v>4.844911962495102E-2</v>
      </c>
      <c r="N98" s="63">
        <f t="shared" si="218"/>
        <v>4.8506156104429987E-2</v>
      </c>
    </row>
    <row r="99" spans="1:14" x14ac:dyDescent="0.3">
      <c r="A99" s="45" t="s">
        <v>131</v>
      </c>
      <c r="B99" s="46">
        <f>+IFERROR(B97/B$83,"nm")</f>
        <v>0.33876752526899251</v>
      </c>
      <c r="C99" s="46">
        <f t="shared" ref="C99:I99" si="219">+IFERROR(C97/C$83,"nm")</f>
        <v>0.37516512549537651</v>
      </c>
      <c r="D99" s="46">
        <f t="shared" si="219"/>
        <v>0.36842105263157893</v>
      </c>
      <c r="E99" s="46">
        <f t="shared" si="219"/>
        <v>0.36287495130502534</v>
      </c>
      <c r="F99" s="46">
        <f t="shared" si="219"/>
        <v>0.3907860824742268</v>
      </c>
      <c r="G99" s="46">
        <f t="shared" si="219"/>
        <v>0.37939811349004343</v>
      </c>
      <c r="H99" s="46">
        <f t="shared" si="219"/>
        <v>0.39674306393244874</v>
      </c>
      <c r="I99" s="63">
        <f t="shared" si="219"/>
        <v>0.31880217304889358</v>
      </c>
      <c r="J99" s="64">
        <f>+I99</f>
        <v>0.31880217304889358</v>
      </c>
      <c r="K99" s="64">
        <f t="shared" ref="K99:N99" si="220">+J99</f>
        <v>0.31880217304889358</v>
      </c>
      <c r="L99" s="64">
        <f t="shared" si="220"/>
        <v>0.31880217304889358</v>
      </c>
      <c r="M99" s="64">
        <f t="shared" si="220"/>
        <v>0.31880217304889358</v>
      </c>
      <c r="N99" s="64">
        <f t="shared" si="220"/>
        <v>0.31880217304889358</v>
      </c>
    </row>
    <row r="100" spans="1:14" x14ac:dyDescent="0.3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62">
        <f>[1]Historicals!I169</f>
        <v>41</v>
      </c>
      <c r="J100" s="47">
        <f>+J103*J110</f>
        <v>42.95622750761892</v>
      </c>
      <c r="K100" s="47">
        <f t="shared" ref="K100:N100" si="221">+K103*K110</f>
        <v>45.032455843778983</v>
      </c>
      <c r="L100" s="47">
        <f t="shared" si="221"/>
        <v>47.211648170387306</v>
      </c>
      <c r="M100" s="47">
        <f t="shared" si="221"/>
        <v>49.499010960285503</v>
      </c>
      <c r="N100" s="47">
        <f t="shared" si="221"/>
        <v>51.900017712939999</v>
      </c>
    </row>
    <row r="101" spans="1:14" x14ac:dyDescent="0.3">
      <c r="A101" s="45" t="s">
        <v>129</v>
      </c>
      <c r="B101" s="46" t="str">
        <f t="shared" ref="B101:N101" si="222">+IFERROR(B100/A100-1,"nm")</f>
        <v>nm</v>
      </c>
      <c r="C101" s="46">
        <f t="shared" si="222"/>
        <v>4.3478260869565188E-2</v>
      </c>
      <c r="D101" s="46">
        <f t="shared" si="222"/>
        <v>0.125</v>
      </c>
      <c r="E101" s="46">
        <f t="shared" si="222"/>
        <v>3.7037037037036979E-2</v>
      </c>
      <c r="F101" s="46">
        <f t="shared" si="222"/>
        <v>-0.1071428571428571</v>
      </c>
      <c r="G101" s="46">
        <f t="shared" si="222"/>
        <v>-0.12</v>
      </c>
      <c r="H101" s="46">
        <f t="shared" si="222"/>
        <v>4.5454545454545414E-2</v>
      </c>
      <c r="I101" s="63">
        <f t="shared" si="222"/>
        <v>-0.10869565217391308</v>
      </c>
      <c r="J101" s="63">
        <f t="shared" si="222"/>
        <v>4.7712866039485879E-2</v>
      </c>
      <c r="K101" s="63">
        <f t="shared" si="222"/>
        <v>4.8333581802354919E-2</v>
      </c>
      <c r="L101" s="63">
        <f t="shared" si="222"/>
        <v>4.839159414641081E-2</v>
      </c>
      <c r="M101" s="63">
        <f t="shared" si="222"/>
        <v>4.844911962495102E-2</v>
      </c>
      <c r="N101" s="63">
        <f t="shared" si="222"/>
        <v>4.8506156104429987E-2</v>
      </c>
    </row>
    <row r="102" spans="1:14" x14ac:dyDescent="0.3">
      <c r="A102" s="45" t="s">
        <v>133</v>
      </c>
      <c r="B102" s="46">
        <f>+IFERROR(B100/B$83,"nm")</f>
        <v>1.4998369742419302E-2</v>
      </c>
      <c r="C102" s="46">
        <f t="shared" ref="C102:I102" si="223">+IFERROR(C100/C$83,"nm")</f>
        <v>1.2681638044914135E-2</v>
      </c>
      <c r="D102" s="46">
        <f t="shared" si="223"/>
        <v>1.2744866650932263E-2</v>
      </c>
      <c r="E102" s="46">
        <f t="shared" si="223"/>
        <v>1.090767432800935E-2</v>
      </c>
      <c r="F102" s="46">
        <f t="shared" si="223"/>
        <v>8.0541237113402053E-3</v>
      </c>
      <c r="G102" s="46">
        <f t="shared" si="223"/>
        <v>6.5878125467884411E-3</v>
      </c>
      <c r="H102" s="46">
        <f t="shared" si="223"/>
        <v>5.5488540410132689E-3</v>
      </c>
      <c r="I102" s="63">
        <f t="shared" si="223"/>
        <v>5.4326222340002651E-3</v>
      </c>
      <c r="J102" s="63">
        <f t="shared" ref="J102:N102" si="224">+IFERROR(J100/J$52,"nm")</f>
        <v>3.2618699482131852E-3</v>
      </c>
      <c r="K102" s="63">
        <f t="shared" si="224"/>
        <v>3.2442572901815584E-3</v>
      </c>
      <c r="L102" s="63">
        <f t="shared" si="224"/>
        <v>3.2297821031267971E-3</v>
      </c>
      <c r="M102" s="63">
        <f t="shared" si="224"/>
        <v>3.2155175128440352E-3</v>
      </c>
      <c r="N102" s="63">
        <f t="shared" si="224"/>
        <v>3.2014598066475246E-3</v>
      </c>
    </row>
    <row r="103" spans="1:14" x14ac:dyDescent="0.3">
      <c r="A103" s="45" t="s">
        <v>140</v>
      </c>
      <c r="B103" s="46">
        <f t="shared" ref="B103:I103" si="225">+IFERROR(B100/B110,"nm")</f>
        <v>0.18110236220472442</v>
      </c>
      <c r="C103" s="46">
        <f t="shared" si="225"/>
        <v>0.20512820512820512</v>
      </c>
      <c r="D103" s="46">
        <f t="shared" si="225"/>
        <v>0.24</v>
      </c>
      <c r="E103" s="46">
        <f t="shared" si="225"/>
        <v>0.21875</v>
      </c>
      <c r="F103" s="46">
        <f t="shared" si="225"/>
        <v>0.2109704641350211</v>
      </c>
      <c r="G103" s="46">
        <f t="shared" si="225"/>
        <v>0.20560747663551401</v>
      </c>
      <c r="H103" s="46">
        <f t="shared" si="225"/>
        <v>0.15972222222222221</v>
      </c>
      <c r="I103" s="63">
        <f t="shared" si="225"/>
        <v>0.13531353135313531</v>
      </c>
      <c r="J103" s="64">
        <f>+I103</f>
        <v>0.13531353135313531</v>
      </c>
      <c r="K103" s="64">
        <f t="shared" ref="K103:N103" si="226">+J103</f>
        <v>0.13531353135313531</v>
      </c>
      <c r="L103" s="64">
        <f t="shared" si="226"/>
        <v>0.13531353135313531</v>
      </c>
      <c r="M103" s="64">
        <f t="shared" si="226"/>
        <v>0.13531353135313531</v>
      </c>
      <c r="N103" s="64">
        <f t="shared" si="226"/>
        <v>0.13531353135313531</v>
      </c>
    </row>
    <row r="104" spans="1:14" x14ac:dyDescent="0.3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62">
        <f>[1]Historicals!I136</f>
        <v>2365</v>
      </c>
      <c r="J104" s="62">
        <f>+J97-J100</f>
        <v>2477.8409281833838</v>
      </c>
      <c r="K104" s="62">
        <f t="shared" ref="K104:N104" si="227">+K97-K100</f>
        <v>2597.6038553789585</v>
      </c>
      <c r="L104" s="62">
        <f t="shared" si="227"/>
        <v>2723.3060469016086</v>
      </c>
      <c r="M104" s="62">
        <f t="shared" si="227"/>
        <v>2855.2478273432976</v>
      </c>
      <c r="N104" s="62">
        <f t="shared" si="227"/>
        <v>2993.7449241732461</v>
      </c>
    </row>
    <row r="105" spans="1:14" x14ac:dyDescent="0.3">
      <c r="A105" s="45" t="s">
        <v>129</v>
      </c>
      <c r="B105" s="46" t="str">
        <f t="shared" ref="B105:N105" si="228">+IFERROR(B104/A104-1,"nm")</f>
        <v>nm</v>
      </c>
      <c r="C105" s="46">
        <f t="shared" si="228"/>
        <v>0.38167170191339372</v>
      </c>
      <c r="D105" s="46">
        <f t="shared" si="228"/>
        <v>9.8396501457725938E-2</v>
      </c>
      <c r="E105" s="46">
        <f t="shared" si="228"/>
        <v>0.19907100199071004</v>
      </c>
      <c r="F105" s="46">
        <f t="shared" si="228"/>
        <v>0.31488655229662421</v>
      </c>
      <c r="G105" s="46">
        <f t="shared" si="228"/>
        <v>4.7979797979798011E-2</v>
      </c>
      <c r="H105" s="46">
        <f t="shared" si="228"/>
        <v>0.30240963855421676</v>
      </c>
      <c r="I105" s="63">
        <f t="shared" si="228"/>
        <v>-0.27073697193956214</v>
      </c>
      <c r="J105" s="63">
        <f t="shared" si="228"/>
        <v>4.7712866039485657E-2</v>
      </c>
      <c r="K105" s="63">
        <f t="shared" si="228"/>
        <v>4.8333581802354919E-2</v>
      </c>
      <c r="L105" s="63">
        <f t="shared" si="228"/>
        <v>4.8391594146410588E-2</v>
      </c>
      <c r="M105" s="63">
        <f t="shared" si="228"/>
        <v>4.8449119624951242E-2</v>
      </c>
      <c r="N105" s="63">
        <f t="shared" si="228"/>
        <v>4.8506156104429987E-2</v>
      </c>
    </row>
    <row r="106" spans="1:14" x14ac:dyDescent="0.3">
      <c r="A106" s="45" t="s">
        <v>131</v>
      </c>
      <c r="B106" s="46">
        <f>+IFERROR(B104/B$83,"nm")</f>
        <v>0.3237691555265732</v>
      </c>
      <c r="C106" s="46">
        <f t="shared" ref="C106:N106" si="229">+IFERROR(C104/C$83,"nm")</f>
        <v>0.36248348745046233</v>
      </c>
      <c r="D106" s="46">
        <f t="shared" si="229"/>
        <v>0.35567618598064671</v>
      </c>
      <c r="E106" s="46">
        <f t="shared" si="229"/>
        <v>0.35196727697701596</v>
      </c>
      <c r="F106" s="46">
        <f t="shared" si="229"/>
        <v>0.38273195876288657</v>
      </c>
      <c r="G106" s="46">
        <f t="shared" si="229"/>
        <v>0.37281030094325496</v>
      </c>
      <c r="H106" s="46">
        <f t="shared" si="229"/>
        <v>0.39119420989143544</v>
      </c>
      <c r="I106" s="63">
        <f t="shared" si="229"/>
        <v>0.31336955081489332</v>
      </c>
      <c r="J106" s="63">
        <f t="shared" si="229"/>
        <v>0.31336955081489332</v>
      </c>
      <c r="K106" s="63">
        <f t="shared" si="229"/>
        <v>0.31336955081489332</v>
      </c>
      <c r="L106" s="63">
        <f t="shared" si="229"/>
        <v>0.31336955081489326</v>
      </c>
      <c r="M106" s="63">
        <f t="shared" si="229"/>
        <v>0.31336955081489332</v>
      </c>
      <c r="N106" s="63">
        <f t="shared" si="229"/>
        <v>0.31336955081489332</v>
      </c>
    </row>
    <row r="107" spans="1:14" x14ac:dyDescent="0.3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62">
        <f>[1]Historicals!I158</f>
        <v>78</v>
      </c>
      <c r="J107" s="47">
        <f>+J83*J109</f>
        <v>81.721603551079895</v>
      </c>
      <c r="K107" s="47">
        <f t="shared" ref="K107:N107" si="230">+K83*K109</f>
        <v>85.671501361335643</v>
      </c>
      <c r="L107" s="47">
        <f t="shared" si="230"/>
        <v>89.817281885127059</v>
      </c>
      <c r="M107" s="47">
        <f t="shared" si="230"/>
        <v>94.168850119567537</v>
      </c>
      <c r="N107" s="47">
        <f t="shared" si="230"/>
        <v>98.736619063641953</v>
      </c>
    </row>
    <row r="108" spans="1:14" x14ac:dyDescent="0.3">
      <c r="A108" s="45" t="s">
        <v>129</v>
      </c>
      <c r="B108" s="46" t="str">
        <f t="shared" ref="B108:N108" si="231">+IFERROR(B107/A107-1,"nm")</f>
        <v>nm</v>
      </c>
      <c r="C108" s="46">
        <f t="shared" si="231"/>
        <v>-0.3623188405797102</v>
      </c>
      <c r="D108" s="46">
        <f t="shared" si="231"/>
        <v>0.15909090909090917</v>
      </c>
      <c r="E108" s="46">
        <f t="shared" si="231"/>
        <v>0.49019607843137258</v>
      </c>
      <c r="F108" s="46">
        <f t="shared" si="231"/>
        <v>-0.35526315789473684</v>
      </c>
      <c r="G108" s="46">
        <f t="shared" si="231"/>
        <v>-0.4285714285714286</v>
      </c>
      <c r="H108" s="46">
        <f t="shared" si="231"/>
        <v>2.3571428571428572</v>
      </c>
      <c r="I108" s="63">
        <f t="shared" si="231"/>
        <v>-0.17021276595744683</v>
      </c>
      <c r="J108" s="63">
        <f t="shared" si="231"/>
        <v>4.7712866039485879E-2</v>
      </c>
      <c r="K108" s="63">
        <f t="shared" si="231"/>
        <v>4.8333581802355141E-2</v>
      </c>
      <c r="L108" s="63">
        <f t="shared" si="231"/>
        <v>4.8391594146410588E-2</v>
      </c>
      <c r="M108" s="63">
        <f t="shared" si="231"/>
        <v>4.8449119624951242E-2</v>
      </c>
      <c r="N108" s="63">
        <f t="shared" si="231"/>
        <v>4.8506156104429987E-2</v>
      </c>
    </row>
    <row r="109" spans="1:14" x14ac:dyDescent="0.3">
      <c r="A109" s="45" t="s">
        <v>133</v>
      </c>
      <c r="B109" s="46">
        <f>+IFERROR(B107/B$83,"nm")</f>
        <v>2.2497554613628953E-2</v>
      </c>
      <c r="C109" s="46">
        <f t="shared" ref="C109:I109" si="232">+IFERROR(C107/C$83,"nm")</f>
        <v>1.1624834874504624E-2</v>
      </c>
      <c r="D109" s="46">
        <f t="shared" si="232"/>
        <v>1.2036818503658248E-2</v>
      </c>
      <c r="E109" s="46">
        <f t="shared" si="232"/>
        <v>1.4803272302298403E-2</v>
      </c>
      <c r="F109" s="46">
        <f t="shared" si="232"/>
        <v>7.8930412371134018E-3</v>
      </c>
      <c r="G109" s="46">
        <f t="shared" si="232"/>
        <v>4.1922443479562805E-3</v>
      </c>
      <c r="H109" s="46">
        <f t="shared" si="232"/>
        <v>1.1338962605548853E-2</v>
      </c>
      <c r="I109" s="63">
        <f t="shared" si="232"/>
        <v>1.0335232542732211E-2</v>
      </c>
      <c r="J109" s="64">
        <f>+I109</f>
        <v>1.0335232542732211E-2</v>
      </c>
      <c r="K109" s="64">
        <f t="shared" ref="K109:N109" si="233">+J109</f>
        <v>1.0335232542732211E-2</v>
      </c>
      <c r="L109" s="64">
        <f t="shared" si="233"/>
        <v>1.0335232542732211E-2</v>
      </c>
      <c r="M109" s="64">
        <f t="shared" si="233"/>
        <v>1.0335232542732211E-2</v>
      </c>
      <c r="N109" s="64">
        <f t="shared" si="233"/>
        <v>1.0335232542732211E-2</v>
      </c>
    </row>
    <row r="110" spans="1:14" x14ac:dyDescent="0.3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62">
        <f>[1]Historicals!I147</f>
        <v>303</v>
      </c>
      <c r="J110" s="47">
        <f>+J83*J112</f>
        <v>317.45699840996423</v>
      </c>
      <c r="K110" s="47">
        <f t="shared" ref="K110:N110" si="234">+K83*K112</f>
        <v>332.80083221134225</v>
      </c>
      <c r="L110" s="47">
        <f t="shared" si="234"/>
        <v>348.90559501530129</v>
      </c>
      <c r="M110" s="47">
        <f t="shared" si="234"/>
        <v>365.80976392601235</v>
      </c>
      <c r="N110" s="47">
        <f t="shared" si="234"/>
        <v>383.55378943953218</v>
      </c>
    </row>
    <row r="111" spans="1:14" x14ac:dyDescent="0.3">
      <c r="A111" s="45" t="s">
        <v>129</v>
      </c>
      <c r="B111" s="46" t="str">
        <f t="shared" ref="B111:N111" si="235">+IFERROR(B110/A110-1,"nm")</f>
        <v>nm</v>
      </c>
      <c r="C111" s="46">
        <f t="shared" si="235"/>
        <v>-7.8740157480314932E-2</v>
      </c>
      <c r="D111" s="46">
        <f t="shared" si="235"/>
        <v>-3.8461538461538436E-2</v>
      </c>
      <c r="E111" s="46">
        <f t="shared" si="235"/>
        <v>0.13777777777777778</v>
      </c>
      <c r="F111" s="46">
        <f t="shared" si="235"/>
        <v>-7.421875E-2</v>
      </c>
      <c r="G111" s="46">
        <f t="shared" si="235"/>
        <v>-9.7046413502109741E-2</v>
      </c>
      <c r="H111" s="46">
        <f t="shared" si="235"/>
        <v>0.34579439252336441</v>
      </c>
      <c r="I111" s="63">
        <f t="shared" si="235"/>
        <v>5.2083333333333259E-2</v>
      </c>
      <c r="J111" s="63">
        <f t="shared" si="235"/>
        <v>4.7712866039485879E-2</v>
      </c>
      <c r="K111" s="63">
        <f t="shared" si="235"/>
        <v>4.8333581802354697E-2</v>
      </c>
      <c r="L111" s="63">
        <f t="shared" si="235"/>
        <v>4.839159414641081E-2</v>
      </c>
      <c r="M111" s="63">
        <f t="shared" si="235"/>
        <v>4.844911962495102E-2</v>
      </c>
      <c r="N111" s="63">
        <f t="shared" si="235"/>
        <v>4.8506156104429987E-2</v>
      </c>
    </row>
    <row r="112" spans="1:14" x14ac:dyDescent="0.3">
      <c r="A112" s="45" t="s">
        <v>133</v>
      </c>
      <c r="B112" s="46">
        <f>+IFERROR(B110/B$83,"nm")</f>
        <v>8.2817085099445714E-2</v>
      </c>
      <c r="C112" s="46">
        <f t="shared" ref="C112:I112" si="236">+IFERROR(C110/C$83,"nm")</f>
        <v>6.1822985468956405E-2</v>
      </c>
      <c r="D112" s="46">
        <f t="shared" si="236"/>
        <v>5.31036110455511E-2</v>
      </c>
      <c r="E112" s="46">
        <f t="shared" si="236"/>
        <v>4.9863654070899883E-2</v>
      </c>
      <c r="F112" s="46">
        <f t="shared" si="236"/>
        <v>3.817654639175258E-2</v>
      </c>
      <c r="G112" s="46">
        <f t="shared" si="236"/>
        <v>3.2040724659380147E-2</v>
      </c>
      <c r="H112" s="46">
        <f t="shared" si="236"/>
        <v>3.4740651387213509E-2</v>
      </c>
      <c r="I112" s="63">
        <f t="shared" si="236"/>
        <v>4.0148403339075128E-2</v>
      </c>
      <c r="J112" s="64">
        <f>+I112</f>
        <v>4.0148403339075128E-2</v>
      </c>
      <c r="K112" s="64">
        <f t="shared" ref="K112:N112" si="237">+J112</f>
        <v>4.0148403339075128E-2</v>
      </c>
      <c r="L112" s="64">
        <f t="shared" si="237"/>
        <v>4.0148403339075128E-2</v>
      </c>
      <c r="M112" s="64">
        <f t="shared" si="237"/>
        <v>4.0148403339075128E-2</v>
      </c>
      <c r="N112" s="64">
        <f t="shared" si="237"/>
        <v>4.0148403339075128E-2</v>
      </c>
    </row>
    <row r="113" spans="1:14" x14ac:dyDescent="0.3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[1]Historicals!B119</f>
        <v>4653</v>
      </c>
      <c r="C114" s="9">
        <f>[1]Historicals!C119</f>
        <v>4317</v>
      </c>
      <c r="D114" s="9">
        <f>[1]Historicals!D119</f>
        <v>4737</v>
      </c>
      <c r="E114" s="9">
        <f>[1]Historicals!E119</f>
        <v>5166</v>
      </c>
      <c r="F114" s="9">
        <f>[1]Historicals!F119</f>
        <v>5254</v>
      </c>
      <c r="G114" s="9">
        <f>[1]Historicals!G119</f>
        <v>5028</v>
      </c>
      <c r="H114" s="9">
        <f>[1]Historicals!H119</f>
        <v>5343</v>
      </c>
      <c r="I114" s="62">
        <f>[1]Historicals!I119</f>
        <v>5955</v>
      </c>
      <c r="J114" s="62">
        <f>J116+J120+J124</f>
        <v>6246.7950000000001</v>
      </c>
      <c r="K114" s="62">
        <f t="shared" ref="K114:N114" si="238">K116+K120+K124</f>
        <v>6552.8879549999983</v>
      </c>
      <c r="L114" s="62">
        <f t="shared" si="238"/>
        <v>6873.9794647949984</v>
      </c>
      <c r="M114" s="62">
        <f t="shared" si="238"/>
        <v>7210.8044585699517</v>
      </c>
      <c r="N114" s="62">
        <f t="shared" si="238"/>
        <v>7564.1338770398797</v>
      </c>
    </row>
    <row r="115" spans="1:14" x14ac:dyDescent="0.3">
      <c r="A115" s="43" t="s">
        <v>129</v>
      </c>
      <c r="B115" s="46" t="str">
        <f t="shared" ref="B115:N115" si="239">+IFERROR(B114/A114-1,"nm")</f>
        <v>nm</v>
      </c>
      <c r="C115" s="46">
        <f t="shared" si="239"/>
        <v>-7.2211476466795599E-2</v>
      </c>
      <c r="D115" s="46">
        <f t="shared" si="239"/>
        <v>9.7289784572619942E-2</v>
      </c>
      <c r="E115" s="46">
        <f t="shared" si="239"/>
        <v>9.0563647878403986E-2</v>
      </c>
      <c r="F115" s="46">
        <f t="shared" si="239"/>
        <v>1.7034456058846237E-2</v>
      </c>
      <c r="G115" s="46">
        <f t="shared" si="239"/>
        <v>-4.3014845831747195E-2</v>
      </c>
      <c r="H115" s="46">
        <f t="shared" si="239"/>
        <v>6.2649164677804237E-2</v>
      </c>
      <c r="I115" s="63">
        <f t="shared" si="239"/>
        <v>0.11454239191465465</v>
      </c>
      <c r="J115" s="63">
        <f t="shared" si="239"/>
        <v>4.8999999999999932E-2</v>
      </c>
      <c r="K115" s="63">
        <f t="shared" si="239"/>
        <v>4.899999999999971E-2</v>
      </c>
      <c r="L115" s="63">
        <f t="shared" si="239"/>
        <v>4.8999999999999932E-2</v>
      </c>
      <c r="M115" s="63">
        <f t="shared" si="239"/>
        <v>4.899999999999971E-2</v>
      </c>
      <c r="N115" s="63">
        <f t="shared" si="239"/>
        <v>4.9000000000000155E-2</v>
      </c>
    </row>
    <row r="116" spans="1:14" x14ac:dyDescent="0.3">
      <c r="A116" s="44" t="s">
        <v>113</v>
      </c>
      <c r="B116" s="9">
        <f>[1]Historicals!B120</f>
        <v>3093</v>
      </c>
      <c r="C116" s="9">
        <f>[1]Historicals!C120</f>
        <v>2930</v>
      </c>
      <c r="D116" s="9">
        <f>[1]Historicals!D120</f>
        <v>3285</v>
      </c>
      <c r="E116" s="9">
        <f>[1]Historicals!E120</f>
        <v>3575</v>
      </c>
      <c r="F116" s="9">
        <f>[1]Historicals!F120</f>
        <v>3622</v>
      </c>
      <c r="G116" s="9">
        <f>[1]Historicals!G120</f>
        <v>3449</v>
      </c>
      <c r="H116" s="9">
        <f>[1]Historicals!H120</f>
        <v>3659</v>
      </c>
      <c r="I116" s="62">
        <f>[1]Historicals!I120</f>
        <v>4111</v>
      </c>
      <c r="J116" s="62">
        <f>+I116*(1+J117)</f>
        <v>4312.4389999999994</v>
      </c>
      <c r="K116" s="62">
        <f t="shared" ref="K116:N116" si="240">+J116*(1+K117)</f>
        <v>4523.7485109999989</v>
      </c>
      <c r="L116" s="62">
        <f t="shared" si="240"/>
        <v>4745.4121880389985</v>
      </c>
      <c r="M116" s="62">
        <f t="shared" si="240"/>
        <v>4977.9373852529088</v>
      </c>
      <c r="N116" s="62">
        <f t="shared" si="240"/>
        <v>5221.8563171303012</v>
      </c>
    </row>
    <row r="117" spans="1:14" x14ac:dyDescent="0.3">
      <c r="A117" s="43" t="s">
        <v>129</v>
      </c>
      <c r="B117" s="46" t="str">
        <f t="shared" ref="B117:I117" si="241">+IFERROR(B116/A116-1,"nm")</f>
        <v>nm</v>
      </c>
      <c r="C117" s="46">
        <f t="shared" si="241"/>
        <v>-5.269964435822827E-2</v>
      </c>
      <c r="D117" s="46">
        <f t="shared" si="241"/>
        <v>0.12116040955631391</v>
      </c>
      <c r="E117" s="46">
        <f t="shared" si="241"/>
        <v>8.8280060882800715E-2</v>
      </c>
      <c r="F117" s="46">
        <f t="shared" si="241"/>
        <v>1.3146853146853044E-2</v>
      </c>
      <c r="G117" s="46">
        <f t="shared" si="241"/>
        <v>-4.7763666482606326E-2</v>
      </c>
      <c r="H117" s="46">
        <f t="shared" si="241"/>
        <v>6.0887213685126174E-2</v>
      </c>
      <c r="I117" s="63">
        <f t="shared" si="241"/>
        <v>0.12353101940420874</v>
      </c>
      <c r="J117" s="63">
        <f>+J118+J119</f>
        <v>4.9000000000000002E-2</v>
      </c>
      <c r="K117" s="63">
        <f t="shared" ref="K117:N117" si="242">+K118+K119</f>
        <v>4.9000000000000002E-2</v>
      </c>
      <c r="L117" s="63">
        <f t="shared" si="242"/>
        <v>4.9000000000000002E-2</v>
      </c>
      <c r="M117" s="63">
        <f t="shared" si="242"/>
        <v>4.9000000000000002E-2</v>
      </c>
      <c r="N117" s="63">
        <f t="shared" si="242"/>
        <v>4.9000000000000002E-2</v>
      </c>
    </row>
    <row r="118" spans="1:14" x14ac:dyDescent="0.3">
      <c r="A118" s="43" t="s">
        <v>137</v>
      </c>
      <c r="B118" s="46">
        <f>[1]Historicals!B192</f>
        <v>0</v>
      </c>
      <c r="C118" s="46">
        <f>[1]Historicals!C192</f>
        <v>-5.2699644358228256E-2</v>
      </c>
      <c r="D118" s="46">
        <f>[1]Historicals!D192</f>
        <v>0.12116040955631399</v>
      </c>
      <c r="E118" s="46">
        <f>[1]Historicals!E192</f>
        <v>8.8280060882800604E-2</v>
      </c>
      <c r="F118" s="46">
        <f>[1]Historicals!F192</f>
        <v>1.3146853146853148E-2</v>
      </c>
      <c r="G118" s="46">
        <f>[1]Historicals!G192</f>
        <v>-4.7763666482606291E-2</v>
      </c>
      <c r="H118" s="46">
        <f>[1]Historicals!H192</f>
        <v>6.0887213685126125E-2</v>
      </c>
      <c r="I118" s="63">
        <f>[1]Historicals!I192</f>
        <v>0.17</v>
      </c>
      <c r="J118" s="64">
        <v>4.9000000000000002E-2</v>
      </c>
      <c r="K118" s="64">
        <f>J118</f>
        <v>4.9000000000000002E-2</v>
      </c>
      <c r="L118" s="64">
        <f t="shared" ref="L118:N119" si="243">K118</f>
        <v>4.9000000000000002E-2</v>
      </c>
      <c r="M118" s="64">
        <f t="shared" si="243"/>
        <v>4.9000000000000002E-2</v>
      </c>
      <c r="N118" s="64">
        <f t="shared" si="243"/>
        <v>4.9000000000000002E-2</v>
      </c>
    </row>
    <row r="119" spans="1:14" x14ac:dyDescent="0.3">
      <c r="A119" s="43" t="s">
        <v>138</v>
      </c>
      <c r="B119" s="46" t="str">
        <f t="shared" ref="B119:I119" si="244">+IFERROR(B117-B118,"nm")</f>
        <v>nm</v>
      </c>
      <c r="C119" s="46">
        <f t="shared" si="244"/>
        <v>-1.3877787807814457E-17</v>
      </c>
      <c r="D119" s="46">
        <f t="shared" si="244"/>
        <v>-8.3266726846886741E-17</v>
      </c>
      <c r="E119" s="46">
        <f t="shared" si="244"/>
        <v>1.1102230246251565E-16</v>
      </c>
      <c r="F119" s="46">
        <f t="shared" si="244"/>
        <v>-1.0408340855860843E-16</v>
      </c>
      <c r="G119" s="46">
        <f t="shared" si="244"/>
        <v>-3.4694469519536142E-17</v>
      </c>
      <c r="H119" s="46">
        <f t="shared" si="244"/>
        <v>4.8572257327350599E-17</v>
      </c>
      <c r="I119" s="63">
        <f t="shared" si="244"/>
        <v>-4.646898059579127E-2</v>
      </c>
      <c r="J119" s="64">
        <v>0</v>
      </c>
      <c r="K119" s="64">
        <f>J119</f>
        <v>0</v>
      </c>
      <c r="L119" s="64">
        <f t="shared" si="243"/>
        <v>0</v>
      </c>
      <c r="M119" s="64">
        <f t="shared" si="243"/>
        <v>0</v>
      </c>
      <c r="N119" s="64">
        <f t="shared" si="243"/>
        <v>0</v>
      </c>
    </row>
    <row r="120" spans="1:14" x14ac:dyDescent="0.3">
      <c r="A120" s="44" t="s">
        <v>114</v>
      </c>
      <c r="B120" s="9">
        <f>[1]Historicals!B121</f>
        <v>1251</v>
      </c>
      <c r="C120" s="9">
        <f>[1]Historicals!C121</f>
        <v>1117</v>
      </c>
      <c r="D120" s="9">
        <f>[1]Historicals!D121</f>
        <v>1185</v>
      </c>
      <c r="E120" s="9">
        <f>[1]Historicals!E121</f>
        <v>1347</v>
      </c>
      <c r="F120" s="9">
        <f>[1]Historicals!F121</f>
        <v>1395</v>
      </c>
      <c r="G120" s="9">
        <f>[1]Historicals!G121</f>
        <v>1365</v>
      </c>
      <c r="H120" s="9">
        <f>[1]Historicals!H121</f>
        <v>1494</v>
      </c>
      <c r="I120" s="62">
        <f>[1]Historicals!I121</f>
        <v>1610</v>
      </c>
      <c r="J120" s="62">
        <f>+I120*(1+J121)</f>
        <v>1688.8899999999999</v>
      </c>
      <c r="K120" s="62">
        <f t="shared" ref="K120:N120" si="245">+J120*(1+K121)</f>
        <v>1771.6456099999998</v>
      </c>
      <c r="L120" s="62">
        <f t="shared" si="245"/>
        <v>1858.4562448899997</v>
      </c>
      <c r="M120" s="62">
        <f t="shared" si="245"/>
        <v>1949.5206008896096</v>
      </c>
      <c r="N120" s="62">
        <f t="shared" si="245"/>
        <v>2045.0471103332004</v>
      </c>
    </row>
    <row r="121" spans="1:14" x14ac:dyDescent="0.3">
      <c r="A121" s="43" t="s">
        <v>129</v>
      </c>
      <c r="B121" s="46" t="str">
        <f t="shared" ref="B121:I121" si="246">+IFERROR(B120/A120-1,"nm")</f>
        <v>nm</v>
      </c>
      <c r="C121" s="46">
        <f t="shared" si="246"/>
        <v>-0.10711430855315751</v>
      </c>
      <c r="D121" s="46">
        <f t="shared" si="246"/>
        <v>6.0877350044762801E-2</v>
      </c>
      <c r="E121" s="46">
        <f t="shared" si="246"/>
        <v>0.13670886075949373</v>
      </c>
      <c r="F121" s="46">
        <f t="shared" si="246"/>
        <v>3.563474387527843E-2</v>
      </c>
      <c r="G121" s="46">
        <f t="shared" si="246"/>
        <v>-2.1505376344086002E-2</v>
      </c>
      <c r="H121" s="46">
        <f t="shared" si="246"/>
        <v>9.4505494505494614E-2</v>
      </c>
      <c r="I121" s="63">
        <f t="shared" si="246"/>
        <v>7.7643908969210251E-2</v>
      </c>
      <c r="J121" s="63">
        <f>+J122+J123</f>
        <v>4.9000000000000002E-2</v>
      </c>
      <c r="K121" s="63">
        <f t="shared" ref="K121:N121" si="247">+K122+K123</f>
        <v>4.9000000000000002E-2</v>
      </c>
      <c r="L121" s="63">
        <f t="shared" si="247"/>
        <v>4.9000000000000002E-2</v>
      </c>
      <c r="M121" s="63">
        <f t="shared" si="247"/>
        <v>4.9000000000000002E-2</v>
      </c>
      <c r="N121" s="63">
        <f t="shared" si="247"/>
        <v>4.9000000000000002E-2</v>
      </c>
    </row>
    <row r="122" spans="1:14" x14ac:dyDescent="0.3">
      <c r="A122" s="43" t="s">
        <v>137</v>
      </c>
      <c r="B122" s="46">
        <f>[1]Historicals!B193</f>
        <v>0</v>
      </c>
      <c r="C122" s="46">
        <f>[1]Historicals!C193</f>
        <v>-0.10711430855315747</v>
      </c>
      <c r="D122" s="46">
        <f>[1]Historicals!D193</f>
        <v>6.087735004476276E-2</v>
      </c>
      <c r="E122" s="46">
        <f>[1]Historicals!E193</f>
        <v>0.13670886075949368</v>
      </c>
      <c r="F122" s="46">
        <f>[1]Historicals!F193</f>
        <v>3.5634743875278395E-2</v>
      </c>
      <c r="G122" s="46">
        <f>[1]Historicals!G193</f>
        <v>-2.1505376344086023E-2</v>
      </c>
      <c r="H122" s="46">
        <f>[1]Historicals!H193</f>
        <v>9.4505494505494503E-2</v>
      </c>
      <c r="I122" s="63">
        <f>[1]Historicals!I193</f>
        <v>0.12</v>
      </c>
      <c r="J122" s="64">
        <v>4.9000000000000002E-2</v>
      </c>
      <c r="K122" s="64">
        <f>J122</f>
        <v>4.9000000000000002E-2</v>
      </c>
      <c r="L122" s="64">
        <f t="shared" ref="L122:N123" si="248">K122</f>
        <v>4.9000000000000002E-2</v>
      </c>
      <c r="M122" s="64">
        <f t="shared" si="248"/>
        <v>4.9000000000000002E-2</v>
      </c>
      <c r="N122" s="64">
        <f t="shared" si="248"/>
        <v>4.9000000000000002E-2</v>
      </c>
    </row>
    <row r="123" spans="1:14" x14ac:dyDescent="0.3">
      <c r="A123" s="43" t="s">
        <v>138</v>
      </c>
      <c r="B123" s="46" t="str">
        <f t="shared" ref="B123:H123" si="249">+IFERROR(B121-B122,"nm")</f>
        <v>nm</v>
      </c>
      <c r="C123" s="46">
        <f t="shared" si="249"/>
        <v>-4.163336342344337E-17</v>
      </c>
      <c r="D123" s="46">
        <f t="shared" si="249"/>
        <v>4.163336342344337E-17</v>
      </c>
      <c r="E123" s="46">
        <f t="shared" si="249"/>
        <v>5.5511151231257827E-17</v>
      </c>
      <c r="F123" s="46">
        <f t="shared" si="249"/>
        <v>3.4694469519536142E-17</v>
      </c>
      <c r="G123" s="46">
        <f t="shared" si="249"/>
        <v>2.0816681711721685E-17</v>
      </c>
      <c r="H123" s="46">
        <f t="shared" si="249"/>
        <v>1.1102230246251565E-16</v>
      </c>
      <c r="I123" s="63">
        <f>+IFERROR(I121-I122,"nm")</f>
        <v>-4.2356091030789744E-2</v>
      </c>
      <c r="J123" s="64">
        <v>0</v>
      </c>
      <c r="K123" s="64">
        <f>J123</f>
        <v>0</v>
      </c>
      <c r="L123" s="64">
        <f t="shared" si="248"/>
        <v>0</v>
      </c>
      <c r="M123" s="64">
        <f t="shared" si="248"/>
        <v>0</v>
      </c>
      <c r="N123" s="64">
        <f t="shared" si="248"/>
        <v>0</v>
      </c>
    </row>
    <row r="124" spans="1:14" x14ac:dyDescent="0.3">
      <c r="A124" s="44" t="s">
        <v>115</v>
      </c>
      <c r="B124" s="9">
        <f>[1]Historicals!B122</f>
        <v>309</v>
      </c>
      <c r="C124" s="9">
        <f>[1]Historicals!C122</f>
        <v>270</v>
      </c>
      <c r="D124" s="9">
        <f>[1]Historicals!D122</f>
        <v>267</v>
      </c>
      <c r="E124" s="9">
        <f>[1]Historicals!E122</f>
        <v>244</v>
      </c>
      <c r="F124" s="9">
        <f>[1]Historicals!F122</f>
        <v>237</v>
      </c>
      <c r="G124" s="9">
        <f>[1]Historicals!G122</f>
        <v>214</v>
      </c>
      <c r="H124" s="9">
        <f>[1]Historicals!H122</f>
        <v>190</v>
      </c>
      <c r="I124" s="62">
        <f>[1]Historicals!I122</f>
        <v>234</v>
      </c>
      <c r="J124" s="62">
        <f>+I124*(1+J125)</f>
        <v>245.46599999999998</v>
      </c>
      <c r="K124" s="62">
        <f t="shared" ref="K124:N124" si="250">+J124*(1+K125)</f>
        <v>257.49383399999994</v>
      </c>
      <c r="L124" s="62">
        <f t="shared" si="250"/>
        <v>270.11103186599991</v>
      </c>
      <c r="M124" s="62">
        <f t="shared" si="250"/>
        <v>283.34647242743387</v>
      </c>
      <c r="N124" s="62">
        <f t="shared" si="250"/>
        <v>297.23044957637813</v>
      </c>
    </row>
    <row r="125" spans="1:14" x14ac:dyDescent="0.3">
      <c r="A125" s="43" t="s">
        <v>129</v>
      </c>
      <c r="B125" s="46" t="str">
        <f t="shared" ref="B125:I125" si="251">+IFERROR(B124/A124-1,"nm")</f>
        <v>nm</v>
      </c>
      <c r="C125" s="46">
        <f t="shared" si="251"/>
        <v>-0.12621359223300976</v>
      </c>
      <c r="D125" s="46">
        <f t="shared" si="251"/>
        <v>-1.1111111111111072E-2</v>
      </c>
      <c r="E125" s="46">
        <f t="shared" si="251"/>
        <v>-8.6142322097378266E-2</v>
      </c>
      <c r="F125" s="46">
        <f t="shared" si="251"/>
        <v>-2.8688524590163911E-2</v>
      </c>
      <c r="G125" s="46">
        <f t="shared" si="251"/>
        <v>-9.7046413502109741E-2</v>
      </c>
      <c r="H125" s="46">
        <f t="shared" si="251"/>
        <v>-0.11214953271028039</v>
      </c>
      <c r="I125" s="63">
        <f t="shared" si="251"/>
        <v>0.23157894736842111</v>
      </c>
      <c r="J125" s="63">
        <f>+J126+J127</f>
        <v>4.9000000000000002E-2</v>
      </c>
      <c r="K125" s="63">
        <f t="shared" ref="K125:N125" si="252">+K126+K127</f>
        <v>4.9000000000000002E-2</v>
      </c>
      <c r="L125" s="63">
        <f t="shared" si="252"/>
        <v>4.9000000000000002E-2</v>
      </c>
      <c r="M125" s="63">
        <f t="shared" si="252"/>
        <v>4.9000000000000002E-2</v>
      </c>
      <c r="N125" s="63">
        <f t="shared" si="252"/>
        <v>4.9000000000000002E-2</v>
      </c>
    </row>
    <row r="126" spans="1:14" x14ac:dyDescent="0.3">
      <c r="A126" s="43" t="s">
        <v>137</v>
      </c>
      <c r="B126" s="46">
        <f>[1]Historicals!B194</f>
        <v>0</v>
      </c>
      <c r="C126" s="46">
        <f>[1]Historicals!C194</f>
        <v>-0.12621359223300971</v>
      </c>
      <c r="D126" s="46">
        <f>[1]Historicals!D194</f>
        <v>-1.1111111111111112E-2</v>
      </c>
      <c r="E126" s="46">
        <f>[1]Historicals!E194</f>
        <v>-8.6142322097378279E-2</v>
      </c>
      <c r="F126" s="46">
        <f>[1]Historicals!F194</f>
        <v>-2.8688524590163935E-2</v>
      </c>
      <c r="G126" s="46">
        <f>[1]Historicals!G194</f>
        <v>-9.7046413502109699E-2</v>
      </c>
      <c r="H126" s="46">
        <f>[1]Historicals!H194</f>
        <v>-0.11214953271028037</v>
      </c>
      <c r="I126" s="63">
        <f>[1]Historicals!I194</f>
        <v>0.28000000000000003</v>
      </c>
      <c r="J126" s="64">
        <v>4.9000000000000002E-2</v>
      </c>
      <c r="K126" s="64">
        <f>J126</f>
        <v>4.9000000000000002E-2</v>
      </c>
      <c r="L126" s="64">
        <f t="shared" ref="L126:N127" si="253">K126</f>
        <v>4.9000000000000002E-2</v>
      </c>
      <c r="M126" s="64">
        <f t="shared" si="253"/>
        <v>4.9000000000000002E-2</v>
      </c>
      <c r="N126" s="64">
        <f t="shared" si="253"/>
        <v>4.9000000000000002E-2</v>
      </c>
    </row>
    <row r="127" spans="1:14" x14ac:dyDescent="0.3">
      <c r="A127" s="43" t="s">
        <v>138</v>
      </c>
      <c r="B127" s="46" t="str">
        <f t="shared" ref="B127:I127" si="254">+IFERROR(B125-B126,"nm")</f>
        <v>nm</v>
      </c>
      <c r="C127" s="46">
        <f t="shared" si="254"/>
        <v>-5.5511151231257827E-17</v>
      </c>
      <c r="D127" s="46">
        <f t="shared" si="254"/>
        <v>3.9898639947466563E-17</v>
      </c>
      <c r="E127" s="46">
        <f t="shared" si="254"/>
        <v>1.3877787807814457E-17</v>
      </c>
      <c r="F127" s="46">
        <f t="shared" si="254"/>
        <v>2.4286128663675299E-17</v>
      </c>
      <c r="G127" s="46">
        <f t="shared" si="254"/>
        <v>-4.163336342344337E-17</v>
      </c>
      <c r="H127" s="46">
        <f t="shared" si="254"/>
        <v>-1.3877787807814457E-17</v>
      </c>
      <c r="I127" s="63">
        <f t="shared" si="254"/>
        <v>-4.842105263157892E-2</v>
      </c>
      <c r="J127" s="64">
        <v>0</v>
      </c>
      <c r="K127" s="64">
        <f>J127</f>
        <v>0</v>
      </c>
      <c r="L127" s="64">
        <f t="shared" si="253"/>
        <v>0</v>
      </c>
      <c r="M127" s="64">
        <f t="shared" si="253"/>
        <v>0</v>
      </c>
      <c r="N127" s="64">
        <f t="shared" si="253"/>
        <v>0</v>
      </c>
    </row>
    <row r="128" spans="1:14" x14ac:dyDescent="0.3">
      <c r="A128" s="9" t="s">
        <v>130</v>
      </c>
      <c r="B128" s="47">
        <f t="shared" ref="B128:H128" si="255">+B135+B131</f>
        <v>967</v>
      </c>
      <c r="C128" s="47">
        <f t="shared" si="255"/>
        <v>1045</v>
      </c>
      <c r="D128" s="47">
        <f t="shared" si="255"/>
        <v>1036</v>
      </c>
      <c r="E128" s="47">
        <f t="shared" si="255"/>
        <v>1244</v>
      </c>
      <c r="F128" s="47">
        <f t="shared" si="255"/>
        <v>1376</v>
      </c>
      <c r="G128" s="47">
        <f t="shared" si="255"/>
        <v>1230</v>
      </c>
      <c r="H128" s="47">
        <f t="shared" si="255"/>
        <v>1573</v>
      </c>
      <c r="I128" s="47">
        <f>+I135+I131</f>
        <v>1938</v>
      </c>
      <c r="J128" s="47">
        <f>+J114*J130</f>
        <v>2032.962</v>
      </c>
      <c r="K128" s="47">
        <f t="shared" ref="K128:N128" si="256">+K114*K130</f>
        <v>2132.5771379999992</v>
      </c>
      <c r="L128" s="47">
        <f t="shared" si="256"/>
        <v>2237.0734177619993</v>
      </c>
      <c r="M128" s="47">
        <f t="shared" si="256"/>
        <v>2346.6900152323369</v>
      </c>
      <c r="N128" s="47">
        <f t="shared" si="256"/>
        <v>2461.6778259787216</v>
      </c>
    </row>
    <row r="129" spans="1:14" x14ac:dyDescent="0.3">
      <c r="A129" s="45" t="s">
        <v>129</v>
      </c>
      <c r="B129" s="46" t="str">
        <f t="shared" ref="B129:H129" si="257">+IFERROR(B128/A128-1,"nm")</f>
        <v>nm</v>
      </c>
      <c r="C129" s="46">
        <f t="shared" si="257"/>
        <v>8.0661840744570945E-2</v>
      </c>
      <c r="D129" s="46">
        <f t="shared" si="257"/>
        <v>-8.6124401913875159E-3</v>
      </c>
      <c r="E129" s="46">
        <f t="shared" si="257"/>
        <v>0.20077220077220082</v>
      </c>
      <c r="F129" s="46">
        <f t="shared" si="257"/>
        <v>0.10610932475884249</v>
      </c>
      <c r="G129" s="46">
        <f t="shared" si="257"/>
        <v>-0.10610465116279066</v>
      </c>
      <c r="H129" s="46">
        <f t="shared" si="257"/>
        <v>0.27886178861788613</v>
      </c>
      <c r="I129" s="63">
        <f>+IFERROR(I128/H128-1,"nm")</f>
        <v>0.23204068658614108</v>
      </c>
      <c r="J129" s="63">
        <f t="shared" ref="J129:N129" si="258">+IFERROR(J128/I128-1,"nm")</f>
        <v>4.8999999999999932E-2</v>
      </c>
      <c r="K129" s="63">
        <f t="shared" si="258"/>
        <v>4.899999999999971E-2</v>
      </c>
      <c r="L129" s="63">
        <f t="shared" si="258"/>
        <v>4.9000000000000155E-2</v>
      </c>
      <c r="M129" s="63">
        <f t="shared" si="258"/>
        <v>4.8999999999999932E-2</v>
      </c>
      <c r="N129" s="63">
        <f t="shared" si="258"/>
        <v>4.9000000000000155E-2</v>
      </c>
    </row>
    <row r="130" spans="1:14" x14ac:dyDescent="0.3">
      <c r="A130" s="45" t="s">
        <v>131</v>
      </c>
      <c r="B130" s="46">
        <f>+IFERROR(B128/B$114,"nm")</f>
        <v>0.20782290995056951</v>
      </c>
      <c r="C130" s="46">
        <f t="shared" ref="C130:I130" si="259">+IFERROR(C128/C$114,"nm")</f>
        <v>0.24206624971044707</v>
      </c>
      <c r="D130" s="46">
        <f t="shared" si="259"/>
        <v>0.218703820983745</v>
      </c>
      <c r="E130" s="46">
        <f t="shared" si="259"/>
        <v>0.2408052651955091</v>
      </c>
      <c r="F130" s="46">
        <f t="shared" si="259"/>
        <v>0.26189569851541683</v>
      </c>
      <c r="G130" s="46">
        <f t="shared" si="259"/>
        <v>0.24463007159904535</v>
      </c>
      <c r="H130" s="46">
        <f t="shared" si="259"/>
        <v>0.2944038929440389</v>
      </c>
      <c r="I130" s="63">
        <f t="shared" si="259"/>
        <v>0.32544080604534004</v>
      </c>
      <c r="J130" s="64">
        <f>+I130</f>
        <v>0.32544080604534004</v>
      </c>
      <c r="K130" s="64">
        <f t="shared" ref="K130:N130" si="260">+J130</f>
        <v>0.32544080604534004</v>
      </c>
      <c r="L130" s="64">
        <f t="shared" si="260"/>
        <v>0.32544080604534004</v>
      </c>
      <c r="M130" s="64">
        <f t="shared" si="260"/>
        <v>0.32544080604534004</v>
      </c>
      <c r="N130" s="64">
        <f t="shared" si="260"/>
        <v>0.32544080604534004</v>
      </c>
    </row>
    <row r="131" spans="1:14" x14ac:dyDescent="0.3">
      <c r="A131" s="9" t="s">
        <v>132</v>
      </c>
      <c r="B131" s="9">
        <f>[1]Historicals!B170</f>
        <v>49</v>
      </c>
      <c r="C131" s="9">
        <f>[1]Historicals!C170</f>
        <v>43</v>
      </c>
      <c r="D131" s="9">
        <f>[1]Historicals!D170</f>
        <v>56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62">
        <f>[1]Historicals!I170</f>
        <v>42</v>
      </c>
      <c r="J131" s="47">
        <f>+J134*J141</f>
        <v>44.058</v>
      </c>
      <c r="K131" s="47">
        <f t="shared" ref="K131:N131" si="261">+K134*K141</f>
        <v>46.216841999999986</v>
      </c>
      <c r="L131" s="47">
        <f t="shared" si="261"/>
        <v>48.481467257999988</v>
      </c>
      <c r="M131" s="47">
        <f t="shared" si="261"/>
        <v>50.857059153641984</v>
      </c>
      <c r="N131" s="47">
        <f t="shared" si="261"/>
        <v>53.349055052170435</v>
      </c>
    </row>
    <row r="132" spans="1:14" x14ac:dyDescent="0.3">
      <c r="A132" s="45" t="s">
        <v>129</v>
      </c>
      <c r="B132" s="46" t="str">
        <f t="shared" ref="B132:N132" si="262">+IFERROR(B131/A131-1,"nm")</f>
        <v>nm</v>
      </c>
      <c r="C132" s="46">
        <f t="shared" si="262"/>
        <v>-0.12244897959183676</v>
      </c>
      <c r="D132" s="46">
        <f t="shared" si="262"/>
        <v>0.30232558139534893</v>
      </c>
      <c r="E132" s="46">
        <f t="shared" si="262"/>
        <v>-1.7857142857142905E-2</v>
      </c>
      <c r="F132" s="46">
        <f t="shared" si="262"/>
        <v>-3.6363636363636376E-2</v>
      </c>
      <c r="G132" s="46">
        <f t="shared" si="262"/>
        <v>-0.13207547169811318</v>
      </c>
      <c r="H132" s="46">
        <f t="shared" si="262"/>
        <v>-6.5217391304347783E-2</v>
      </c>
      <c r="I132" s="63">
        <f t="shared" si="262"/>
        <v>-2.3255813953488413E-2</v>
      </c>
      <c r="J132" s="63">
        <f t="shared" si="262"/>
        <v>4.8999999999999932E-2</v>
      </c>
      <c r="K132" s="63">
        <f t="shared" si="262"/>
        <v>4.899999999999971E-2</v>
      </c>
      <c r="L132" s="63">
        <f t="shared" si="262"/>
        <v>4.9000000000000155E-2</v>
      </c>
      <c r="M132" s="63">
        <f t="shared" si="262"/>
        <v>4.8999999999999932E-2</v>
      </c>
      <c r="N132" s="63">
        <f t="shared" si="262"/>
        <v>4.8999999999999932E-2</v>
      </c>
    </row>
    <row r="133" spans="1:14" x14ac:dyDescent="0.3">
      <c r="A133" s="45" t="s">
        <v>133</v>
      </c>
      <c r="B133" s="46">
        <f>+IFERROR(B131/B$114,"nm")</f>
        <v>1.053084031807436E-2</v>
      </c>
      <c r="C133" s="46">
        <f t="shared" ref="C133:I133" si="263">+IFERROR(C131/C$114,"nm")</f>
        <v>9.9606208014825105E-3</v>
      </c>
      <c r="D133" s="46">
        <f t="shared" si="263"/>
        <v>1.1821828161283512E-2</v>
      </c>
      <c r="E133" s="46">
        <f t="shared" si="263"/>
        <v>1.064653503677894E-2</v>
      </c>
      <c r="F133" s="46">
        <f t="shared" si="263"/>
        <v>1.0087552341073468E-2</v>
      </c>
      <c r="G133" s="46">
        <f t="shared" si="263"/>
        <v>9.148766905330152E-3</v>
      </c>
      <c r="H133" s="46">
        <f t="shared" si="263"/>
        <v>8.0479131574022079E-3</v>
      </c>
      <c r="I133" s="63">
        <f t="shared" si="263"/>
        <v>7.0528967254408059E-3</v>
      </c>
      <c r="J133" s="63">
        <f t="shared" ref="J133:N133" si="264">+IFERROR(J131/J$21,"nm")</f>
        <v>2.2346385716329018E-3</v>
      </c>
      <c r="K133" s="63">
        <f t="shared" si="264"/>
        <v>2.1851716544561022E-3</v>
      </c>
      <c r="L133" s="63">
        <f t="shared" si="264"/>
        <v>2.1401157671171078E-3</v>
      </c>
      <c r="M133" s="63">
        <f t="shared" si="264"/>
        <v>2.0905404991432303E-3</v>
      </c>
      <c r="N133" s="63">
        <f t="shared" si="264"/>
        <v>2.0358601460870648E-3</v>
      </c>
    </row>
    <row r="134" spans="1:14" x14ac:dyDescent="0.3">
      <c r="A134" s="45" t="s">
        <v>140</v>
      </c>
      <c r="B134" s="46">
        <f t="shared" ref="B134:H134" si="265">+IFERROR(B131/B141,"nm")</f>
        <v>0.15909090909090909</v>
      </c>
      <c r="C134" s="46">
        <f t="shared" si="265"/>
        <v>0.12951807228915663</v>
      </c>
      <c r="D134" s="46">
        <f t="shared" si="265"/>
        <v>0.16470588235294117</v>
      </c>
      <c r="E134" s="46">
        <f t="shared" si="265"/>
        <v>0.16224188790560473</v>
      </c>
      <c r="F134" s="46">
        <f t="shared" si="265"/>
        <v>0.16257668711656442</v>
      </c>
      <c r="G134" s="46">
        <f t="shared" si="265"/>
        <v>0.1554054054054054</v>
      </c>
      <c r="H134" s="46">
        <f t="shared" si="265"/>
        <v>0.14144736842105263</v>
      </c>
      <c r="I134" s="63">
        <f>+IFERROR(I131/I141,"nm")</f>
        <v>0.15328467153284672</v>
      </c>
      <c r="J134" s="64">
        <f>+I134</f>
        <v>0.15328467153284672</v>
      </c>
      <c r="K134" s="64">
        <f t="shared" ref="K134:N134" si="266">+J134</f>
        <v>0.15328467153284672</v>
      </c>
      <c r="L134" s="64">
        <f t="shared" si="266"/>
        <v>0.15328467153284672</v>
      </c>
      <c r="M134" s="64">
        <f t="shared" si="266"/>
        <v>0.15328467153284672</v>
      </c>
      <c r="N134" s="64">
        <f t="shared" si="266"/>
        <v>0.15328467153284672</v>
      </c>
    </row>
    <row r="135" spans="1:14" x14ac:dyDescent="0.3">
      <c r="A135" s="9" t="s">
        <v>134</v>
      </c>
      <c r="B135" s="9">
        <f>[1]Historicals!B137</f>
        <v>918</v>
      </c>
      <c r="C135" s="9">
        <f>[1]Historicals!C137</f>
        <v>1002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62">
        <f>[1]Historicals!I137</f>
        <v>1896</v>
      </c>
      <c r="J135" s="62">
        <f>+J128-J131</f>
        <v>1988.904</v>
      </c>
      <c r="K135" s="62">
        <f t="shared" ref="K135:N135" si="267">+K128-K131</f>
        <v>2086.3602959999994</v>
      </c>
      <c r="L135" s="62">
        <f t="shared" si="267"/>
        <v>2188.5919505039992</v>
      </c>
      <c r="M135" s="62">
        <f t="shared" si="267"/>
        <v>2295.8329560786951</v>
      </c>
      <c r="N135" s="62">
        <f t="shared" si="267"/>
        <v>2408.328770926551</v>
      </c>
    </row>
    <row r="136" spans="1:14" x14ac:dyDescent="0.3">
      <c r="A136" s="45" t="s">
        <v>129</v>
      </c>
      <c r="B136" s="46" t="str">
        <f t="shared" ref="B136:H136" si="268">+IFERROR(B135/A135-1,"nm")</f>
        <v>nm</v>
      </c>
      <c r="C136" s="46">
        <f t="shared" si="268"/>
        <v>9.1503267973856106E-2</v>
      </c>
      <c r="D136" s="46">
        <f t="shared" si="268"/>
        <v>-2.1956087824351322E-2</v>
      </c>
      <c r="E136" s="46">
        <f t="shared" si="268"/>
        <v>0.21326530612244898</v>
      </c>
      <c r="F136" s="46">
        <f t="shared" si="268"/>
        <v>0.11269974768713209</v>
      </c>
      <c r="G136" s="46">
        <f t="shared" si="268"/>
        <v>-0.1050642479213908</v>
      </c>
      <c r="H136" s="46">
        <f t="shared" si="268"/>
        <v>0.29222972972972983</v>
      </c>
      <c r="I136" s="63">
        <f>+IFERROR(I135/H135-1,"nm")</f>
        <v>0.23921568627450984</v>
      </c>
      <c r="J136" s="63">
        <f t="shared" ref="J136:N136" si="269">+IFERROR(J135/I135-1,"nm")</f>
        <v>4.8999999999999932E-2</v>
      </c>
      <c r="K136" s="63">
        <f t="shared" si="269"/>
        <v>4.899999999999971E-2</v>
      </c>
      <c r="L136" s="63">
        <f t="shared" si="269"/>
        <v>4.8999999999999932E-2</v>
      </c>
      <c r="M136" s="63">
        <f t="shared" si="269"/>
        <v>4.8999999999999932E-2</v>
      </c>
      <c r="N136" s="63">
        <f t="shared" si="269"/>
        <v>4.8999999999999932E-2</v>
      </c>
    </row>
    <row r="137" spans="1:14" x14ac:dyDescent="0.3">
      <c r="A137" s="45" t="s">
        <v>131</v>
      </c>
      <c r="B137" s="46">
        <f>+IFERROR(B135/B$114,"nm")</f>
        <v>0.19729206963249515</v>
      </c>
      <c r="C137" s="46">
        <f t="shared" ref="C137:N137" si="270">+IFERROR(C135/C$114,"nm")</f>
        <v>0.23210562890896455</v>
      </c>
      <c r="D137" s="46">
        <f t="shared" si="270"/>
        <v>0.20688199282246147</v>
      </c>
      <c r="E137" s="46">
        <f t="shared" si="270"/>
        <v>0.23015873015873015</v>
      </c>
      <c r="F137" s="46">
        <f t="shared" si="270"/>
        <v>0.25180814617434338</v>
      </c>
      <c r="G137" s="46">
        <f t="shared" si="270"/>
        <v>0.2354813046937152</v>
      </c>
      <c r="H137" s="46">
        <f t="shared" si="270"/>
        <v>0.28635597978663674</v>
      </c>
      <c r="I137" s="63">
        <f t="shared" si="270"/>
        <v>0.31838790931989924</v>
      </c>
      <c r="J137" s="63">
        <f t="shared" si="270"/>
        <v>0.31838790931989924</v>
      </c>
      <c r="K137" s="63">
        <f t="shared" si="270"/>
        <v>0.31838790931989924</v>
      </c>
      <c r="L137" s="63">
        <f t="shared" si="270"/>
        <v>0.31838790931989919</v>
      </c>
      <c r="M137" s="63">
        <f t="shared" si="270"/>
        <v>0.31838790931989924</v>
      </c>
      <c r="N137" s="63">
        <f t="shared" si="270"/>
        <v>0.31838790931989924</v>
      </c>
    </row>
    <row r="138" spans="1:14" x14ac:dyDescent="0.3">
      <c r="A138" s="9" t="s">
        <v>135</v>
      </c>
      <c r="B138" s="9">
        <f>[1]Historicals!B159</f>
        <v>52</v>
      </c>
      <c r="C138" s="9">
        <f>[1]Historicals!C159</f>
        <v>64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62">
        <f>[1]Historicals!I159</f>
        <v>56</v>
      </c>
      <c r="J138" s="47">
        <f>+J114*J140</f>
        <v>58.744</v>
      </c>
      <c r="K138" s="47">
        <f t="shared" ref="K138:N138" si="271">+K114*K140</f>
        <v>61.622455999999985</v>
      </c>
      <c r="L138" s="47">
        <f t="shared" si="271"/>
        <v>64.641956343999979</v>
      </c>
      <c r="M138" s="47">
        <f t="shared" si="271"/>
        <v>67.809412204855974</v>
      </c>
      <c r="N138" s="47">
        <f t="shared" si="271"/>
        <v>71.132073402893909</v>
      </c>
    </row>
    <row r="139" spans="1:14" x14ac:dyDescent="0.3">
      <c r="A139" s="45" t="s">
        <v>129</v>
      </c>
      <c r="B139" s="46" t="str">
        <f t="shared" ref="B139:N139" si="272">+IFERROR(B138/A138-1,"nm")</f>
        <v>nm</v>
      </c>
      <c r="C139" s="46">
        <f t="shared" si="272"/>
        <v>0.23076923076923084</v>
      </c>
      <c r="D139" s="46">
        <f t="shared" si="272"/>
        <v>-7.8125E-2</v>
      </c>
      <c r="E139" s="46">
        <f t="shared" si="272"/>
        <v>-0.16949152542372881</v>
      </c>
      <c r="F139" s="46">
        <f t="shared" si="272"/>
        <v>-4.081632653061229E-2</v>
      </c>
      <c r="G139" s="46">
        <f t="shared" si="272"/>
        <v>-0.12765957446808507</v>
      </c>
      <c r="H139" s="46">
        <f t="shared" si="272"/>
        <v>0.31707317073170738</v>
      </c>
      <c r="I139" s="63">
        <f t="shared" si="272"/>
        <v>3.7037037037036979E-2</v>
      </c>
      <c r="J139" s="63">
        <f t="shared" si="272"/>
        <v>4.8999999999999932E-2</v>
      </c>
      <c r="K139" s="63">
        <f t="shared" si="272"/>
        <v>4.899999999999971E-2</v>
      </c>
      <c r="L139" s="63">
        <f t="shared" si="272"/>
        <v>4.8999999999999932E-2</v>
      </c>
      <c r="M139" s="63">
        <f t="shared" si="272"/>
        <v>4.8999999999999932E-2</v>
      </c>
      <c r="N139" s="63">
        <f t="shared" si="272"/>
        <v>4.8999999999999932E-2</v>
      </c>
    </row>
    <row r="140" spans="1:14" x14ac:dyDescent="0.3">
      <c r="A140" s="45" t="s">
        <v>133</v>
      </c>
      <c r="B140" s="46">
        <f>+IFERROR(B138/B$114,"nm")</f>
        <v>1.117558564367075E-2</v>
      </c>
      <c r="C140" s="46">
        <f t="shared" ref="C140:I140" si="273">+IFERROR(C138/C$114,"nm")</f>
        <v>1.4825110030113504E-2</v>
      </c>
      <c r="D140" s="46">
        <f t="shared" si="273"/>
        <v>1.2455140384209416E-2</v>
      </c>
      <c r="E140" s="46">
        <f t="shared" si="273"/>
        <v>9.485094850948509E-3</v>
      </c>
      <c r="F140" s="46">
        <f t="shared" si="273"/>
        <v>8.9455652835934533E-3</v>
      </c>
      <c r="G140" s="46">
        <f t="shared" si="273"/>
        <v>8.1543357199681775E-3</v>
      </c>
      <c r="H140" s="46">
        <f t="shared" si="273"/>
        <v>1.0106681639528355E-2</v>
      </c>
      <c r="I140" s="63">
        <f t="shared" si="273"/>
        <v>9.4038623005877411E-3</v>
      </c>
      <c r="J140" s="64">
        <f>+I140</f>
        <v>9.4038623005877411E-3</v>
      </c>
      <c r="K140" s="64">
        <f t="shared" ref="K140:N140" si="274">+J140</f>
        <v>9.4038623005877411E-3</v>
      </c>
      <c r="L140" s="64">
        <f t="shared" si="274"/>
        <v>9.4038623005877411E-3</v>
      </c>
      <c r="M140" s="64">
        <f t="shared" si="274"/>
        <v>9.4038623005877411E-3</v>
      </c>
      <c r="N140" s="64">
        <f t="shared" si="274"/>
        <v>9.4038623005877411E-3</v>
      </c>
    </row>
    <row r="141" spans="1:14" x14ac:dyDescent="0.3">
      <c r="A141" s="9" t="s">
        <v>141</v>
      </c>
      <c r="B141" s="9">
        <f>[1]Historicals!B148</f>
        <v>308</v>
      </c>
      <c r="C141" s="9">
        <f>[1]Historicals!C148</f>
        <v>332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62">
        <f>[1]Historicals!I148</f>
        <v>274</v>
      </c>
      <c r="J141" s="47">
        <f>+J114*J143</f>
        <v>287.42599999999999</v>
      </c>
      <c r="K141" s="47">
        <f t="shared" ref="K141:N141" si="275">+K114*K143</f>
        <v>301.50987399999991</v>
      </c>
      <c r="L141" s="47">
        <f t="shared" si="275"/>
        <v>316.28385782599992</v>
      </c>
      <c r="M141" s="47">
        <f t="shared" si="275"/>
        <v>331.78176685947386</v>
      </c>
      <c r="N141" s="47">
        <f t="shared" si="275"/>
        <v>348.03907343558808</v>
      </c>
    </row>
    <row r="142" spans="1:14" x14ac:dyDescent="0.3">
      <c r="A142" s="45" t="s">
        <v>129</v>
      </c>
      <c r="B142" s="46" t="str">
        <f t="shared" ref="B142:H142" si="276">+IFERROR(B141/A141-1,"nm")</f>
        <v>nm</v>
      </c>
      <c r="C142" s="46">
        <f t="shared" si="276"/>
        <v>7.7922077922077948E-2</v>
      </c>
      <c r="D142" s="46">
        <f t="shared" si="276"/>
        <v>2.4096385542168752E-2</v>
      </c>
      <c r="E142" s="46">
        <f t="shared" si="276"/>
        <v>-2.9411764705882248E-3</v>
      </c>
      <c r="F142" s="46">
        <f t="shared" si="276"/>
        <v>-3.8348082595870192E-2</v>
      </c>
      <c r="G142" s="46">
        <f t="shared" si="276"/>
        <v>-9.2024539877300637E-2</v>
      </c>
      <c r="H142" s="46">
        <f t="shared" si="276"/>
        <v>2.7027027027026973E-2</v>
      </c>
      <c r="I142" s="63">
        <f>+IFERROR(I141/H141-1,"nm")</f>
        <v>-9.8684210526315819E-2</v>
      </c>
      <c r="J142" s="63">
        <f t="shared" ref="J142:N142" si="277">+IFERROR(J141/I141-1,"nm")</f>
        <v>4.8999999999999932E-2</v>
      </c>
      <c r="K142" s="63">
        <f t="shared" si="277"/>
        <v>4.899999999999971E-2</v>
      </c>
      <c r="L142" s="63">
        <f t="shared" si="277"/>
        <v>4.8999999999999932E-2</v>
      </c>
      <c r="M142" s="63">
        <f t="shared" si="277"/>
        <v>4.8999999999999932E-2</v>
      </c>
      <c r="N142" s="63">
        <f t="shared" si="277"/>
        <v>4.8999999999999932E-2</v>
      </c>
    </row>
    <row r="143" spans="1:14" x14ac:dyDescent="0.3">
      <c r="A143" s="45" t="s">
        <v>133</v>
      </c>
      <c r="B143" s="46">
        <f>+IFERROR(B141/B$114,"nm")</f>
        <v>6.6193853427895979E-2</v>
      </c>
      <c r="C143" s="46">
        <f t="shared" ref="C143:I143" si="278">+IFERROR(C141/C$114,"nm")</f>
        <v>7.6905258281213806E-2</v>
      </c>
      <c r="D143" s="46">
        <f t="shared" si="278"/>
        <v>7.1775385264935612E-2</v>
      </c>
      <c r="E143" s="46">
        <f t="shared" si="278"/>
        <v>6.5621370499419282E-2</v>
      </c>
      <c r="F143" s="46">
        <f t="shared" si="278"/>
        <v>6.2047963456414161E-2</v>
      </c>
      <c r="G143" s="46">
        <f t="shared" si="278"/>
        <v>5.88703261734288E-2</v>
      </c>
      <c r="H143" s="46">
        <f t="shared" si="278"/>
        <v>5.6896874415122589E-2</v>
      </c>
      <c r="I143" s="63">
        <f t="shared" si="278"/>
        <v>4.6011754827875735E-2</v>
      </c>
      <c r="J143" s="64">
        <f>+I143</f>
        <v>4.6011754827875735E-2</v>
      </c>
      <c r="K143" s="64">
        <f t="shared" ref="K143:N143" si="279">+J143</f>
        <v>4.6011754827875735E-2</v>
      </c>
      <c r="L143" s="64">
        <f t="shared" si="279"/>
        <v>4.6011754827875735E-2</v>
      </c>
      <c r="M143" s="64">
        <f t="shared" si="279"/>
        <v>4.6011754827875735E-2</v>
      </c>
      <c r="N143" s="64">
        <f t="shared" si="279"/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5" x14ac:dyDescent="0.3">
      <c r="A145" s="9" t="s">
        <v>136</v>
      </c>
      <c r="B145" s="9">
        <f>[1]Historicals!B125</f>
        <v>1982</v>
      </c>
      <c r="C145" s="9">
        <f>[1]Historicals!C125</f>
        <v>1955</v>
      </c>
      <c r="D145" s="9">
        <f>[1]Historicals!D125</f>
        <v>2042</v>
      </c>
      <c r="E145" s="9">
        <f>[1]Historicals!E125</f>
        <v>1886</v>
      </c>
      <c r="F145" s="9">
        <f>[1]Historicals!F125</f>
        <v>1906</v>
      </c>
      <c r="G145" s="9">
        <f>[1]Historicals!G125</f>
        <v>1846</v>
      </c>
      <c r="H145" s="9">
        <f>[1]Historicals!H125</f>
        <v>2205</v>
      </c>
      <c r="I145" s="62">
        <f>[1]Historicals!I125</f>
        <v>2346</v>
      </c>
      <c r="J145" s="62">
        <f>J147+J151+J155+J159</f>
        <v>2442.1080000000002</v>
      </c>
      <c r="K145" s="62">
        <f t="shared" ref="K145:N145" si="280">K147+K151+K155+K159</f>
        <v>2542.1714520000005</v>
      </c>
      <c r="L145" s="62">
        <f t="shared" si="280"/>
        <v>2646.3540195480005</v>
      </c>
      <c r="M145" s="62">
        <f t="shared" si="280"/>
        <v>2754.8261795618528</v>
      </c>
      <c r="N145" s="62">
        <f t="shared" si="280"/>
        <v>2867.7655079386232</v>
      </c>
    </row>
    <row r="146" spans="1:15" x14ac:dyDescent="0.3">
      <c r="A146" s="43" t="s">
        <v>129</v>
      </c>
      <c r="B146" s="46" t="str">
        <f t="shared" ref="B146:N146" si="281">+IFERROR(B145/A145-1,"nm")</f>
        <v>nm</v>
      </c>
      <c r="C146" s="46">
        <f t="shared" si="281"/>
        <v>-1.3622603430877955E-2</v>
      </c>
      <c r="D146" s="46">
        <f t="shared" si="281"/>
        <v>4.4501278772378416E-2</v>
      </c>
      <c r="E146" s="46">
        <f t="shared" si="281"/>
        <v>-7.6395690499510338E-2</v>
      </c>
      <c r="F146" s="46">
        <f t="shared" si="281"/>
        <v>1.0604453870625585E-2</v>
      </c>
      <c r="G146" s="46">
        <f t="shared" si="281"/>
        <v>-3.147953830010497E-2</v>
      </c>
      <c r="H146" s="46">
        <f t="shared" si="281"/>
        <v>0.19447453954496208</v>
      </c>
      <c r="I146" s="63">
        <f t="shared" si="281"/>
        <v>6.3945578231292544E-2</v>
      </c>
      <c r="J146" s="63">
        <f t="shared" si="281"/>
        <v>4.0966751918158684E-2</v>
      </c>
      <c r="K146" s="63">
        <f t="shared" si="281"/>
        <v>4.0974212442693059E-2</v>
      </c>
      <c r="L146" s="63">
        <f t="shared" si="281"/>
        <v>4.0981723504933676E-2</v>
      </c>
      <c r="M146" s="63">
        <f t="shared" si="281"/>
        <v>4.0989285338467019E-2</v>
      </c>
      <c r="N146" s="63">
        <f t="shared" si="281"/>
        <v>4.099689817625185E-2</v>
      </c>
    </row>
    <row r="147" spans="1:15" x14ac:dyDescent="0.3">
      <c r="A147" s="44" t="s">
        <v>113</v>
      </c>
      <c r="B147" s="9">
        <f>[1]Historicals!B126</f>
        <v>0</v>
      </c>
      <c r="C147" s="9">
        <f>[1]Historicals!C126</f>
        <v>0</v>
      </c>
      <c r="D147" s="9">
        <f>[1]Historicals!D126</f>
        <v>0</v>
      </c>
      <c r="E147" s="9">
        <f>[1]Historicals!E126</f>
        <v>1611</v>
      </c>
      <c r="F147" s="9">
        <f>[1]Historicals!F126</f>
        <v>1658</v>
      </c>
      <c r="G147" s="9">
        <f>[1]Historicals!G126</f>
        <v>1642</v>
      </c>
      <c r="H147" s="9">
        <f>[1]Historicals!H126</f>
        <v>1986</v>
      </c>
      <c r="I147" s="62">
        <f>[1]Historicals!I126</f>
        <v>2094</v>
      </c>
      <c r="J147" s="62">
        <f>+I147*(1+J148)</f>
        <v>2177.7600000000002</v>
      </c>
      <c r="K147" s="62">
        <f t="shared" ref="K147:N147" si="282">+J147*(1+K148)</f>
        <v>2264.8704000000002</v>
      </c>
      <c r="L147" s="62">
        <f t="shared" si="282"/>
        <v>2355.4652160000005</v>
      </c>
      <c r="M147" s="62">
        <f t="shared" si="282"/>
        <v>2449.6838246400007</v>
      </c>
      <c r="N147" s="62">
        <f t="shared" si="282"/>
        <v>2547.6711776256006</v>
      </c>
      <c r="O147" t="s">
        <v>221</v>
      </c>
    </row>
    <row r="148" spans="1:15" x14ac:dyDescent="0.3">
      <c r="A148" s="43" t="s">
        <v>129</v>
      </c>
      <c r="B148" s="46" t="str">
        <f t="shared" ref="B148:I148" si="283">+IFERROR(B147/A147-1,"nm")</f>
        <v>nm</v>
      </c>
      <c r="C148" s="46" t="str">
        <f t="shared" si="283"/>
        <v>nm</v>
      </c>
      <c r="D148" s="46" t="str">
        <f t="shared" si="283"/>
        <v>nm</v>
      </c>
      <c r="E148" s="46" t="str">
        <f t="shared" si="283"/>
        <v>nm</v>
      </c>
      <c r="F148" s="46">
        <f t="shared" si="283"/>
        <v>2.9174425822470429E-2</v>
      </c>
      <c r="G148" s="46">
        <f t="shared" si="283"/>
        <v>-9.6501809408926498E-3</v>
      </c>
      <c r="H148" s="46">
        <f t="shared" si="283"/>
        <v>0.2095006090133984</v>
      </c>
      <c r="I148" s="63">
        <f t="shared" si="283"/>
        <v>5.4380664652567967E-2</v>
      </c>
      <c r="J148" s="63">
        <f>+J149+J150</f>
        <v>0.04</v>
      </c>
      <c r="K148" s="63">
        <f t="shared" ref="K148:N148" si="284">+K149+K150</f>
        <v>0.04</v>
      </c>
      <c r="L148" s="63">
        <f t="shared" si="284"/>
        <v>0.04</v>
      </c>
      <c r="M148" s="63">
        <f t="shared" si="284"/>
        <v>0.04</v>
      </c>
      <c r="N148" s="63">
        <f t="shared" si="284"/>
        <v>0.04</v>
      </c>
    </row>
    <row r="149" spans="1:15" x14ac:dyDescent="0.3">
      <c r="A149" s="43" t="s">
        <v>137</v>
      </c>
      <c r="B149" s="46">
        <f>[1]Historicals!B198</f>
        <v>0</v>
      </c>
      <c r="C149" s="46" t="e">
        <f>[1]Historicals!C198</f>
        <v>#DIV/0!</v>
      </c>
      <c r="D149" s="46" t="e">
        <f>[1]Historicals!D198</f>
        <v>#DIV/0!</v>
      </c>
      <c r="E149" s="46" t="e">
        <f>[1]Historicals!E198</f>
        <v>#DIV/0!</v>
      </c>
      <c r="F149" s="46">
        <f>[1]Historicals!F198</f>
        <v>2.9174425822470516E-2</v>
      </c>
      <c r="G149" s="46">
        <f>[1]Historicals!G198</f>
        <v>-9.6501809408926411E-3</v>
      </c>
      <c r="H149" s="46">
        <f>[1]Historicals!H198</f>
        <v>0.20950060901339829</v>
      </c>
      <c r="I149" s="63">
        <f>[1]Historicals!I198</f>
        <v>0.06</v>
      </c>
      <c r="J149" s="64">
        <v>0.04</v>
      </c>
      <c r="K149" s="64">
        <f t="shared" ref="K149:N150" si="285">+J149</f>
        <v>0.04</v>
      </c>
      <c r="L149" s="64">
        <f t="shared" si="285"/>
        <v>0.04</v>
      </c>
      <c r="M149" s="64">
        <f t="shared" si="285"/>
        <v>0.04</v>
      </c>
      <c r="N149" s="64">
        <f t="shared" si="285"/>
        <v>0.04</v>
      </c>
    </row>
    <row r="150" spans="1:15" x14ac:dyDescent="0.3">
      <c r="A150" s="43" t="s">
        <v>138</v>
      </c>
      <c r="B150" s="46" t="str">
        <f t="shared" ref="B150:I150" si="286">+IFERROR(B148-B149,"nm")</f>
        <v>nm</v>
      </c>
      <c r="C150" s="46" t="str">
        <f t="shared" si="286"/>
        <v>nm</v>
      </c>
      <c r="D150" s="46" t="str">
        <f t="shared" si="286"/>
        <v>nm</v>
      </c>
      <c r="E150" s="46" t="str">
        <f t="shared" si="286"/>
        <v>nm</v>
      </c>
      <c r="F150" s="46">
        <f t="shared" si="286"/>
        <v>-8.6736173798840355E-17</v>
      </c>
      <c r="G150" s="46">
        <f t="shared" si="286"/>
        <v>-8.6736173798840355E-18</v>
      </c>
      <c r="H150" s="46">
        <f t="shared" si="286"/>
        <v>1.1102230246251565E-16</v>
      </c>
      <c r="I150" s="63">
        <f t="shared" si="286"/>
        <v>-5.6193353474320307E-3</v>
      </c>
      <c r="J150" s="64">
        <v>0</v>
      </c>
      <c r="K150" s="64">
        <f t="shared" si="285"/>
        <v>0</v>
      </c>
      <c r="L150" s="64">
        <f t="shared" si="285"/>
        <v>0</v>
      </c>
      <c r="M150" s="64">
        <f t="shared" si="285"/>
        <v>0</v>
      </c>
      <c r="N150" s="64">
        <f t="shared" si="285"/>
        <v>0</v>
      </c>
    </row>
    <row r="151" spans="1:15" x14ac:dyDescent="0.3">
      <c r="A151" s="44" t="s">
        <v>114</v>
      </c>
      <c r="B151" s="9">
        <f>[1]Historicals!B127</f>
        <v>0</v>
      </c>
      <c r="C151" s="9">
        <f>[1]Historicals!C127</f>
        <v>0</v>
      </c>
      <c r="D151" s="9">
        <f>[1]Historicals!D127</f>
        <v>0</v>
      </c>
      <c r="E151" s="9">
        <f>[1]Historicals!E127</f>
        <v>144</v>
      </c>
      <c r="F151" s="9">
        <f>[1]Historicals!F127</f>
        <v>118</v>
      </c>
      <c r="G151" s="9">
        <f>[1]Historicals!G127</f>
        <v>89</v>
      </c>
      <c r="H151" s="9">
        <f>[1]Historicals!H127</f>
        <v>104</v>
      </c>
      <c r="I151" s="62">
        <f>[1]Historicals!I127</f>
        <v>103</v>
      </c>
      <c r="J151" s="62">
        <f>+I151*(1+J152)</f>
        <v>108.047</v>
      </c>
      <c r="K151" s="62">
        <f t="shared" ref="K151:N151" si="287">+J151*(1+K152)</f>
        <v>113.341303</v>
      </c>
      <c r="L151" s="62">
        <f t="shared" si="287"/>
        <v>118.89502684699998</v>
      </c>
      <c r="M151" s="62">
        <f t="shared" si="287"/>
        <v>124.72088316250297</v>
      </c>
      <c r="N151" s="62">
        <f t="shared" si="287"/>
        <v>130.8322064374656</v>
      </c>
    </row>
    <row r="152" spans="1:15" x14ac:dyDescent="0.3">
      <c r="A152" s="43" t="s">
        <v>129</v>
      </c>
      <c r="B152" s="46" t="str">
        <f t="shared" ref="B152:I152" si="288">+IFERROR(B151/A151-1,"nm")</f>
        <v>nm</v>
      </c>
      <c r="C152" s="46" t="str">
        <f t="shared" si="288"/>
        <v>nm</v>
      </c>
      <c r="D152" s="46" t="str">
        <f t="shared" si="288"/>
        <v>nm</v>
      </c>
      <c r="E152" s="46" t="str">
        <f t="shared" si="288"/>
        <v>nm</v>
      </c>
      <c r="F152" s="46">
        <f t="shared" si="288"/>
        <v>-0.18055555555555558</v>
      </c>
      <c r="G152" s="46">
        <f t="shared" si="288"/>
        <v>-0.24576271186440679</v>
      </c>
      <c r="H152" s="46">
        <f t="shared" si="288"/>
        <v>0.1685393258426966</v>
      </c>
      <c r="I152" s="63">
        <f t="shared" si="288"/>
        <v>-9.6153846153845812E-3</v>
      </c>
      <c r="J152" s="63">
        <f>+J153+J154</f>
        <v>4.9000000000000002E-2</v>
      </c>
      <c r="K152" s="63">
        <f t="shared" ref="K152:N152" si="289">+K153+K154</f>
        <v>4.9000000000000002E-2</v>
      </c>
      <c r="L152" s="63">
        <f t="shared" si="289"/>
        <v>4.9000000000000002E-2</v>
      </c>
      <c r="M152" s="63">
        <f t="shared" si="289"/>
        <v>4.9000000000000002E-2</v>
      </c>
      <c r="N152" s="63">
        <f t="shared" si="289"/>
        <v>4.9000000000000002E-2</v>
      </c>
    </row>
    <row r="153" spans="1:15" x14ac:dyDescent="0.3">
      <c r="A153" s="43" t="s">
        <v>137</v>
      </c>
      <c r="B153" s="46">
        <f>[1]Historicals!B199</f>
        <v>0</v>
      </c>
      <c r="C153" s="46" t="e">
        <f>[1]Historicals!C199</f>
        <v>#DIV/0!</v>
      </c>
      <c r="D153" s="46" t="e">
        <f>[1]Historicals!D199</f>
        <v>#DIV/0!</v>
      </c>
      <c r="E153" s="46" t="e">
        <f>[1]Historicals!E199</f>
        <v>#DIV/0!</v>
      </c>
      <c r="F153" s="46">
        <f>[1]Historicals!F199</f>
        <v>-0.18055555555555555</v>
      </c>
      <c r="G153" s="46">
        <f>[1]Historicals!G199</f>
        <v>-0.24576271186440679</v>
      </c>
      <c r="H153" s="46">
        <f>[1]Historicals!H199</f>
        <v>0.16853932584269662</v>
      </c>
      <c r="I153" s="63">
        <f>[1]Historicals!I199</f>
        <v>-0.03</v>
      </c>
      <c r="J153" s="64">
        <v>4.9000000000000002E-2</v>
      </c>
      <c r="K153" s="64">
        <f t="shared" ref="K153:N154" si="290">+J153</f>
        <v>4.9000000000000002E-2</v>
      </c>
      <c r="L153" s="64">
        <f t="shared" si="290"/>
        <v>4.9000000000000002E-2</v>
      </c>
      <c r="M153" s="64">
        <f t="shared" si="290"/>
        <v>4.9000000000000002E-2</v>
      </c>
      <c r="N153" s="64">
        <f t="shared" si="290"/>
        <v>4.9000000000000002E-2</v>
      </c>
    </row>
    <row r="154" spans="1:15" x14ac:dyDescent="0.3">
      <c r="A154" s="43" t="s">
        <v>138</v>
      </c>
      <c r="B154" s="46" t="str">
        <f t="shared" ref="B154:I154" si="291">+IFERROR(B152-B153,"nm")</f>
        <v>nm</v>
      </c>
      <c r="C154" s="46" t="str">
        <f t="shared" si="291"/>
        <v>nm</v>
      </c>
      <c r="D154" s="46" t="str">
        <f t="shared" si="291"/>
        <v>nm</v>
      </c>
      <c r="E154" s="46" t="str">
        <f t="shared" si="291"/>
        <v>nm</v>
      </c>
      <c r="F154" s="46">
        <f t="shared" si="291"/>
        <v>-2.7755575615628914E-17</v>
      </c>
      <c r="G154" s="46">
        <f t="shared" si="291"/>
        <v>0</v>
      </c>
      <c r="H154" s="46">
        <f t="shared" si="291"/>
        <v>-2.7755575615628914E-17</v>
      </c>
      <c r="I154" s="63">
        <f t="shared" si="291"/>
        <v>2.0384615384615418E-2</v>
      </c>
      <c r="J154" s="64">
        <v>0</v>
      </c>
      <c r="K154" s="64">
        <f t="shared" si="290"/>
        <v>0</v>
      </c>
      <c r="L154" s="64">
        <f t="shared" si="290"/>
        <v>0</v>
      </c>
      <c r="M154" s="64">
        <f t="shared" si="290"/>
        <v>0</v>
      </c>
      <c r="N154" s="64">
        <f t="shared" si="290"/>
        <v>0</v>
      </c>
    </row>
    <row r="155" spans="1:15" x14ac:dyDescent="0.3">
      <c r="A155" s="44" t="s">
        <v>115</v>
      </c>
      <c r="B155" s="9">
        <f>[1]Historicals!B128</f>
        <v>0</v>
      </c>
      <c r="C155" s="9">
        <f>[1]Historicals!C128</f>
        <v>0</v>
      </c>
      <c r="D155" s="9">
        <f>[1]Historicals!D128</f>
        <v>0</v>
      </c>
      <c r="E155" s="9">
        <f>[1]Historicals!E128</f>
        <v>28</v>
      </c>
      <c r="F155" s="9">
        <f>[1]Historicals!F128</f>
        <v>24</v>
      </c>
      <c r="G155" s="9">
        <f>[1]Historicals!G128</f>
        <v>25</v>
      </c>
      <c r="H155" s="9">
        <f>[1]Historicals!H128</f>
        <v>29</v>
      </c>
      <c r="I155" s="62">
        <f>[1]Historicals!I128</f>
        <v>26</v>
      </c>
      <c r="J155" s="62">
        <f>+I155*(1+J156)</f>
        <v>27.273999999999997</v>
      </c>
      <c r="K155" s="62">
        <f t="shared" ref="K155:N155" si="292">+J155*(1+K156)</f>
        <v>28.610425999999997</v>
      </c>
      <c r="L155" s="62">
        <f t="shared" si="292"/>
        <v>30.012336873999995</v>
      </c>
      <c r="M155" s="62">
        <f t="shared" si="292"/>
        <v>31.482941380825991</v>
      </c>
      <c r="N155" s="62">
        <f t="shared" si="292"/>
        <v>33.025605508486464</v>
      </c>
    </row>
    <row r="156" spans="1:15" x14ac:dyDescent="0.3">
      <c r="A156" s="43" t="s">
        <v>129</v>
      </c>
      <c r="B156" s="46" t="str">
        <f t="shared" ref="B156:I156" si="293">+IFERROR(B155/A155-1,"nm")</f>
        <v>nm</v>
      </c>
      <c r="C156" s="46" t="str">
        <f t="shared" si="293"/>
        <v>nm</v>
      </c>
      <c r="D156" s="46" t="str">
        <f t="shared" si="293"/>
        <v>nm</v>
      </c>
      <c r="E156" s="46" t="str">
        <f t="shared" si="293"/>
        <v>nm</v>
      </c>
      <c r="F156" s="46">
        <f t="shared" si="293"/>
        <v>-0.1428571428571429</v>
      </c>
      <c r="G156" s="46">
        <f t="shared" si="293"/>
        <v>4.1666666666666741E-2</v>
      </c>
      <c r="H156" s="46">
        <f t="shared" si="293"/>
        <v>0.15999999999999992</v>
      </c>
      <c r="I156" s="63">
        <f t="shared" si="293"/>
        <v>-0.10344827586206895</v>
      </c>
      <c r="J156" s="63">
        <f>+J157+J158</f>
        <v>4.9000000000000002E-2</v>
      </c>
      <c r="K156" s="63">
        <f t="shared" ref="K156:N156" si="294">+K157+K158</f>
        <v>4.9000000000000002E-2</v>
      </c>
      <c r="L156" s="63">
        <f t="shared" si="294"/>
        <v>4.9000000000000002E-2</v>
      </c>
      <c r="M156" s="63">
        <f t="shared" si="294"/>
        <v>4.9000000000000002E-2</v>
      </c>
      <c r="N156" s="63">
        <f t="shared" si="294"/>
        <v>4.9000000000000002E-2</v>
      </c>
    </row>
    <row r="157" spans="1:15" x14ac:dyDescent="0.3">
      <c r="A157" s="43" t="s">
        <v>137</v>
      </c>
      <c r="B157" s="46">
        <f>[1]Historicals!B200</f>
        <v>0</v>
      </c>
      <c r="C157" s="46" t="e">
        <f>[1]Historicals!C200</f>
        <v>#DIV/0!</v>
      </c>
      <c r="D157" s="46" t="e">
        <f>[1]Historicals!D200</f>
        <v>#DIV/0!</v>
      </c>
      <c r="E157" s="46" t="e">
        <f>[1]Historicals!E200</f>
        <v>#DIV/0!</v>
      </c>
      <c r="F157" s="46">
        <f>[1]Historicals!F200</f>
        <v>-0.14285714285714285</v>
      </c>
      <c r="G157" s="46">
        <f>[1]Historicals!G200</f>
        <v>4.1666666666666664E-2</v>
      </c>
      <c r="H157" s="46">
        <f>[1]Historicals!H200</f>
        <v>0.16</v>
      </c>
      <c r="I157" s="63">
        <f>[1]Historicals!I200</f>
        <v>-0.16</v>
      </c>
      <c r="J157" s="64">
        <v>4.9000000000000002E-2</v>
      </c>
      <c r="K157" s="64">
        <f t="shared" ref="K157:N158" si="295">+J157</f>
        <v>4.9000000000000002E-2</v>
      </c>
      <c r="L157" s="64">
        <f t="shared" si="295"/>
        <v>4.9000000000000002E-2</v>
      </c>
      <c r="M157" s="64">
        <f t="shared" si="295"/>
        <v>4.9000000000000002E-2</v>
      </c>
      <c r="N157" s="64">
        <f t="shared" si="295"/>
        <v>4.9000000000000002E-2</v>
      </c>
    </row>
    <row r="158" spans="1:15" x14ac:dyDescent="0.3">
      <c r="A158" s="43" t="s">
        <v>138</v>
      </c>
      <c r="B158" s="46" t="str">
        <f t="shared" ref="B158:I158" si="296">+IFERROR(B156-B157,"nm")</f>
        <v>nm</v>
      </c>
      <c r="C158" s="46" t="str">
        <f t="shared" si="296"/>
        <v>nm</v>
      </c>
      <c r="D158" s="46" t="str">
        <f t="shared" si="296"/>
        <v>nm</v>
      </c>
      <c r="E158" s="46" t="str">
        <f t="shared" si="296"/>
        <v>nm</v>
      </c>
      <c r="F158" s="46">
        <f t="shared" si="296"/>
        <v>-5.5511151231257827E-17</v>
      </c>
      <c r="G158" s="46">
        <f t="shared" si="296"/>
        <v>7.6327832942979512E-17</v>
      </c>
      <c r="H158" s="46">
        <f t="shared" si="296"/>
        <v>-8.3266726846886741E-17</v>
      </c>
      <c r="I158" s="63">
        <f t="shared" si="296"/>
        <v>5.6551724137931053E-2</v>
      </c>
      <c r="J158" s="64">
        <v>0</v>
      </c>
      <c r="K158" s="64">
        <f t="shared" si="295"/>
        <v>0</v>
      </c>
      <c r="L158" s="64">
        <f t="shared" si="295"/>
        <v>0</v>
      </c>
      <c r="M158" s="64">
        <f t="shared" si="295"/>
        <v>0</v>
      </c>
      <c r="N158" s="64">
        <f t="shared" si="295"/>
        <v>0</v>
      </c>
    </row>
    <row r="159" spans="1:15" x14ac:dyDescent="0.3">
      <c r="A159" s="44" t="s">
        <v>121</v>
      </c>
      <c r="B159" s="9">
        <f>[1]Historicals!B129</f>
        <v>1982</v>
      </c>
      <c r="C159" s="9">
        <f>[1]Historicals!C129</f>
        <v>1955</v>
      </c>
      <c r="D159" s="9">
        <f>[1]Historicals!D129</f>
        <v>2042</v>
      </c>
      <c r="E159" s="9">
        <f>[1]Historicals!E129</f>
        <v>103</v>
      </c>
      <c r="F159" s="9">
        <f>[1]Historicals!F129</f>
        <v>106</v>
      </c>
      <c r="G159" s="9">
        <f>[1]Historicals!G129</f>
        <v>90</v>
      </c>
      <c r="H159" s="9">
        <f>[1]Historicals!H129</f>
        <v>86</v>
      </c>
      <c r="I159" s="62">
        <f>[1]Historicals!I129</f>
        <v>123</v>
      </c>
      <c r="J159" s="62">
        <f>+I159*(1+J160)</f>
        <v>129.02699999999999</v>
      </c>
      <c r="K159" s="62">
        <f t="shared" ref="K159:N159" si="297">+J159*(1+K160)</f>
        <v>135.34932299999997</v>
      </c>
      <c r="L159" s="62">
        <f t="shared" si="297"/>
        <v>141.98143982699995</v>
      </c>
      <c r="M159" s="62">
        <f t="shared" si="297"/>
        <v>148.93853037852293</v>
      </c>
      <c r="N159" s="62">
        <f t="shared" si="297"/>
        <v>156.23651836707054</v>
      </c>
    </row>
    <row r="160" spans="1:15" x14ac:dyDescent="0.3">
      <c r="A160" s="43" t="s">
        <v>129</v>
      </c>
      <c r="B160" s="46" t="str">
        <f t="shared" ref="B160:I160" si="298">+IFERROR(B159/A159-1,"nm")</f>
        <v>nm</v>
      </c>
      <c r="C160" s="46">
        <f t="shared" si="298"/>
        <v>-1.3622603430877955E-2</v>
      </c>
      <c r="D160" s="46">
        <f t="shared" si="298"/>
        <v>4.4501278772378416E-2</v>
      </c>
      <c r="E160" s="46">
        <f t="shared" si="298"/>
        <v>-0.9495592556317336</v>
      </c>
      <c r="F160" s="46">
        <f t="shared" si="298"/>
        <v>2.9126213592232997E-2</v>
      </c>
      <c r="G160" s="46">
        <f t="shared" si="298"/>
        <v>-0.15094339622641506</v>
      </c>
      <c r="H160" s="46">
        <f t="shared" si="298"/>
        <v>-4.4444444444444398E-2</v>
      </c>
      <c r="I160" s="63">
        <f t="shared" si="298"/>
        <v>0.43023255813953498</v>
      </c>
      <c r="J160" s="63">
        <f>+J161+J162</f>
        <v>4.9000000000000002E-2</v>
      </c>
      <c r="K160" s="63">
        <f t="shared" ref="K160:N160" si="299">+K161+K162</f>
        <v>4.9000000000000002E-2</v>
      </c>
      <c r="L160" s="63">
        <f t="shared" si="299"/>
        <v>4.9000000000000002E-2</v>
      </c>
      <c r="M160" s="63">
        <f t="shared" si="299"/>
        <v>4.9000000000000002E-2</v>
      </c>
      <c r="N160" s="63">
        <f t="shared" si="299"/>
        <v>4.9000000000000002E-2</v>
      </c>
    </row>
    <row r="161" spans="1:14" x14ac:dyDescent="0.3">
      <c r="A161" s="43" t="s">
        <v>137</v>
      </c>
      <c r="B161" s="46">
        <f>[1]Historicals!B201</f>
        <v>0</v>
      </c>
      <c r="C161" s="46">
        <f>[1]Historicals!C201</f>
        <v>-1.3622603430877902E-2</v>
      </c>
      <c r="D161" s="46">
        <f>[1]Historicals!D201</f>
        <v>4.4501278772378514E-2</v>
      </c>
      <c r="E161" s="46">
        <f>[1]Historicals!E201</f>
        <v>-0.9495592556317336</v>
      </c>
      <c r="F161" s="46">
        <f>[1]Historicals!F201</f>
        <v>2.9126213592233011E-2</v>
      </c>
      <c r="G161" s="46">
        <f>[1]Historicals!G201</f>
        <v>-0.15094339622641509</v>
      </c>
      <c r="H161" s="46">
        <f>[1]Historicals!H201</f>
        <v>-4.4444444444444446E-2</v>
      </c>
      <c r="I161" s="63">
        <f>[1]Historicals!I201</f>
        <v>0.42</v>
      </c>
      <c r="J161" s="64">
        <v>4.9000000000000002E-2</v>
      </c>
      <c r="K161" s="64">
        <f t="shared" ref="K161:N162" si="300">+J161</f>
        <v>4.9000000000000002E-2</v>
      </c>
      <c r="L161" s="64">
        <f t="shared" si="300"/>
        <v>4.9000000000000002E-2</v>
      </c>
      <c r="M161" s="64">
        <f t="shared" si="300"/>
        <v>4.9000000000000002E-2</v>
      </c>
      <c r="N161" s="64">
        <f t="shared" si="300"/>
        <v>4.9000000000000002E-2</v>
      </c>
    </row>
    <row r="162" spans="1:14" x14ac:dyDescent="0.3">
      <c r="A162" s="43" t="s">
        <v>138</v>
      </c>
      <c r="B162" s="46" t="str">
        <f t="shared" ref="B162:I162" si="301">+IFERROR(B160-B161,"nm")</f>
        <v>nm</v>
      </c>
      <c r="C162" s="46">
        <f t="shared" si="301"/>
        <v>-5.377642775528102E-17</v>
      </c>
      <c r="D162" s="46">
        <f t="shared" si="301"/>
        <v>-9.7144514654701197E-17</v>
      </c>
      <c r="E162" s="46">
        <f t="shared" si="301"/>
        <v>0</v>
      </c>
      <c r="F162" s="46">
        <f t="shared" si="301"/>
        <v>-1.3877787807814457E-17</v>
      </c>
      <c r="G162" s="46">
        <f t="shared" si="301"/>
        <v>2.7755575615628914E-17</v>
      </c>
      <c r="H162" s="46">
        <f t="shared" si="301"/>
        <v>4.8572257327350599E-17</v>
      </c>
      <c r="I162" s="63">
        <f t="shared" si="301"/>
        <v>1.0232558139534997E-2</v>
      </c>
      <c r="J162" s="64">
        <v>0</v>
      </c>
      <c r="K162" s="64">
        <f t="shared" si="300"/>
        <v>0</v>
      </c>
      <c r="L162" s="64">
        <f t="shared" si="300"/>
        <v>0</v>
      </c>
      <c r="M162" s="64">
        <f t="shared" si="300"/>
        <v>0</v>
      </c>
      <c r="N162" s="64">
        <f t="shared" si="300"/>
        <v>0</v>
      </c>
    </row>
    <row r="163" spans="1:14" x14ac:dyDescent="0.3">
      <c r="A163" s="9" t="s">
        <v>130</v>
      </c>
      <c r="B163" s="47">
        <f t="shared" ref="B163:H163" si="302">+B170+B166</f>
        <v>535</v>
      </c>
      <c r="C163" s="47">
        <f t="shared" si="302"/>
        <v>514</v>
      </c>
      <c r="D163" s="47">
        <f t="shared" si="302"/>
        <v>505</v>
      </c>
      <c r="E163" s="47">
        <f t="shared" si="302"/>
        <v>343</v>
      </c>
      <c r="F163" s="47">
        <f t="shared" si="302"/>
        <v>334</v>
      </c>
      <c r="G163" s="47">
        <f t="shared" si="302"/>
        <v>322</v>
      </c>
      <c r="H163" s="47">
        <f t="shared" si="302"/>
        <v>569</v>
      </c>
      <c r="I163" s="47">
        <f>+I170+I166</f>
        <v>691</v>
      </c>
      <c r="J163" s="47">
        <f>+J145*J165</f>
        <v>719.30802557544757</v>
      </c>
      <c r="K163" s="47">
        <f t="shared" ref="K163:N163" si="303">+K145*K165</f>
        <v>748.78110542711011</v>
      </c>
      <c r="L163" s="47">
        <f t="shared" si="303"/>
        <v>779.46744565544259</v>
      </c>
      <c r="M163" s="47">
        <f t="shared" si="303"/>
        <v>811.41725919745966</v>
      </c>
      <c r="N163" s="47">
        <f t="shared" si="303"/>
        <v>844.68284995123133</v>
      </c>
    </row>
    <row r="164" spans="1:14" x14ac:dyDescent="0.3">
      <c r="A164" s="45" t="s">
        <v>129</v>
      </c>
      <c r="B164" s="46" t="str">
        <f t="shared" ref="B164:N164" si="304">+IFERROR(B163/A163-1,"nm")</f>
        <v>nm</v>
      </c>
      <c r="C164" s="46">
        <f t="shared" si="304"/>
        <v>-3.9252336448598157E-2</v>
      </c>
      <c r="D164" s="46">
        <f t="shared" si="304"/>
        <v>-1.7509727626459193E-2</v>
      </c>
      <c r="E164" s="46">
        <f t="shared" si="304"/>
        <v>-0.32079207920792074</v>
      </c>
      <c r="F164" s="46">
        <f t="shared" si="304"/>
        <v>-2.6239067055393583E-2</v>
      </c>
      <c r="G164" s="46">
        <f t="shared" si="304"/>
        <v>-3.59281437125748E-2</v>
      </c>
      <c r="H164" s="46">
        <f t="shared" si="304"/>
        <v>0.76708074534161486</v>
      </c>
      <c r="I164" s="63">
        <f t="shared" si="304"/>
        <v>0.21441124780316345</v>
      </c>
      <c r="J164" s="63">
        <f t="shared" si="304"/>
        <v>4.0966751918158462E-2</v>
      </c>
      <c r="K164" s="63">
        <f t="shared" si="304"/>
        <v>4.0974212442693059E-2</v>
      </c>
      <c r="L164" s="63">
        <f t="shared" si="304"/>
        <v>4.0981723504933676E-2</v>
      </c>
      <c r="M164" s="63">
        <f t="shared" si="304"/>
        <v>4.0989285338467241E-2</v>
      </c>
      <c r="N164" s="63">
        <f t="shared" si="304"/>
        <v>4.099689817625185E-2</v>
      </c>
    </row>
    <row r="165" spans="1:14" x14ac:dyDescent="0.3">
      <c r="A165" s="45" t="s">
        <v>131</v>
      </c>
      <c r="B165" s="46">
        <f>+IFERROR(B163/B$145,"nm")</f>
        <v>0.26992936427850656</v>
      </c>
      <c r="C165" s="46">
        <f t="shared" ref="C165:I165" si="305">+IFERROR(C163/C$145,"nm")</f>
        <v>0.26291560102301792</v>
      </c>
      <c r="D165" s="46">
        <f t="shared" si="305"/>
        <v>0.24730656219392752</v>
      </c>
      <c r="E165" s="46">
        <f t="shared" si="305"/>
        <v>0.18186638388123011</v>
      </c>
      <c r="F165" s="46">
        <f t="shared" si="305"/>
        <v>0.17523609653725078</v>
      </c>
      <c r="G165" s="46">
        <f t="shared" si="305"/>
        <v>0.17443120260021669</v>
      </c>
      <c r="H165" s="46">
        <f t="shared" si="305"/>
        <v>0.25804988662131517</v>
      </c>
      <c r="I165" s="63">
        <f t="shared" si="305"/>
        <v>0.29454390451832907</v>
      </c>
      <c r="J165" s="64">
        <f>+I165</f>
        <v>0.29454390451832907</v>
      </c>
      <c r="K165" s="64">
        <f t="shared" ref="K165:N165" si="306">+J165</f>
        <v>0.29454390451832907</v>
      </c>
      <c r="L165" s="64">
        <f t="shared" si="306"/>
        <v>0.29454390451832907</v>
      </c>
      <c r="M165" s="64">
        <f t="shared" si="306"/>
        <v>0.29454390451832907</v>
      </c>
      <c r="N165" s="64">
        <f t="shared" si="306"/>
        <v>0.29454390451832907</v>
      </c>
    </row>
    <row r="166" spans="1:14" x14ac:dyDescent="0.3">
      <c r="A166" s="9" t="s">
        <v>132</v>
      </c>
      <c r="B166" s="9">
        <f>[1]Historicals!B173</f>
        <v>18</v>
      </c>
      <c r="C166" s="9">
        <f>[1]Historicals!C173</f>
        <v>27</v>
      </c>
      <c r="D166" s="9">
        <f>[1]Historicals!D173</f>
        <v>28</v>
      </c>
      <c r="E166" s="9">
        <f>[1]Historicals!E173</f>
        <v>33</v>
      </c>
      <c r="F166" s="9">
        <f>[1]Historicals!F173</f>
        <v>31</v>
      </c>
      <c r="G166" s="9">
        <f>[1]Historicals!G173</f>
        <v>25</v>
      </c>
      <c r="H166" s="9">
        <f>[1]Historicals!H173</f>
        <v>26</v>
      </c>
      <c r="I166" s="62">
        <f>[1]Historicals!I173</f>
        <v>22</v>
      </c>
      <c r="J166" s="47">
        <f>+J169*J176</f>
        <v>22.901268542199492</v>
      </c>
      <c r="K166" s="47">
        <f t="shared" ref="K166:N166" si="307">+K169*K176</f>
        <v>23.839629984654739</v>
      </c>
      <c r="L166" s="47">
        <f t="shared" si="307"/>
        <v>24.816619109145783</v>
      </c>
      <c r="M166" s="47">
        <f t="shared" si="307"/>
        <v>25.833834590946619</v>
      </c>
      <c r="N166" s="47">
        <f t="shared" si="307"/>
        <v>26.892941677173791</v>
      </c>
    </row>
    <row r="167" spans="1:14" x14ac:dyDescent="0.3">
      <c r="A167" s="45" t="s">
        <v>129</v>
      </c>
      <c r="B167" s="46" t="str">
        <f t="shared" ref="B167:N167" si="308">+IFERROR(B166/A166-1,"nm")</f>
        <v>nm</v>
      </c>
      <c r="C167" s="46">
        <f t="shared" si="308"/>
        <v>0.5</v>
      </c>
      <c r="D167" s="46">
        <f t="shared" si="308"/>
        <v>3.7037037037036979E-2</v>
      </c>
      <c r="E167" s="46">
        <f t="shared" si="308"/>
        <v>0.1785714285714286</v>
      </c>
      <c r="F167" s="46">
        <f t="shared" si="308"/>
        <v>-6.0606060606060552E-2</v>
      </c>
      <c r="G167" s="46">
        <f t="shared" si="308"/>
        <v>-0.19354838709677424</v>
      </c>
      <c r="H167" s="46">
        <f t="shared" si="308"/>
        <v>4.0000000000000036E-2</v>
      </c>
      <c r="I167" s="63">
        <f t="shared" si="308"/>
        <v>-0.15384615384615385</v>
      </c>
      <c r="J167" s="63">
        <f t="shared" si="308"/>
        <v>4.0966751918158684E-2</v>
      </c>
      <c r="K167" s="63">
        <f t="shared" si="308"/>
        <v>4.0974212442693059E-2</v>
      </c>
      <c r="L167" s="63">
        <f t="shared" si="308"/>
        <v>4.0981723504933676E-2</v>
      </c>
      <c r="M167" s="63">
        <f t="shared" si="308"/>
        <v>4.0989285338467241E-2</v>
      </c>
      <c r="N167" s="63">
        <f t="shared" si="308"/>
        <v>4.099689817625185E-2</v>
      </c>
    </row>
    <row r="168" spans="1:14" x14ac:dyDescent="0.3">
      <c r="A168" s="45" t="s">
        <v>133</v>
      </c>
      <c r="B168" s="46">
        <f>+IFERROR(B166/B$145,"nm")</f>
        <v>9.0817356205852677E-3</v>
      </c>
      <c r="C168" s="46">
        <f t="shared" ref="C168:I168" si="309">+IFERROR(C166/C$145,"nm")</f>
        <v>1.3810741687979539E-2</v>
      </c>
      <c r="D168" s="46">
        <f t="shared" si="309"/>
        <v>1.3712047012732615E-2</v>
      </c>
      <c r="E168" s="46">
        <f t="shared" si="309"/>
        <v>1.7497348886532343E-2</v>
      </c>
      <c r="F168" s="46">
        <f t="shared" si="309"/>
        <v>1.6264428121720881E-2</v>
      </c>
      <c r="G168" s="46">
        <f t="shared" si="309"/>
        <v>1.3542795232936078E-2</v>
      </c>
      <c r="H168" s="46">
        <f t="shared" si="309"/>
        <v>1.1791383219954649E-2</v>
      </c>
      <c r="I168" s="63">
        <f t="shared" si="309"/>
        <v>9.3776641091219103E-3</v>
      </c>
      <c r="J168" s="63">
        <f t="shared" ref="J168:N168" si="310">+IFERROR(J166/J$21,"nm")</f>
        <v>1.1615610791166685E-3</v>
      </c>
      <c r="K168" s="63">
        <f t="shared" si="310"/>
        <v>1.1271580108218843E-3</v>
      </c>
      <c r="L168" s="63">
        <f t="shared" si="310"/>
        <v>1.0954791768035606E-3</v>
      </c>
      <c r="M168" s="63">
        <f t="shared" si="310"/>
        <v>1.0619307989749081E-3</v>
      </c>
      <c r="N168" s="63">
        <f t="shared" si="310"/>
        <v>1.0262650035330759E-3</v>
      </c>
    </row>
    <row r="169" spans="1:14" x14ac:dyDescent="0.3">
      <c r="A169" s="45" t="s">
        <v>140</v>
      </c>
      <c r="B169" s="46">
        <f t="shared" ref="B169:I169" si="311">+IFERROR(B166/B176,"nm")</f>
        <v>0.14754098360655737</v>
      </c>
      <c r="C169" s="46">
        <f t="shared" si="311"/>
        <v>0.216</v>
      </c>
      <c r="D169" s="46">
        <f t="shared" si="311"/>
        <v>0.224</v>
      </c>
      <c r="E169" s="46">
        <f t="shared" si="311"/>
        <v>0.28695652173913044</v>
      </c>
      <c r="F169" s="46">
        <f t="shared" si="311"/>
        <v>0.31</v>
      </c>
      <c r="G169" s="46">
        <f t="shared" si="311"/>
        <v>0.3125</v>
      </c>
      <c r="H169" s="46">
        <f t="shared" si="311"/>
        <v>0.41269841269841268</v>
      </c>
      <c r="I169" s="63">
        <f t="shared" si="311"/>
        <v>0.44897959183673469</v>
      </c>
      <c r="J169" s="64">
        <f>+I169</f>
        <v>0.44897959183673469</v>
      </c>
      <c r="K169" s="64">
        <f t="shared" ref="K169:N169" si="312">+J169</f>
        <v>0.44897959183673469</v>
      </c>
      <c r="L169" s="64">
        <f t="shared" si="312"/>
        <v>0.44897959183673469</v>
      </c>
      <c r="M169" s="64">
        <f t="shared" si="312"/>
        <v>0.44897959183673469</v>
      </c>
      <c r="N169" s="64">
        <f t="shared" si="312"/>
        <v>0.44897959183673469</v>
      </c>
    </row>
    <row r="170" spans="1:14" x14ac:dyDescent="0.3">
      <c r="A170" s="9" t="s">
        <v>134</v>
      </c>
      <c r="B170" s="9">
        <f>[1]Historicals!B140</f>
        <v>517</v>
      </c>
      <c r="C170" s="9">
        <f>[1]Historicals!C140</f>
        <v>487</v>
      </c>
      <c r="D170" s="9">
        <f>[1]Historicals!D140</f>
        <v>477</v>
      </c>
      <c r="E170" s="9">
        <f>[1]Historicals!E140</f>
        <v>310</v>
      </c>
      <c r="F170" s="9">
        <f>[1]Historicals!F140</f>
        <v>303</v>
      </c>
      <c r="G170" s="9">
        <f>[1]Historicals!G140</f>
        <v>297</v>
      </c>
      <c r="H170" s="9">
        <f>[1]Historicals!H140</f>
        <v>543</v>
      </c>
      <c r="I170" s="62">
        <f>[1]Historicals!I140</f>
        <v>669</v>
      </c>
      <c r="J170" s="62">
        <f>+J163-J166</f>
        <v>696.40675703324803</v>
      </c>
      <c r="K170" s="62">
        <f t="shared" ref="K170:N170" si="313">+K163-K166</f>
        <v>724.94147544245538</v>
      </c>
      <c r="L170" s="62">
        <f t="shared" si="313"/>
        <v>754.6508265462968</v>
      </c>
      <c r="M170" s="62">
        <f t="shared" si="313"/>
        <v>785.58342460651306</v>
      </c>
      <c r="N170" s="62">
        <f t="shared" si="313"/>
        <v>817.78990827405755</v>
      </c>
    </row>
    <row r="171" spans="1:14" x14ac:dyDescent="0.3">
      <c r="A171" s="45" t="s">
        <v>129</v>
      </c>
      <c r="B171" s="46" t="str">
        <f t="shared" ref="B171:H171" si="314">+IFERROR(B170/A170-1,"nm")</f>
        <v>nm</v>
      </c>
      <c r="C171" s="46">
        <f t="shared" si="314"/>
        <v>-5.8027079303675011E-2</v>
      </c>
      <c r="D171" s="46">
        <f t="shared" si="314"/>
        <v>-2.0533880903490731E-2</v>
      </c>
      <c r="E171" s="46">
        <f t="shared" si="314"/>
        <v>-0.35010482180293501</v>
      </c>
      <c r="F171" s="46">
        <f t="shared" si="314"/>
        <v>-2.2580645161290325E-2</v>
      </c>
      <c r="G171" s="46">
        <f t="shared" si="314"/>
        <v>-1.980198019801982E-2</v>
      </c>
      <c r="H171" s="46">
        <f t="shared" si="314"/>
        <v>0.82828282828282829</v>
      </c>
      <c r="I171" s="63">
        <f>+IFERROR(I170/H170-1,"nm")</f>
        <v>0.2320441988950277</v>
      </c>
      <c r="J171" s="63">
        <f t="shared" ref="J171:N171" si="315">+IFERROR(J170/I170-1,"nm")</f>
        <v>4.0966751918158462E-2</v>
      </c>
      <c r="K171" s="63">
        <f t="shared" si="315"/>
        <v>4.0974212442693281E-2</v>
      </c>
      <c r="L171" s="63">
        <f t="shared" si="315"/>
        <v>4.0981723504933676E-2</v>
      </c>
      <c r="M171" s="63">
        <f t="shared" si="315"/>
        <v>4.0989285338467241E-2</v>
      </c>
      <c r="N171" s="63">
        <f t="shared" si="315"/>
        <v>4.099689817625185E-2</v>
      </c>
    </row>
    <row r="172" spans="1:14" x14ac:dyDescent="0.3">
      <c r="A172" s="45" t="s">
        <v>131</v>
      </c>
      <c r="B172" s="46">
        <f>+IFERROR(B170/B$145,"nm")</f>
        <v>0.26084762865792127</v>
      </c>
      <c r="C172" s="46">
        <f t="shared" ref="C172:N172" si="316">+IFERROR(C170/C$145,"nm")</f>
        <v>0.24910485933503837</v>
      </c>
      <c r="D172" s="46">
        <f t="shared" si="316"/>
        <v>0.23359451518119489</v>
      </c>
      <c r="E172" s="46">
        <f t="shared" si="316"/>
        <v>0.16436903499469777</v>
      </c>
      <c r="F172" s="46">
        <f t="shared" si="316"/>
        <v>0.1589716684155299</v>
      </c>
      <c r="G172" s="46">
        <f t="shared" si="316"/>
        <v>0.16088840736728061</v>
      </c>
      <c r="H172" s="46">
        <f t="shared" si="316"/>
        <v>0.24625850340136055</v>
      </c>
      <c r="I172" s="63">
        <f t="shared" si="316"/>
        <v>0.28516624040920718</v>
      </c>
      <c r="J172" s="63">
        <f t="shared" si="316"/>
        <v>0.28516624040920713</v>
      </c>
      <c r="K172" s="63">
        <f t="shared" si="316"/>
        <v>0.28516624040920718</v>
      </c>
      <c r="L172" s="63">
        <f t="shared" si="316"/>
        <v>0.28516624040920718</v>
      </c>
      <c r="M172" s="63">
        <f t="shared" si="316"/>
        <v>0.28516624040920718</v>
      </c>
      <c r="N172" s="63">
        <f t="shared" si="316"/>
        <v>0.28516624040920718</v>
      </c>
    </row>
    <row r="173" spans="1:14" x14ac:dyDescent="0.3">
      <c r="A173" s="9" t="s">
        <v>135</v>
      </c>
      <c r="B173" s="9">
        <f>[1]Historicals!B162</f>
        <v>69</v>
      </c>
      <c r="C173" s="9">
        <f>[1]Historicals!C162</f>
        <v>39</v>
      </c>
      <c r="D173" s="9">
        <f>[1]Historicals!D162</f>
        <v>30</v>
      </c>
      <c r="E173" s="9">
        <f>[1]Historicals!E162</f>
        <v>22</v>
      </c>
      <c r="F173" s="9">
        <f>[1]Historicals!F162</f>
        <v>18</v>
      </c>
      <c r="G173" s="9">
        <f>[1]Historicals!G162</f>
        <v>12</v>
      </c>
      <c r="H173" s="9">
        <f>[1]Historicals!H162</f>
        <v>7</v>
      </c>
      <c r="I173" s="62">
        <f>[1]Historicals!I162</f>
        <v>9</v>
      </c>
      <c r="J173" s="47">
        <f>+J145*J175</f>
        <v>9.3687007672634284</v>
      </c>
      <c r="K173" s="47">
        <f t="shared" ref="K173:N173" si="317">+K145*K175</f>
        <v>9.7525759028133017</v>
      </c>
      <c r="L173" s="47">
        <f t="shared" si="317"/>
        <v>10.152253271923275</v>
      </c>
      <c r="M173" s="47">
        <f t="shared" si="317"/>
        <v>10.568386878114525</v>
      </c>
      <c r="N173" s="47">
        <f t="shared" si="317"/>
        <v>11.001657958843824</v>
      </c>
    </row>
    <row r="174" spans="1:14" x14ac:dyDescent="0.3">
      <c r="A174" s="45" t="s">
        <v>129</v>
      </c>
      <c r="B174" s="46" t="str">
        <f t="shared" ref="B174:N174" si="318">+IFERROR(B173/A173-1,"nm")</f>
        <v>nm</v>
      </c>
      <c r="C174" s="46">
        <f t="shared" si="318"/>
        <v>-0.43478260869565222</v>
      </c>
      <c r="D174" s="46">
        <f t="shared" si="318"/>
        <v>-0.23076923076923073</v>
      </c>
      <c r="E174" s="46">
        <f t="shared" si="318"/>
        <v>-0.26666666666666672</v>
      </c>
      <c r="F174" s="46">
        <f t="shared" si="318"/>
        <v>-0.18181818181818177</v>
      </c>
      <c r="G174" s="46">
        <f t="shared" si="318"/>
        <v>-0.33333333333333337</v>
      </c>
      <c r="H174" s="46">
        <f t="shared" si="318"/>
        <v>-0.41666666666666663</v>
      </c>
      <c r="I174" s="63">
        <f t="shared" si="318"/>
        <v>0.28571428571428581</v>
      </c>
      <c r="J174" s="63">
        <f t="shared" si="318"/>
        <v>4.0966751918158684E-2</v>
      </c>
      <c r="K174" s="63">
        <f t="shared" si="318"/>
        <v>4.0974212442693059E-2</v>
      </c>
      <c r="L174" s="63">
        <f t="shared" si="318"/>
        <v>4.0981723504933676E-2</v>
      </c>
      <c r="M174" s="63">
        <f t="shared" si="318"/>
        <v>4.0989285338467241E-2</v>
      </c>
      <c r="N174" s="63">
        <f t="shared" si="318"/>
        <v>4.099689817625185E-2</v>
      </c>
    </row>
    <row r="175" spans="1:14" x14ac:dyDescent="0.3">
      <c r="A175" s="45" t="s">
        <v>133</v>
      </c>
      <c r="B175" s="46">
        <f>+IFERROR(B173/B$145,"nm")</f>
        <v>3.481331987891019E-2</v>
      </c>
      <c r="C175" s="46">
        <f t="shared" ref="C175:I175" si="319">+IFERROR(C173/C$145,"nm")</f>
        <v>1.9948849104859334E-2</v>
      </c>
      <c r="D175" s="46">
        <f t="shared" si="319"/>
        <v>1.4691478942213516E-2</v>
      </c>
      <c r="E175" s="46">
        <f t="shared" si="319"/>
        <v>1.166489925768823E-2</v>
      </c>
      <c r="F175" s="46">
        <f t="shared" si="319"/>
        <v>9.4438614900314802E-3</v>
      </c>
      <c r="G175" s="46">
        <f t="shared" si="319"/>
        <v>6.5005417118093175E-3</v>
      </c>
      <c r="H175" s="46">
        <f t="shared" si="319"/>
        <v>3.1746031746031746E-3</v>
      </c>
      <c r="I175" s="63">
        <f t="shared" si="319"/>
        <v>3.8363171355498722E-3</v>
      </c>
      <c r="J175" s="64">
        <f>+I175</f>
        <v>3.8363171355498722E-3</v>
      </c>
      <c r="K175" s="64">
        <f t="shared" ref="K175:N175" si="320">+J175</f>
        <v>3.8363171355498722E-3</v>
      </c>
      <c r="L175" s="64">
        <f t="shared" si="320"/>
        <v>3.8363171355498722E-3</v>
      </c>
      <c r="M175" s="64">
        <f t="shared" si="320"/>
        <v>3.8363171355498722E-3</v>
      </c>
      <c r="N175" s="64">
        <f t="shared" si="320"/>
        <v>3.8363171355498722E-3</v>
      </c>
    </row>
    <row r="176" spans="1:14" x14ac:dyDescent="0.3">
      <c r="A176" s="9" t="s">
        <v>141</v>
      </c>
      <c r="B176" s="9">
        <f>[1]Historicals!B151</f>
        <v>122</v>
      </c>
      <c r="C176" s="9">
        <f>[1]Historicals!C151</f>
        <v>125</v>
      </c>
      <c r="D176" s="9">
        <f>[1]Historicals!D151</f>
        <v>125</v>
      </c>
      <c r="E176" s="9">
        <f>[1]Historicals!E151</f>
        <v>115</v>
      </c>
      <c r="F176" s="9">
        <f>[1]Historicals!F151</f>
        <v>100</v>
      </c>
      <c r="G176" s="9">
        <f>[1]Historicals!G151</f>
        <v>80</v>
      </c>
      <c r="H176" s="9">
        <f>[1]Historicals!H151</f>
        <v>63</v>
      </c>
      <c r="I176" s="62">
        <f>[1]Historicals!I151</f>
        <v>49</v>
      </c>
      <c r="J176" s="47">
        <f>+J145*J178</f>
        <v>51.007370843989776</v>
      </c>
      <c r="K176" s="47">
        <f t="shared" ref="K176:N176" si="321">+K145*K178</f>
        <v>53.097357693094644</v>
      </c>
      <c r="L176" s="47">
        <f t="shared" si="321"/>
        <v>55.273378924915612</v>
      </c>
      <c r="M176" s="47">
        <f t="shared" si="321"/>
        <v>57.538995225290194</v>
      </c>
      <c r="N176" s="47">
        <f t="shared" si="321"/>
        <v>59.897915553705261</v>
      </c>
    </row>
    <row r="177" spans="1:14" x14ac:dyDescent="0.3">
      <c r="A177" s="45" t="s">
        <v>129</v>
      </c>
      <c r="B177" s="46" t="str">
        <f t="shared" ref="B177:H177" si="322">+IFERROR(B176/A176-1,"nm")</f>
        <v>nm</v>
      </c>
      <c r="C177" s="46">
        <f t="shared" si="322"/>
        <v>2.4590163934426146E-2</v>
      </c>
      <c r="D177" s="46">
        <f t="shared" si="322"/>
        <v>0</v>
      </c>
      <c r="E177" s="46">
        <f t="shared" si="322"/>
        <v>-7.999999999999996E-2</v>
      </c>
      <c r="F177" s="46">
        <f t="shared" si="322"/>
        <v>-0.13043478260869568</v>
      </c>
      <c r="G177" s="46">
        <f t="shared" si="322"/>
        <v>-0.19999999999999996</v>
      </c>
      <c r="H177" s="46">
        <f t="shared" si="322"/>
        <v>-0.21250000000000002</v>
      </c>
      <c r="I177" s="63">
        <f>+IFERROR(I176/H176-1,"nm")</f>
        <v>-0.22222222222222221</v>
      </c>
      <c r="J177" s="63">
        <f t="shared" ref="J177:N177" si="323">+IFERROR(J176/I176-1,"nm")</f>
        <v>4.0966751918158684E-2</v>
      </c>
      <c r="K177" s="63">
        <f t="shared" si="323"/>
        <v>4.0974212442693059E-2</v>
      </c>
      <c r="L177" s="63">
        <f t="shared" si="323"/>
        <v>4.0981723504933676E-2</v>
      </c>
      <c r="M177" s="63">
        <f t="shared" si="323"/>
        <v>4.0989285338467241E-2</v>
      </c>
      <c r="N177" s="63">
        <f t="shared" si="323"/>
        <v>4.099689817625185E-2</v>
      </c>
    </row>
    <row r="178" spans="1:14" x14ac:dyDescent="0.3">
      <c r="A178" s="45" t="s">
        <v>133</v>
      </c>
      <c r="B178" s="46">
        <f>+IFERROR(B176/B$145,"nm")</f>
        <v>6.1553985872855703E-2</v>
      </c>
      <c r="C178" s="46">
        <f t="shared" ref="C178:I178" si="324">+IFERROR(C176/C$145,"nm")</f>
        <v>6.3938618925831206E-2</v>
      </c>
      <c r="D178" s="46">
        <f t="shared" si="324"/>
        <v>6.1214495592556317E-2</v>
      </c>
      <c r="E178" s="46">
        <f t="shared" si="324"/>
        <v>6.097560975609756E-2</v>
      </c>
      <c r="F178" s="46">
        <f t="shared" si="324"/>
        <v>5.2465897166841552E-2</v>
      </c>
      <c r="G178" s="46">
        <f t="shared" si="324"/>
        <v>4.3336944745395449E-2</v>
      </c>
      <c r="H178" s="46">
        <f t="shared" si="324"/>
        <v>2.8571428571428571E-2</v>
      </c>
      <c r="I178" s="63">
        <f t="shared" si="324"/>
        <v>2.0886615515771527E-2</v>
      </c>
      <c r="J178" s="64">
        <f>+I178</f>
        <v>2.0886615515771527E-2</v>
      </c>
      <c r="K178" s="64">
        <f t="shared" ref="K178:N178" si="325">+J178</f>
        <v>2.0886615515771527E-2</v>
      </c>
      <c r="L178" s="64">
        <f t="shared" si="325"/>
        <v>2.0886615515771527E-2</v>
      </c>
      <c r="M178" s="64">
        <f t="shared" si="325"/>
        <v>2.0886615515771527E-2</v>
      </c>
      <c r="N178" s="64">
        <f t="shared" si="325"/>
        <v>2.0886615515771527E-2</v>
      </c>
    </row>
    <row r="179" spans="1:14" x14ac:dyDescent="0.3">
      <c r="A179" s="42" t="s">
        <v>107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3">
      <c r="A180" s="9" t="s">
        <v>136</v>
      </c>
      <c r="B180" s="9">
        <f>[1]Historicals!B123</f>
        <v>115</v>
      </c>
      <c r="C180" s="9">
        <f>[1]Historicals!C123</f>
        <v>73</v>
      </c>
      <c r="D180" s="9">
        <f>[1]Historicals!D123</f>
        <v>73</v>
      </c>
      <c r="E180" s="9">
        <f>[1]Historicals!E123</f>
        <v>88</v>
      </c>
      <c r="F180" s="9">
        <f>[1]Historicals!F123</f>
        <v>42</v>
      </c>
      <c r="G180" s="9">
        <f>[1]Historicals!G123</f>
        <v>30</v>
      </c>
      <c r="H180" s="9">
        <f>[1]Historicals!H123</f>
        <v>25</v>
      </c>
      <c r="I180" s="62">
        <f>[1]Historicals!I123</f>
        <v>102</v>
      </c>
      <c r="J180" s="62">
        <f>I180*(1+J181)</f>
        <v>106.99799999999999</v>
      </c>
      <c r="K180" s="62">
        <f t="shared" ref="K180:N180" si="326">J180*(1+K181)</f>
        <v>112.24090199999998</v>
      </c>
      <c r="L180" s="62">
        <f t="shared" si="326"/>
        <v>117.74070619799997</v>
      </c>
      <c r="M180" s="62">
        <f t="shared" si="326"/>
        <v>123.51000080170196</v>
      </c>
      <c r="N180" s="62">
        <f t="shared" si="326"/>
        <v>129.56199084098535</v>
      </c>
    </row>
    <row r="181" spans="1:14" x14ac:dyDescent="0.3">
      <c r="A181" s="43" t="s">
        <v>129</v>
      </c>
      <c r="B181" s="46" t="str">
        <f t="shared" ref="B181:I181" si="327">+IFERROR(B180/A180-1,"nm")</f>
        <v>nm</v>
      </c>
      <c r="C181" s="46">
        <f t="shared" si="327"/>
        <v>-0.36521739130434783</v>
      </c>
      <c r="D181" s="46">
        <f t="shared" si="327"/>
        <v>0</v>
      </c>
      <c r="E181" s="46">
        <f t="shared" si="327"/>
        <v>0.20547945205479445</v>
      </c>
      <c r="F181" s="46">
        <f t="shared" si="327"/>
        <v>-0.52272727272727271</v>
      </c>
      <c r="G181" s="46">
        <f t="shared" si="327"/>
        <v>-0.2857142857142857</v>
      </c>
      <c r="H181" s="46">
        <f t="shared" si="327"/>
        <v>-0.16666666666666663</v>
      </c>
      <c r="I181" s="63">
        <f t="shared" si="327"/>
        <v>3.08</v>
      </c>
      <c r="J181" s="63">
        <v>4.9000000000000002E-2</v>
      </c>
      <c r="K181" s="63">
        <f>J181</f>
        <v>4.9000000000000002E-2</v>
      </c>
      <c r="L181" s="63">
        <f t="shared" ref="L181:N181" si="328">K181</f>
        <v>4.9000000000000002E-2</v>
      </c>
      <c r="M181" s="63">
        <f t="shared" si="328"/>
        <v>4.9000000000000002E-2</v>
      </c>
      <c r="N181" s="63">
        <f t="shared" si="328"/>
        <v>4.9000000000000002E-2</v>
      </c>
    </row>
    <row r="182" spans="1:14" x14ac:dyDescent="0.3">
      <c r="A182" s="9" t="s">
        <v>130</v>
      </c>
      <c r="B182" s="47">
        <f t="shared" ref="B182:H182" si="329">+B189+B185</f>
        <v>-2057</v>
      </c>
      <c r="C182" s="47">
        <f t="shared" si="329"/>
        <v>-2366</v>
      </c>
      <c r="D182" s="47">
        <f t="shared" si="329"/>
        <v>-2444</v>
      </c>
      <c r="E182" s="47">
        <f t="shared" si="329"/>
        <v>-2441</v>
      </c>
      <c r="F182" s="47">
        <f t="shared" si="329"/>
        <v>-3067</v>
      </c>
      <c r="G182" s="47">
        <f t="shared" si="329"/>
        <v>-3254</v>
      </c>
      <c r="H182" s="47">
        <f t="shared" si="329"/>
        <v>-3434</v>
      </c>
      <c r="I182" s="47">
        <f>+I189+I185</f>
        <v>-4042</v>
      </c>
      <c r="J182" s="47">
        <f>+J180*J184</f>
        <v>-4240.0579999999991</v>
      </c>
      <c r="K182" s="47">
        <f>+K180*K184</f>
        <v>-4447.8208419999992</v>
      </c>
      <c r="L182" s="47">
        <f>+L180*L184</f>
        <v>-4665.7640632579987</v>
      </c>
      <c r="M182" s="47">
        <f>+M180*M184</f>
        <v>-4894.38650235764</v>
      </c>
      <c r="N182" s="47">
        <f>+N180*N184</f>
        <v>-5134.2114409731639</v>
      </c>
    </row>
    <row r="183" spans="1:14" x14ac:dyDescent="0.3">
      <c r="A183" s="45" t="s">
        <v>129</v>
      </c>
      <c r="B183" s="46" t="str">
        <f t="shared" ref="B183:H183" si="330">+IFERROR(B182/A182-1,"nm")</f>
        <v>nm</v>
      </c>
      <c r="C183" s="46">
        <f t="shared" si="330"/>
        <v>0.15021876519202726</v>
      </c>
      <c r="D183" s="46">
        <f t="shared" si="330"/>
        <v>3.2967032967033072E-2</v>
      </c>
      <c r="E183" s="46">
        <f t="shared" si="330"/>
        <v>-1.2274959083469206E-3</v>
      </c>
      <c r="F183" s="46">
        <f t="shared" si="330"/>
        <v>0.25645227365833678</v>
      </c>
      <c r="G183" s="46">
        <f t="shared" si="330"/>
        <v>6.0971633518095869E-2</v>
      </c>
      <c r="H183" s="46">
        <f t="shared" si="330"/>
        <v>5.5316533497234088E-2</v>
      </c>
      <c r="I183" s="63">
        <f>+IFERROR(I182/H182-1,"nm")</f>
        <v>0.1770529994175889</v>
      </c>
      <c r="J183" s="63">
        <f t="shared" ref="J183:N183" si="331">+IFERROR(J182/I182-1,"nm")</f>
        <v>4.899999999999971E-2</v>
      </c>
      <c r="K183" s="63">
        <f t="shared" si="331"/>
        <v>4.8999999999999932E-2</v>
      </c>
      <c r="L183" s="63">
        <f t="shared" si="331"/>
        <v>4.8999999999999932E-2</v>
      </c>
      <c r="M183" s="63">
        <f t="shared" si="331"/>
        <v>4.8999999999999932E-2</v>
      </c>
      <c r="N183" s="63">
        <f t="shared" si="331"/>
        <v>4.8999999999999932E-2</v>
      </c>
    </row>
    <row r="184" spans="1:14" x14ac:dyDescent="0.3">
      <c r="A184" s="45" t="s">
        <v>131</v>
      </c>
      <c r="B184" s="46">
        <f>+IFERROR(B182/B$180,"nm")</f>
        <v>-17.88695652173913</v>
      </c>
      <c r="C184" s="46">
        <f t="shared" ref="C184:I184" si="332">+IFERROR(C182/C$180,"nm")</f>
        <v>-32.410958904109592</v>
      </c>
      <c r="D184" s="46">
        <f t="shared" si="332"/>
        <v>-33.479452054794521</v>
      </c>
      <c r="E184" s="46">
        <f t="shared" si="332"/>
        <v>-27.738636363636363</v>
      </c>
      <c r="F184" s="46">
        <f t="shared" si="332"/>
        <v>-73.023809523809518</v>
      </c>
      <c r="G184" s="46">
        <f t="shared" si="332"/>
        <v>-108.46666666666667</v>
      </c>
      <c r="H184" s="46">
        <f t="shared" si="332"/>
        <v>-137.36000000000001</v>
      </c>
      <c r="I184" s="63">
        <f t="shared" si="332"/>
        <v>-39.627450980392155</v>
      </c>
      <c r="J184" s="64">
        <f>+I184</f>
        <v>-39.627450980392155</v>
      </c>
      <c r="K184" s="64">
        <f t="shared" ref="K184:N184" si="333">+J184</f>
        <v>-39.627450980392155</v>
      </c>
      <c r="L184" s="64">
        <f t="shared" si="333"/>
        <v>-39.627450980392155</v>
      </c>
      <c r="M184" s="64">
        <f t="shared" si="333"/>
        <v>-39.627450980392155</v>
      </c>
      <c r="N184" s="64">
        <f t="shared" si="333"/>
        <v>-39.627450980392155</v>
      </c>
    </row>
    <row r="185" spans="1:14" x14ac:dyDescent="0.3">
      <c r="A185" s="9" t="s">
        <v>132</v>
      </c>
      <c r="B185" s="9">
        <f>[1]Historicals!B171</f>
        <v>210</v>
      </c>
      <c r="C185" s="9">
        <f>[1]Historicals!C171</f>
        <v>230</v>
      </c>
      <c r="D185" s="9">
        <f>[1]Historicals!D171</f>
        <v>233</v>
      </c>
      <c r="E185" s="9">
        <f>[1]Historicals!E171</f>
        <v>217</v>
      </c>
      <c r="F185" s="9">
        <f>[1]Historicals!F171</f>
        <v>195</v>
      </c>
      <c r="G185" s="9">
        <f>[1]Historicals!G171</f>
        <v>214</v>
      </c>
      <c r="H185" s="9">
        <f>[1]Historicals!H171</f>
        <v>222</v>
      </c>
      <c r="I185" s="62">
        <f>[1]Historicals!I171</f>
        <v>220</v>
      </c>
      <c r="J185" s="47">
        <f>+J188*J195</f>
        <v>230.77999999999997</v>
      </c>
      <c r="K185" s="47">
        <f t="shared" ref="K185:N185" si="334">+K188*K195</f>
        <v>242.08821999999992</v>
      </c>
      <c r="L185" s="47">
        <f t="shared" si="334"/>
        <v>253.95054277999989</v>
      </c>
      <c r="M185" s="47">
        <f t="shared" si="334"/>
        <v>266.39411937621992</v>
      </c>
      <c r="N185" s="47">
        <f t="shared" si="334"/>
        <v>279.44743122565467</v>
      </c>
    </row>
    <row r="186" spans="1:14" x14ac:dyDescent="0.3">
      <c r="A186" s="45" t="s">
        <v>129</v>
      </c>
      <c r="B186" s="46" t="str">
        <f t="shared" ref="B186:N186" si="335">+IFERROR(B185/A185-1,"nm")</f>
        <v>nm</v>
      </c>
      <c r="C186" s="46">
        <f t="shared" si="335"/>
        <v>9.5238095238095344E-2</v>
      </c>
      <c r="D186" s="46">
        <f t="shared" si="335"/>
        <v>1.304347826086949E-2</v>
      </c>
      <c r="E186" s="46">
        <f t="shared" si="335"/>
        <v>-6.8669527896995763E-2</v>
      </c>
      <c r="F186" s="46">
        <f t="shared" si="335"/>
        <v>-0.10138248847926268</v>
      </c>
      <c r="G186" s="46">
        <f t="shared" si="335"/>
        <v>9.7435897435897534E-2</v>
      </c>
      <c r="H186" s="46">
        <f t="shared" si="335"/>
        <v>3.7383177570093462E-2</v>
      </c>
      <c r="I186" s="63">
        <f t="shared" si="335"/>
        <v>-9.009009009009028E-3</v>
      </c>
      <c r="J186" s="63">
        <f t="shared" si="335"/>
        <v>4.8999999999999932E-2</v>
      </c>
      <c r="K186" s="63">
        <f t="shared" si="335"/>
        <v>4.899999999999971E-2</v>
      </c>
      <c r="L186" s="63">
        <f t="shared" si="335"/>
        <v>4.8999999999999932E-2</v>
      </c>
      <c r="M186" s="63">
        <f t="shared" si="335"/>
        <v>4.9000000000000155E-2</v>
      </c>
      <c r="N186" s="63">
        <f t="shared" si="335"/>
        <v>4.8999999999999932E-2</v>
      </c>
    </row>
    <row r="187" spans="1:14" x14ac:dyDescent="0.3">
      <c r="A187" s="45" t="s">
        <v>133</v>
      </c>
      <c r="B187" s="46">
        <f>+IFERROR(B185/B$180,"nm")</f>
        <v>1.826086956521739</v>
      </c>
      <c r="C187" s="46">
        <f t="shared" ref="C187:I187" si="336">+IFERROR(C185/C$180,"nm")</f>
        <v>3.1506849315068495</v>
      </c>
      <c r="D187" s="46">
        <f t="shared" si="336"/>
        <v>3.1917808219178081</v>
      </c>
      <c r="E187" s="46">
        <f t="shared" si="336"/>
        <v>2.4659090909090908</v>
      </c>
      <c r="F187" s="46">
        <f t="shared" si="336"/>
        <v>4.6428571428571432</v>
      </c>
      <c r="G187" s="46">
        <f t="shared" si="336"/>
        <v>7.1333333333333337</v>
      </c>
      <c r="H187" s="46">
        <f t="shared" si="336"/>
        <v>8.8800000000000008</v>
      </c>
      <c r="I187" s="63">
        <f t="shared" si="336"/>
        <v>2.1568627450980391</v>
      </c>
      <c r="J187" s="63">
        <f t="shared" ref="J187:N187" si="337">+IFERROR(J185/J$21,"nm")</f>
        <v>1.1705249660934246E-2</v>
      </c>
      <c r="K187" s="63">
        <f t="shared" si="337"/>
        <v>1.1446137237627201E-2</v>
      </c>
      <c r="L187" s="63">
        <f t="shared" si="337"/>
        <v>1.1210130208708658E-2</v>
      </c>
      <c r="M187" s="63">
        <f t="shared" si="337"/>
        <v>1.0950450233607398E-2</v>
      </c>
      <c r="N187" s="63">
        <f t="shared" si="337"/>
        <v>1.066402933664653E-2</v>
      </c>
    </row>
    <row r="188" spans="1:14" x14ac:dyDescent="0.3">
      <c r="A188" s="45" t="s">
        <v>140</v>
      </c>
      <c r="B188" s="46">
        <f t="shared" ref="B188:I188" si="338">+IFERROR(B185/B195,"nm")</f>
        <v>0.43388429752066116</v>
      </c>
      <c r="C188" s="46">
        <f t="shared" si="338"/>
        <v>0.45009784735812131</v>
      </c>
      <c r="D188" s="46">
        <f t="shared" si="338"/>
        <v>0.43714821763602252</v>
      </c>
      <c r="E188" s="46">
        <f t="shared" si="338"/>
        <v>0.36348408710217756</v>
      </c>
      <c r="F188" s="46">
        <f t="shared" si="338"/>
        <v>0.2932330827067669</v>
      </c>
      <c r="G188" s="46">
        <f t="shared" si="338"/>
        <v>0.25783132530120484</v>
      </c>
      <c r="H188" s="46">
        <f t="shared" si="338"/>
        <v>0.2846153846153846</v>
      </c>
      <c r="I188" s="63">
        <f t="shared" si="338"/>
        <v>0.27883396704689478</v>
      </c>
      <c r="J188" s="64">
        <f>+I188</f>
        <v>0.27883396704689478</v>
      </c>
      <c r="K188" s="64">
        <f t="shared" ref="K188:N188" si="339">+J188</f>
        <v>0.27883396704689478</v>
      </c>
      <c r="L188" s="64">
        <f t="shared" si="339"/>
        <v>0.27883396704689478</v>
      </c>
      <c r="M188" s="64">
        <f t="shared" si="339"/>
        <v>0.27883396704689478</v>
      </c>
      <c r="N188" s="64">
        <f t="shared" si="339"/>
        <v>0.27883396704689478</v>
      </c>
    </row>
    <row r="189" spans="1:14" x14ac:dyDescent="0.3">
      <c r="A189" s="9" t="s">
        <v>134</v>
      </c>
      <c r="B189" s="9">
        <f>[1]Historicals!B138</f>
        <v>-2267</v>
      </c>
      <c r="C189" s="9">
        <f>[1]Historicals!C138</f>
        <v>-2596</v>
      </c>
      <c r="D189" s="9">
        <f>[1]Historicals!D138</f>
        <v>-2677</v>
      </c>
      <c r="E189" s="9">
        <f>[1]Historicals!E138</f>
        <v>-2658</v>
      </c>
      <c r="F189" s="9">
        <f>[1]Historicals!F138</f>
        <v>-3262</v>
      </c>
      <c r="G189" s="9">
        <f>[1]Historicals!G138</f>
        <v>-3468</v>
      </c>
      <c r="H189" s="9">
        <f>[1]Historicals!H138</f>
        <v>-3656</v>
      </c>
      <c r="I189" s="62">
        <f>[1]Historicals!I138</f>
        <v>-4262</v>
      </c>
      <c r="J189" s="62">
        <f>+J182-J185</f>
        <v>-4470.8379999999988</v>
      </c>
      <c r="K189" s="62">
        <f t="shared" ref="K189:N189" si="340">+K182-K185</f>
        <v>-4689.9090619999988</v>
      </c>
      <c r="L189" s="62">
        <f t="shared" si="340"/>
        <v>-4919.7146060379982</v>
      </c>
      <c r="M189" s="62">
        <f t="shared" si="340"/>
        <v>-5160.7806217338602</v>
      </c>
      <c r="N189" s="62">
        <f t="shared" si="340"/>
        <v>-5413.6588721988182</v>
      </c>
    </row>
    <row r="190" spans="1:14" x14ac:dyDescent="0.3">
      <c r="A190" s="45" t="s">
        <v>129</v>
      </c>
      <c r="B190" s="46" t="str">
        <f t="shared" ref="B190:N190" si="341">+IFERROR(B189/A189-1,"nm")</f>
        <v>nm</v>
      </c>
      <c r="C190" s="46">
        <f t="shared" si="341"/>
        <v>0.145125716806352</v>
      </c>
      <c r="D190" s="46">
        <f t="shared" si="341"/>
        <v>3.1201848998459125E-2</v>
      </c>
      <c r="E190" s="46">
        <f t="shared" si="341"/>
        <v>-7.097497198356395E-3</v>
      </c>
      <c r="F190" s="46">
        <f t="shared" si="341"/>
        <v>0.22723852520692245</v>
      </c>
      <c r="G190" s="46">
        <f t="shared" si="341"/>
        <v>6.3151440833844275E-2</v>
      </c>
      <c r="H190" s="46">
        <f t="shared" si="341"/>
        <v>5.4209919261822392E-2</v>
      </c>
      <c r="I190" s="63">
        <f t="shared" si="341"/>
        <v>0.16575492341356668</v>
      </c>
      <c r="J190" s="63">
        <f t="shared" si="341"/>
        <v>4.899999999999971E-2</v>
      </c>
      <c r="K190" s="63">
        <f t="shared" si="341"/>
        <v>4.8999999999999932E-2</v>
      </c>
      <c r="L190" s="63">
        <f t="shared" si="341"/>
        <v>4.8999999999999932E-2</v>
      </c>
      <c r="M190" s="63">
        <f t="shared" si="341"/>
        <v>4.8999999999999932E-2</v>
      </c>
      <c r="N190" s="63">
        <f t="shared" si="341"/>
        <v>4.899999999999971E-2</v>
      </c>
    </row>
    <row r="191" spans="1:14" x14ac:dyDescent="0.3">
      <c r="A191" s="45" t="s">
        <v>131</v>
      </c>
      <c r="B191" s="46">
        <f>+IFERROR(B189/B$180,"nm")</f>
        <v>-19.713043478260868</v>
      </c>
      <c r="C191" s="46">
        <f t="shared" ref="C191:N191" si="342">+IFERROR(C189/C$180,"nm")</f>
        <v>-35.561643835616437</v>
      </c>
      <c r="D191" s="46">
        <f t="shared" si="342"/>
        <v>-36.671232876712331</v>
      </c>
      <c r="E191" s="46">
        <f t="shared" si="342"/>
        <v>-30.204545454545453</v>
      </c>
      <c r="F191" s="46">
        <f t="shared" si="342"/>
        <v>-77.666666666666671</v>
      </c>
      <c r="G191" s="46">
        <f t="shared" si="342"/>
        <v>-115.6</v>
      </c>
      <c r="H191" s="46">
        <f t="shared" si="342"/>
        <v>-146.24</v>
      </c>
      <c r="I191" s="63">
        <f t="shared" si="342"/>
        <v>-41.784313725490193</v>
      </c>
      <c r="J191" s="63">
        <f t="shared" si="342"/>
        <v>-41.784313725490186</v>
      </c>
      <c r="K191" s="63">
        <f t="shared" si="342"/>
        <v>-41.784313725490193</v>
      </c>
      <c r="L191" s="63">
        <f t="shared" si="342"/>
        <v>-41.784313725490193</v>
      </c>
      <c r="M191" s="63">
        <f t="shared" si="342"/>
        <v>-41.784313725490193</v>
      </c>
      <c r="N191" s="63">
        <f t="shared" si="342"/>
        <v>-41.784313725490193</v>
      </c>
    </row>
    <row r="192" spans="1:14" x14ac:dyDescent="0.3">
      <c r="A192" s="9" t="s">
        <v>135</v>
      </c>
      <c r="B192" s="9">
        <f>[1]Historicals!B160</f>
        <v>225</v>
      </c>
      <c r="C192" s="9">
        <f>[1]Historicals!C160</f>
        <v>258</v>
      </c>
      <c r="D192" s="9">
        <f>[1]Historicals!D160</f>
        <v>278</v>
      </c>
      <c r="E192" s="9">
        <f>[1]Historicals!E160</f>
        <v>286</v>
      </c>
      <c r="F192" s="9">
        <f>[1]Historicals!F160</f>
        <v>278</v>
      </c>
      <c r="G192" s="9">
        <f>[1]Historicals!G160</f>
        <v>438</v>
      </c>
      <c r="H192" s="9">
        <f>[1]Historicals!H160</f>
        <v>278</v>
      </c>
      <c r="I192" s="62">
        <f>[1]Historicals!I160</f>
        <v>222</v>
      </c>
      <c r="J192" s="47">
        <f>+J180*J194</f>
        <v>232.87799999999996</v>
      </c>
      <c r="K192" s="47">
        <f>+K180*K194</f>
        <v>244.28902199999993</v>
      </c>
      <c r="L192" s="47">
        <f>+L180*L194</f>
        <v>256.25918407799992</v>
      </c>
      <c r="M192" s="47">
        <f>+M180*M194</f>
        <v>268.81588409782188</v>
      </c>
      <c r="N192" s="47">
        <f>+N180*N194</f>
        <v>281.98786241861512</v>
      </c>
    </row>
    <row r="193" spans="1:14" x14ac:dyDescent="0.3">
      <c r="A193" s="45" t="s">
        <v>129</v>
      </c>
      <c r="B193" s="46" t="str">
        <f t="shared" ref="B193:N193" si="343">+IFERROR(B192/A192-1,"nm")</f>
        <v>nm</v>
      </c>
      <c r="C193" s="46">
        <f t="shared" si="343"/>
        <v>0.14666666666666672</v>
      </c>
      <c r="D193" s="46">
        <f t="shared" si="343"/>
        <v>7.7519379844961156E-2</v>
      </c>
      <c r="E193" s="46">
        <f t="shared" si="343"/>
        <v>2.877697841726623E-2</v>
      </c>
      <c r="F193" s="46">
        <f t="shared" si="343"/>
        <v>-2.7972027972028024E-2</v>
      </c>
      <c r="G193" s="46">
        <f t="shared" si="343"/>
        <v>0.57553956834532372</v>
      </c>
      <c r="H193" s="46">
        <f t="shared" si="343"/>
        <v>-0.36529680365296802</v>
      </c>
      <c r="I193" s="63">
        <f t="shared" si="343"/>
        <v>-0.20143884892086328</v>
      </c>
      <c r="J193" s="63">
        <f t="shared" si="343"/>
        <v>4.899999999999971E-2</v>
      </c>
      <c r="K193" s="63">
        <f t="shared" si="343"/>
        <v>4.8999999999999932E-2</v>
      </c>
      <c r="L193" s="63">
        <f t="shared" si="343"/>
        <v>4.8999999999999932E-2</v>
      </c>
      <c r="M193" s="63">
        <f t="shared" si="343"/>
        <v>4.8999999999999932E-2</v>
      </c>
      <c r="N193" s="63">
        <f t="shared" si="343"/>
        <v>4.8999999999999932E-2</v>
      </c>
    </row>
    <row r="194" spans="1:14" x14ac:dyDescent="0.3">
      <c r="A194" s="45" t="s">
        <v>133</v>
      </c>
      <c r="B194" s="46">
        <f>+IFERROR(B192/B$180,"nm")</f>
        <v>1.9565217391304348</v>
      </c>
      <c r="C194" s="46">
        <f t="shared" ref="C194:I194" si="344">+IFERROR(C192/C$180,"nm")</f>
        <v>3.5342465753424657</v>
      </c>
      <c r="D194" s="46">
        <f t="shared" si="344"/>
        <v>3.8082191780821919</v>
      </c>
      <c r="E194" s="46">
        <f t="shared" si="344"/>
        <v>3.25</v>
      </c>
      <c r="F194" s="46">
        <f t="shared" si="344"/>
        <v>6.6190476190476186</v>
      </c>
      <c r="G194" s="46">
        <f t="shared" si="344"/>
        <v>14.6</v>
      </c>
      <c r="H194" s="46">
        <f t="shared" si="344"/>
        <v>11.12</v>
      </c>
      <c r="I194" s="63">
        <f t="shared" si="344"/>
        <v>2.1764705882352939</v>
      </c>
      <c r="J194" s="64">
        <f>+I194</f>
        <v>2.1764705882352939</v>
      </c>
      <c r="K194" s="64">
        <f t="shared" ref="K194:N194" si="345">+J194</f>
        <v>2.1764705882352939</v>
      </c>
      <c r="L194" s="64">
        <f t="shared" si="345"/>
        <v>2.1764705882352939</v>
      </c>
      <c r="M194" s="64">
        <f t="shared" si="345"/>
        <v>2.1764705882352939</v>
      </c>
      <c r="N194" s="64">
        <f t="shared" si="345"/>
        <v>2.1764705882352939</v>
      </c>
    </row>
    <row r="195" spans="1:14" x14ac:dyDescent="0.3">
      <c r="A195" s="9" t="s">
        <v>141</v>
      </c>
      <c r="B195" s="9">
        <f>[1]Historicals!B149</f>
        <v>484</v>
      </c>
      <c r="C195" s="9">
        <f>[1]Historicals!C149</f>
        <v>511</v>
      </c>
      <c r="D195" s="9">
        <f>[1]Historicals!D149</f>
        <v>533</v>
      </c>
      <c r="E195" s="9">
        <f>[1]Historicals!E149</f>
        <v>597</v>
      </c>
      <c r="F195" s="9">
        <f>[1]Historicals!F149</f>
        <v>665</v>
      </c>
      <c r="G195" s="9">
        <f>[1]Historicals!G149</f>
        <v>830</v>
      </c>
      <c r="H195" s="9">
        <f>[1]Historicals!H149</f>
        <v>780</v>
      </c>
      <c r="I195" s="62">
        <f>[1]Historicals!I149</f>
        <v>789</v>
      </c>
      <c r="J195" s="47">
        <f>+J180*J197</f>
        <v>827.66099999999994</v>
      </c>
      <c r="K195" s="47">
        <f t="shared" ref="K195:N195" si="346">+K180*K197</f>
        <v>868.21638899999982</v>
      </c>
      <c r="L195" s="47">
        <f t="shared" si="346"/>
        <v>910.75899206099973</v>
      </c>
      <c r="M195" s="47">
        <f t="shared" si="346"/>
        <v>955.38618267198876</v>
      </c>
      <c r="N195" s="47">
        <f t="shared" si="346"/>
        <v>1002.2001056229161</v>
      </c>
    </row>
    <row r="196" spans="1:14" x14ac:dyDescent="0.3">
      <c r="A196" s="45" t="s">
        <v>129</v>
      </c>
      <c r="B196" s="46" t="str">
        <f t="shared" ref="B196:N196" si="347">+IFERROR(B195/A195-1,"nm")</f>
        <v>nm</v>
      </c>
      <c r="C196" s="46">
        <f t="shared" si="347"/>
        <v>5.5785123966942241E-2</v>
      </c>
      <c r="D196" s="46">
        <f t="shared" si="347"/>
        <v>4.3052837573385627E-2</v>
      </c>
      <c r="E196" s="46">
        <f t="shared" si="347"/>
        <v>0.12007504690431525</v>
      </c>
      <c r="F196" s="46">
        <f t="shared" si="347"/>
        <v>0.11390284757118918</v>
      </c>
      <c r="G196" s="46">
        <f t="shared" si="347"/>
        <v>0.24812030075187974</v>
      </c>
      <c r="H196" s="46">
        <f t="shared" si="347"/>
        <v>-6.0240963855421659E-2</v>
      </c>
      <c r="I196" s="63">
        <f t="shared" si="347"/>
        <v>1.1538461538461497E-2</v>
      </c>
      <c r="J196" s="63">
        <f t="shared" si="347"/>
        <v>4.8999999999999932E-2</v>
      </c>
      <c r="K196" s="63">
        <f t="shared" si="347"/>
        <v>4.8999999999999932E-2</v>
      </c>
      <c r="L196" s="63">
        <f t="shared" si="347"/>
        <v>4.8999999999999932E-2</v>
      </c>
      <c r="M196" s="63">
        <f t="shared" si="347"/>
        <v>4.9000000000000155E-2</v>
      </c>
      <c r="N196" s="63">
        <f t="shared" si="347"/>
        <v>4.8999999999999932E-2</v>
      </c>
    </row>
    <row r="197" spans="1:14" x14ac:dyDescent="0.3">
      <c r="A197" s="45" t="s">
        <v>133</v>
      </c>
      <c r="B197" s="46">
        <f>+IFERROR(B195/B$180,"nm")</f>
        <v>4.2086956521739127</v>
      </c>
      <c r="C197" s="46">
        <f t="shared" ref="C197:I197" si="348">+IFERROR(C195/C$180,"nm")</f>
        <v>7</v>
      </c>
      <c r="D197" s="46">
        <f t="shared" si="348"/>
        <v>7.3013698630136989</v>
      </c>
      <c r="E197" s="46">
        <f t="shared" si="348"/>
        <v>6.7840909090909092</v>
      </c>
      <c r="F197" s="46">
        <f t="shared" si="348"/>
        <v>15.833333333333334</v>
      </c>
      <c r="G197" s="46">
        <f t="shared" si="348"/>
        <v>27.666666666666668</v>
      </c>
      <c r="H197" s="46">
        <f t="shared" si="348"/>
        <v>31.2</v>
      </c>
      <c r="I197" s="63">
        <f t="shared" si="348"/>
        <v>7.7352941176470589</v>
      </c>
      <c r="J197" s="64">
        <f>+I197</f>
        <v>7.7352941176470589</v>
      </c>
      <c r="K197" s="64">
        <f t="shared" ref="K197:N197" si="349">+J197</f>
        <v>7.7352941176470589</v>
      </c>
      <c r="L197" s="64">
        <f t="shared" si="349"/>
        <v>7.7352941176470589</v>
      </c>
      <c r="M197" s="64">
        <f t="shared" si="349"/>
        <v>7.7352941176470589</v>
      </c>
      <c r="N197" s="64">
        <f t="shared" si="349"/>
        <v>7.7352941176470589</v>
      </c>
    </row>
    <row r="198" spans="1:14" x14ac:dyDescent="0.3">
      <c r="A198" s="42" t="s">
        <v>108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3">
      <c r="A199" s="9" t="s">
        <v>136</v>
      </c>
      <c r="B199" s="9">
        <f>[1]Historicals!B130</f>
        <v>-82</v>
      </c>
      <c r="C199" s="9">
        <f>[1]Historicals!C130</f>
        <v>-86</v>
      </c>
      <c r="D199" s="9">
        <f>[1]Historicals!D130</f>
        <v>75</v>
      </c>
      <c r="E199" s="9">
        <f>[1]Historicals!E130</f>
        <v>26</v>
      </c>
      <c r="F199" s="9">
        <f>[1]Historicals!F130</f>
        <v>-7</v>
      </c>
      <c r="G199" s="9">
        <f>[1]Historicals!G130</f>
        <v>-11</v>
      </c>
      <c r="H199" s="9">
        <f>[1]Historicals!H130</f>
        <v>40</v>
      </c>
      <c r="I199" s="62">
        <f>[1]Historicals!I130</f>
        <v>-72</v>
      </c>
      <c r="J199" s="62">
        <f>I199*(1+J200)</f>
        <v>-75.527999999999992</v>
      </c>
      <c r="K199" s="62">
        <f t="shared" ref="K199:N199" si="350">J199*(1+K200)</f>
        <v>-79.228871999999981</v>
      </c>
      <c r="L199" s="62">
        <f t="shared" si="350"/>
        <v>-83.111086727999975</v>
      </c>
      <c r="M199" s="62">
        <f t="shared" si="350"/>
        <v>-87.183529977671967</v>
      </c>
      <c r="N199" s="62">
        <f t="shared" si="350"/>
        <v>-91.455522946577887</v>
      </c>
    </row>
    <row r="200" spans="1:14" x14ac:dyDescent="0.3">
      <c r="A200" s="43" t="s">
        <v>129</v>
      </c>
      <c r="B200" s="46" t="str">
        <f t="shared" ref="B200:I200" si="351">+IFERROR(B199/A199-1,"nm")</f>
        <v>nm</v>
      </c>
      <c r="C200" s="46">
        <f t="shared" si="351"/>
        <v>4.8780487804878092E-2</v>
      </c>
      <c r="D200" s="46">
        <f t="shared" si="351"/>
        <v>-1.8720930232558139</v>
      </c>
      <c r="E200" s="46">
        <f t="shared" si="351"/>
        <v>-0.65333333333333332</v>
      </c>
      <c r="F200" s="46">
        <f t="shared" si="351"/>
        <v>-1.2692307692307692</v>
      </c>
      <c r="G200" s="46">
        <f t="shared" si="351"/>
        <v>0.5714285714285714</v>
      </c>
      <c r="H200" s="46">
        <f t="shared" si="351"/>
        <v>-4.6363636363636367</v>
      </c>
      <c r="I200" s="63">
        <f t="shared" si="351"/>
        <v>-2.8</v>
      </c>
      <c r="J200" s="63">
        <v>4.9000000000000002E-2</v>
      </c>
      <c r="K200" s="63">
        <f>J200</f>
        <v>4.9000000000000002E-2</v>
      </c>
      <c r="L200" s="63">
        <f t="shared" ref="L200:N200" si="352">K200</f>
        <v>4.9000000000000002E-2</v>
      </c>
      <c r="M200" s="63">
        <f t="shared" si="352"/>
        <v>4.9000000000000002E-2</v>
      </c>
      <c r="N200" s="63">
        <f t="shared" si="352"/>
        <v>4.9000000000000002E-2</v>
      </c>
    </row>
    <row r="201" spans="1:14" x14ac:dyDescent="0.3">
      <c r="A201" s="9" t="s">
        <v>130</v>
      </c>
      <c r="B201" s="47">
        <f t="shared" ref="B201:H201" si="353">+B208+B204</f>
        <v>-1022</v>
      </c>
      <c r="C201" s="47">
        <f t="shared" si="353"/>
        <v>-1089</v>
      </c>
      <c r="D201" s="47">
        <f t="shared" si="353"/>
        <v>-633</v>
      </c>
      <c r="E201" s="47">
        <f t="shared" si="353"/>
        <v>-1346</v>
      </c>
      <c r="F201" s="47">
        <f t="shared" si="353"/>
        <v>-1694</v>
      </c>
      <c r="G201" s="47">
        <f t="shared" si="353"/>
        <v>-1855</v>
      </c>
      <c r="H201" s="47">
        <f t="shared" si="353"/>
        <v>-2120</v>
      </c>
      <c r="I201" s="47">
        <f>+I208+I204</f>
        <v>-2085</v>
      </c>
      <c r="J201" s="47">
        <f>+J199*J203</f>
        <v>-2187.1649999999995</v>
      </c>
      <c r="K201" s="47">
        <f t="shared" ref="K201:N201" si="354">+K199*K203</f>
        <v>-2294.3360849999995</v>
      </c>
      <c r="L201" s="47">
        <f t="shared" si="354"/>
        <v>-2406.7585531649993</v>
      </c>
      <c r="M201" s="47">
        <f t="shared" si="354"/>
        <v>-2524.6897222700841</v>
      </c>
      <c r="N201" s="47">
        <f t="shared" si="354"/>
        <v>-2648.3995186613179</v>
      </c>
    </row>
    <row r="202" spans="1:14" x14ac:dyDescent="0.3">
      <c r="A202" s="45" t="s">
        <v>129</v>
      </c>
      <c r="B202" s="46" t="str">
        <f t="shared" ref="B202:H202" si="355">+IFERROR(B201/A201-1,"nm")</f>
        <v>nm</v>
      </c>
      <c r="C202" s="46">
        <f t="shared" si="355"/>
        <v>6.5557729941291498E-2</v>
      </c>
      <c r="D202" s="46">
        <f t="shared" si="355"/>
        <v>-0.41873278236914602</v>
      </c>
      <c r="E202" s="46">
        <f t="shared" si="355"/>
        <v>1.126382306477093</v>
      </c>
      <c r="F202" s="46">
        <f t="shared" si="355"/>
        <v>0.25854383358098065</v>
      </c>
      <c r="G202" s="46">
        <f t="shared" si="355"/>
        <v>9.5041322314049603E-2</v>
      </c>
      <c r="H202" s="46">
        <f t="shared" si="355"/>
        <v>0.14285714285714279</v>
      </c>
      <c r="I202" s="63">
        <f>+IFERROR(I201/H201-1,"nm")</f>
        <v>-1.650943396226412E-2</v>
      </c>
      <c r="J202" s="63">
        <f t="shared" ref="J202:N202" si="356">+IFERROR(J201/I201-1,"nm")</f>
        <v>4.899999999999971E-2</v>
      </c>
      <c r="K202" s="63">
        <f t="shared" si="356"/>
        <v>4.8999999999999932E-2</v>
      </c>
      <c r="L202" s="63">
        <f t="shared" si="356"/>
        <v>4.8999999999999932E-2</v>
      </c>
      <c r="M202" s="63">
        <f t="shared" si="356"/>
        <v>4.8999999999999932E-2</v>
      </c>
      <c r="N202" s="63">
        <f t="shared" si="356"/>
        <v>4.8999999999999932E-2</v>
      </c>
    </row>
    <row r="203" spans="1:14" x14ac:dyDescent="0.3">
      <c r="A203" s="45" t="s">
        <v>131</v>
      </c>
      <c r="B203" s="46">
        <f>+IFERROR(B201/B$199,"nm")</f>
        <v>12.463414634146341</v>
      </c>
      <c r="C203" s="46">
        <f t="shared" ref="C203:I203" si="357">+IFERROR(C201/C$199,"nm")</f>
        <v>12.662790697674419</v>
      </c>
      <c r="D203" s="46">
        <f t="shared" si="357"/>
        <v>-8.44</v>
      </c>
      <c r="E203" s="46">
        <f t="shared" si="357"/>
        <v>-51.769230769230766</v>
      </c>
      <c r="F203" s="46">
        <f t="shared" si="357"/>
        <v>242</v>
      </c>
      <c r="G203" s="46">
        <f t="shared" si="357"/>
        <v>168.63636363636363</v>
      </c>
      <c r="H203" s="46">
        <f t="shared" si="357"/>
        <v>-53</v>
      </c>
      <c r="I203" s="63">
        <f t="shared" si="357"/>
        <v>28.958333333333332</v>
      </c>
      <c r="J203" s="64">
        <f>+I203</f>
        <v>28.958333333333332</v>
      </c>
      <c r="K203" s="64">
        <f t="shared" ref="K203:N203" si="358">+J203</f>
        <v>28.958333333333332</v>
      </c>
      <c r="L203" s="64">
        <f t="shared" si="358"/>
        <v>28.958333333333332</v>
      </c>
      <c r="M203" s="64">
        <f t="shared" si="358"/>
        <v>28.958333333333332</v>
      </c>
      <c r="N203" s="64">
        <f t="shared" si="358"/>
        <v>28.958333333333332</v>
      </c>
    </row>
    <row r="204" spans="1:14" x14ac:dyDescent="0.3">
      <c r="A204" s="9" t="s">
        <v>132</v>
      </c>
      <c r="B204" s="9">
        <f>[1]Historicals!B174</f>
        <v>75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62">
        <f>[1]Historicals!I174</f>
        <v>134</v>
      </c>
      <c r="J204" s="47">
        <f>+J207*J214</f>
        <v>140.56599999999997</v>
      </c>
      <c r="K204" s="47">
        <f t="shared" ref="K204:N204" si="359">+K207*K214</f>
        <v>147.45373399999997</v>
      </c>
      <c r="L204" s="47">
        <f t="shared" si="359"/>
        <v>154.67896696599996</v>
      </c>
      <c r="M204" s="47">
        <f t="shared" si="359"/>
        <v>162.25823634733396</v>
      </c>
      <c r="N204" s="47">
        <f t="shared" si="359"/>
        <v>170.2088899283533</v>
      </c>
    </row>
    <row r="205" spans="1:14" x14ac:dyDescent="0.3">
      <c r="A205" s="45" t="s">
        <v>129</v>
      </c>
      <c r="B205" s="46" t="str">
        <f t="shared" ref="B205:N205" si="360">+IFERROR(B204/A204-1,"nm")</f>
        <v>nm</v>
      </c>
      <c r="C205" s="46">
        <f t="shared" si="360"/>
        <v>0.12000000000000011</v>
      </c>
      <c r="D205" s="46">
        <f t="shared" si="360"/>
        <v>8.3333333333333259E-2</v>
      </c>
      <c r="E205" s="46">
        <f t="shared" si="360"/>
        <v>0.20879120879120872</v>
      </c>
      <c r="F205" s="46">
        <f t="shared" si="360"/>
        <v>5.4545454545454453E-2</v>
      </c>
      <c r="G205" s="46">
        <f t="shared" si="360"/>
        <v>-3.4482758620689613E-2</v>
      </c>
      <c r="H205" s="46">
        <f t="shared" si="360"/>
        <v>0.2589285714285714</v>
      </c>
      <c r="I205" s="63">
        <f t="shared" si="360"/>
        <v>-4.9645390070921946E-2</v>
      </c>
      <c r="J205" s="63">
        <f t="shared" si="360"/>
        <v>4.899999999999971E-2</v>
      </c>
      <c r="K205" s="63">
        <f t="shared" si="360"/>
        <v>4.8999999999999932E-2</v>
      </c>
      <c r="L205" s="63">
        <f t="shared" si="360"/>
        <v>4.8999999999999932E-2</v>
      </c>
      <c r="M205" s="63">
        <f t="shared" si="360"/>
        <v>4.8999999999999932E-2</v>
      </c>
      <c r="N205" s="63">
        <f t="shared" si="360"/>
        <v>4.8999999999999932E-2</v>
      </c>
    </row>
    <row r="206" spans="1:14" x14ac:dyDescent="0.3">
      <c r="A206" s="45" t="s">
        <v>133</v>
      </c>
      <c r="B206" s="46">
        <f>+IFERROR(B204/B$199,"nm")</f>
        <v>-0.91463414634146345</v>
      </c>
      <c r="C206" s="46">
        <f t="shared" ref="C206:I206" si="361">+IFERROR(C204/C$199,"nm")</f>
        <v>-0.97674418604651159</v>
      </c>
      <c r="D206" s="46">
        <f t="shared" si="361"/>
        <v>1.2133333333333334</v>
      </c>
      <c r="E206" s="46">
        <f t="shared" si="361"/>
        <v>4.2307692307692308</v>
      </c>
      <c r="F206" s="46">
        <f t="shared" si="361"/>
        <v>-16.571428571428573</v>
      </c>
      <c r="G206" s="46">
        <f t="shared" si="361"/>
        <v>-10.181818181818182</v>
      </c>
      <c r="H206" s="46">
        <f t="shared" si="361"/>
        <v>3.5249999999999999</v>
      </c>
      <c r="I206" s="63">
        <f t="shared" si="361"/>
        <v>-1.8611111111111112</v>
      </c>
      <c r="J206" s="63">
        <f t="shared" ref="J206:N206" si="362">+IFERROR(J204/J$21,"nm")</f>
        <v>7.1295611571144954E-3</v>
      </c>
      <c r="K206" s="63">
        <f t="shared" si="362"/>
        <v>6.9717381356456604E-3</v>
      </c>
      <c r="L206" s="63">
        <f t="shared" si="362"/>
        <v>6.82798839984982E-3</v>
      </c>
      <c r="M206" s="63">
        <f t="shared" si="362"/>
        <v>6.6698196877426879E-3</v>
      </c>
      <c r="N206" s="63">
        <f t="shared" si="362"/>
        <v>6.4953633232301602E-3</v>
      </c>
    </row>
    <row r="207" spans="1:14" x14ac:dyDescent="0.3">
      <c r="A207" s="45" t="s">
        <v>140</v>
      </c>
      <c r="B207" s="46">
        <f t="shared" ref="B207:I207" si="363">+IFERROR(B204/B214,"nm")</f>
        <v>0.10518934081346423</v>
      </c>
      <c r="C207" s="46">
        <f t="shared" si="363"/>
        <v>8.9647812166488788E-2</v>
      </c>
      <c r="D207" s="46">
        <f t="shared" si="363"/>
        <v>7.3505654281098551E-2</v>
      </c>
      <c r="E207" s="46">
        <f t="shared" si="363"/>
        <v>7.586206896551724E-2</v>
      </c>
      <c r="F207" s="46">
        <f t="shared" si="363"/>
        <v>6.9336521219366412E-2</v>
      </c>
      <c r="G207" s="46">
        <f t="shared" si="363"/>
        <v>5.845511482254697E-2</v>
      </c>
      <c r="H207" s="46">
        <f t="shared" si="363"/>
        <v>7.5401069518716571E-2</v>
      </c>
      <c r="I207" s="63">
        <f t="shared" si="363"/>
        <v>7.374793615850303E-2</v>
      </c>
      <c r="J207" s="64">
        <f>+I207</f>
        <v>7.374793615850303E-2</v>
      </c>
      <c r="K207" s="64">
        <f t="shared" ref="K207:N207" si="364">+J207</f>
        <v>7.374793615850303E-2</v>
      </c>
      <c r="L207" s="64">
        <f t="shared" si="364"/>
        <v>7.374793615850303E-2</v>
      </c>
      <c r="M207" s="64">
        <f t="shared" si="364"/>
        <v>7.374793615850303E-2</v>
      </c>
      <c r="N207" s="64">
        <f t="shared" si="364"/>
        <v>7.374793615850303E-2</v>
      </c>
    </row>
    <row r="208" spans="1:14" x14ac:dyDescent="0.3">
      <c r="A208" s="9" t="s">
        <v>134</v>
      </c>
      <c r="B208" s="9">
        <f>[1]Historicals!B141</f>
        <v>-1097</v>
      </c>
      <c r="C208" s="9">
        <f>[1]Historicals!C141</f>
        <v>-1173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62">
        <f>[1]Historicals!I141</f>
        <v>-2219</v>
      </c>
      <c r="J208" s="62">
        <f>+J201-J204</f>
        <v>-2327.7309999999993</v>
      </c>
      <c r="K208" s="62">
        <f t="shared" ref="K208:N208" si="365">+K201-K204</f>
        <v>-2441.7898189999996</v>
      </c>
      <c r="L208" s="62">
        <f t="shared" si="365"/>
        <v>-2561.4375201309995</v>
      </c>
      <c r="M208" s="62">
        <f t="shared" si="365"/>
        <v>-2686.947958617418</v>
      </c>
      <c r="N208" s="62">
        <f t="shared" si="365"/>
        <v>-2818.6084085896709</v>
      </c>
    </row>
    <row r="209" spans="1:14" x14ac:dyDescent="0.3">
      <c r="A209" s="45" t="s">
        <v>129</v>
      </c>
      <c r="B209" s="46" t="str">
        <f t="shared" ref="B209:N209" si="366">+IFERROR(B208/A208-1,"nm")</f>
        <v>nm</v>
      </c>
      <c r="C209" s="46">
        <f t="shared" si="366"/>
        <v>6.9279854147675568E-2</v>
      </c>
      <c r="D209" s="46">
        <f t="shared" si="366"/>
        <v>-0.38277919863597609</v>
      </c>
      <c r="E209" s="46">
        <f t="shared" si="366"/>
        <v>1.0110497237569063</v>
      </c>
      <c r="F209" s="46">
        <f t="shared" si="366"/>
        <v>0.24313186813186816</v>
      </c>
      <c r="G209" s="46">
        <f t="shared" si="366"/>
        <v>8.6740331491712785E-2</v>
      </c>
      <c r="H209" s="46">
        <f t="shared" si="366"/>
        <v>0.14946619217081847</v>
      </c>
      <c r="I209" s="63">
        <f t="shared" si="366"/>
        <v>-1.8575851393188847E-2</v>
      </c>
      <c r="J209" s="63">
        <f t="shared" si="366"/>
        <v>4.899999999999971E-2</v>
      </c>
      <c r="K209" s="63">
        <f t="shared" si="366"/>
        <v>4.9000000000000155E-2</v>
      </c>
      <c r="L209" s="63">
        <f t="shared" si="366"/>
        <v>4.8999999999999932E-2</v>
      </c>
      <c r="M209" s="63">
        <f t="shared" si="366"/>
        <v>4.899999999999971E-2</v>
      </c>
      <c r="N209" s="63">
        <f t="shared" si="366"/>
        <v>4.899999999999971E-2</v>
      </c>
    </row>
    <row r="210" spans="1:14" x14ac:dyDescent="0.3">
      <c r="A210" s="45" t="s">
        <v>131</v>
      </c>
      <c r="B210" s="46">
        <f>+IFERROR(B208/B$199,"nm")</f>
        <v>13.378048780487806</v>
      </c>
      <c r="C210" s="46">
        <f t="shared" ref="C210:N210" si="367">+IFERROR(C208/C$199,"nm")</f>
        <v>13.63953488372093</v>
      </c>
      <c r="D210" s="46">
        <f t="shared" si="367"/>
        <v>-9.6533333333333342</v>
      </c>
      <c r="E210" s="46">
        <f t="shared" si="367"/>
        <v>-56</v>
      </c>
      <c r="F210" s="46">
        <f t="shared" si="367"/>
        <v>258.57142857142856</v>
      </c>
      <c r="G210" s="46">
        <f t="shared" si="367"/>
        <v>178.81818181818181</v>
      </c>
      <c r="H210" s="46">
        <f t="shared" si="367"/>
        <v>-56.524999999999999</v>
      </c>
      <c r="I210" s="63">
        <f t="shared" si="367"/>
        <v>30.819444444444443</v>
      </c>
      <c r="J210" s="63">
        <f t="shared" si="367"/>
        <v>30.819444444444439</v>
      </c>
      <c r="K210" s="63">
        <f t="shared" si="367"/>
        <v>30.819444444444446</v>
      </c>
      <c r="L210" s="63">
        <f t="shared" si="367"/>
        <v>30.819444444444446</v>
      </c>
      <c r="M210" s="63">
        <f t="shared" si="367"/>
        <v>30.819444444444443</v>
      </c>
      <c r="N210" s="63">
        <f t="shared" si="367"/>
        <v>30.819444444444439</v>
      </c>
    </row>
    <row r="211" spans="1:14" x14ac:dyDescent="0.3">
      <c r="A211" s="9" t="s">
        <v>135</v>
      </c>
      <c r="B211" s="9">
        <f>[1]Historicals!B163</f>
        <v>104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62">
        <f>[1]Historicals!I163</f>
        <v>50</v>
      </c>
      <c r="J211" s="47">
        <f>+J199*J213</f>
        <v>52.449999999999996</v>
      </c>
      <c r="K211" s="47">
        <f t="shared" ref="K211:N211" si="368">+K199*K213</f>
        <v>55.020049999999983</v>
      </c>
      <c r="L211" s="47">
        <f t="shared" si="368"/>
        <v>57.716032449999979</v>
      </c>
      <c r="M211" s="47">
        <f t="shared" si="368"/>
        <v>60.544118040049973</v>
      </c>
      <c r="N211" s="47">
        <f t="shared" si="368"/>
        <v>63.510779824012417</v>
      </c>
    </row>
    <row r="212" spans="1:14" x14ac:dyDescent="0.3">
      <c r="A212" s="45" t="s">
        <v>129</v>
      </c>
      <c r="B212" s="46" t="str">
        <f t="shared" ref="B212:N212" si="369">+IFERROR(B211/A211-1,"nm")</f>
        <v>nm</v>
      </c>
      <c r="C212" s="46">
        <f t="shared" si="369"/>
        <v>1.5384615384615383</v>
      </c>
      <c r="D212" s="46">
        <f t="shared" si="369"/>
        <v>0.10227272727272729</v>
      </c>
      <c r="E212" s="46">
        <f t="shared" si="369"/>
        <v>-0.45360824742268047</v>
      </c>
      <c r="F212" s="46">
        <f t="shared" si="369"/>
        <v>1.3710691823899372</v>
      </c>
      <c r="G212" s="46">
        <f t="shared" si="369"/>
        <v>-0.156498673740053</v>
      </c>
      <c r="H212" s="46">
        <f t="shared" si="369"/>
        <v>-0.96540880503144655</v>
      </c>
      <c r="I212" s="63">
        <f t="shared" si="369"/>
        <v>3.5454545454545459</v>
      </c>
      <c r="J212" s="63">
        <f t="shared" si="369"/>
        <v>4.8999999999999932E-2</v>
      </c>
      <c r="K212" s="63">
        <f t="shared" si="369"/>
        <v>4.899999999999971E-2</v>
      </c>
      <c r="L212" s="63">
        <f t="shared" si="369"/>
        <v>4.8999999999999932E-2</v>
      </c>
      <c r="M212" s="63">
        <f t="shared" si="369"/>
        <v>4.8999999999999932E-2</v>
      </c>
      <c r="N212" s="63">
        <f t="shared" si="369"/>
        <v>4.8999999999999932E-2</v>
      </c>
    </row>
    <row r="213" spans="1:14" x14ac:dyDescent="0.3">
      <c r="A213" s="45" t="s">
        <v>133</v>
      </c>
      <c r="B213" s="46">
        <f>+IFERROR(B211/B$199,"nm")</f>
        <v>-1.2682926829268293</v>
      </c>
      <c r="C213" s="46">
        <f t="shared" ref="C213:I213" si="370">+IFERROR(C211/C$199,"nm")</f>
        <v>-3.0697674418604652</v>
      </c>
      <c r="D213" s="46">
        <f t="shared" si="370"/>
        <v>3.88</v>
      </c>
      <c r="E213" s="46">
        <f t="shared" si="370"/>
        <v>6.115384615384615</v>
      </c>
      <c r="F213" s="46">
        <f t="shared" si="370"/>
        <v>-53.857142857142854</v>
      </c>
      <c r="G213" s="46">
        <f t="shared" si="370"/>
        <v>-28.90909090909091</v>
      </c>
      <c r="H213" s="46">
        <f t="shared" si="370"/>
        <v>0.27500000000000002</v>
      </c>
      <c r="I213" s="63">
        <f t="shared" si="370"/>
        <v>-0.69444444444444442</v>
      </c>
      <c r="J213" s="64">
        <f>+I213</f>
        <v>-0.69444444444444442</v>
      </c>
      <c r="K213" s="64">
        <f t="shared" ref="K213:N213" si="371">+J213</f>
        <v>-0.69444444444444442</v>
      </c>
      <c r="L213" s="64">
        <f t="shared" si="371"/>
        <v>-0.69444444444444442</v>
      </c>
      <c r="M213" s="64">
        <f t="shared" si="371"/>
        <v>-0.69444444444444442</v>
      </c>
      <c r="N213" s="64">
        <f t="shared" si="371"/>
        <v>-0.69444444444444442</v>
      </c>
    </row>
    <row r="214" spans="1:14" x14ac:dyDescent="0.3">
      <c r="A214" s="9" t="s">
        <v>141</v>
      </c>
      <c r="B214" s="9">
        <f>[1]Historicals!B152</f>
        <v>713</v>
      </c>
      <c r="C214" s="9">
        <f>[1]Historicals!C152</f>
        <v>937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62">
        <f>[1]Historicals!I152</f>
        <v>1817</v>
      </c>
      <c r="J214" s="47">
        <f>+J199*J216</f>
        <v>1906.0329999999997</v>
      </c>
      <c r="K214" s="47">
        <f>+K199*K216</f>
        <v>1999.4286169999996</v>
      </c>
      <c r="L214" s="47">
        <f>+L199*L216</f>
        <v>2097.4006192329994</v>
      </c>
      <c r="M214" s="47">
        <f>+M199*M216</f>
        <v>2200.1732495754163</v>
      </c>
      <c r="N214" s="47">
        <f>+N199*N216</f>
        <v>2307.9817388046113</v>
      </c>
    </row>
    <row r="215" spans="1:14" x14ac:dyDescent="0.3">
      <c r="A215" s="45" t="s">
        <v>129</v>
      </c>
      <c r="B215" s="46" t="str">
        <f t="shared" ref="B215:N215" si="372">+IFERROR(B214/A214-1,"nm")</f>
        <v>nm</v>
      </c>
      <c r="C215" s="46">
        <f t="shared" si="372"/>
        <v>0.31416549789621318</v>
      </c>
      <c r="D215" s="46">
        <f t="shared" si="372"/>
        <v>0.32123799359658478</v>
      </c>
      <c r="E215" s="46">
        <f t="shared" si="372"/>
        <v>0.17124394184168024</v>
      </c>
      <c r="F215" s="46">
        <f t="shared" si="372"/>
        <v>0.15379310344827579</v>
      </c>
      <c r="G215" s="46">
        <f t="shared" si="372"/>
        <v>0.14524805738194857</v>
      </c>
      <c r="H215" s="46">
        <f t="shared" si="372"/>
        <v>-2.4008350730688965E-2</v>
      </c>
      <c r="I215" s="63">
        <f t="shared" si="372"/>
        <v>-2.8342245989304793E-2</v>
      </c>
      <c r="J215" s="63">
        <f t="shared" si="372"/>
        <v>4.899999999999971E-2</v>
      </c>
      <c r="K215" s="63">
        <f t="shared" si="372"/>
        <v>4.8999999999999932E-2</v>
      </c>
      <c r="L215" s="63">
        <f t="shared" si="372"/>
        <v>4.8999999999999932E-2</v>
      </c>
      <c r="M215" s="63">
        <f t="shared" si="372"/>
        <v>4.8999999999999932E-2</v>
      </c>
      <c r="N215" s="63">
        <f t="shared" si="372"/>
        <v>4.899999999999971E-2</v>
      </c>
    </row>
    <row r="216" spans="1:14" x14ac:dyDescent="0.3">
      <c r="A216" s="45" t="s">
        <v>133</v>
      </c>
      <c r="B216" s="46">
        <f>+IFERROR(B214/B$199,"nm")</f>
        <v>-8.6951219512195124</v>
      </c>
      <c r="C216" s="46">
        <f t="shared" ref="C216:I216" si="373">+IFERROR(C214/C$199,"nm")</f>
        <v>-10.895348837209303</v>
      </c>
      <c r="D216" s="46">
        <f t="shared" si="373"/>
        <v>16.506666666666668</v>
      </c>
      <c r="E216" s="46">
        <f t="shared" si="373"/>
        <v>55.769230769230766</v>
      </c>
      <c r="F216" s="46">
        <f t="shared" si="373"/>
        <v>-239</v>
      </c>
      <c r="G216" s="46">
        <f t="shared" si="373"/>
        <v>-174.18181818181819</v>
      </c>
      <c r="H216" s="46">
        <f t="shared" si="373"/>
        <v>46.75</v>
      </c>
      <c r="I216" s="63">
        <f t="shared" si="373"/>
        <v>-25.236111111111111</v>
      </c>
      <c r="J216" s="64">
        <f>+I216</f>
        <v>-25.236111111111111</v>
      </c>
      <c r="K216" s="64">
        <f t="shared" ref="K216:N216" si="374">+J216</f>
        <v>-25.236111111111111</v>
      </c>
      <c r="L216" s="64">
        <f t="shared" si="374"/>
        <v>-25.236111111111111</v>
      </c>
      <c r="M216" s="64">
        <f t="shared" si="374"/>
        <v>-25.236111111111111</v>
      </c>
      <c r="N216" s="64">
        <f t="shared" si="374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1"/>
  <sheetViews>
    <sheetView workbookViewId="0">
      <selection activeCell="E71" sqref="E71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157</v>
      </c>
    </row>
    <row r="4" spans="1:15" x14ac:dyDescent="0.3">
      <c r="A4" s="41" t="s">
        <v>129</v>
      </c>
      <c r="B4" s="49" t="str">
        <f>IFERROR(B3/A3-1,"nm")</f>
        <v>nm</v>
      </c>
      <c r="C4" s="49">
        <f t="shared" ref="C4:N4" si="1">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>
        <f t="shared" si="1"/>
        <v>-1</v>
      </c>
      <c r="K4" s="49" t="str">
        <f t="shared" si="1"/>
        <v>nm</v>
      </c>
      <c r="L4" s="49" t="str">
        <f t="shared" si="1"/>
        <v>nm</v>
      </c>
      <c r="M4" s="49" t="str">
        <f t="shared" si="1"/>
        <v>nm</v>
      </c>
      <c r="N4" s="49" t="str">
        <f t="shared" si="1"/>
        <v>nm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3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614.47004833009953</v>
      </c>
      <c r="K6" s="51">
        <f>'Segmental forecast'!K8</f>
        <v>647.52992769559432</v>
      </c>
      <c r="L6" s="51">
        <f>'Segmental forecast'!L8</f>
        <v>682.19621334572435</v>
      </c>
      <c r="M6" s="51">
        <f>'Segmental forecast'!M8</f>
        <v>719.20647863088527</v>
      </c>
      <c r="N6" s="51">
        <f>'Segmental forecast'!N8</f>
        <v>758.84730830612352</v>
      </c>
    </row>
    <row r="7" spans="1:15" x14ac:dyDescent="0.3">
      <c r="A7" s="4" t="s">
        <v>134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-614.47004833009953</v>
      </c>
      <c r="K7" s="5">
        <f t="shared" si="2"/>
        <v>-647.52992769559432</v>
      </c>
      <c r="L7" s="5">
        <f t="shared" si="2"/>
        <v>-682.19621334572435</v>
      </c>
      <c r="M7" s="5">
        <f t="shared" si="2"/>
        <v>-719.20647863088527</v>
      </c>
      <c r="N7" s="5">
        <f t="shared" si="2"/>
        <v>-758.84730830612352</v>
      </c>
    </row>
    <row r="8" spans="1:15" x14ac:dyDescent="0.3">
      <c r="A8" s="41" t="s">
        <v>129</v>
      </c>
      <c r="B8" s="49" t="str">
        <f>IFERROR(B7/A7-1,"nm")</f>
        <v>nm</v>
      </c>
      <c r="C8" s="49">
        <f t="shared" ref="C8:I8" si="3">IFERROR(C7/B7-1,"nm")</f>
        <v>9.6621781242617555E-2</v>
      </c>
      <c r="D8" s="49">
        <f t="shared" si="3"/>
        <v>6.5273588970271357E-2</v>
      </c>
      <c r="E8" s="49">
        <f t="shared" si="3"/>
        <v>-0.11445904954499497</v>
      </c>
      <c r="F8" s="49">
        <f t="shared" si="3"/>
        <v>0.10755880337976698</v>
      </c>
      <c r="G8" s="49">
        <f t="shared" si="3"/>
        <v>-0.38639175257731961</v>
      </c>
      <c r="H8" s="49">
        <f t="shared" si="3"/>
        <v>1.32627688172043</v>
      </c>
      <c r="I8" s="49">
        <f t="shared" si="3"/>
        <v>-9.67788530983682E-3</v>
      </c>
      <c r="J8" s="49"/>
      <c r="K8" s="49"/>
      <c r="L8" s="49"/>
      <c r="M8" s="49"/>
      <c r="N8" s="49"/>
    </row>
    <row r="9" spans="1:15" x14ac:dyDescent="0.3">
      <c r="A9" s="41" t="s">
        <v>131</v>
      </c>
      <c r="B9" s="49">
        <f>IFERROR(B7/B3,"nm")</f>
        <v>0.13832881278389594</v>
      </c>
      <c r="C9" s="49">
        <f t="shared" ref="C9:N9" si="4">IFERROR(C7/C3,"nm")</f>
        <v>0.14337781072399308</v>
      </c>
      <c r="D9" s="49">
        <f t="shared" si="4"/>
        <v>0.14395924308588065</v>
      </c>
      <c r="E9" s="49">
        <f t="shared" si="4"/>
        <v>0.12031211363573921</v>
      </c>
      <c r="F9" s="49">
        <f t="shared" si="4"/>
        <v>0.12398701331901731</v>
      </c>
      <c r="G9" s="49">
        <f t="shared" si="4"/>
        <v>7.9565810229126011E-2</v>
      </c>
      <c r="H9" s="49">
        <f t="shared" si="4"/>
        <v>0.1554402981723472</v>
      </c>
      <c r="I9" s="49">
        <f t="shared" si="4"/>
        <v>0.14677799186469706</v>
      </c>
      <c r="J9" s="49" t="str">
        <f t="shared" si="4"/>
        <v>nm</v>
      </c>
      <c r="K9" s="49" t="str">
        <f t="shared" si="4"/>
        <v>nm</v>
      </c>
      <c r="L9" s="49" t="str">
        <f t="shared" si="4"/>
        <v>nm</v>
      </c>
      <c r="M9" s="49" t="str">
        <f t="shared" si="4"/>
        <v>nm</v>
      </c>
      <c r="N9" s="49" t="str">
        <f t="shared" si="4"/>
        <v>nm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159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3">
      <c r="A13" s="52" t="s">
        <v>160</v>
      </c>
      <c r="B13" s="53">
        <f>IFERROR(B12/B11,"nm")</f>
        <v>0.22164090368608799</v>
      </c>
      <c r="C13" s="53">
        <f t="shared" ref="C13:N13" si="6">IFERROR(C12/C11,"nm")</f>
        <v>0.18667531905688947</v>
      </c>
      <c r="D13" s="53">
        <f t="shared" si="6"/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 t="shared" si="6"/>
        <v>0.14021918630836211</v>
      </c>
      <c r="I13" s="53">
        <f t="shared" si="6"/>
        <v>9.0963764847391368E-2</v>
      </c>
      <c r="J13" s="53" t="str">
        <f t="shared" si="6"/>
        <v>nm</v>
      </c>
      <c r="K13" s="53" t="str">
        <f t="shared" si="6"/>
        <v>nm</v>
      </c>
      <c r="L13" s="53" t="str">
        <f t="shared" si="6"/>
        <v>nm</v>
      </c>
      <c r="M13" s="53" t="str">
        <f t="shared" si="6"/>
        <v>nm</v>
      </c>
      <c r="N13" s="53" t="str">
        <f t="shared" si="6"/>
        <v>nm</v>
      </c>
    </row>
    <row r="14" spans="1:15" ht="15" thickBot="1" x14ac:dyDescent="0.35">
      <c r="A14" s="6" t="s">
        <v>161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162</v>
      </c>
      <c r="B15" s="3">
        <f>[1]Historicals!B18</f>
        <v>1768.8</v>
      </c>
      <c r="C15" s="3">
        <f>[1]Historicals!C18</f>
        <v>1742.5</v>
      </c>
      <c r="D15" s="3">
        <f>[1]Historicals!D18</f>
        <v>1692</v>
      </c>
      <c r="E15" s="3">
        <f>[1]Historicals!E18</f>
        <v>1659.1</v>
      </c>
      <c r="F15" s="3">
        <f>[1]Historicals!F18</f>
        <v>1618.4</v>
      </c>
      <c r="G15" s="3">
        <f>[1]Historicals!G18</f>
        <v>1591.6</v>
      </c>
      <c r="H15" s="3">
        <f>[1]Historicals!H18</f>
        <v>1609.4</v>
      </c>
      <c r="I15" s="3">
        <f>[1]Historicals!I18</f>
        <v>1610.8</v>
      </c>
      <c r="J15" s="3"/>
      <c r="K15" s="3"/>
      <c r="L15" s="3"/>
      <c r="M15" s="3"/>
      <c r="N15" s="3"/>
      <c r="O15" t="s">
        <v>163</v>
      </c>
    </row>
    <row r="16" spans="1:15" x14ac:dyDescent="0.3">
      <c r="A16" t="s">
        <v>164</v>
      </c>
      <c r="B16" s="55">
        <f>IFERROR(B14/B15,"nm")</f>
        <v>1.8504070556309362</v>
      </c>
      <c r="C16" s="55">
        <f t="shared" ref="C16:I16" si="8">IFERROR(C14/C15,"nm")</f>
        <v>2.1578192252510759</v>
      </c>
      <c r="D16" s="55">
        <f t="shared" si="8"/>
        <v>2.5059101654846336</v>
      </c>
      <c r="E16" s="55">
        <f t="shared" si="8"/>
        <v>1.1650895063588693</v>
      </c>
      <c r="F16" s="55">
        <f t="shared" si="8"/>
        <v>2.4894957983193278</v>
      </c>
      <c r="G16" s="55">
        <f t="shared" si="8"/>
        <v>1.5952500628298569</v>
      </c>
      <c r="H16" s="55">
        <f t="shared" si="8"/>
        <v>3.5584689946563937</v>
      </c>
      <c r="I16" s="55">
        <f t="shared" si="8"/>
        <v>3.7534144524459898</v>
      </c>
      <c r="J16" s="55"/>
      <c r="K16" s="55"/>
      <c r="L16" s="55"/>
      <c r="M16" s="55"/>
      <c r="N16" s="55"/>
    </row>
    <row r="17" spans="1:15" x14ac:dyDescent="0.3">
      <c r="A17" t="s">
        <v>165</v>
      </c>
      <c r="B17" s="55">
        <f>-[1]Historicals!B90/B15</f>
        <v>0.508254183627318</v>
      </c>
      <c r="C17" s="55">
        <f>-[1]Historicals!C90/C15</f>
        <v>0.58651362984218081</v>
      </c>
      <c r="D17" s="55">
        <f>-[1]Historicals!D90/D15</f>
        <v>0.66962174940898345</v>
      </c>
      <c r="E17" s="55">
        <f>-[1]Historicals!E90/E15</f>
        <v>0.74920137423904531</v>
      </c>
      <c r="F17" s="55">
        <f>-[1]Historicals!F90/F15</f>
        <v>0.82303509639149774</v>
      </c>
      <c r="G17" s="55">
        <f>-[1]Historicals!G90/G15</f>
        <v>0.91228951997989449</v>
      </c>
      <c r="H17" s="55">
        <f>-[1]Historicals!H90/H15</f>
        <v>1.0177705977382876</v>
      </c>
      <c r="I17" s="55">
        <f>-[1]Historicals!I90/I15</f>
        <v>1.1404271169605165</v>
      </c>
      <c r="J17" s="55"/>
      <c r="K17" s="55"/>
      <c r="L17" s="55"/>
      <c r="M17" s="55"/>
      <c r="N17" s="55"/>
    </row>
    <row r="18" spans="1:15" x14ac:dyDescent="0.3">
      <c r="A18" s="52" t="s">
        <v>129</v>
      </c>
      <c r="B18" s="53" t="str">
        <f>IFERROR(B17/A17-1,"nm")</f>
        <v>nm</v>
      </c>
      <c r="C18" s="53">
        <f t="shared" ref="C18:I18" si="9">IFERROR(C17/B17-1,"nm")</f>
        <v>0.15397698383186809</v>
      </c>
      <c r="D18" s="53">
        <f t="shared" si="9"/>
        <v>0.14169853067040461</v>
      </c>
      <c r="E18" s="53">
        <f t="shared" si="9"/>
        <v>0.11884265243818604</v>
      </c>
      <c r="F18" s="53">
        <f t="shared" si="9"/>
        <v>9.8549902190775418E-2</v>
      </c>
      <c r="G18" s="53">
        <f t="shared" si="9"/>
        <v>0.10844546481641237</v>
      </c>
      <c r="H18" s="53">
        <f t="shared" si="9"/>
        <v>0.11562237146023313</v>
      </c>
      <c r="I18" s="53">
        <f t="shared" si="9"/>
        <v>0.12051489745803123</v>
      </c>
      <c r="J18" s="54"/>
      <c r="K18" s="54"/>
      <c r="L18" s="54"/>
      <c r="M18" s="54"/>
      <c r="N18" s="54"/>
      <c r="O18" t="s">
        <v>166</v>
      </c>
    </row>
    <row r="19" spans="1:15" x14ac:dyDescent="0.3">
      <c r="A19" s="52" t="s">
        <v>167</v>
      </c>
      <c r="B19" s="53">
        <f>IFERROR(B17*B15/B14,"nm")</f>
        <v>0.27467155514818214</v>
      </c>
      <c r="C19" s="53">
        <f t="shared" ref="C19:I19" si="10">IFERROR(C17*C15/C14,"nm")</f>
        <v>0.27180851063829786</v>
      </c>
      <c r="D19" s="53">
        <f t="shared" si="10"/>
        <v>0.26721698113207548</v>
      </c>
      <c r="E19" s="53">
        <f t="shared" si="10"/>
        <v>0.64304190377651316</v>
      </c>
      <c r="F19" s="53">
        <f t="shared" si="10"/>
        <v>0.33060312732688013</v>
      </c>
      <c r="G19" s="53">
        <f t="shared" si="10"/>
        <v>0.57187869239858213</v>
      </c>
      <c r="H19" s="53">
        <f t="shared" si="10"/>
        <v>0.28601361969617606</v>
      </c>
      <c r="I19" s="53">
        <f t="shared" si="10"/>
        <v>0.30383724776711873</v>
      </c>
      <c r="J19" s="53"/>
      <c r="K19" s="53"/>
      <c r="L19" s="53"/>
      <c r="M19" s="53"/>
      <c r="N19" s="53"/>
      <c r="O19" t="s">
        <v>166</v>
      </c>
    </row>
    <row r="20" spans="1:15" x14ac:dyDescent="0.3">
      <c r="A20" s="56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170</v>
      </c>
      <c r="B22" s="3">
        <f>Historicals!B39+Historicals!B46</f>
        <v>1186</v>
      </c>
      <c r="C22" s="3">
        <f>Historicals!C39+Historicals!C46</f>
        <v>2054</v>
      </c>
      <c r="D22" s="3">
        <f>Historicals!D39+Historicals!D46</f>
        <v>3477</v>
      </c>
      <c r="E22" s="3">
        <f>Historicals!E39+Historicals!E46</f>
        <v>3474</v>
      </c>
      <c r="F22" s="3">
        <f>Historicals!F39+Historicals!F46</f>
        <v>3470</v>
      </c>
      <c r="G22" s="3">
        <f>Historicals!G39+Historicals!G46</f>
        <v>9409</v>
      </c>
      <c r="H22" s="3">
        <f>Historicals!H39+Historicals!H46</f>
        <v>9413</v>
      </c>
      <c r="I22" s="3">
        <f>Historicals!I39+Historicals!I46</f>
        <v>9420</v>
      </c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172</v>
      </c>
    </row>
    <row r="24" spans="1:15" x14ac:dyDescent="0.3">
      <c r="A24" s="52" t="s">
        <v>173</v>
      </c>
      <c r="B24" s="53">
        <f>IFERROR(B23/B3,"nm")</f>
        <v>0.18182412339466031</v>
      </c>
      <c r="C24" s="53">
        <f t="shared" ref="C24:I24" si="11">IFERROR(C23/C3,"nm")</f>
        <v>0.1818631084754139</v>
      </c>
      <c r="D24" s="53">
        <f t="shared" si="11"/>
        <v>0.19458515283842795</v>
      </c>
      <c r="E24" s="53">
        <f t="shared" si="11"/>
        <v>0.17803665137236585</v>
      </c>
      <c r="F24" s="53">
        <f t="shared" si="11"/>
        <v>0.18615947030702765</v>
      </c>
      <c r="G24" s="53">
        <f t="shared" si="11"/>
        <v>0.21035745795791783</v>
      </c>
      <c r="H24" s="53">
        <f t="shared" si="11"/>
        <v>0.19042166240064665</v>
      </c>
      <c r="I24" s="53">
        <f t="shared" si="11"/>
        <v>0.20828516377649325</v>
      </c>
      <c r="J24" s="54"/>
      <c r="K24" s="54"/>
      <c r="L24" s="54"/>
      <c r="M24" s="54"/>
      <c r="N24" s="54"/>
    </row>
    <row r="25" spans="1:15" x14ac:dyDescent="0.3">
      <c r="A25" t="s">
        <v>174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3"/>
      <c r="K25" s="3"/>
      <c r="L25" s="3"/>
      <c r="M25" s="3"/>
      <c r="N25" s="3"/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>
        <f>Historicals!B34</f>
        <v>131</v>
      </c>
      <c r="C28">
        <f>Historicals!C34</f>
        <v>131</v>
      </c>
      <c r="D28">
        <f>Historicals!D34</f>
        <v>139</v>
      </c>
      <c r="E28">
        <f>Historicals!E34</f>
        <v>154</v>
      </c>
      <c r="F28">
        <f>Historicals!F34</f>
        <v>154</v>
      </c>
      <c r="G28">
        <f>Historicals!G34</f>
        <v>223</v>
      </c>
      <c r="H28">
        <f>Historicals!H34</f>
        <v>242</v>
      </c>
      <c r="I28">
        <f>Historicals!I34</f>
        <v>284</v>
      </c>
      <c r="J28" s="3"/>
      <c r="K28" s="3"/>
      <c r="L28" s="3"/>
      <c r="M28" s="3"/>
      <c r="N28" s="3"/>
    </row>
    <row r="29" spans="1:15" x14ac:dyDescent="0.3">
      <c r="A29" s="5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178</v>
      </c>
      <c r="B31" s="7">
        <f>B30+B29+B28+B21+B25+B27+B26</f>
        <v>21597</v>
      </c>
      <c r="C31" s="7">
        <f t="shared" ref="C31:I31" si="12">C30+C29+C28+C21+C25+C27+C26</f>
        <v>21396</v>
      </c>
      <c r="D31" s="7">
        <f t="shared" si="12"/>
        <v>23259</v>
      </c>
      <c r="E31" s="7">
        <f t="shared" si="12"/>
        <v>22536</v>
      </c>
      <c r="F31" s="7">
        <f t="shared" si="12"/>
        <v>23717</v>
      </c>
      <c r="G31" s="7">
        <f t="shared" si="12"/>
        <v>31342</v>
      </c>
      <c r="H31" s="7">
        <f t="shared" si="12"/>
        <v>37740</v>
      </c>
      <c r="I31" s="7">
        <f t="shared" si="12"/>
        <v>40321</v>
      </c>
      <c r="J31" s="7"/>
      <c r="K31" s="7"/>
      <c r="L31" s="7"/>
      <c r="M31" s="7"/>
      <c r="N31" s="7"/>
    </row>
    <row r="32" spans="1:15" ht="15" thickTop="1" x14ac:dyDescent="0.3">
      <c r="A32" t="s">
        <v>179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/>
      <c r="K32" s="3"/>
      <c r="L32" s="3"/>
      <c r="M32" s="3"/>
      <c r="N32" s="3"/>
    </row>
    <row r="33" spans="1:15" x14ac:dyDescent="0.3">
      <c r="A33" s="2" t="s">
        <v>45</v>
      </c>
      <c r="B33">
        <f>Historicals!B39</f>
        <v>107</v>
      </c>
      <c r="C33">
        <f>Historicals!C39</f>
        <v>44</v>
      </c>
      <c r="D33">
        <f>Historicals!D39</f>
        <v>6</v>
      </c>
      <c r="E33">
        <f>Historicals!E39</f>
        <v>6</v>
      </c>
      <c r="F33">
        <f>Historicals!F39</f>
        <v>6</v>
      </c>
      <c r="G33">
        <f>Historicals!G39</f>
        <v>3</v>
      </c>
      <c r="H33">
        <f>Historicals!H39</f>
        <v>0</v>
      </c>
      <c r="I3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180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5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182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185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186</v>
      </c>
      <c r="B43" s="7">
        <f>B42+B41+B39+B38+B37+B36+B33+B35+B34+B32+B40</f>
        <v>21597</v>
      </c>
      <c r="C43" s="7">
        <f t="shared" ref="C43:F43" si="13">C42+C41+C39+C38+C37+C36+C33+C35+C34+C32+C40</f>
        <v>21396</v>
      </c>
      <c r="D43" s="7">
        <f t="shared" si="13"/>
        <v>23259</v>
      </c>
      <c r="E43" s="7">
        <f t="shared" si="13"/>
        <v>22536</v>
      </c>
      <c r="F43" s="7">
        <f t="shared" si="13"/>
        <v>23717</v>
      </c>
      <c r="G43" s="7">
        <f>G42+G41+G39+G38+G37+G36+G33+G35+G34+G40</f>
        <v>31342</v>
      </c>
      <c r="H43" s="7">
        <f>H42+H41+H39+H38+H37+H36+H33+H35+H34+H40</f>
        <v>37740</v>
      </c>
      <c r="I43" s="7">
        <f>I42+I41+I39+I38+I37+I36+I33+I35+I34+I40</f>
        <v>40321</v>
      </c>
      <c r="J43" s="7"/>
      <c r="K43" s="7"/>
      <c r="L43" s="7"/>
      <c r="M43" s="7"/>
      <c r="N43" s="7"/>
    </row>
    <row r="44" spans="1:15" s="1" customFormat="1" ht="15" thickTop="1" x14ac:dyDescent="0.3">
      <c r="A44" s="58" t="s">
        <v>187</v>
      </c>
      <c r="B44" s="58">
        <f>B31-B43</f>
        <v>0</v>
      </c>
      <c r="C44" s="58">
        <f t="shared" ref="C44:I44" si="14">C31-C43</f>
        <v>0</v>
      </c>
      <c r="D44" s="58">
        <f t="shared" si="14"/>
        <v>0</v>
      </c>
      <c r="E44" s="58">
        <f t="shared" si="14"/>
        <v>0</v>
      </c>
      <c r="F44" s="58">
        <f>F31-F43</f>
        <v>0</v>
      </c>
      <c r="G44" s="58">
        <f t="shared" si="14"/>
        <v>0</v>
      </c>
      <c r="H44" s="58">
        <f t="shared" si="14"/>
        <v>0</v>
      </c>
      <c r="I44" s="58">
        <f t="shared" si="14"/>
        <v>0</v>
      </c>
      <c r="J44" s="58"/>
      <c r="K44" s="58"/>
      <c r="L44" s="58"/>
      <c r="M44" s="58"/>
      <c r="N44" s="58"/>
    </row>
    <row r="45" spans="1:15" x14ac:dyDescent="0.3">
      <c r="A45" s="56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189</v>
      </c>
    </row>
    <row r="47" spans="1:15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t="s">
        <v>189</v>
      </c>
    </row>
    <row r="48" spans="1:15" x14ac:dyDescent="0.3">
      <c r="A48" t="s">
        <v>190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t="s">
        <v>191</v>
      </c>
    </row>
    <row r="49" spans="1:15" x14ac:dyDescent="0.3">
      <c r="A49" s="1" t="s">
        <v>192</v>
      </c>
      <c r="B49" s="9">
        <f>B46-B48</f>
        <v>2971</v>
      </c>
      <c r="C49" s="9">
        <f t="shared" ref="C49:I49" si="15">C46-C48</f>
        <v>3894</v>
      </c>
      <c r="D49" s="9">
        <f t="shared" si="15"/>
        <v>4242</v>
      </c>
      <c r="E49" s="9">
        <f t="shared" si="15"/>
        <v>3850</v>
      </c>
      <c r="F49" s="9">
        <f t="shared" si="15"/>
        <v>4093</v>
      </c>
      <c r="G49" s="9">
        <f t="shared" si="15"/>
        <v>1948</v>
      </c>
      <c r="H49" s="9">
        <f t="shared" si="15"/>
        <v>5746</v>
      </c>
      <c r="I49" s="9">
        <f t="shared" si="15"/>
        <v>5625</v>
      </c>
      <c r="J49" s="9"/>
      <c r="K49" s="9"/>
      <c r="L49" s="9"/>
      <c r="M49" s="9"/>
      <c r="N49" s="9"/>
    </row>
    <row r="50" spans="1:15" x14ac:dyDescent="0.3">
      <c r="A50" t="s">
        <v>193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191</v>
      </c>
    </row>
    <row r="51" spans="1:15" x14ac:dyDescent="0.3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  <c r="O51" t="s">
        <v>195</v>
      </c>
    </row>
    <row r="52" spans="1:15" x14ac:dyDescent="0.3">
      <c r="A52" t="s">
        <v>135</v>
      </c>
      <c r="B52" s="3">
        <f>-Historicals!B81-Historicals!B102</f>
        <v>757</v>
      </c>
      <c r="C52" s="3">
        <f>-Historicals!C81-Historicals!C102</f>
        <v>891</v>
      </c>
      <c r="D52" s="3">
        <f>-Historicals!D81-Historicals!D102</f>
        <v>839</v>
      </c>
      <c r="E52" s="3">
        <f>-Historicals!E81-Historicals!E102</f>
        <v>734</v>
      </c>
      <c r="F52" s="3">
        <f>-Historicals!F81-Historicals!F102</f>
        <v>959</v>
      </c>
      <c r="G52" s="3">
        <f>-Historicals!G81-Historicals!G102</f>
        <v>965</v>
      </c>
      <c r="H52" s="3">
        <f>-Historicals!H81-Historicals!H102</f>
        <v>516</v>
      </c>
      <c r="I52" s="3">
        <f>-Historicals!I81-Historicals!I102</f>
        <v>598</v>
      </c>
      <c r="J52" s="3"/>
      <c r="K52" s="3"/>
      <c r="L52" s="3"/>
      <c r="M52" s="3"/>
      <c r="N52" s="3"/>
      <c r="O52" t="s">
        <v>196</v>
      </c>
    </row>
    <row r="53" spans="1:15" x14ac:dyDescent="0.3">
      <c r="A53" s="1" t="s">
        <v>197</v>
      </c>
      <c r="B53" s="9">
        <f>B49-B50-B51-B52+B47</f>
        <v>2511</v>
      </c>
      <c r="C53" s="9">
        <f>C49-C50-C51-C52+C47</f>
        <v>5162</v>
      </c>
      <c r="D53" s="9">
        <f>D49-D50-D51-D52+D47</f>
        <v>4946</v>
      </c>
      <c r="E53" s="9">
        <f>E49-E50-E51-E52+E47</f>
        <v>2256</v>
      </c>
      <c r="F53" s="9">
        <f>F49-F50-F51-F52+F47</f>
        <v>3124</v>
      </c>
      <c r="G53" s="9">
        <f>G49-G50-G51-G52+G47</f>
        <v>2809</v>
      </c>
      <c r="H53" s="9">
        <f>H49-H50-H51-H52+H47</f>
        <v>5636</v>
      </c>
      <c r="I53" s="9">
        <f>I49-I50-I51-I52+I47</f>
        <v>7114</v>
      </c>
      <c r="J53" s="9"/>
      <c r="K53" s="9"/>
      <c r="L53" s="9"/>
      <c r="M53" s="9"/>
      <c r="N53" s="9"/>
    </row>
    <row r="54" spans="1:15" x14ac:dyDescent="0.3">
      <c r="A54" t="s">
        <v>198</v>
      </c>
      <c r="B54" s="3">
        <f>Historicals!B76-'Three Statements'!B53</f>
        <v>2169</v>
      </c>
      <c r="C54" s="3">
        <f>Historicals!C76-'Three Statements'!C53</f>
        <v>-2066</v>
      </c>
      <c r="D54" s="3">
        <f>Historicals!D76-'Three Statements'!D53</f>
        <v>-1100</v>
      </c>
      <c r="E54" s="3">
        <f>Historicals!E76-'Three Statements'!E53</f>
        <v>2699</v>
      </c>
      <c r="F54" s="3">
        <f>Historicals!F76-'Three Statements'!F53</f>
        <v>2779</v>
      </c>
      <c r="G54" s="3">
        <f>Historicals!G76-'Three Statements'!G53</f>
        <v>-324</v>
      </c>
      <c r="H54" s="3">
        <f>Historicals!H76-'Three Statements'!H53</f>
        <v>1021</v>
      </c>
      <c r="I54" s="3">
        <f>Historicals!I76-'Three Statements'!I53</f>
        <v>-1926</v>
      </c>
      <c r="J54" s="3">
        <f>Historicals!J76-'Three Statements'!J53</f>
        <v>0</v>
      </c>
      <c r="K54" s="3">
        <f>Historicals!K76-'Three Statements'!K53</f>
        <v>0</v>
      </c>
      <c r="L54" s="3">
        <f>Historicals!L76-'Three Statements'!L53</f>
        <v>0</v>
      </c>
      <c r="M54" s="3">
        <f>Historicals!M76-'Three Statements'!M53</f>
        <v>0</v>
      </c>
      <c r="N54" s="3">
        <f>Historicals!N76-'Three Statements'!N53</f>
        <v>0</v>
      </c>
    </row>
    <row r="55" spans="1:15" x14ac:dyDescent="0.3">
      <c r="A55" s="27" t="s">
        <v>199</v>
      </c>
      <c r="B55" s="26">
        <f>B54+B53</f>
        <v>4680</v>
      </c>
      <c r="C55" s="26">
        <f t="shared" ref="C55:I55" si="16">C54+C53</f>
        <v>3096</v>
      </c>
      <c r="D55" s="26">
        <f t="shared" si="16"/>
        <v>3846</v>
      </c>
      <c r="E55" s="26">
        <f t="shared" si="16"/>
        <v>4955</v>
      </c>
      <c r="F55" s="26">
        <f t="shared" si="16"/>
        <v>5903</v>
      </c>
      <c r="G55" s="26">
        <f t="shared" si="16"/>
        <v>2485</v>
      </c>
      <c r="H55" s="26">
        <f t="shared" si="16"/>
        <v>6657</v>
      </c>
      <c r="I55" s="26">
        <f t="shared" si="16"/>
        <v>5188</v>
      </c>
      <c r="J55" s="26"/>
      <c r="K55" s="26"/>
      <c r="L55" s="26"/>
      <c r="M55" s="26"/>
      <c r="N55" s="26"/>
    </row>
    <row r="56" spans="1:15" x14ac:dyDescent="0.3">
      <c r="A56" t="s">
        <v>200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3"/>
      <c r="K56" s="3"/>
      <c r="L56" s="3"/>
      <c r="M56" s="3"/>
      <c r="N56" s="3"/>
    </row>
    <row r="57" spans="1:15" x14ac:dyDescent="0.3">
      <c r="A57" t="s">
        <v>201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5" x14ac:dyDescent="0.3">
      <c r="A58" s="27" t="s">
        <v>202</v>
      </c>
      <c r="B58" s="26">
        <f>B57+B56</f>
        <v>-175</v>
      </c>
      <c r="C58" s="26">
        <f t="shared" ref="C58:I58" si="17">C57+C56</f>
        <v>-1034</v>
      </c>
      <c r="D58" s="26">
        <f t="shared" si="17"/>
        <v>-1008</v>
      </c>
      <c r="E58" s="26">
        <f t="shared" si="17"/>
        <v>276</v>
      </c>
      <c r="F58" s="26">
        <f t="shared" si="17"/>
        <v>-264</v>
      </c>
      <c r="G58" s="26">
        <f t="shared" si="17"/>
        <v>-1028</v>
      </c>
      <c r="H58" s="26">
        <f t="shared" si="17"/>
        <v>-3800</v>
      </c>
      <c r="I58" s="26">
        <f t="shared" si="17"/>
        <v>-1524</v>
      </c>
      <c r="J58" s="26"/>
      <c r="K58" s="26"/>
      <c r="L58" s="26"/>
      <c r="M58" s="26"/>
      <c r="N58" s="26"/>
    </row>
    <row r="59" spans="1:15" x14ac:dyDescent="0.3">
      <c r="A59" t="s">
        <v>203</v>
      </c>
      <c r="B59" s="3">
        <f>Historicals!B88+Historicals!B89</f>
        <v>-2020</v>
      </c>
      <c r="C59" s="3">
        <f>Historicals!C88+Historicals!C89</f>
        <v>-2731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</row>
    <row r="60" spans="1:15" x14ac:dyDescent="0.3">
      <c r="A60" s="52" t="s">
        <v>129</v>
      </c>
      <c r="B60" s="53" t="str">
        <f>IFERROR(B59/A59,"nm")</f>
        <v>nm</v>
      </c>
      <c r="C60" s="53">
        <f t="shared" ref="C60:I60" si="18">IFERROR(C59/B59,"nm")</f>
        <v>1.3519801980198021</v>
      </c>
      <c r="D60" s="53">
        <f t="shared" si="18"/>
        <v>1.0010984987184182</v>
      </c>
      <c r="E60" s="53">
        <f t="shared" si="18"/>
        <v>1.2878566203365034</v>
      </c>
      <c r="F60" s="53">
        <f t="shared" si="18"/>
        <v>1.0184606645839249</v>
      </c>
      <c r="G60" s="53">
        <f t="shared" si="18"/>
        <v>0.60847741215839379</v>
      </c>
      <c r="H60" s="53">
        <f t="shared" si="18"/>
        <v>-0.25847846012832265</v>
      </c>
      <c r="I60" s="53">
        <f t="shared" si="18"/>
        <v>-5.0762411347517729</v>
      </c>
      <c r="J60" s="53"/>
      <c r="K60" s="53"/>
      <c r="L60" s="53"/>
      <c r="M60" s="54"/>
      <c r="N60" s="54"/>
    </row>
    <row r="61" spans="1:15" x14ac:dyDescent="0.3">
      <c r="A61" t="s">
        <v>204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5" x14ac:dyDescent="0.3">
      <c r="A62" t="s">
        <v>205</v>
      </c>
      <c r="B62" s="3">
        <f>Historicals!B87+Historicals!B86</f>
        <v>-70</v>
      </c>
      <c r="C62" s="3">
        <f>Historicals!C87+Historicals!C86</f>
        <v>-173</v>
      </c>
      <c r="D62" s="3">
        <f>Historicals!D87+Historicals!D86</f>
        <v>283</v>
      </c>
      <c r="E62" s="3">
        <f>Historicals!E87+Historicals!E86</f>
        <v>7</v>
      </c>
      <c r="F62" s="3">
        <f>Historicals!F87+Historicals!F86</f>
        <v>-325</v>
      </c>
      <c r="G62" s="3">
        <f>Historicals!G87+Historicals!G86</f>
        <v>49</v>
      </c>
      <c r="H62" s="3">
        <f>Historicals!H87+Historicals!H86</f>
        <v>-249</v>
      </c>
      <c r="I62" s="3">
        <f>Historicals!I87+Historicals!I86</f>
        <v>15</v>
      </c>
      <c r="J62" s="3"/>
      <c r="K62" s="3"/>
      <c r="L62" s="3"/>
      <c r="M62" s="3"/>
      <c r="N62" s="3"/>
    </row>
    <row r="63" spans="1:15" x14ac:dyDescent="0.3">
      <c r="A63" t="s">
        <v>206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5" x14ac:dyDescent="0.3">
      <c r="A64" s="27" t="s">
        <v>207</v>
      </c>
      <c r="B64" s="26">
        <f>B63+B62+B61+B59</f>
        <v>-2790</v>
      </c>
      <c r="C64" s="26">
        <f t="shared" ref="C64:I64" si="19">C63+C62+C61+C59</f>
        <v>-3652</v>
      </c>
      <c r="D64" s="26">
        <f t="shared" si="19"/>
        <v>-3630</v>
      </c>
      <c r="E64" s="26">
        <f t="shared" si="19"/>
        <v>-4835</v>
      </c>
      <c r="F64" s="26">
        <f t="shared" si="19"/>
        <v>-5293</v>
      </c>
      <c r="G64" s="26">
        <f t="shared" si="19"/>
        <v>-3643</v>
      </c>
      <c r="H64" s="26">
        <f t="shared" si="19"/>
        <v>-1459</v>
      </c>
      <c r="I64" s="26">
        <f t="shared" si="19"/>
        <v>-4836</v>
      </c>
      <c r="J64" s="26"/>
      <c r="K64" s="26"/>
      <c r="L64" s="26"/>
      <c r="M64" s="26"/>
      <c r="N64" s="26"/>
    </row>
    <row r="65" spans="1:15" x14ac:dyDescent="0.3">
      <c r="A65" t="s">
        <v>208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5" x14ac:dyDescent="0.3">
      <c r="A66" s="27" t="s">
        <v>209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s="26"/>
      <c r="K66" s="26"/>
      <c r="L66" s="26"/>
      <c r="M66" s="26"/>
      <c r="N66" s="26"/>
    </row>
    <row r="67" spans="1:15" x14ac:dyDescent="0.3">
      <c r="A67" t="s">
        <v>210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211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58" t="s">
        <v>187</v>
      </c>
      <c r="B69" s="40">
        <f>B68-B21</f>
        <v>0</v>
      </c>
      <c r="C69" s="40">
        <f t="shared" ref="C69:I69" si="20">C68-C21</f>
        <v>0</v>
      </c>
      <c r="D69" s="40">
        <f t="shared" si="20"/>
        <v>0</v>
      </c>
      <c r="E69" s="40">
        <f t="shared" si="20"/>
        <v>0</v>
      </c>
      <c r="F69" s="40">
        <f t="shared" si="20"/>
        <v>0</v>
      </c>
      <c r="G69" s="40">
        <f t="shared" si="20"/>
        <v>0</v>
      </c>
      <c r="H69" s="40">
        <f t="shared" si="20"/>
        <v>0</v>
      </c>
      <c r="I69" s="40">
        <f t="shared" si="20"/>
        <v>0</v>
      </c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B22-B21</f>
        <v>-2666</v>
      </c>
      <c r="C70" s="47">
        <f t="shared" ref="C70:I70" si="21">C22-C21</f>
        <v>-1084</v>
      </c>
      <c r="D70" s="47">
        <f t="shared" si="21"/>
        <v>-331</v>
      </c>
      <c r="E70" s="47">
        <f t="shared" si="21"/>
        <v>-775</v>
      </c>
      <c r="F70" s="47">
        <f t="shared" si="21"/>
        <v>-996</v>
      </c>
      <c r="G70" s="47">
        <f t="shared" si="21"/>
        <v>1061</v>
      </c>
      <c r="H70" s="47">
        <f t="shared" si="21"/>
        <v>-476</v>
      </c>
      <c r="I70" s="47">
        <f t="shared" si="21"/>
        <v>846</v>
      </c>
      <c r="J70" s="47"/>
      <c r="K70" s="47"/>
      <c r="L70" s="47"/>
      <c r="M70" s="47"/>
      <c r="N70" s="47"/>
      <c r="O70" t="s">
        <v>213</v>
      </c>
    </row>
    <row r="71" spans="1:15" x14ac:dyDescent="0.3">
      <c r="B71" s="59">
        <f>B35+B36-(B21+B25)</f>
        <v>-8357</v>
      </c>
      <c r="C71" s="59">
        <f t="shared" ref="C71:I71" si="22">C35+C36-(C21+C25)</f>
        <v>-7702</v>
      </c>
      <c r="D71" s="59">
        <f t="shared" si="22"/>
        <v>-7447</v>
      </c>
      <c r="E71" s="59">
        <f t="shared" si="22"/>
        <v>-5968</v>
      </c>
      <c r="F71" s="59">
        <f t="shared" si="22"/>
        <v>-5210</v>
      </c>
      <c r="G71" s="59">
        <f t="shared" si="22"/>
        <v>-3117</v>
      </c>
      <c r="H71" s="59">
        <f t="shared" si="22"/>
        <v>-7206</v>
      </c>
      <c r="I71" s="59">
        <f t="shared" si="22"/>
        <v>-9073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2024-07-19T11:25:13Z</dcterms:modified>
</cp:coreProperties>
</file>