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Student\Downloads\Quill Capital Partners Coursework\"/>
    </mc:Choice>
  </mc:AlternateContent>
  <xr:revisionPtr revIDLastSave="0" documentId="13_ncr:1_{287BAA32-CA4E-41BA-B6BB-74E5D733CA67}" xr6:coauthVersionLast="47" xr6:coauthVersionMax="47" xr10:uidLastSave="{00000000-0000-0000-0000-000000000000}"/>
  <bookViews>
    <workbookView xWindow="-108" yWindow="-108" windowWidth="23256" windowHeight="12456" activeTab="3" xr2:uid="{00000000-000D-0000-FFFF-FFFF00000000}"/>
  </bookViews>
  <sheets>
    <sheet name="Sheet1" sheetId="2" r:id="rId1"/>
    <sheet name="Historicals" sheetId="1" r:id="rId2"/>
    <sheet name="Segmental forecast" sheetId="3" r:id="rId3"/>
    <sheet name="Three Statements" sheetId="4" r:id="rId4"/>
    <sheet name="Sheet2" sheetId="5" r:id="rId5"/>
  </sheets>
  <externalReferences>
    <externalReference r:id="rId6"/>
    <externalReference r:id="rId7"/>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4" l="1"/>
  <c r="C57" i="4"/>
  <c r="D57" i="4"/>
  <c r="E57" i="4"/>
  <c r="F57" i="4"/>
  <c r="G57" i="4"/>
  <c r="H57" i="4"/>
  <c r="H58" i="4" s="1"/>
  <c r="H68" i="4" s="1"/>
  <c r="I57" i="4"/>
  <c r="K57" i="4"/>
  <c r="L57" i="4" s="1"/>
  <c r="J58" i="4"/>
  <c r="J68" i="4" s="1"/>
  <c r="J66" i="4" s="1"/>
  <c r="K24" i="4"/>
  <c r="L24" i="4"/>
  <c r="M24" i="4"/>
  <c r="N24" i="4"/>
  <c r="J24" i="4"/>
  <c r="C24" i="4"/>
  <c r="D24" i="4"/>
  <c r="E24" i="4"/>
  <c r="F24" i="4"/>
  <c r="G24" i="4"/>
  <c r="H24" i="4"/>
  <c r="I24" i="4"/>
  <c r="B24" i="4"/>
  <c r="D67" i="4"/>
  <c r="C68" i="4"/>
  <c r="K18" i="4"/>
  <c r="L18" i="4"/>
  <c r="M18" i="4"/>
  <c r="N18" i="4"/>
  <c r="J18" i="4"/>
  <c r="C70" i="4"/>
  <c r="D70" i="4"/>
  <c r="E70" i="4"/>
  <c r="F70" i="4"/>
  <c r="G70" i="4"/>
  <c r="H70" i="4"/>
  <c r="I70" i="4"/>
  <c r="J70" i="4"/>
  <c r="K70" i="4"/>
  <c r="L70" i="4"/>
  <c r="M70" i="4"/>
  <c r="N70" i="4"/>
  <c r="B70" i="4"/>
  <c r="C64" i="4"/>
  <c r="D64" i="4"/>
  <c r="E64" i="4"/>
  <c r="F64" i="4"/>
  <c r="G64" i="4"/>
  <c r="H64" i="4"/>
  <c r="I64" i="4"/>
  <c r="J64" i="4"/>
  <c r="K64" i="4"/>
  <c r="L64" i="4"/>
  <c r="M64" i="4"/>
  <c r="N64" i="4"/>
  <c r="B64" i="4"/>
  <c r="C58" i="4"/>
  <c r="D58" i="4"/>
  <c r="D68" i="4" s="1"/>
  <c r="D66" i="4" s="1"/>
  <c r="E58" i="4"/>
  <c r="E68" i="4" s="1"/>
  <c r="E66" i="4" s="1"/>
  <c r="F58" i="4"/>
  <c r="F68" i="4" s="1"/>
  <c r="G58" i="4"/>
  <c r="G68" i="4" s="1"/>
  <c r="G69" i="4" s="1"/>
  <c r="I58" i="4"/>
  <c r="I68" i="4" s="1"/>
  <c r="I66" i="4" s="1"/>
  <c r="C55" i="4"/>
  <c r="D55" i="4"/>
  <c r="E55" i="4"/>
  <c r="F55" i="4"/>
  <c r="G55" i="4"/>
  <c r="H55" i="4"/>
  <c r="I55" i="4"/>
  <c r="J55" i="4"/>
  <c r="K55" i="4"/>
  <c r="L55" i="4"/>
  <c r="M55" i="4"/>
  <c r="N55" i="4"/>
  <c r="B58" i="4"/>
  <c r="B68" i="4" s="1"/>
  <c r="K56" i="4"/>
  <c r="L56" i="4" s="1"/>
  <c r="M56" i="4" s="1"/>
  <c r="N56" i="4" s="1"/>
  <c r="J56" i="4"/>
  <c r="I56" i="4"/>
  <c r="H56" i="4"/>
  <c r="G56" i="4"/>
  <c r="F56" i="4"/>
  <c r="E56" i="4"/>
  <c r="D56" i="4"/>
  <c r="C56" i="4"/>
  <c r="B56" i="4"/>
  <c r="B55" i="4"/>
  <c r="J54" i="4"/>
  <c r="K54" i="4" s="1"/>
  <c r="L54" i="4" s="1"/>
  <c r="M54" i="4" s="1"/>
  <c r="N54" i="4" s="1"/>
  <c r="I54" i="4"/>
  <c r="H54" i="4"/>
  <c r="G54" i="4"/>
  <c r="F54" i="4"/>
  <c r="E54" i="4"/>
  <c r="D54" i="4"/>
  <c r="C54" i="4"/>
  <c r="B54" i="4"/>
  <c r="J52" i="4"/>
  <c r="K52" i="4" s="1"/>
  <c r="L52" i="4" s="1"/>
  <c r="M52" i="4" s="1"/>
  <c r="N52" i="4" s="1"/>
  <c r="I52" i="4"/>
  <c r="H52" i="4"/>
  <c r="G52" i="4"/>
  <c r="F52" i="4"/>
  <c r="E52" i="4"/>
  <c r="D52" i="4"/>
  <c r="C52" i="4"/>
  <c r="B52" i="4"/>
  <c r="J51" i="4"/>
  <c r="K51" i="4" s="1"/>
  <c r="L51" i="4" s="1"/>
  <c r="M51" i="4" s="1"/>
  <c r="N51" i="4" s="1"/>
  <c r="I51" i="4"/>
  <c r="H51" i="4"/>
  <c r="G51" i="4"/>
  <c r="F51" i="4"/>
  <c r="E51" i="4"/>
  <c r="D51" i="4"/>
  <c r="C51" i="4"/>
  <c r="B51" i="4"/>
  <c r="K50" i="4"/>
  <c r="L50" i="4" s="1"/>
  <c r="M50" i="4" s="1"/>
  <c r="N50" i="4" s="1"/>
  <c r="I50" i="4"/>
  <c r="H50" i="4"/>
  <c r="G50" i="4"/>
  <c r="F50" i="4"/>
  <c r="E50" i="4"/>
  <c r="D50" i="4"/>
  <c r="C50" i="4"/>
  <c r="B50" i="4"/>
  <c r="J49" i="4"/>
  <c r="J53" i="4" s="1"/>
  <c r="H49" i="4"/>
  <c r="H53" i="4" s="1"/>
  <c r="G49" i="4"/>
  <c r="G53" i="4" s="1"/>
  <c r="L48" i="4"/>
  <c r="M48" i="4" s="1"/>
  <c r="N48" i="4" s="1"/>
  <c r="K48" i="4"/>
  <c r="I48" i="4"/>
  <c r="H48" i="4"/>
  <c r="G48" i="4"/>
  <c r="F48" i="4"/>
  <c r="E48" i="4"/>
  <c r="D48" i="4"/>
  <c r="C48" i="4"/>
  <c r="B48" i="4"/>
  <c r="K47" i="4"/>
  <c r="L47" i="4" s="1"/>
  <c r="M47" i="4" s="1"/>
  <c r="N47" i="4" s="1"/>
  <c r="I47" i="4"/>
  <c r="H47" i="4"/>
  <c r="G47" i="4"/>
  <c r="F47" i="4"/>
  <c r="E47" i="4"/>
  <c r="D47" i="4"/>
  <c r="C47" i="4"/>
  <c r="B47" i="4"/>
  <c r="L46" i="4"/>
  <c r="M46" i="4" s="1"/>
  <c r="K46" i="4"/>
  <c r="K49" i="4" s="1"/>
  <c r="K53" i="4" s="1"/>
  <c r="I46" i="4"/>
  <c r="I49" i="4" s="1"/>
  <c r="I53" i="4" s="1"/>
  <c r="H46" i="4"/>
  <c r="G46" i="4"/>
  <c r="F46" i="4"/>
  <c r="F49" i="4" s="1"/>
  <c r="F53" i="4" s="1"/>
  <c r="E46" i="4"/>
  <c r="E49" i="4" s="1"/>
  <c r="E53" i="4" s="1"/>
  <c r="D46" i="4"/>
  <c r="D49" i="4" s="1"/>
  <c r="D53" i="4" s="1"/>
  <c r="C46" i="4"/>
  <c r="C49" i="4" s="1"/>
  <c r="C53" i="4" s="1"/>
  <c r="B46" i="4"/>
  <c r="B49" i="4" s="1"/>
  <c r="B53" i="4" s="1"/>
  <c r="J44" i="4"/>
  <c r="K44" i="4"/>
  <c r="L44" i="4"/>
  <c r="M44" i="4"/>
  <c r="N44" i="4"/>
  <c r="K43" i="4"/>
  <c r="L43" i="4"/>
  <c r="M43" i="4"/>
  <c r="N43" i="4"/>
  <c r="J43" i="4"/>
  <c r="J31" i="4"/>
  <c r="K31" i="4"/>
  <c r="L31" i="4"/>
  <c r="M31" i="4"/>
  <c r="N31" i="4"/>
  <c r="H43" i="4"/>
  <c r="I43" i="4"/>
  <c r="H44" i="4"/>
  <c r="I44" i="4"/>
  <c r="G43" i="4"/>
  <c r="H31" i="4"/>
  <c r="I31" i="4"/>
  <c r="G31" i="4"/>
  <c r="G25" i="4"/>
  <c r="G22" i="4"/>
  <c r="C44" i="4"/>
  <c r="D44" i="4"/>
  <c r="E44" i="4"/>
  <c r="F44" i="4"/>
  <c r="B44" i="4"/>
  <c r="C43" i="4"/>
  <c r="D43" i="4"/>
  <c r="E43" i="4"/>
  <c r="F43" i="4"/>
  <c r="B43" i="4"/>
  <c r="I42" i="4"/>
  <c r="J42" i="4" s="1"/>
  <c r="K42" i="4" s="1"/>
  <c r="L42" i="4" s="1"/>
  <c r="M42" i="4" s="1"/>
  <c r="N42" i="4" s="1"/>
  <c r="H42" i="4"/>
  <c r="G42" i="4"/>
  <c r="F42" i="4"/>
  <c r="E42" i="4"/>
  <c r="D42" i="4"/>
  <c r="C42" i="4"/>
  <c r="B42" i="4"/>
  <c r="I41" i="4"/>
  <c r="J41" i="4" s="1"/>
  <c r="K41" i="4" s="1"/>
  <c r="L41" i="4" s="1"/>
  <c r="M41" i="4" s="1"/>
  <c r="N41" i="4" s="1"/>
  <c r="H41" i="4"/>
  <c r="G41" i="4"/>
  <c r="F41" i="4"/>
  <c r="E41" i="4"/>
  <c r="D41" i="4"/>
  <c r="C41" i="4"/>
  <c r="B41" i="4"/>
  <c r="I40" i="4"/>
  <c r="J40" i="4" s="1"/>
  <c r="K40" i="4" s="1"/>
  <c r="L40" i="4" s="1"/>
  <c r="M40" i="4" s="1"/>
  <c r="N40" i="4" s="1"/>
  <c r="H40" i="4"/>
  <c r="G40" i="4"/>
  <c r="F40" i="4"/>
  <c r="E40" i="4"/>
  <c r="D40" i="4"/>
  <c r="C40" i="4"/>
  <c r="B40" i="4"/>
  <c r="J39" i="4"/>
  <c r="K39" i="4" s="1"/>
  <c r="L39" i="4" s="1"/>
  <c r="M39" i="4" s="1"/>
  <c r="N39" i="4" s="1"/>
  <c r="I39" i="4"/>
  <c r="H39" i="4"/>
  <c r="G39" i="4"/>
  <c r="F39" i="4"/>
  <c r="E39" i="4"/>
  <c r="D39" i="4"/>
  <c r="C39" i="4"/>
  <c r="B39" i="4"/>
  <c r="I38" i="4"/>
  <c r="J38" i="4" s="1"/>
  <c r="K38" i="4" s="1"/>
  <c r="L38" i="4" s="1"/>
  <c r="M38" i="4" s="1"/>
  <c r="N38" i="4" s="1"/>
  <c r="H38" i="4"/>
  <c r="G38" i="4"/>
  <c r="F38" i="4"/>
  <c r="E38" i="4"/>
  <c r="D38" i="4"/>
  <c r="C38" i="4"/>
  <c r="B38" i="4"/>
  <c r="J37" i="4"/>
  <c r="K37" i="4" s="1"/>
  <c r="L37" i="4" s="1"/>
  <c r="M37" i="4" s="1"/>
  <c r="N37" i="4" s="1"/>
  <c r="I37" i="4"/>
  <c r="H37" i="4"/>
  <c r="G37" i="4"/>
  <c r="F37" i="4"/>
  <c r="E37" i="4"/>
  <c r="D37" i="4"/>
  <c r="C37" i="4"/>
  <c r="B37" i="4"/>
  <c r="I36" i="4"/>
  <c r="J36" i="4" s="1"/>
  <c r="K36" i="4" s="1"/>
  <c r="L36" i="4" s="1"/>
  <c r="M36" i="4" s="1"/>
  <c r="N36" i="4" s="1"/>
  <c r="H36" i="4"/>
  <c r="G36" i="4"/>
  <c r="F36" i="4"/>
  <c r="E36" i="4"/>
  <c r="D36" i="4"/>
  <c r="C36" i="4"/>
  <c r="B36" i="4"/>
  <c r="J35" i="4"/>
  <c r="K35" i="4" s="1"/>
  <c r="L35" i="4" s="1"/>
  <c r="M35" i="4" s="1"/>
  <c r="N35" i="4" s="1"/>
  <c r="I35" i="4"/>
  <c r="H35" i="4"/>
  <c r="G35" i="4"/>
  <c r="F35" i="4"/>
  <c r="E35" i="4"/>
  <c r="D35" i="4"/>
  <c r="C35" i="4"/>
  <c r="B35" i="4"/>
  <c r="K34" i="4"/>
  <c r="L34" i="4" s="1"/>
  <c r="M34" i="4" s="1"/>
  <c r="N34" i="4" s="1"/>
  <c r="I34" i="4"/>
  <c r="H34" i="4"/>
  <c r="G34" i="4"/>
  <c r="F34" i="4"/>
  <c r="E34" i="4"/>
  <c r="D34" i="4"/>
  <c r="C34" i="4"/>
  <c r="B34" i="4"/>
  <c r="K33" i="4"/>
  <c r="L33" i="4" s="1"/>
  <c r="M33" i="4" s="1"/>
  <c r="N33" i="4" s="1"/>
  <c r="I33" i="4"/>
  <c r="H33" i="4"/>
  <c r="G33" i="4"/>
  <c r="F33" i="4"/>
  <c r="E33" i="4"/>
  <c r="D33" i="4"/>
  <c r="C33" i="4"/>
  <c r="B33" i="4"/>
  <c r="I32" i="4"/>
  <c r="J32" i="4" s="1"/>
  <c r="K32" i="4" s="1"/>
  <c r="L32" i="4" s="1"/>
  <c r="M32" i="4" s="1"/>
  <c r="N32" i="4" s="1"/>
  <c r="H32" i="4"/>
  <c r="G32" i="4"/>
  <c r="F32" i="4"/>
  <c r="E32" i="4"/>
  <c r="D32" i="4"/>
  <c r="C32" i="4"/>
  <c r="B32" i="4"/>
  <c r="C31" i="4"/>
  <c r="D31" i="4"/>
  <c r="E31" i="4"/>
  <c r="F31" i="4"/>
  <c r="B31" i="4"/>
  <c r="I30" i="4"/>
  <c r="J30" i="4" s="1"/>
  <c r="K30" i="4" s="1"/>
  <c r="L30" i="4" s="1"/>
  <c r="M30" i="4" s="1"/>
  <c r="N30" i="4" s="1"/>
  <c r="H30" i="4"/>
  <c r="G30" i="4"/>
  <c r="F30" i="4"/>
  <c r="E30" i="4"/>
  <c r="D30" i="4"/>
  <c r="C30" i="4"/>
  <c r="B30" i="4"/>
  <c r="I29" i="4"/>
  <c r="J29" i="4" s="1"/>
  <c r="K29" i="4" s="1"/>
  <c r="L29" i="4" s="1"/>
  <c r="M29" i="4" s="1"/>
  <c r="N29" i="4" s="1"/>
  <c r="H29" i="4"/>
  <c r="G29" i="4"/>
  <c r="F29" i="4"/>
  <c r="E29" i="4"/>
  <c r="D29" i="4"/>
  <c r="C29" i="4"/>
  <c r="B29" i="4"/>
  <c r="I28" i="4"/>
  <c r="J28" i="4" s="1"/>
  <c r="K28" i="4" s="1"/>
  <c r="L28" i="4" s="1"/>
  <c r="M28" i="4" s="1"/>
  <c r="N28" i="4" s="1"/>
  <c r="H28" i="4"/>
  <c r="G28" i="4"/>
  <c r="F28" i="4"/>
  <c r="E28" i="4"/>
  <c r="D28" i="4"/>
  <c r="C28" i="4"/>
  <c r="B28" i="4"/>
  <c r="I27" i="4"/>
  <c r="J27" i="4" s="1"/>
  <c r="K27" i="4" s="1"/>
  <c r="L27" i="4" s="1"/>
  <c r="M27" i="4" s="1"/>
  <c r="N27" i="4" s="1"/>
  <c r="H27" i="4"/>
  <c r="G27" i="4"/>
  <c r="F27" i="4"/>
  <c r="E27" i="4"/>
  <c r="D27" i="4"/>
  <c r="C27" i="4"/>
  <c r="B27" i="4"/>
  <c r="I26" i="4"/>
  <c r="J26" i="4" s="1"/>
  <c r="K26" i="4" s="1"/>
  <c r="L26" i="4" s="1"/>
  <c r="M26" i="4" s="1"/>
  <c r="N26" i="4" s="1"/>
  <c r="H26" i="4"/>
  <c r="G26" i="4"/>
  <c r="F26" i="4"/>
  <c r="E26" i="4"/>
  <c r="D26" i="4"/>
  <c r="C26" i="4"/>
  <c r="B26" i="4"/>
  <c r="I25" i="4"/>
  <c r="J25" i="4" s="1"/>
  <c r="K25" i="4" s="1"/>
  <c r="L25" i="4" s="1"/>
  <c r="M25" i="4" s="1"/>
  <c r="N25" i="4" s="1"/>
  <c r="H25" i="4"/>
  <c r="F25" i="4"/>
  <c r="E25" i="4"/>
  <c r="D25" i="4"/>
  <c r="C25" i="4"/>
  <c r="B25" i="4"/>
  <c r="I23" i="4"/>
  <c r="J23" i="4" s="1"/>
  <c r="K23" i="4" s="1"/>
  <c r="L23" i="4" s="1"/>
  <c r="M23" i="4" s="1"/>
  <c r="N23" i="4" s="1"/>
  <c r="H23" i="4"/>
  <c r="G23" i="4"/>
  <c r="F23" i="4"/>
  <c r="E23" i="4"/>
  <c r="D23" i="4"/>
  <c r="C23" i="4"/>
  <c r="B23" i="4"/>
  <c r="H22" i="4"/>
  <c r="I22" i="4" s="1"/>
  <c r="J22" i="4" s="1"/>
  <c r="K22" i="4" s="1"/>
  <c r="L22" i="4" s="1"/>
  <c r="M22" i="4" s="1"/>
  <c r="N22" i="4" s="1"/>
  <c r="F22" i="4"/>
  <c r="E22" i="4"/>
  <c r="D22" i="4"/>
  <c r="C22" i="4"/>
  <c r="B22" i="4"/>
  <c r="I21" i="4"/>
  <c r="H21" i="4"/>
  <c r="G21" i="4"/>
  <c r="F21" i="4"/>
  <c r="E21" i="4"/>
  <c r="D21" i="4"/>
  <c r="C21" i="4"/>
  <c r="B21" i="4"/>
  <c r="J19" i="4"/>
  <c r="K19" i="4"/>
  <c r="L19" i="4"/>
  <c r="M19" i="4"/>
  <c r="N19" i="4"/>
  <c r="I15" i="4"/>
  <c r="I17" i="4" s="1"/>
  <c r="H15" i="4"/>
  <c r="H17" i="4" s="1"/>
  <c r="G15" i="4"/>
  <c r="G17" i="4" s="1"/>
  <c r="F15" i="4"/>
  <c r="F17" i="4" s="1"/>
  <c r="E15" i="4"/>
  <c r="E17" i="4" s="1"/>
  <c r="D15" i="4"/>
  <c r="D17" i="4" s="1"/>
  <c r="C15" i="4"/>
  <c r="C17" i="4" s="1"/>
  <c r="B15" i="4"/>
  <c r="B17" i="4" s="1"/>
  <c r="J11" i="4"/>
  <c r="J14" i="4" s="1"/>
  <c r="I12" i="4"/>
  <c r="I13" i="4" s="1"/>
  <c r="H12" i="4"/>
  <c r="H13" i="4" s="1"/>
  <c r="G12" i="4"/>
  <c r="G13" i="4" s="1"/>
  <c r="F12" i="4"/>
  <c r="F13" i="4" s="1"/>
  <c r="E12" i="4"/>
  <c r="E13" i="4" s="1"/>
  <c r="D12" i="4"/>
  <c r="D13" i="4" s="1"/>
  <c r="C12" i="4"/>
  <c r="C13" i="4" s="1"/>
  <c r="B12" i="4"/>
  <c r="B13" i="4" s="1"/>
  <c r="I11" i="4"/>
  <c r="H11" i="4"/>
  <c r="G11" i="4"/>
  <c r="F11" i="4"/>
  <c r="E11" i="4"/>
  <c r="D11" i="4"/>
  <c r="D14" i="4" s="1"/>
  <c r="C11" i="4"/>
  <c r="C14" i="4" s="1"/>
  <c r="B11" i="4"/>
  <c r="B14" i="4" s="1"/>
  <c r="E14" i="4"/>
  <c r="F14" i="4"/>
  <c r="G14" i="4"/>
  <c r="H14" i="4"/>
  <c r="I14" i="4"/>
  <c r="I10" i="4"/>
  <c r="H10" i="4"/>
  <c r="G10" i="4"/>
  <c r="F10" i="4"/>
  <c r="E10" i="4"/>
  <c r="D10" i="4"/>
  <c r="C10" i="4"/>
  <c r="B10" i="4"/>
  <c r="K9" i="4"/>
  <c r="J9" i="4"/>
  <c r="H9" i="4"/>
  <c r="G9" i="4"/>
  <c r="C9" i="4"/>
  <c r="B9" i="4"/>
  <c r="L8" i="4"/>
  <c r="H8" i="4"/>
  <c r="G8" i="4"/>
  <c r="D8" i="4"/>
  <c r="N7" i="4"/>
  <c r="N9" i="4" s="1"/>
  <c r="M7" i="4"/>
  <c r="M9" i="4" s="1"/>
  <c r="L7" i="4"/>
  <c r="L9" i="4" s="1"/>
  <c r="K7" i="4"/>
  <c r="K8" i="4" s="1"/>
  <c r="J7" i="4"/>
  <c r="J8" i="4" s="1"/>
  <c r="I7" i="4"/>
  <c r="I8" i="4" s="1"/>
  <c r="H7" i="4"/>
  <c r="G7" i="4"/>
  <c r="F7" i="4"/>
  <c r="F9" i="4" s="1"/>
  <c r="E7" i="4"/>
  <c r="E9" i="4" s="1"/>
  <c r="D7" i="4"/>
  <c r="D9" i="4" s="1"/>
  <c r="C7" i="4"/>
  <c r="C8" i="4" s="1"/>
  <c r="B7" i="4"/>
  <c r="B8" i="4" s="1"/>
  <c r="N6" i="4"/>
  <c r="M6" i="4"/>
  <c r="L6" i="4"/>
  <c r="K6" i="4"/>
  <c r="J6" i="4"/>
  <c r="I6" i="4"/>
  <c r="H6" i="4"/>
  <c r="G6" i="4"/>
  <c r="F6" i="4"/>
  <c r="E6" i="4"/>
  <c r="D6" i="4"/>
  <c r="C6" i="4"/>
  <c r="B6" i="4"/>
  <c r="N5" i="4"/>
  <c r="M5" i="4"/>
  <c r="L5" i="4"/>
  <c r="K5" i="4"/>
  <c r="J5" i="4"/>
  <c r="I5" i="4"/>
  <c r="H5" i="4"/>
  <c r="G5" i="4"/>
  <c r="F5" i="4"/>
  <c r="E5" i="4"/>
  <c r="D5" i="4"/>
  <c r="C5" i="4"/>
  <c r="B5" i="4"/>
  <c r="I3" i="4"/>
  <c r="H3" i="4"/>
  <c r="G3" i="4"/>
  <c r="H4" i="4" s="1"/>
  <c r="F3" i="4"/>
  <c r="E3" i="4"/>
  <c r="D3" i="4"/>
  <c r="C3" i="4"/>
  <c r="C4" i="4" s="1"/>
  <c r="B3" i="4"/>
  <c r="D4" i="4"/>
  <c r="G4" i="4"/>
  <c r="B4" i="4"/>
  <c r="H215" i="3"/>
  <c r="D215" i="3"/>
  <c r="I214" i="3"/>
  <c r="H214" i="3"/>
  <c r="G214" i="3"/>
  <c r="G215" i="3" s="1"/>
  <c r="F214" i="3"/>
  <c r="F216" i="3" s="1"/>
  <c r="E214" i="3"/>
  <c r="E215" i="3" s="1"/>
  <c r="D214" i="3"/>
  <c r="C214" i="3"/>
  <c r="B214" i="3"/>
  <c r="F213" i="3"/>
  <c r="B213" i="3"/>
  <c r="H212" i="3"/>
  <c r="G212" i="3"/>
  <c r="C212" i="3"/>
  <c r="I211" i="3"/>
  <c r="H211" i="3"/>
  <c r="H213" i="3" s="1"/>
  <c r="G211" i="3"/>
  <c r="F211" i="3"/>
  <c r="E211" i="3"/>
  <c r="D211" i="3"/>
  <c r="C211" i="3"/>
  <c r="B211" i="3"/>
  <c r="B212" i="3" s="1"/>
  <c r="F210" i="3"/>
  <c r="B210" i="3"/>
  <c r="F209" i="3"/>
  <c r="B209" i="3"/>
  <c r="I208" i="3"/>
  <c r="H208" i="3"/>
  <c r="G208" i="3"/>
  <c r="F208" i="3"/>
  <c r="E208" i="3"/>
  <c r="D208" i="3"/>
  <c r="C208" i="3"/>
  <c r="B208" i="3"/>
  <c r="F207" i="3"/>
  <c r="E207" i="3"/>
  <c r="I206" i="3"/>
  <c r="F206" i="3"/>
  <c r="E206" i="3"/>
  <c r="B206" i="3"/>
  <c r="F205" i="3"/>
  <c r="B205" i="3"/>
  <c r="I204" i="3"/>
  <c r="H204" i="3"/>
  <c r="G204" i="3"/>
  <c r="F204" i="3"/>
  <c r="E204" i="3"/>
  <c r="D204" i="3"/>
  <c r="C204" i="3"/>
  <c r="B204" i="3"/>
  <c r="F201" i="3"/>
  <c r="B201" i="3"/>
  <c r="B203" i="3" s="1"/>
  <c r="L200" i="3"/>
  <c r="M200" i="3" s="1"/>
  <c r="N200" i="3" s="1"/>
  <c r="K200" i="3"/>
  <c r="K199" i="3" s="1"/>
  <c r="F200" i="3"/>
  <c r="C200" i="3"/>
  <c r="B200" i="3"/>
  <c r="J199" i="3"/>
  <c r="I199" i="3"/>
  <c r="H199" i="3"/>
  <c r="G199" i="3"/>
  <c r="G200" i="3" s="1"/>
  <c r="F199" i="3"/>
  <c r="E199" i="3"/>
  <c r="D199" i="3"/>
  <c r="C199" i="3"/>
  <c r="C213" i="3" s="1"/>
  <c r="B199" i="3"/>
  <c r="I196" i="3"/>
  <c r="F196" i="3"/>
  <c r="I195" i="3"/>
  <c r="H195" i="3"/>
  <c r="G195" i="3"/>
  <c r="F195" i="3"/>
  <c r="E195" i="3"/>
  <c r="D195" i="3"/>
  <c r="D196" i="3" s="1"/>
  <c r="C195" i="3"/>
  <c r="B195" i="3"/>
  <c r="B197" i="3" s="1"/>
  <c r="I194" i="3"/>
  <c r="J194" i="3" s="1"/>
  <c r="K194" i="3" s="1"/>
  <c r="L194" i="3" s="1"/>
  <c r="M194" i="3" s="1"/>
  <c r="N194" i="3" s="1"/>
  <c r="G194" i="3"/>
  <c r="I193" i="3"/>
  <c r="H193" i="3"/>
  <c r="E193" i="3"/>
  <c r="I192" i="3"/>
  <c r="H192" i="3"/>
  <c r="G192" i="3"/>
  <c r="G193" i="3" s="1"/>
  <c r="F192" i="3"/>
  <c r="E192" i="3"/>
  <c r="D192" i="3"/>
  <c r="C192" i="3"/>
  <c r="B192" i="3"/>
  <c r="G191" i="3"/>
  <c r="C191" i="3"/>
  <c r="H190" i="3"/>
  <c r="G190" i="3"/>
  <c r="D190" i="3"/>
  <c r="C190" i="3"/>
  <c r="I189" i="3"/>
  <c r="H189" i="3"/>
  <c r="G189" i="3"/>
  <c r="F189" i="3"/>
  <c r="F190" i="3" s="1"/>
  <c r="E189" i="3"/>
  <c r="D189" i="3"/>
  <c r="C189" i="3"/>
  <c r="B189" i="3"/>
  <c r="B191" i="3" s="1"/>
  <c r="I188" i="3"/>
  <c r="J188" i="3" s="1"/>
  <c r="B188" i="3"/>
  <c r="G187" i="3"/>
  <c r="C187" i="3"/>
  <c r="B187" i="3"/>
  <c r="H186" i="3"/>
  <c r="C186" i="3"/>
  <c r="I185" i="3"/>
  <c r="H185" i="3"/>
  <c r="H182" i="3" s="1"/>
  <c r="G185" i="3"/>
  <c r="F185" i="3"/>
  <c r="E185" i="3"/>
  <c r="D185" i="3"/>
  <c r="C185" i="3"/>
  <c r="B185" i="3"/>
  <c r="B186" i="3" s="1"/>
  <c r="H183" i="3"/>
  <c r="G182" i="3"/>
  <c r="G184" i="3" s="1"/>
  <c r="C182" i="3"/>
  <c r="M181" i="3"/>
  <c r="N181" i="3" s="1"/>
  <c r="L181" i="3"/>
  <c r="K181" i="3"/>
  <c r="C181" i="3"/>
  <c r="I180" i="3"/>
  <c r="H180" i="3"/>
  <c r="G180" i="3"/>
  <c r="F180" i="3"/>
  <c r="E180" i="3"/>
  <c r="E197" i="3" s="1"/>
  <c r="D180" i="3"/>
  <c r="D181" i="3" s="1"/>
  <c r="C180" i="3"/>
  <c r="B180" i="3"/>
  <c r="B181" i="3" s="1"/>
  <c r="M178" i="3"/>
  <c r="N178" i="3" s="1"/>
  <c r="I178" i="3"/>
  <c r="J178" i="3" s="1"/>
  <c r="K178" i="3" s="1"/>
  <c r="L178" i="3" s="1"/>
  <c r="B178" i="3"/>
  <c r="H177" i="3"/>
  <c r="G177" i="3"/>
  <c r="C177" i="3"/>
  <c r="B177" i="3"/>
  <c r="I176" i="3"/>
  <c r="H176" i="3"/>
  <c r="G176" i="3"/>
  <c r="F176" i="3"/>
  <c r="E176" i="3"/>
  <c r="D176" i="3"/>
  <c r="C176" i="3"/>
  <c r="B176" i="3"/>
  <c r="H175" i="3"/>
  <c r="E175" i="3"/>
  <c r="I174" i="3"/>
  <c r="G174" i="3"/>
  <c r="F174" i="3"/>
  <c r="I173" i="3"/>
  <c r="H173" i="3"/>
  <c r="H174" i="3" s="1"/>
  <c r="G173" i="3"/>
  <c r="F173" i="3"/>
  <c r="E173" i="3"/>
  <c r="D173" i="3"/>
  <c r="C173" i="3"/>
  <c r="B173" i="3"/>
  <c r="B175" i="3" s="1"/>
  <c r="D172" i="3"/>
  <c r="H171" i="3"/>
  <c r="F171" i="3"/>
  <c r="E171" i="3"/>
  <c r="I170" i="3"/>
  <c r="I172" i="3" s="1"/>
  <c r="H170" i="3"/>
  <c r="G170" i="3"/>
  <c r="G171" i="3" s="1"/>
  <c r="F170" i="3"/>
  <c r="E170" i="3"/>
  <c r="E172" i="3" s="1"/>
  <c r="D170" i="3"/>
  <c r="C170" i="3"/>
  <c r="B170" i="3"/>
  <c r="C169" i="3"/>
  <c r="E168" i="3"/>
  <c r="E167" i="3"/>
  <c r="D167" i="3"/>
  <c r="I166" i="3"/>
  <c r="H166" i="3"/>
  <c r="G166" i="3"/>
  <c r="F166" i="3"/>
  <c r="E166" i="3"/>
  <c r="D166" i="3"/>
  <c r="C166" i="3"/>
  <c r="C167" i="3" s="1"/>
  <c r="B166" i="3"/>
  <c r="D165" i="3"/>
  <c r="I163" i="3"/>
  <c r="H163" i="3"/>
  <c r="E163" i="3"/>
  <c r="D163" i="3"/>
  <c r="K162" i="3"/>
  <c r="K161" i="3"/>
  <c r="L161" i="3" s="1"/>
  <c r="I161" i="3"/>
  <c r="H161" i="3"/>
  <c r="G161" i="3"/>
  <c r="F161" i="3"/>
  <c r="E161" i="3"/>
  <c r="D161" i="3"/>
  <c r="C161" i="3"/>
  <c r="B161" i="3"/>
  <c r="J160" i="3"/>
  <c r="I160" i="3"/>
  <c r="I162" i="3" s="1"/>
  <c r="E160" i="3"/>
  <c r="E162" i="3" s="1"/>
  <c r="J159" i="3"/>
  <c r="I159" i="3"/>
  <c r="H159" i="3"/>
  <c r="G159" i="3"/>
  <c r="F159" i="3"/>
  <c r="F160" i="3" s="1"/>
  <c r="F162" i="3" s="1"/>
  <c r="E159" i="3"/>
  <c r="D159" i="3"/>
  <c r="C159" i="3"/>
  <c r="B159" i="3"/>
  <c r="M158" i="3"/>
  <c r="K158" i="3"/>
  <c r="L158" i="3" s="1"/>
  <c r="B158" i="3"/>
  <c r="L157" i="3"/>
  <c r="M157" i="3" s="1"/>
  <c r="N157" i="3" s="1"/>
  <c r="K157" i="3"/>
  <c r="I157" i="3"/>
  <c r="H157" i="3"/>
  <c r="G157" i="3"/>
  <c r="F157" i="3"/>
  <c r="E157" i="3"/>
  <c r="D157" i="3"/>
  <c r="C157" i="3"/>
  <c r="B157" i="3"/>
  <c r="L156" i="3"/>
  <c r="K156" i="3"/>
  <c r="J156" i="3"/>
  <c r="G156" i="3"/>
  <c r="G158" i="3" s="1"/>
  <c r="C156" i="3"/>
  <c r="C158" i="3" s="1"/>
  <c r="I155" i="3"/>
  <c r="H155" i="3"/>
  <c r="H156" i="3" s="1"/>
  <c r="G155" i="3"/>
  <c r="F155" i="3"/>
  <c r="E155" i="3"/>
  <c r="E156" i="3" s="1"/>
  <c r="E158" i="3" s="1"/>
  <c r="D155" i="3"/>
  <c r="D156" i="3" s="1"/>
  <c r="D158" i="3" s="1"/>
  <c r="C155" i="3"/>
  <c r="B155" i="3"/>
  <c r="B156" i="3" s="1"/>
  <c r="M154" i="3"/>
  <c r="N154" i="3" s="1"/>
  <c r="L154" i="3"/>
  <c r="K154" i="3"/>
  <c r="I154" i="3"/>
  <c r="K153" i="3"/>
  <c r="I153" i="3"/>
  <c r="H153" i="3"/>
  <c r="G153" i="3"/>
  <c r="F153" i="3"/>
  <c r="E153" i="3"/>
  <c r="D153" i="3"/>
  <c r="C153" i="3"/>
  <c r="B153" i="3"/>
  <c r="J152" i="3"/>
  <c r="J151" i="3" s="1"/>
  <c r="I152" i="3"/>
  <c r="F152" i="3"/>
  <c r="F154" i="3" s="1"/>
  <c r="I151" i="3"/>
  <c r="H151" i="3"/>
  <c r="H152" i="3" s="1"/>
  <c r="H154" i="3" s="1"/>
  <c r="G151" i="3"/>
  <c r="G152" i="3" s="1"/>
  <c r="G154" i="3" s="1"/>
  <c r="F151" i="3"/>
  <c r="E151" i="3"/>
  <c r="D151" i="3"/>
  <c r="C151" i="3"/>
  <c r="C152" i="3" s="1"/>
  <c r="C154" i="3" s="1"/>
  <c r="B151" i="3"/>
  <c r="B152" i="3" s="1"/>
  <c r="B154" i="3" s="1"/>
  <c r="K150" i="3"/>
  <c r="L150" i="3" s="1"/>
  <c r="M150" i="3" s="1"/>
  <c r="N150" i="3" s="1"/>
  <c r="K149" i="3"/>
  <c r="I149" i="3"/>
  <c r="H149" i="3"/>
  <c r="G149" i="3"/>
  <c r="F149" i="3"/>
  <c r="E149" i="3"/>
  <c r="D149" i="3"/>
  <c r="C149" i="3"/>
  <c r="B149" i="3"/>
  <c r="J148" i="3"/>
  <c r="I148" i="3"/>
  <c r="I150" i="3" s="1"/>
  <c r="F148" i="3"/>
  <c r="F150" i="3" s="1"/>
  <c r="D148" i="3"/>
  <c r="D150" i="3" s="1"/>
  <c r="J147" i="3"/>
  <c r="I147" i="3"/>
  <c r="H147" i="3"/>
  <c r="G147" i="3"/>
  <c r="F147" i="3"/>
  <c r="E147" i="3"/>
  <c r="E148" i="3" s="1"/>
  <c r="E150" i="3" s="1"/>
  <c r="D147" i="3"/>
  <c r="C147" i="3"/>
  <c r="C148" i="3" s="1"/>
  <c r="C150" i="3" s="1"/>
  <c r="B147" i="3"/>
  <c r="B148" i="3" s="1"/>
  <c r="B150" i="3" s="1"/>
  <c r="F146" i="3"/>
  <c r="B146" i="3"/>
  <c r="I145" i="3"/>
  <c r="H145" i="3"/>
  <c r="G145" i="3"/>
  <c r="F145" i="3"/>
  <c r="F178" i="3" s="1"/>
  <c r="E145" i="3"/>
  <c r="D145" i="3"/>
  <c r="D168" i="3" s="1"/>
  <c r="C145" i="3"/>
  <c r="B145" i="3"/>
  <c r="K143" i="3"/>
  <c r="L143" i="3" s="1"/>
  <c r="M143" i="3" s="1"/>
  <c r="N143" i="3" s="1"/>
  <c r="F143" i="3"/>
  <c r="I142" i="3"/>
  <c r="E142" i="3"/>
  <c r="B142" i="3"/>
  <c r="I141" i="3"/>
  <c r="H141" i="3"/>
  <c r="G141" i="3"/>
  <c r="F141" i="3"/>
  <c r="F142" i="3" s="1"/>
  <c r="E141" i="3"/>
  <c r="D141" i="3"/>
  <c r="C141" i="3"/>
  <c r="B141" i="3"/>
  <c r="H139" i="3"/>
  <c r="D139" i="3"/>
  <c r="B139" i="3"/>
  <c r="I138" i="3"/>
  <c r="H138" i="3"/>
  <c r="G138" i="3"/>
  <c r="G140" i="3" s="1"/>
  <c r="F138" i="3"/>
  <c r="E138" i="3"/>
  <c r="E139" i="3" s="1"/>
  <c r="D138" i="3"/>
  <c r="C138" i="3"/>
  <c r="B138" i="3"/>
  <c r="B140" i="3" s="1"/>
  <c r="G136" i="3"/>
  <c r="C136" i="3"/>
  <c r="I135" i="3"/>
  <c r="H135" i="3"/>
  <c r="H128" i="3" s="1"/>
  <c r="G135" i="3"/>
  <c r="F135" i="3"/>
  <c r="F137" i="3" s="1"/>
  <c r="E135" i="3"/>
  <c r="D135" i="3"/>
  <c r="C135" i="3"/>
  <c r="B135" i="3"/>
  <c r="B136" i="3" s="1"/>
  <c r="I134" i="3"/>
  <c r="J134" i="3" s="1"/>
  <c r="K134" i="3" s="1"/>
  <c r="H134" i="3"/>
  <c r="E134" i="3"/>
  <c r="G132" i="3"/>
  <c r="D132" i="3"/>
  <c r="C132" i="3"/>
  <c r="I131" i="3"/>
  <c r="H131" i="3"/>
  <c r="I132" i="3" s="1"/>
  <c r="G131" i="3"/>
  <c r="F131" i="3"/>
  <c r="F132" i="3" s="1"/>
  <c r="E131" i="3"/>
  <c r="E132" i="3" s="1"/>
  <c r="D131" i="3"/>
  <c r="D134" i="3" s="1"/>
  <c r="C131" i="3"/>
  <c r="B131" i="3"/>
  <c r="C130" i="3"/>
  <c r="F128" i="3"/>
  <c r="C128" i="3"/>
  <c r="N127" i="3"/>
  <c r="M127" i="3"/>
  <c r="L127" i="3"/>
  <c r="K127" i="3"/>
  <c r="L126" i="3"/>
  <c r="L125" i="3" s="1"/>
  <c r="K126" i="3"/>
  <c r="I126" i="3"/>
  <c r="H126" i="3"/>
  <c r="G126" i="3"/>
  <c r="F126" i="3"/>
  <c r="E126" i="3"/>
  <c r="D126" i="3"/>
  <c r="C126" i="3"/>
  <c r="B126" i="3"/>
  <c r="K125" i="3"/>
  <c r="J125" i="3"/>
  <c r="H125" i="3"/>
  <c r="H127" i="3" s="1"/>
  <c r="E125" i="3"/>
  <c r="E127" i="3" s="1"/>
  <c r="D125" i="3"/>
  <c r="D127" i="3" s="1"/>
  <c r="B125" i="3"/>
  <c r="B127" i="3" s="1"/>
  <c r="I124" i="3"/>
  <c r="J124" i="3" s="1"/>
  <c r="K124" i="3" s="1"/>
  <c r="L124" i="3" s="1"/>
  <c r="H124" i="3"/>
  <c r="I125" i="3" s="1"/>
  <c r="I127" i="3" s="1"/>
  <c r="G124" i="3"/>
  <c r="G125" i="3" s="1"/>
  <c r="G127" i="3" s="1"/>
  <c r="F124" i="3"/>
  <c r="F125" i="3" s="1"/>
  <c r="F127" i="3" s="1"/>
  <c r="E124" i="3"/>
  <c r="D124" i="3"/>
  <c r="C124" i="3"/>
  <c r="C125" i="3" s="1"/>
  <c r="B124" i="3"/>
  <c r="M123" i="3"/>
  <c r="N123" i="3" s="1"/>
  <c r="L123" i="3"/>
  <c r="K123" i="3"/>
  <c r="G123" i="3"/>
  <c r="K122" i="3"/>
  <c r="L122" i="3" s="1"/>
  <c r="I122" i="3"/>
  <c r="H122" i="3"/>
  <c r="G122" i="3"/>
  <c r="F122" i="3"/>
  <c r="E122" i="3"/>
  <c r="D122" i="3"/>
  <c r="C122" i="3"/>
  <c r="B122" i="3"/>
  <c r="K121" i="3"/>
  <c r="J121" i="3"/>
  <c r="G121" i="3"/>
  <c r="F121" i="3"/>
  <c r="F123" i="3" s="1"/>
  <c r="C121" i="3"/>
  <c r="C123" i="3" s="1"/>
  <c r="B121" i="3"/>
  <c r="B123" i="3" s="1"/>
  <c r="I120" i="3"/>
  <c r="J120" i="3" s="1"/>
  <c r="K120" i="3" s="1"/>
  <c r="H120" i="3"/>
  <c r="G120" i="3"/>
  <c r="F120" i="3"/>
  <c r="E120" i="3"/>
  <c r="E121" i="3" s="1"/>
  <c r="E123" i="3" s="1"/>
  <c r="D120" i="3"/>
  <c r="D121" i="3" s="1"/>
  <c r="D123" i="3" s="1"/>
  <c r="C120" i="3"/>
  <c r="B120" i="3"/>
  <c r="M119" i="3"/>
  <c r="N119" i="3" s="1"/>
  <c r="L119" i="3"/>
  <c r="K119" i="3"/>
  <c r="H119" i="3"/>
  <c r="G119" i="3"/>
  <c r="D119" i="3"/>
  <c r="L118" i="3"/>
  <c r="L117" i="3" s="1"/>
  <c r="K118" i="3"/>
  <c r="I118" i="3"/>
  <c r="H118" i="3"/>
  <c r="G118" i="3"/>
  <c r="F118" i="3"/>
  <c r="E118" i="3"/>
  <c r="D118" i="3"/>
  <c r="C118" i="3"/>
  <c r="B118" i="3"/>
  <c r="K117" i="3"/>
  <c r="J117" i="3"/>
  <c r="I117" i="3"/>
  <c r="I119" i="3" s="1"/>
  <c r="H117" i="3"/>
  <c r="D117" i="3"/>
  <c r="J116" i="3"/>
  <c r="I116" i="3"/>
  <c r="H116" i="3"/>
  <c r="G116" i="3"/>
  <c r="G117" i="3" s="1"/>
  <c r="F116" i="3"/>
  <c r="E116" i="3"/>
  <c r="E117" i="3" s="1"/>
  <c r="E119" i="3" s="1"/>
  <c r="D116" i="3"/>
  <c r="C116" i="3"/>
  <c r="B116" i="3"/>
  <c r="F115" i="3"/>
  <c r="C115" i="3"/>
  <c r="B115" i="3"/>
  <c r="I114" i="3"/>
  <c r="I143" i="3" s="1"/>
  <c r="J143" i="3" s="1"/>
  <c r="H114" i="3"/>
  <c r="G114" i="3"/>
  <c r="G137" i="3" s="1"/>
  <c r="F114" i="3"/>
  <c r="E114" i="3"/>
  <c r="E143" i="3" s="1"/>
  <c r="D114" i="3"/>
  <c r="C114" i="3"/>
  <c r="B114" i="3"/>
  <c r="B137" i="3" s="1"/>
  <c r="I111" i="3"/>
  <c r="F111" i="3"/>
  <c r="E111" i="3"/>
  <c r="I110" i="3"/>
  <c r="H110" i="3"/>
  <c r="H111" i="3" s="1"/>
  <c r="G110" i="3"/>
  <c r="F110" i="3"/>
  <c r="E110" i="3"/>
  <c r="D110" i="3"/>
  <c r="C110" i="3"/>
  <c r="B110" i="3"/>
  <c r="K109" i="3"/>
  <c r="L109" i="3" s="1"/>
  <c r="M109" i="3" s="1"/>
  <c r="N109" i="3" s="1"/>
  <c r="C109" i="3"/>
  <c r="I108" i="3"/>
  <c r="H108" i="3"/>
  <c r="E108" i="3"/>
  <c r="D108" i="3"/>
  <c r="I107" i="3"/>
  <c r="I109" i="3" s="1"/>
  <c r="J109" i="3" s="1"/>
  <c r="H107" i="3"/>
  <c r="G107" i="3"/>
  <c r="G108" i="3" s="1"/>
  <c r="F107" i="3"/>
  <c r="E107" i="3"/>
  <c r="D107" i="3"/>
  <c r="C107" i="3"/>
  <c r="B107" i="3"/>
  <c r="H105" i="3"/>
  <c r="G105" i="3"/>
  <c r="D105" i="3"/>
  <c r="C105" i="3"/>
  <c r="I104" i="3"/>
  <c r="H104" i="3"/>
  <c r="G104" i="3"/>
  <c r="F104" i="3"/>
  <c r="F105" i="3" s="1"/>
  <c r="E104" i="3"/>
  <c r="D104" i="3"/>
  <c r="C104" i="3"/>
  <c r="B104" i="3"/>
  <c r="B105" i="3" s="1"/>
  <c r="J103" i="3"/>
  <c r="I103" i="3"/>
  <c r="F103" i="3"/>
  <c r="F102" i="3"/>
  <c r="G101" i="3"/>
  <c r="D101" i="3"/>
  <c r="C101" i="3"/>
  <c r="I100" i="3"/>
  <c r="H100" i="3"/>
  <c r="H101" i="3" s="1"/>
  <c r="G100" i="3"/>
  <c r="F100" i="3"/>
  <c r="F97" i="3" s="1"/>
  <c r="G98" i="3" s="1"/>
  <c r="E100" i="3"/>
  <c r="D100" i="3"/>
  <c r="C100" i="3"/>
  <c r="C103" i="3" s="1"/>
  <c r="B100" i="3"/>
  <c r="B101" i="3" s="1"/>
  <c r="G97" i="3"/>
  <c r="C97" i="3"/>
  <c r="C99" i="3" s="1"/>
  <c r="B97" i="3"/>
  <c r="M96" i="3"/>
  <c r="N96" i="3" s="1"/>
  <c r="L96" i="3"/>
  <c r="K96" i="3"/>
  <c r="D96" i="3"/>
  <c r="K95" i="3"/>
  <c r="L95" i="3" s="1"/>
  <c r="M95" i="3" s="1"/>
  <c r="N95" i="3" s="1"/>
  <c r="I95" i="3"/>
  <c r="H95" i="3"/>
  <c r="G95" i="3"/>
  <c r="F95" i="3"/>
  <c r="E95" i="3"/>
  <c r="D95" i="3"/>
  <c r="C95" i="3"/>
  <c r="B95" i="3"/>
  <c r="J94" i="3"/>
  <c r="H94" i="3"/>
  <c r="H96" i="3" s="1"/>
  <c r="F94" i="3"/>
  <c r="F96" i="3" s="1"/>
  <c r="I93" i="3"/>
  <c r="H93" i="3"/>
  <c r="G93" i="3"/>
  <c r="G94" i="3" s="1"/>
  <c r="F93" i="3"/>
  <c r="E93" i="3"/>
  <c r="E94" i="3" s="1"/>
  <c r="E96" i="3" s="1"/>
  <c r="D93" i="3"/>
  <c r="C93" i="3"/>
  <c r="D94" i="3" s="1"/>
  <c r="B93" i="3"/>
  <c r="B94" i="3" s="1"/>
  <c r="B96" i="3" s="1"/>
  <c r="L92" i="3"/>
  <c r="M92" i="3" s="1"/>
  <c r="N92" i="3" s="1"/>
  <c r="K92" i="3"/>
  <c r="K91" i="3"/>
  <c r="K90" i="3" s="1"/>
  <c r="I91" i="3"/>
  <c r="H91" i="3"/>
  <c r="G91" i="3"/>
  <c r="F91" i="3"/>
  <c r="E91" i="3"/>
  <c r="D91" i="3"/>
  <c r="C91" i="3"/>
  <c r="B91" i="3"/>
  <c r="J90" i="3"/>
  <c r="I90" i="3"/>
  <c r="I92" i="3" s="1"/>
  <c r="F90" i="3"/>
  <c r="F92" i="3" s="1"/>
  <c r="E90" i="3"/>
  <c r="E92" i="3" s="1"/>
  <c r="K89" i="3"/>
  <c r="J89" i="3"/>
  <c r="I89" i="3"/>
  <c r="H89" i="3"/>
  <c r="H90" i="3" s="1"/>
  <c r="H92" i="3" s="1"/>
  <c r="G89" i="3"/>
  <c r="F89" i="3"/>
  <c r="G90" i="3" s="1"/>
  <c r="G92" i="3" s="1"/>
  <c r="E89" i="3"/>
  <c r="D89" i="3"/>
  <c r="C89" i="3"/>
  <c r="C90" i="3" s="1"/>
  <c r="C92" i="3" s="1"/>
  <c r="B89" i="3"/>
  <c r="B90" i="3" s="1"/>
  <c r="B92" i="3" s="1"/>
  <c r="K88" i="3"/>
  <c r="L88" i="3" s="1"/>
  <c r="M88" i="3" s="1"/>
  <c r="N88" i="3" s="1"/>
  <c r="F88" i="3"/>
  <c r="L87" i="3"/>
  <c r="K87" i="3"/>
  <c r="K86" i="3" s="1"/>
  <c r="I87" i="3"/>
  <c r="H87" i="3"/>
  <c r="G87" i="3"/>
  <c r="F87" i="3"/>
  <c r="E87" i="3"/>
  <c r="D87" i="3"/>
  <c r="C87" i="3"/>
  <c r="B87" i="3"/>
  <c r="J86" i="3"/>
  <c r="H86" i="3"/>
  <c r="H88" i="3" s="1"/>
  <c r="G86" i="3"/>
  <c r="G88" i="3" s="1"/>
  <c r="C86" i="3"/>
  <c r="J85" i="3"/>
  <c r="K85" i="3" s="1"/>
  <c r="I85" i="3"/>
  <c r="H85" i="3"/>
  <c r="I86" i="3" s="1"/>
  <c r="I88" i="3" s="1"/>
  <c r="G85" i="3"/>
  <c r="F85" i="3"/>
  <c r="F86" i="3" s="1"/>
  <c r="E85" i="3"/>
  <c r="D85" i="3"/>
  <c r="D86" i="3" s="1"/>
  <c r="D88" i="3" s="1"/>
  <c r="C85" i="3"/>
  <c r="B85" i="3"/>
  <c r="B86" i="3" s="1"/>
  <c r="B88" i="3" s="1"/>
  <c r="I84" i="3"/>
  <c r="E84" i="3"/>
  <c r="B84" i="3"/>
  <c r="I83" i="3"/>
  <c r="I112" i="3" s="1"/>
  <c r="J112" i="3" s="1"/>
  <c r="K112" i="3" s="1"/>
  <c r="L112" i="3" s="1"/>
  <c r="M112" i="3" s="1"/>
  <c r="N112" i="3" s="1"/>
  <c r="H83" i="3"/>
  <c r="H109" i="3" s="1"/>
  <c r="G83" i="3"/>
  <c r="F83" i="3"/>
  <c r="F99" i="3" s="1"/>
  <c r="E83" i="3"/>
  <c r="E112" i="3" s="1"/>
  <c r="D83" i="3"/>
  <c r="D109" i="3" s="1"/>
  <c r="C83" i="3"/>
  <c r="C102" i="3" s="1"/>
  <c r="B83" i="3"/>
  <c r="B102" i="3" s="1"/>
  <c r="K81" i="3"/>
  <c r="L81" i="3" s="1"/>
  <c r="M81" i="3" s="1"/>
  <c r="N81" i="3" s="1"/>
  <c r="D81" i="3"/>
  <c r="I80" i="3"/>
  <c r="H80" i="3"/>
  <c r="D80" i="3"/>
  <c r="B80" i="3"/>
  <c r="I79" i="3"/>
  <c r="I81" i="3" s="1"/>
  <c r="J81" i="3" s="1"/>
  <c r="H79" i="3"/>
  <c r="G79" i="3"/>
  <c r="F79" i="3"/>
  <c r="E79" i="3"/>
  <c r="D79" i="3"/>
  <c r="C79" i="3"/>
  <c r="C80" i="3" s="1"/>
  <c r="B79" i="3"/>
  <c r="D78" i="3"/>
  <c r="B78" i="3"/>
  <c r="H77" i="3"/>
  <c r="C77" i="3"/>
  <c r="I76" i="3"/>
  <c r="H76" i="3"/>
  <c r="G76" i="3"/>
  <c r="F76" i="3"/>
  <c r="G77" i="3" s="1"/>
  <c r="E76" i="3"/>
  <c r="D76" i="3"/>
  <c r="D77" i="3" s="1"/>
  <c r="C76" i="3"/>
  <c r="B76" i="3"/>
  <c r="B77" i="3" s="1"/>
  <c r="I75" i="3"/>
  <c r="B75" i="3"/>
  <c r="F74" i="3"/>
  <c r="B74" i="3"/>
  <c r="I73" i="3"/>
  <c r="I74" i="3" s="1"/>
  <c r="H73" i="3"/>
  <c r="G73" i="3"/>
  <c r="G74" i="3" s="1"/>
  <c r="F73" i="3"/>
  <c r="E73" i="3"/>
  <c r="D73" i="3"/>
  <c r="C73" i="3"/>
  <c r="B73" i="3"/>
  <c r="I72" i="3"/>
  <c r="J72" i="3" s="1"/>
  <c r="H72" i="3"/>
  <c r="D72" i="3"/>
  <c r="B72" i="3"/>
  <c r="F71" i="3"/>
  <c r="E71" i="3"/>
  <c r="F70" i="3"/>
  <c r="B70" i="3"/>
  <c r="I69" i="3"/>
  <c r="I71" i="3" s="1"/>
  <c r="H69" i="3"/>
  <c r="G69" i="3"/>
  <c r="G71" i="3" s="1"/>
  <c r="F69" i="3"/>
  <c r="E69" i="3"/>
  <c r="D69" i="3"/>
  <c r="C69" i="3"/>
  <c r="B69" i="3"/>
  <c r="B67" i="3"/>
  <c r="F66" i="3"/>
  <c r="F68" i="3" s="1"/>
  <c r="B66" i="3"/>
  <c r="B68" i="3" s="1"/>
  <c r="L65" i="3"/>
  <c r="K65" i="3"/>
  <c r="M64" i="3"/>
  <c r="N64" i="3" s="1"/>
  <c r="I64" i="3"/>
  <c r="H64" i="3"/>
  <c r="G64" i="3"/>
  <c r="F64" i="3"/>
  <c r="E64" i="3"/>
  <c r="D64" i="3"/>
  <c r="C64" i="3"/>
  <c r="B64" i="3"/>
  <c r="K63" i="3"/>
  <c r="J63" i="3"/>
  <c r="J62" i="3" s="1"/>
  <c r="K62" i="3" s="1"/>
  <c r="E63" i="3"/>
  <c r="E65" i="3" s="1"/>
  <c r="C63" i="3"/>
  <c r="C65" i="3" s="1"/>
  <c r="B63" i="3"/>
  <c r="B65" i="3" s="1"/>
  <c r="I62" i="3"/>
  <c r="H62" i="3"/>
  <c r="G62" i="3"/>
  <c r="F62" i="3"/>
  <c r="F63" i="3" s="1"/>
  <c r="F65" i="3" s="1"/>
  <c r="E62" i="3"/>
  <c r="D62" i="3"/>
  <c r="D63" i="3" s="1"/>
  <c r="D65" i="3" s="1"/>
  <c r="C62" i="3"/>
  <c r="B62" i="3"/>
  <c r="M61" i="3"/>
  <c r="N61" i="3" s="1"/>
  <c r="N59" i="3" s="1"/>
  <c r="L61" i="3"/>
  <c r="L59" i="3" s="1"/>
  <c r="K61" i="3"/>
  <c r="K60" i="3"/>
  <c r="L60" i="3" s="1"/>
  <c r="M60" i="3" s="1"/>
  <c r="N60" i="3" s="1"/>
  <c r="I60" i="3"/>
  <c r="H60" i="3"/>
  <c r="G60" i="3"/>
  <c r="F60" i="3"/>
  <c r="E60" i="3"/>
  <c r="D60" i="3"/>
  <c r="C60" i="3"/>
  <c r="B60" i="3"/>
  <c r="M59" i="3"/>
  <c r="J59" i="3"/>
  <c r="G59" i="3"/>
  <c r="G61" i="3" s="1"/>
  <c r="E59" i="3"/>
  <c r="E61" i="3" s="1"/>
  <c r="J58" i="3"/>
  <c r="I58" i="3"/>
  <c r="H58" i="3"/>
  <c r="H59" i="3" s="1"/>
  <c r="G58" i="3"/>
  <c r="F58" i="3"/>
  <c r="F59" i="3" s="1"/>
  <c r="F61" i="3" s="1"/>
  <c r="E58" i="3"/>
  <c r="D58" i="3"/>
  <c r="D59" i="3" s="1"/>
  <c r="D61" i="3" s="1"/>
  <c r="C58" i="3"/>
  <c r="B58" i="3"/>
  <c r="K57" i="3"/>
  <c r="L57" i="3" s="1"/>
  <c r="M57" i="3" s="1"/>
  <c r="N57" i="3" s="1"/>
  <c r="M56" i="3"/>
  <c r="N56" i="3" s="1"/>
  <c r="K56" i="3"/>
  <c r="L56" i="3" s="1"/>
  <c r="I56" i="3"/>
  <c r="H56" i="3"/>
  <c r="G56" i="3"/>
  <c r="F56" i="3"/>
  <c r="E56" i="3"/>
  <c r="D56" i="3"/>
  <c r="D57" i="3" s="1"/>
  <c r="C56" i="3"/>
  <c r="B56" i="3"/>
  <c r="H55" i="3"/>
  <c r="H57" i="3" s="1"/>
  <c r="D55" i="3"/>
  <c r="B55" i="3"/>
  <c r="B57" i="3" s="1"/>
  <c r="I54" i="3"/>
  <c r="H54" i="3"/>
  <c r="G54" i="3"/>
  <c r="F54" i="3"/>
  <c r="F55" i="3" s="1"/>
  <c r="F57" i="3" s="1"/>
  <c r="E54" i="3"/>
  <c r="E55" i="3" s="1"/>
  <c r="E57" i="3" s="1"/>
  <c r="D54" i="3"/>
  <c r="C54" i="3"/>
  <c r="C55" i="3" s="1"/>
  <c r="C57" i="3" s="1"/>
  <c r="B54" i="3"/>
  <c r="F53" i="3"/>
  <c r="B53" i="3"/>
  <c r="I52" i="3"/>
  <c r="H52" i="3"/>
  <c r="G52" i="3"/>
  <c r="F52" i="3"/>
  <c r="F75" i="3" s="1"/>
  <c r="E52" i="3"/>
  <c r="E53" i="3" s="1"/>
  <c r="D52" i="3"/>
  <c r="D71" i="3" s="1"/>
  <c r="C52" i="3"/>
  <c r="B52" i="3"/>
  <c r="B81" i="3" s="1"/>
  <c r="A51" i="3"/>
  <c r="E50" i="3"/>
  <c r="J49" i="3"/>
  <c r="F49" i="3"/>
  <c r="B49" i="3"/>
  <c r="I48" i="3"/>
  <c r="H48" i="3"/>
  <c r="G48" i="3"/>
  <c r="F48" i="3"/>
  <c r="E48" i="3"/>
  <c r="E49" i="3" s="1"/>
  <c r="D48" i="3"/>
  <c r="C48" i="3"/>
  <c r="B48" i="3"/>
  <c r="B50" i="3" s="1"/>
  <c r="E47" i="3"/>
  <c r="H46" i="3"/>
  <c r="I45" i="3"/>
  <c r="H45" i="3"/>
  <c r="I46" i="3" s="1"/>
  <c r="G45" i="3"/>
  <c r="G47" i="3" s="1"/>
  <c r="F45" i="3"/>
  <c r="F46" i="3" s="1"/>
  <c r="E45" i="3"/>
  <c r="E46" i="3" s="1"/>
  <c r="D45" i="3"/>
  <c r="C45" i="3"/>
  <c r="B45" i="3"/>
  <c r="B47" i="3" s="1"/>
  <c r="F44" i="3"/>
  <c r="B44" i="3"/>
  <c r="H43" i="3"/>
  <c r="G43" i="3"/>
  <c r="D43" i="3"/>
  <c r="C43" i="3"/>
  <c r="I42" i="3"/>
  <c r="H42" i="3"/>
  <c r="G42" i="3"/>
  <c r="F42" i="3"/>
  <c r="E42" i="3"/>
  <c r="D42" i="3"/>
  <c r="C42" i="3"/>
  <c r="B42" i="3"/>
  <c r="B43" i="3" s="1"/>
  <c r="F41" i="3"/>
  <c r="B41" i="3"/>
  <c r="B40" i="3"/>
  <c r="H39" i="3"/>
  <c r="G39" i="3"/>
  <c r="D39" i="3"/>
  <c r="C39" i="3"/>
  <c r="B39" i="3"/>
  <c r="I38" i="3"/>
  <c r="I8" i="3" s="1"/>
  <c r="H38" i="3"/>
  <c r="G38" i="3"/>
  <c r="G41" i="3" s="1"/>
  <c r="F38" i="3"/>
  <c r="E38" i="3"/>
  <c r="E41" i="3" s="1"/>
  <c r="D38" i="3"/>
  <c r="C38" i="3"/>
  <c r="B38" i="3"/>
  <c r="F37" i="3"/>
  <c r="G36" i="3"/>
  <c r="H35" i="3"/>
  <c r="G35" i="3"/>
  <c r="F35" i="3"/>
  <c r="D35" i="3"/>
  <c r="C35" i="3"/>
  <c r="M34" i="3"/>
  <c r="N34" i="3" s="1"/>
  <c r="L34" i="3"/>
  <c r="K34" i="3"/>
  <c r="H34" i="3"/>
  <c r="L33" i="3"/>
  <c r="L32" i="3" s="1"/>
  <c r="K33" i="3"/>
  <c r="I33" i="3"/>
  <c r="H33" i="3"/>
  <c r="G33" i="3"/>
  <c r="F33" i="3"/>
  <c r="E33" i="3"/>
  <c r="D33" i="3"/>
  <c r="D34" i="3" s="1"/>
  <c r="C33" i="3"/>
  <c r="B33" i="3"/>
  <c r="K32" i="3"/>
  <c r="J32" i="3"/>
  <c r="I32" i="3"/>
  <c r="I34" i="3" s="1"/>
  <c r="H32" i="3"/>
  <c r="D32" i="3"/>
  <c r="J31" i="3"/>
  <c r="K31" i="3" s="1"/>
  <c r="L31" i="3" s="1"/>
  <c r="I31" i="3"/>
  <c r="H31" i="3"/>
  <c r="G31" i="3"/>
  <c r="F31" i="3"/>
  <c r="E31" i="3"/>
  <c r="E32" i="3" s="1"/>
  <c r="E34" i="3" s="1"/>
  <c r="D31" i="3"/>
  <c r="C31" i="3"/>
  <c r="B31" i="3"/>
  <c r="K30" i="3"/>
  <c r="L30" i="3" s="1"/>
  <c r="M30" i="3" s="1"/>
  <c r="N30" i="3" s="1"/>
  <c r="F30" i="3"/>
  <c r="K29" i="3"/>
  <c r="L29" i="3" s="1"/>
  <c r="I29" i="3"/>
  <c r="H29" i="3"/>
  <c r="G29" i="3"/>
  <c r="F29" i="3"/>
  <c r="E29" i="3"/>
  <c r="D29" i="3"/>
  <c r="C29" i="3"/>
  <c r="B29" i="3"/>
  <c r="J28" i="3"/>
  <c r="J27" i="3" s="1"/>
  <c r="G28" i="3"/>
  <c r="G30" i="3" s="1"/>
  <c r="F28" i="3"/>
  <c r="C28" i="3"/>
  <c r="C30" i="3" s="1"/>
  <c r="B28" i="3"/>
  <c r="B30" i="3" s="1"/>
  <c r="I27" i="3"/>
  <c r="H27" i="3"/>
  <c r="G27" i="3"/>
  <c r="F27" i="3"/>
  <c r="E27" i="3"/>
  <c r="D27" i="3"/>
  <c r="C27" i="3"/>
  <c r="B27" i="3"/>
  <c r="L26" i="3"/>
  <c r="M26" i="3" s="1"/>
  <c r="K26" i="3"/>
  <c r="M25" i="3"/>
  <c r="N25" i="3" s="1"/>
  <c r="L25" i="3"/>
  <c r="K25" i="3"/>
  <c r="K24" i="3" s="1"/>
  <c r="I25" i="3"/>
  <c r="H25" i="3"/>
  <c r="H26" i="3" s="1"/>
  <c r="G25" i="3"/>
  <c r="F25" i="3"/>
  <c r="E25" i="3"/>
  <c r="D25" i="3"/>
  <c r="D26" i="3" s="1"/>
  <c r="C25" i="3"/>
  <c r="B25" i="3"/>
  <c r="L24" i="3"/>
  <c r="J24" i="3"/>
  <c r="I24" i="3"/>
  <c r="I26" i="3" s="1"/>
  <c r="H24" i="3"/>
  <c r="E24" i="3"/>
  <c r="E26" i="3" s="1"/>
  <c r="D24" i="3"/>
  <c r="J23" i="3"/>
  <c r="I23" i="3"/>
  <c r="H23" i="3"/>
  <c r="G23" i="3"/>
  <c r="F23" i="3"/>
  <c r="E23" i="3"/>
  <c r="D23" i="3"/>
  <c r="C23" i="3"/>
  <c r="B23" i="3"/>
  <c r="B24" i="3" s="1"/>
  <c r="B26" i="3" s="1"/>
  <c r="F22" i="3"/>
  <c r="B22" i="3"/>
  <c r="I21" i="3"/>
  <c r="I50" i="3" s="1"/>
  <c r="J50" i="3" s="1"/>
  <c r="K50" i="3" s="1"/>
  <c r="H21" i="3"/>
  <c r="H3" i="3" s="1"/>
  <c r="G21" i="3"/>
  <c r="G40" i="3" s="1"/>
  <c r="F21" i="3"/>
  <c r="F40" i="3" s="1"/>
  <c r="E21" i="3"/>
  <c r="D21" i="3"/>
  <c r="D47" i="3" s="1"/>
  <c r="C21" i="3"/>
  <c r="C3" i="3" s="1"/>
  <c r="B21" i="3"/>
  <c r="A20" i="3"/>
  <c r="F18" i="3"/>
  <c r="C18" i="3"/>
  <c r="B18" i="3"/>
  <c r="I17" i="3"/>
  <c r="H17" i="3"/>
  <c r="G17" i="3"/>
  <c r="F17" i="3"/>
  <c r="E17" i="3"/>
  <c r="D17" i="3"/>
  <c r="C17" i="3"/>
  <c r="B17" i="3"/>
  <c r="I15" i="3"/>
  <c r="E15" i="3"/>
  <c r="B15" i="3"/>
  <c r="I14" i="3"/>
  <c r="H14" i="3"/>
  <c r="F14" i="3"/>
  <c r="E14" i="3"/>
  <c r="D14" i="3"/>
  <c r="B14" i="3"/>
  <c r="G10" i="3"/>
  <c r="H9" i="3"/>
  <c r="D9" i="3"/>
  <c r="C9" i="3"/>
  <c r="H8" i="3"/>
  <c r="G8" i="3"/>
  <c r="F8" i="3"/>
  <c r="F10" i="3" s="1"/>
  <c r="D8" i="3"/>
  <c r="C8" i="3"/>
  <c r="B8" i="3"/>
  <c r="B9" i="3" s="1"/>
  <c r="G3" i="3"/>
  <c r="G4" i="3" s="1"/>
  <c r="F3" i="3"/>
  <c r="J1" i="3"/>
  <c r="K1" i="3" s="1"/>
  <c r="L1" i="3" s="1"/>
  <c r="M1" i="3" s="1"/>
  <c r="N1" i="3" s="1"/>
  <c r="H1" i="3"/>
  <c r="G1" i="3"/>
  <c r="F1" i="3"/>
  <c r="E1" i="3"/>
  <c r="D1" i="3" s="1"/>
  <c r="C1" i="3" s="1"/>
  <c r="B1" i="3" s="1"/>
  <c r="G202" i="1"/>
  <c r="F202" i="1"/>
  <c r="E202" i="1"/>
  <c r="D202" i="1"/>
  <c r="C202" i="1"/>
  <c r="G201" i="1"/>
  <c r="F201" i="1"/>
  <c r="E201" i="1"/>
  <c r="D201" i="1"/>
  <c r="C201" i="1"/>
  <c r="G200" i="1"/>
  <c r="F200" i="1"/>
  <c r="E200" i="1"/>
  <c r="D200" i="1"/>
  <c r="C200" i="1"/>
  <c r="G199" i="1"/>
  <c r="F199" i="1"/>
  <c r="E199" i="1"/>
  <c r="D199" i="1"/>
  <c r="C199" i="1"/>
  <c r="G198" i="1"/>
  <c r="F198" i="1"/>
  <c r="E198" i="1"/>
  <c r="D198" i="1"/>
  <c r="C198" i="1"/>
  <c r="F197" i="1"/>
  <c r="G195" i="1"/>
  <c r="F195" i="1"/>
  <c r="E195" i="1"/>
  <c r="D195" i="1"/>
  <c r="C195" i="1"/>
  <c r="G194" i="1"/>
  <c r="F194" i="1"/>
  <c r="E194" i="1"/>
  <c r="D194" i="1"/>
  <c r="C194" i="1"/>
  <c r="G193" i="1"/>
  <c r="F193" i="1"/>
  <c r="E193" i="1"/>
  <c r="D193" i="1"/>
  <c r="C193" i="1"/>
  <c r="G192" i="1"/>
  <c r="F192" i="1"/>
  <c r="E192" i="1"/>
  <c r="D192" i="1"/>
  <c r="C192" i="1"/>
  <c r="G190" i="1"/>
  <c r="F190" i="1"/>
  <c r="E190" i="1"/>
  <c r="D190" i="1"/>
  <c r="C190" i="1"/>
  <c r="G189" i="1"/>
  <c r="F189" i="1"/>
  <c r="E189" i="1"/>
  <c r="D189" i="1"/>
  <c r="C189" i="1"/>
  <c r="G188" i="1"/>
  <c r="F188" i="1"/>
  <c r="E188" i="1"/>
  <c r="D188" i="1"/>
  <c r="C188" i="1"/>
  <c r="D187" i="1"/>
  <c r="G186" i="1"/>
  <c r="F186" i="1"/>
  <c r="E186" i="1"/>
  <c r="D186" i="1"/>
  <c r="C186" i="1"/>
  <c r="G185" i="1"/>
  <c r="F185" i="1"/>
  <c r="E185" i="1"/>
  <c r="D185" i="1"/>
  <c r="C185" i="1"/>
  <c r="G184" i="1"/>
  <c r="F184" i="1"/>
  <c r="E184" i="1"/>
  <c r="D184" i="1"/>
  <c r="C184" i="1"/>
  <c r="G182" i="1"/>
  <c r="F182" i="1"/>
  <c r="E182" i="1"/>
  <c r="D182" i="1"/>
  <c r="C182" i="1"/>
  <c r="G181" i="1"/>
  <c r="F181" i="1"/>
  <c r="E181" i="1"/>
  <c r="D181" i="1"/>
  <c r="C181" i="1"/>
  <c r="G180" i="1"/>
  <c r="F180" i="1"/>
  <c r="E180" i="1"/>
  <c r="D180" i="1"/>
  <c r="C180" i="1"/>
  <c r="D179" i="1"/>
  <c r="G175" i="1"/>
  <c r="G176" i="1" s="1"/>
  <c r="D175" i="1"/>
  <c r="D176" i="1" s="1"/>
  <c r="C175" i="1"/>
  <c r="C176" i="1" s="1"/>
  <c r="G172" i="1"/>
  <c r="F172" i="1"/>
  <c r="F175" i="1" s="1"/>
  <c r="F176" i="1" s="1"/>
  <c r="E172" i="1"/>
  <c r="E175" i="1" s="1"/>
  <c r="E176" i="1" s="1"/>
  <c r="D172" i="1"/>
  <c r="C172" i="1"/>
  <c r="B172" i="1"/>
  <c r="B175" i="1" s="1"/>
  <c r="B176" i="1" s="1"/>
  <c r="G163" i="1"/>
  <c r="G164" i="1" s="1"/>
  <c r="G165" i="1" s="1"/>
  <c r="D163" i="1"/>
  <c r="C163" i="1"/>
  <c r="G161" i="1"/>
  <c r="F161" i="1"/>
  <c r="F163" i="1" s="1"/>
  <c r="E161" i="1"/>
  <c r="E163" i="1" s="1"/>
  <c r="D161" i="1"/>
  <c r="D164" i="1" s="1"/>
  <c r="D165" i="1" s="1"/>
  <c r="C161" i="1"/>
  <c r="C164" i="1" s="1"/>
  <c r="C165" i="1" s="1"/>
  <c r="B161" i="1"/>
  <c r="B163" i="1" s="1"/>
  <c r="B164" i="1" s="1"/>
  <c r="B165" i="1" s="1"/>
  <c r="F153" i="1"/>
  <c r="F154" i="1" s="1"/>
  <c r="E153" i="1"/>
  <c r="E154" i="1" s="1"/>
  <c r="B153" i="1"/>
  <c r="B154" i="1" s="1"/>
  <c r="G150" i="1"/>
  <c r="G153" i="1" s="1"/>
  <c r="G154" i="1" s="1"/>
  <c r="F150" i="1"/>
  <c r="E150" i="1"/>
  <c r="D150" i="1"/>
  <c r="D153" i="1" s="1"/>
  <c r="D154" i="1" s="1"/>
  <c r="C150" i="1"/>
  <c r="C153" i="1" s="1"/>
  <c r="C154" i="1" s="1"/>
  <c r="B150" i="1"/>
  <c r="G142" i="1"/>
  <c r="G143" i="1" s="1"/>
  <c r="D142" i="1"/>
  <c r="D143" i="1" s="1"/>
  <c r="C142" i="1"/>
  <c r="C143" i="1" s="1"/>
  <c r="G139" i="1"/>
  <c r="F139" i="1"/>
  <c r="F142" i="1" s="1"/>
  <c r="F143" i="1" s="1"/>
  <c r="E139" i="1"/>
  <c r="E142" i="1" s="1"/>
  <c r="E143" i="1" s="1"/>
  <c r="D139" i="1"/>
  <c r="C139" i="1"/>
  <c r="B139" i="1"/>
  <c r="B142" i="1" s="1"/>
  <c r="B143" i="1" s="1"/>
  <c r="B132" i="1"/>
  <c r="G125" i="1"/>
  <c r="G197" i="1" s="1"/>
  <c r="F125" i="1"/>
  <c r="E125" i="1"/>
  <c r="E197" i="1" s="1"/>
  <c r="D125" i="1"/>
  <c r="D197" i="1" s="1"/>
  <c r="C125" i="1"/>
  <c r="C197" i="1" s="1"/>
  <c r="B125" i="1"/>
  <c r="G119" i="1"/>
  <c r="G191" i="1" s="1"/>
  <c r="F119" i="1"/>
  <c r="F191" i="1" s="1"/>
  <c r="E119" i="1"/>
  <c r="D119" i="1"/>
  <c r="E191" i="1" s="1"/>
  <c r="C119" i="1"/>
  <c r="C191" i="1" s="1"/>
  <c r="B119" i="1"/>
  <c r="G115" i="1"/>
  <c r="G187" i="1" s="1"/>
  <c r="F115" i="1"/>
  <c r="F187" i="1" s="1"/>
  <c r="E115" i="1"/>
  <c r="E187" i="1" s="1"/>
  <c r="D115" i="1"/>
  <c r="C115" i="1"/>
  <c r="C187" i="1" s="1"/>
  <c r="B115" i="1"/>
  <c r="G111" i="1"/>
  <c r="G183" i="1" s="1"/>
  <c r="F111" i="1"/>
  <c r="F183" i="1" s="1"/>
  <c r="E111" i="1"/>
  <c r="D111" i="1"/>
  <c r="E183" i="1" s="1"/>
  <c r="C111" i="1"/>
  <c r="C183" i="1" s="1"/>
  <c r="B111" i="1"/>
  <c r="G107" i="1"/>
  <c r="G179" i="1" s="1"/>
  <c r="F107" i="1"/>
  <c r="F179" i="1" s="1"/>
  <c r="E107" i="1"/>
  <c r="E179" i="1" s="1"/>
  <c r="D107" i="1"/>
  <c r="D124" i="1" s="1"/>
  <c r="C107" i="1"/>
  <c r="C124" i="1" s="1"/>
  <c r="B107" i="1"/>
  <c r="B124" i="1" s="1"/>
  <c r="B131" i="1" s="1"/>
  <c r="B96" i="1"/>
  <c r="C96" i="1"/>
  <c r="D96" i="1"/>
  <c r="E96" i="1"/>
  <c r="F96" i="1"/>
  <c r="G96" i="1"/>
  <c r="H96" i="1"/>
  <c r="B64" i="1"/>
  <c r="C64" i="1"/>
  <c r="D64" i="1"/>
  <c r="E64" i="1"/>
  <c r="F64" i="1"/>
  <c r="G64" i="1"/>
  <c r="B20" i="1"/>
  <c r="C20" i="1"/>
  <c r="D20" i="1"/>
  <c r="E20" i="1"/>
  <c r="F20" i="1"/>
  <c r="G20" i="1"/>
  <c r="H20" i="1"/>
  <c r="J1" i="4"/>
  <c r="K1" i="4" s="1"/>
  <c r="L1" i="4" s="1"/>
  <c r="M1" i="4" s="1"/>
  <c r="N1" i="4" s="1"/>
  <c r="H1" i="4"/>
  <c r="G1" i="4" s="1"/>
  <c r="F1" i="4" s="1"/>
  <c r="E1" i="4" s="1"/>
  <c r="D1" i="4" s="1"/>
  <c r="C1" i="4" s="1"/>
  <c r="B1" i="4" s="1"/>
  <c r="M57" i="4" l="1"/>
  <c r="L58" i="4"/>
  <c r="L68" i="4" s="1"/>
  <c r="L69" i="4" s="1"/>
  <c r="K58" i="4"/>
  <c r="K68" i="4" s="1"/>
  <c r="B69" i="4"/>
  <c r="H66" i="4"/>
  <c r="H69" i="4"/>
  <c r="K66" i="4"/>
  <c r="K69" i="4"/>
  <c r="F69" i="4"/>
  <c r="F66" i="4"/>
  <c r="G66" i="4"/>
  <c r="C69" i="4"/>
  <c r="C66" i="4"/>
  <c r="E69" i="4"/>
  <c r="D69" i="4"/>
  <c r="L66" i="4"/>
  <c r="B66" i="4"/>
  <c r="J69" i="4"/>
  <c r="I69" i="4"/>
  <c r="M49" i="4"/>
  <c r="M53" i="4" s="1"/>
  <c r="N46" i="4"/>
  <c r="N49" i="4" s="1"/>
  <c r="N53" i="4" s="1"/>
  <c r="L49" i="4"/>
  <c r="L53" i="4" s="1"/>
  <c r="G44" i="4"/>
  <c r="J21" i="4"/>
  <c r="B19" i="4"/>
  <c r="B18" i="4"/>
  <c r="C19" i="4"/>
  <c r="C18" i="4"/>
  <c r="D19" i="4"/>
  <c r="D18" i="4"/>
  <c r="F19" i="4"/>
  <c r="F18" i="4"/>
  <c r="E19" i="4"/>
  <c r="E18" i="4"/>
  <c r="G19" i="4"/>
  <c r="G18" i="4"/>
  <c r="H19" i="4"/>
  <c r="H18" i="4"/>
  <c r="I19" i="4"/>
  <c r="I18" i="4"/>
  <c r="B16" i="4"/>
  <c r="C16" i="4"/>
  <c r="E16" i="4"/>
  <c r="D16" i="4"/>
  <c r="F16" i="4"/>
  <c r="G16" i="4"/>
  <c r="H16" i="4"/>
  <c r="I16" i="4"/>
  <c r="K11" i="4"/>
  <c r="J13" i="4"/>
  <c r="K12" i="4" s="1"/>
  <c r="E8" i="4"/>
  <c r="M8" i="4"/>
  <c r="F8" i="4"/>
  <c r="N8" i="4"/>
  <c r="I9" i="4"/>
  <c r="E4" i="4"/>
  <c r="I4" i="4"/>
  <c r="J3" i="4" s="1"/>
  <c r="F4" i="4"/>
  <c r="I9" i="3"/>
  <c r="C10" i="3"/>
  <c r="N26" i="3"/>
  <c r="N24" i="3" s="1"/>
  <c r="M24" i="3"/>
  <c r="H16" i="3"/>
  <c r="H4" i="3"/>
  <c r="F19" i="3"/>
  <c r="L199" i="3"/>
  <c r="H10" i="3"/>
  <c r="G44" i="3"/>
  <c r="G49" i="3"/>
  <c r="G50" i="3"/>
  <c r="G78" i="3"/>
  <c r="G53" i="3"/>
  <c r="B59" i="3"/>
  <c r="B61" i="3" s="1"/>
  <c r="C59" i="3"/>
  <c r="C61" i="3" s="1"/>
  <c r="D18" i="3"/>
  <c r="J21" i="3"/>
  <c r="K23" i="3"/>
  <c r="H37" i="3"/>
  <c r="H36" i="3"/>
  <c r="C44" i="3"/>
  <c r="K27" i="3"/>
  <c r="F39" i="3"/>
  <c r="F16" i="3"/>
  <c r="E22" i="3"/>
  <c r="C22" i="3"/>
  <c r="H28" i="3"/>
  <c r="H30" i="3" s="1"/>
  <c r="K28" i="3"/>
  <c r="D44" i="3"/>
  <c r="G9" i="3"/>
  <c r="G14" i="3"/>
  <c r="F15" i="3"/>
  <c r="G19" i="3"/>
  <c r="G18" i="3"/>
  <c r="I28" i="3"/>
  <c r="I30" i="3" s="1"/>
  <c r="M29" i="3"/>
  <c r="L28" i="3"/>
  <c r="H40" i="3"/>
  <c r="E44" i="3"/>
  <c r="F43" i="3"/>
  <c r="E43" i="3"/>
  <c r="E35" i="3"/>
  <c r="H63" i="3"/>
  <c r="H65" i="3" s="1"/>
  <c r="I63" i="3"/>
  <c r="I65" i="3" s="1"/>
  <c r="K72" i="3"/>
  <c r="L85" i="3"/>
  <c r="D15" i="3"/>
  <c r="E18" i="3"/>
  <c r="J54" i="3"/>
  <c r="I55" i="3"/>
  <c r="I57" i="3" s="1"/>
  <c r="L86" i="3"/>
  <c r="M87" i="3"/>
  <c r="H15" i="3"/>
  <c r="H19" i="3"/>
  <c r="H18" i="3"/>
  <c r="G22" i="3"/>
  <c r="G24" i="3"/>
  <c r="G26" i="3" s="1"/>
  <c r="F24" i="3"/>
  <c r="F26" i="3" s="1"/>
  <c r="C37" i="3"/>
  <c r="I40" i="3"/>
  <c r="I41" i="3"/>
  <c r="J41" i="3" s="1"/>
  <c r="I39" i="3"/>
  <c r="L63" i="3"/>
  <c r="L62" i="3" s="1"/>
  <c r="M65" i="3"/>
  <c r="C71" i="3"/>
  <c r="C72" i="3"/>
  <c r="D70" i="3"/>
  <c r="C70" i="3"/>
  <c r="G106" i="3"/>
  <c r="G109" i="3"/>
  <c r="G84" i="3"/>
  <c r="I18" i="3"/>
  <c r="H47" i="3"/>
  <c r="I22" i="3"/>
  <c r="H22" i="3"/>
  <c r="F32" i="3"/>
  <c r="F34" i="3" s="1"/>
  <c r="M33" i="3"/>
  <c r="D36" i="3"/>
  <c r="D37" i="3"/>
  <c r="C47" i="3"/>
  <c r="C46" i="3"/>
  <c r="I94" i="3"/>
  <c r="I96" i="3" s="1"/>
  <c r="J93" i="3"/>
  <c r="K93" i="3" s="1"/>
  <c r="L93" i="3" s="1"/>
  <c r="M93" i="3" s="1"/>
  <c r="N93" i="3" s="1"/>
  <c r="C24" i="3"/>
  <c r="C26" i="3" s="1"/>
  <c r="L50" i="3"/>
  <c r="K49" i="3"/>
  <c r="C40" i="3"/>
  <c r="H44" i="3"/>
  <c r="B46" i="3"/>
  <c r="C50" i="3"/>
  <c r="C41" i="3"/>
  <c r="D49" i="3"/>
  <c r="C49" i="3"/>
  <c r="C81" i="3"/>
  <c r="C78" i="3"/>
  <c r="D53" i="3"/>
  <c r="C53" i="3"/>
  <c r="F77" i="3"/>
  <c r="F78" i="3"/>
  <c r="E102" i="3"/>
  <c r="E101" i="3"/>
  <c r="E103" i="3"/>
  <c r="E97" i="3"/>
  <c r="E39" i="3"/>
  <c r="E40" i="3"/>
  <c r="D22" i="3"/>
  <c r="C32" i="3"/>
  <c r="C34" i="3" s="1"/>
  <c r="B32" i="3"/>
  <c r="B34" i="3" s="1"/>
  <c r="G75" i="3"/>
  <c r="G66" i="3"/>
  <c r="H74" i="3"/>
  <c r="E28" i="3"/>
  <c r="E30" i="3" s="1"/>
  <c r="D28" i="3"/>
  <c r="D30" i="3" s="1"/>
  <c r="G32" i="3"/>
  <c r="G34" i="3" s="1"/>
  <c r="D3" i="3"/>
  <c r="D19" i="3" s="1"/>
  <c r="E8" i="3"/>
  <c r="F9" i="3" s="1"/>
  <c r="C14" i="3"/>
  <c r="C19" i="3"/>
  <c r="G37" i="3"/>
  <c r="D41" i="3"/>
  <c r="D40" i="3"/>
  <c r="I43" i="3"/>
  <c r="I35" i="3"/>
  <c r="I44" i="3"/>
  <c r="G46" i="3"/>
  <c r="G102" i="3"/>
  <c r="D46" i="3"/>
  <c r="F47" i="3"/>
  <c r="D50" i="3"/>
  <c r="F50" i="3"/>
  <c r="E72" i="3"/>
  <c r="H78" i="3"/>
  <c r="I77" i="3"/>
  <c r="H41" i="3"/>
  <c r="F72" i="3"/>
  <c r="E86" i="3"/>
  <c r="E88" i="3" s="1"/>
  <c r="C88" i="3"/>
  <c r="D128" i="3"/>
  <c r="D136" i="3"/>
  <c r="D137" i="3"/>
  <c r="G172" i="3"/>
  <c r="G146" i="3"/>
  <c r="N158" i="3"/>
  <c r="M156" i="3"/>
  <c r="C193" i="3"/>
  <c r="C194" i="3"/>
  <c r="D193" i="3"/>
  <c r="D213" i="3"/>
  <c r="D212" i="3"/>
  <c r="G72" i="3"/>
  <c r="G70" i="3"/>
  <c r="E80" i="3"/>
  <c r="E81" i="3"/>
  <c r="J83" i="3"/>
  <c r="B99" i="3"/>
  <c r="B98" i="3"/>
  <c r="K103" i="3"/>
  <c r="E136" i="3"/>
  <c r="E137" i="3"/>
  <c r="F136" i="3"/>
  <c r="E128" i="3"/>
  <c r="H70" i="3"/>
  <c r="H71" i="3"/>
  <c r="C74" i="3"/>
  <c r="C66" i="3"/>
  <c r="F80" i="3"/>
  <c r="F81" i="3"/>
  <c r="H49" i="3"/>
  <c r="H50" i="3"/>
  <c r="H75" i="3"/>
  <c r="H53" i="3"/>
  <c r="H81" i="3"/>
  <c r="G55" i="3"/>
  <c r="G57" i="3" s="1"/>
  <c r="H61" i="3"/>
  <c r="H66" i="3"/>
  <c r="I70" i="3"/>
  <c r="D74" i="3"/>
  <c r="D66" i="3"/>
  <c r="D75" i="3"/>
  <c r="C75" i="3"/>
  <c r="G80" i="3"/>
  <c r="G81" i="3"/>
  <c r="D90" i="3"/>
  <c r="D92" i="3" s="1"/>
  <c r="H140" i="3"/>
  <c r="H115" i="3"/>
  <c r="H133" i="3"/>
  <c r="L149" i="3"/>
  <c r="K148" i="3"/>
  <c r="B35" i="3"/>
  <c r="I47" i="3"/>
  <c r="J47" i="3" s="1"/>
  <c r="K47" i="3" s="1"/>
  <c r="L47" i="3" s="1"/>
  <c r="M47" i="3" s="1"/>
  <c r="N47" i="3" s="1"/>
  <c r="I49" i="3"/>
  <c r="I78" i="3"/>
  <c r="J78" i="3" s="1"/>
  <c r="K78" i="3" s="1"/>
  <c r="L78" i="3" s="1"/>
  <c r="M78" i="3" s="1"/>
  <c r="N78" i="3" s="1"/>
  <c r="I53" i="3"/>
  <c r="I59" i="3"/>
  <c r="I61" i="3" s="1"/>
  <c r="K59" i="3"/>
  <c r="K58" i="3" s="1"/>
  <c r="L58" i="3" s="1"/>
  <c r="M58" i="3" s="1"/>
  <c r="N58" i="3" s="1"/>
  <c r="G63" i="3"/>
  <c r="G65" i="3" s="1"/>
  <c r="E74" i="3"/>
  <c r="E66" i="3"/>
  <c r="E75" i="3"/>
  <c r="E77" i="3"/>
  <c r="E78" i="3"/>
  <c r="F106" i="3"/>
  <c r="F84" i="3"/>
  <c r="G96" i="3"/>
  <c r="D102" i="3"/>
  <c r="D103" i="3"/>
  <c r="D97" i="3"/>
  <c r="M126" i="3"/>
  <c r="C84" i="3"/>
  <c r="H106" i="3"/>
  <c r="B112" i="3"/>
  <c r="C117" i="3"/>
  <c r="C119" i="3" s="1"/>
  <c r="B117" i="3"/>
  <c r="B119" i="3" s="1"/>
  <c r="K116" i="3"/>
  <c r="J114" i="3"/>
  <c r="C134" i="3"/>
  <c r="C143" i="3"/>
  <c r="C160" i="3"/>
  <c r="C162" i="3" s="1"/>
  <c r="B160" i="3"/>
  <c r="B162" i="3" s="1"/>
  <c r="E164" i="3"/>
  <c r="E165" i="3"/>
  <c r="I66" i="3"/>
  <c r="E70" i="3"/>
  <c r="D84" i="3"/>
  <c r="L91" i="3"/>
  <c r="I106" i="3"/>
  <c r="I105" i="3"/>
  <c r="I97" i="3"/>
  <c r="B109" i="3"/>
  <c r="C108" i="3"/>
  <c r="B108" i="3"/>
  <c r="C112" i="3"/>
  <c r="D111" i="3"/>
  <c r="C111" i="3"/>
  <c r="C137" i="3"/>
  <c r="C140" i="3"/>
  <c r="I121" i="3"/>
  <c r="I123" i="3" s="1"/>
  <c r="H121" i="3"/>
  <c r="H123" i="3" s="1"/>
  <c r="F129" i="3"/>
  <c r="F130" i="3"/>
  <c r="G134" i="3"/>
  <c r="G133" i="3"/>
  <c r="G128" i="3"/>
  <c r="H132" i="3"/>
  <c r="F139" i="3"/>
  <c r="F140" i="3"/>
  <c r="G139" i="3"/>
  <c r="C142" i="3"/>
  <c r="F167" i="3"/>
  <c r="F168" i="3"/>
  <c r="F163" i="3"/>
  <c r="F169" i="3"/>
  <c r="D188" i="3"/>
  <c r="D182" i="3"/>
  <c r="D187" i="3"/>
  <c r="D186" i="3"/>
  <c r="F203" i="3"/>
  <c r="C98" i="3"/>
  <c r="H103" i="3"/>
  <c r="H102" i="3"/>
  <c r="B106" i="3"/>
  <c r="D112" i="3"/>
  <c r="D140" i="3"/>
  <c r="D143" i="3"/>
  <c r="E115" i="3"/>
  <c r="D115" i="3"/>
  <c r="L134" i="3"/>
  <c r="H130" i="3"/>
  <c r="C168" i="3"/>
  <c r="C178" i="3"/>
  <c r="C146" i="3"/>
  <c r="G167" i="3"/>
  <c r="G163" i="3"/>
  <c r="G169" i="3"/>
  <c r="G168" i="3"/>
  <c r="H167" i="3"/>
  <c r="G197" i="3"/>
  <c r="G196" i="3"/>
  <c r="G206" i="3"/>
  <c r="G207" i="3"/>
  <c r="G205" i="3"/>
  <c r="I215" i="3"/>
  <c r="I207" i="3"/>
  <c r="J207" i="3" s="1"/>
  <c r="I216" i="3"/>
  <c r="J216" i="3" s="1"/>
  <c r="B71" i="3"/>
  <c r="C94" i="3"/>
  <c r="C96" i="3" s="1"/>
  <c r="G99" i="3"/>
  <c r="I101" i="3"/>
  <c r="I102" i="3"/>
  <c r="B103" i="3"/>
  <c r="C106" i="3"/>
  <c r="B111" i="3"/>
  <c r="C133" i="3"/>
  <c r="I136" i="3"/>
  <c r="I128" i="3"/>
  <c r="I137" i="3"/>
  <c r="D146" i="3"/>
  <c r="D152" i="3"/>
  <c r="D154" i="3" s="1"/>
  <c r="E152" i="3"/>
  <c r="E154" i="3" s="1"/>
  <c r="H196" i="3"/>
  <c r="D200" i="3"/>
  <c r="D216" i="3"/>
  <c r="H206" i="3"/>
  <c r="H207" i="3"/>
  <c r="H205" i="3"/>
  <c r="B215" i="3"/>
  <c r="B216" i="3"/>
  <c r="H97" i="3"/>
  <c r="F98" i="3"/>
  <c r="D106" i="3"/>
  <c r="E109" i="3"/>
  <c r="F112" i="3"/>
  <c r="H112" i="3"/>
  <c r="F117" i="3"/>
  <c r="F119" i="3" s="1"/>
  <c r="M118" i="3"/>
  <c r="M122" i="3"/>
  <c r="L121" i="3"/>
  <c r="L120" i="3" s="1"/>
  <c r="C127" i="3"/>
  <c r="B133" i="3"/>
  <c r="B132" i="3"/>
  <c r="B134" i="3"/>
  <c r="D133" i="3"/>
  <c r="E140" i="3"/>
  <c r="G142" i="3"/>
  <c r="G143" i="3"/>
  <c r="H142" i="3"/>
  <c r="G201" i="3"/>
  <c r="G209" i="3"/>
  <c r="G210" i="3"/>
  <c r="H84" i="3"/>
  <c r="E105" i="3"/>
  <c r="E106" i="3"/>
  <c r="F108" i="3"/>
  <c r="F109" i="3"/>
  <c r="G111" i="3"/>
  <c r="G103" i="3"/>
  <c r="G112" i="3"/>
  <c r="G115" i="3"/>
  <c r="H143" i="3"/>
  <c r="M161" i="3"/>
  <c r="H197" i="3"/>
  <c r="H194" i="3"/>
  <c r="H191" i="3"/>
  <c r="H181" i="3"/>
  <c r="H184" i="3"/>
  <c r="G188" i="3"/>
  <c r="E133" i="3"/>
  <c r="H172" i="3"/>
  <c r="H146" i="3"/>
  <c r="H168" i="3"/>
  <c r="I165" i="3"/>
  <c r="J165" i="3" s="1"/>
  <c r="K165" i="3" s="1"/>
  <c r="L165" i="3" s="1"/>
  <c r="M165" i="3" s="1"/>
  <c r="N165" i="3" s="1"/>
  <c r="D177" i="3"/>
  <c r="D178" i="3"/>
  <c r="J180" i="3"/>
  <c r="I197" i="3"/>
  <c r="J197" i="3" s="1"/>
  <c r="K197" i="3" s="1"/>
  <c r="L197" i="3" s="1"/>
  <c r="M197" i="3" s="1"/>
  <c r="N197" i="3" s="1"/>
  <c r="C184" i="3"/>
  <c r="C183" i="3"/>
  <c r="E186" i="3"/>
  <c r="E187" i="3"/>
  <c r="E188" i="3"/>
  <c r="I186" i="3"/>
  <c r="K188" i="3"/>
  <c r="D197" i="3"/>
  <c r="H209" i="3"/>
  <c r="H201" i="3"/>
  <c r="H210" i="3"/>
  <c r="E213" i="3"/>
  <c r="E212" i="3"/>
  <c r="F101" i="3"/>
  <c r="F133" i="3"/>
  <c r="I146" i="3"/>
  <c r="I175" i="3"/>
  <c r="J175" i="3" s="1"/>
  <c r="K175" i="3" s="1"/>
  <c r="L175" i="3" s="1"/>
  <c r="M175" i="3" s="1"/>
  <c r="N175" i="3" s="1"/>
  <c r="N156" i="3"/>
  <c r="C171" i="3"/>
  <c r="C163" i="3"/>
  <c r="C172" i="3"/>
  <c r="D171" i="3"/>
  <c r="E177" i="3"/>
  <c r="E178" i="3"/>
  <c r="F177" i="3"/>
  <c r="I190" i="3"/>
  <c r="I182" i="3"/>
  <c r="I191" i="3"/>
  <c r="F194" i="3"/>
  <c r="F193" i="3"/>
  <c r="H137" i="3"/>
  <c r="I140" i="3"/>
  <c r="J140" i="3" s="1"/>
  <c r="K140" i="3" s="1"/>
  <c r="L140" i="3" s="1"/>
  <c r="M140" i="3" s="1"/>
  <c r="N140" i="3" s="1"/>
  <c r="B143" i="3"/>
  <c r="H148" i="3"/>
  <c r="H150" i="3" s="1"/>
  <c r="G148" i="3"/>
  <c r="G150" i="3" s="1"/>
  <c r="B168" i="3"/>
  <c r="B169" i="3"/>
  <c r="B167" i="3"/>
  <c r="B190" i="3"/>
  <c r="B182" i="3"/>
  <c r="C196" i="3"/>
  <c r="C197" i="3"/>
  <c r="H216" i="3"/>
  <c r="H200" i="3"/>
  <c r="C207" i="3"/>
  <c r="C206" i="3"/>
  <c r="C205" i="3"/>
  <c r="E216" i="3"/>
  <c r="F215" i="3"/>
  <c r="L162" i="3"/>
  <c r="M162" i="3" s="1"/>
  <c r="N162" i="3" s="1"/>
  <c r="K160" i="3"/>
  <c r="K159" i="3" s="1"/>
  <c r="H187" i="3"/>
  <c r="H188" i="3"/>
  <c r="E196" i="3"/>
  <c r="D205" i="3"/>
  <c r="D206" i="3"/>
  <c r="D207" i="3"/>
  <c r="C210" i="3"/>
  <c r="C201" i="3"/>
  <c r="C5" i="3" s="1"/>
  <c r="C209" i="3"/>
  <c r="F134" i="3"/>
  <c r="H136" i="3"/>
  <c r="C139" i="3"/>
  <c r="I139" i="3"/>
  <c r="D142" i="3"/>
  <c r="G160" i="3"/>
  <c r="G162" i="3" s="1"/>
  <c r="I164" i="3"/>
  <c r="H178" i="3"/>
  <c r="H169" i="3"/>
  <c r="E181" i="3"/>
  <c r="I181" i="3"/>
  <c r="I187" i="3"/>
  <c r="D210" i="3"/>
  <c r="D209" i="3"/>
  <c r="I212" i="3"/>
  <c r="I213" i="3"/>
  <c r="J213" i="3" s="1"/>
  <c r="G213" i="3"/>
  <c r="I115" i="3"/>
  <c r="I133" i="3"/>
  <c r="E146" i="3"/>
  <c r="K147" i="3"/>
  <c r="J145" i="3"/>
  <c r="H158" i="3"/>
  <c r="D174" i="3"/>
  <c r="D175" i="3"/>
  <c r="E174" i="3"/>
  <c r="I177" i="3"/>
  <c r="E191" i="3"/>
  <c r="E182" i="3"/>
  <c r="E190" i="3"/>
  <c r="B193" i="3"/>
  <c r="B194" i="3"/>
  <c r="D194" i="3"/>
  <c r="D201" i="3"/>
  <c r="G216" i="3"/>
  <c r="F186" i="3"/>
  <c r="F182" i="3"/>
  <c r="G183" i="3" s="1"/>
  <c r="I200" i="3"/>
  <c r="E205" i="3"/>
  <c r="E201" i="3"/>
  <c r="F202" i="3" s="1"/>
  <c r="I209" i="3"/>
  <c r="I201" i="3"/>
  <c r="I210" i="3"/>
  <c r="F212" i="3"/>
  <c r="C215" i="3"/>
  <c r="B128" i="3"/>
  <c r="C129" i="3" s="1"/>
  <c r="K152" i="3"/>
  <c r="K151" i="3" s="1"/>
  <c r="L153" i="3"/>
  <c r="F156" i="3"/>
  <c r="F158" i="3" s="1"/>
  <c r="H160" i="3"/>
  <c r="H162" i="3" s="1"/>
  <c r="I168" i="3"/>
  <c r="I169" i="3"/>
  <c r="J169" i="3" s="1"/>
  <c r="I167" i="3"/>
  <c r="F172" i="3"/>
  <c r="C174" i="3"/>
  <c r="C175" i="3"/>
  <c r="G178" i="3"/>
  <c r="G186" i="3"/>
  <c r="F187" i="3"/>
  <c r="F188" i="3"/>
  <c r="D191" i="3"/>
  <c r="F197" i="3"/>
  <c r="B196" i="3"/>
  <c r="C216" i="3"/>
  <c r="I156" i="3"/>
  <c r="I158" i="3" s="1"/>
  <c r="D169" i="3"/>
  <c r="F175" i="3"/>
  <c r="B174" i="3"/>
  <c r="F181" i="3"/>
  <c r="F191" i="3"/>
  <c r="E200" i="3"/>
  <c r="I205" i="3"/>
  <c r="E209" i="3"/>
  <c r="J155" i="3"/>
  <c r="K155" i="3" s="1"/>
  <c r="L155" i="3" s="1"/>
  <c r="M155" i="3" s="1"/>
  <c r="D160" i="3"/>
  <c r="D162" i="3" s="1"/>
  <c r="H165" i="3"/>
  <c r="H164" i="3"/>
  <c r="E169" i="3"/>
  <c r="B171" i="3"/>
  <c r="B163" i="3"/>
  <c r="B172" i="3"/>
  <c r="I171" i="3"/>
  <c r="G175" i="3"/>
  <c r="G181" i="3"/>
  <c r="C188" i="3"/>
  <c r="E194" i="3"/>
  <c r="B202" i="3"/>
  <c r="B207" i="3"/>
  <c r="E210" i="3"/>
  <c r="C131" i="1"/>
  <c r="C196" i="1"/>
  <c r="D131" i="1"/>
  <c r="D196" i="1"/>
  <c r="E124" i="1"/>
  <c r="E164" i="1"/>
  <c r="E165" i="1" s="1"/>
  <c r="D183" i="1"/>
  <c r="G124" i="1"/>
  <c r="D191" i="1"/>
  <c r="F124" i="1"/>
  <c r="F164" i="1"/>
  <c r="F165" i="1" s="1"/>
  <c r="C179" i="1"/>
  <c r="M58" i="4" l="1"/>
  <c r="M68" i="4" s="1"/>
  <c r="N57" i="4"/>
  <c r="N58" i="4" s="1"/>
  <c r="N68" i="4" s="1"/>
  <c r="K21" i="4"/>
  <c r="K13" i="4"/>
  <c r="L12" i="4"/>
  <c r="L11" i="4"/>
  <c r="K14" i="4"/>
  <c r="J4" i="4"/>
  <c r="K3" i="4" s="1"/>
  <c r="C11" i="3"/>
  <c r="C7" i="3"/>
  <c r="M120" i="3"/>
  <c r="N120" i="3" s="1"/>
  <c r="E67" i="3"/>
  <c r="E68" i="3"/>
  <c r="H67" i="3"/>
  <c r="H68" i="3"/>
  <c r="J97" i="3"/>
  <c r="J107" i="3"/>
  <c r="J108" i="3" s="1"/>
  <c r="J110" i="3"/>
  <c r="J84" i="3"/>
  <c r="E183" i="3"/>
  <c r="E184" i="3"/>
  <c r="H202" i="3"/>
  <c r="H203" i="3"/>
  <c r="B36" i="3"/>
  <c r="B3" i="3"/>
  <c r="B5" i="3"/>
  <c r="B37" i="3"/>
  <c r="L23" i="3"/>
  <c r="K21" i="3"/>
  <c r="B183" i="3"/>
  <c r="B184" i="3"/>
  <c r="M160" i="3"/>
  <c r="N161" i="3"/>
  <c r="N160" i="3" s="1"/>
  <c r="I129" i="3"/>
  <c r="I130" i="3"/>
  <c r="J130" i="3" s="1"/>
  <c r="K130" i="3" s="1"/>
  <c r="L130" i="3" s="1"/>
  <c r="M130" i="3" s="1"/>
  <c r="N130" i="3" s="1"/>
  <c r="M149" i="3"/>
  <c r="L148" i="3"/>
  <c r="C68" i="3"/>
  <c r="C67" i="3"/>
  <c r="N33" i="3"/>
  <c r="N32" i="3" s="1"/>
  <c r="M32" i="3"/>
  <c r="M31" i="3" s="1"/>
  <c r="K41" i="3"/>
  <c r="J38" i="3"/>
  <c r="L83" i="3"/>
  <c r="G16" i="3"/>
  <c r="G15" i="3"/>
  <c r="J48" i="3"/>
  <c r="J22" i="3"/>
  <c r="J3" i="3"/>
  <c r="J45" i="3"/>
  <c r="C202" i="3"/>
  <c r="C203" i="3"/>
  <c r="I183" i="3"/>
  <c r="I184" i="3"/>
  <c r="J184" i="3" s="1"/>
  <c r="K184" i="3" s="1"/>
  <c r="L184" i="3" s="1"/>
  <c r="M184" i="3" s="1"/>
  <c r="N184" i="3" s="1"/>
  <c r="L116" i="3"/>
  <c r="K114" i="3"/>
  <c r="J176" i="3"/>
  <c r="J177" i="3" s="1"/>
  <c r="J163" i="3"/>
  <c r="J173" i="3"/>
  <c r="J174" i="3" s="1"/>
  <c r="J146" i="3"/>
  <c r="G165" i="3"/>
  <c r="G164" i="3"/>
  <c r="F164" i="3"/>
  <c r="F165" i="3"/>
  <c r="F5" i="3"/>
  <c r="N155" i="3"/>
  <c r="I203" i="3"/>
  <c r="J203" i="3" s="1"/>
  <c r="I202" i="3"/>
  <c r="G67" i="3"/>
  <c r="G68" i="3"/>
  <c r="G5" i="3"/>
  <c r="G203" i="3"/>
  <c r="G202" i="3"/>
  <c r="L160" i="3"/>
  <c r="L159" i="3" s="1"/>
  <c r="M159" i="3" s="1"/>
  <c r="N159" i="3" s="1"/>
  <c r="G129" i="3"/>
  <c r="G130" i="3"/>
  <c r="D4" i="3"/>
  <c r="D16" i="3"/>
  <c r="D202" i="3"/>
  <c r="D203" i="3"/>
  <c r="L90" i="3"/>
  <c r="L89" i="3" s="1"/>
  <c r="M91" i="3"/>
  <c r="L188" i="3"/>
  <c r="K180" i="3"/>
  <c r="J195" i="3"/>
  <c r="J192" i="3"/>
  <c r="J193" i="3" s="1"/>
  <c r="D67" i="3"/>
  <c r="D68" i="3"/>
  <c r="D5" i="3"/>
  <c r="L103" i="3"/>
  <c r="F67" i="3"/>
  <c r="M86" i="3"/>
  <c r="M85" i="3" s="1"/>
  <c r="N87" i="3"/>
  <c r="N86" i="3" s="1"/>
  <c r="L72" i="3"/>
  <c r="H5" i="3"/>
  <c r="N65" i="3"/>
  <c r="N63" i="3" s="1"/>
  <c r="M63" i="3"/>
  <c r="M62" i="3" s="1"/>
  <c r="N62" i="3" s="1"/>
  <c r="K54" i="3"/>
  <c r="J52" i="3"/>
  <c r="E36" i="3"/>
  <c r="E37" i="3"/>
  <c r="F36" i="3"/>
  <c r="E5" i="3"/>
  <c r="E3" i="3"/>
  <c r="M199" i="3"/>
  <c r="F183" i="3"/>
  <c r="F184" i="3"/>
  <c r="M134" i="3"/>
  <c r="D130" i="3"/>
  <c r="D129" i="3"/>
  <c r="L49" i="3"/>
  <c r="M50" i="3"/>
  <c r="J166" i="3"/>
  <c r="K169" i="3"/>
  <c r="L147" i="3"/>
  <c r="K145" i="3"/>
  <c r="B164" i="3"/>
  <c r="B165" i="3"/>
  <c r="L152" i="3"/>
  <c r="L151" i="3" s="1"/>
  <c r="M153" i="3"/>
  <c r="E202" i="3"/>
  <c r="E203" i="3"/>
  <c r="M121" i="3"/>
  <c r="N122" i="3"/>
  <c r="N121" i="3" s="1"/>
  <c r="H99" i="3"/>
  <c r="H98" i="3"/>
  <c r="K216" i="3"/>
  <c r="J214" i="3"/>
  <c r="J215" i="3" s="1"/>
  <c r="H129" i="3"/>
  <c r="N126" i="3"/>
  <c r="N125" i="3" s="1"/>
  <c r="M125" i="3"/>
  <c r="M124" i="3" s="1"/>
  <c r="D10" i="3"/>
  <c r="M28" i="3"/>
  <c r="N29" i="3"/>
  <c r="N28" i="3" s="1"/>
  <c r="L27" i="3"/>
  <c r="K83" i="3"/>
  <c r="C36" i="3"/>
  <c r="B130" i="3"/>
  <c r="B129" i="3"/>
  <c r="E10" i="3"/>
  <c r="E9" i="3"/>
  <c r="I98" i="3"/>
  <c r="I99" i="3"/>
  <c r="J99" i="3" s="1"/>
  <c r="K99" i="3" s="1"/>
  <c r="L99" i="3" s="1"/>
  <c r="M99" i="3" s="1"/>
  <c r="N99" i="3" s="1"/>
  <c r="I36" i="3"/>
  <c r="I5" i="3"/>
  <c r="I3" i="3"/>
  <c r="I37" i="3"/>
  <c r="J37" i="3" s="1"/>
  <c r="K37" i="3" s="1"/>
  <c r="L37" i="3" s="1"/>
  <c r="M37" i="3" s="1"/>
  <c r="N37" i="3" s="1"/>
  <c r="K213" i="3"/>
  <c r="J211" i="3"/>
  <c r="J212" i="3" s="1"/>
  <c r="D164" i="3"/>
  <c r="C164" i="3"/>
  <c r="C165" i="3"/>
  <c r="N118" i="3"/>
  <c r="N117" i="3" s="1"/>
  <c r="M117" i="3"/>
  <c r="K207" i="3"/>
  <c r="D183" i="3"/>
  <c r="D184" i="3"/>
  <c r="I68" i="3"/>
  <c r="J68" i="3" s="1"/>
  <c r="K68" i="3" s="1"/>
  <c r="L68" i="3" s="1"/>
  <c r="M68" i="3" s="1"/>
  <c r="N68" i="3" s="1"/>
  <c r="I67" i="3"/>
  <c r="J128" i="3"/>
  <c r="J141" i="3"/>
  <c r="J138" i="3"/>
  <c r="J139" i="3" s="1"/>
  <c r="J115" i="3"/>
  <c r="D99" i="3"/>
  <c r="D98" i="3"/>
  <c r="E129" i="3"/>
  <c r="E130" i="3"/>
  <c r="C15" i="3"/>
  <c r="C16" i="3"/>
  <c r="E99" i="3"/>
  <c r="E98" i="3"/>
  <c r="G131" i="1"/>
  <c r="G196" i="1"/>
  <c r="F131" i="1"/>
  <c r="F196" i="1"/>
  <c r="E196" i="1"/>
  <c r="E131" i="1"/>
  <c r="D203" i="1"/>
  <c r="D132" i="1"/>
  <c r="C203" i="1"/>
  <c r="C132" i="1"/>
  <c r="N69" i="4" l="1"/>
  <c r="N66" i="4"/>
  <c r="M69" i="4"/>
  <c r="M66" i="4"/>
  <c r="L21" i="4"/>
  <c r="L14" i="4"/>
  <c r="M11" i="4"/>
  <c r="L13" i="4"/>
  <c r="M12" i="4"/>
  <c r="K4" i="4"/>
  <c r="L3" i="4" s="1"/>
  <c r="N85" i="3"/>
  <c r="J142" i="3"/>
  <c r="J131" i="3"/>
  <c r="M72" i="3"/>
  <c r="N91" i="3"/>
  <c r="N90" i="3" s="1"/>
  <c r="M90" i="3"/>
  <c r="J164" i="3"/>
  <c r="J170" i="3"/>
  <c r="M148" i="3"/>
  <c r="M147" i="3" s="1"/>
  <c r="N149" i="3"/>
  <c r="N148" i="3" s="1"/>
  <c r="M89" i="3"/>
  <c r="K107" i="3"/>
  <c r="K108" i="3" s="1"/>
  <c r="K110" i="3"/>
  <c r="K84" i="3"/>
  <c r="K97" i="3"/>
  <c r="M152" i="3"/>
  <c r="M151" i="3" s="1"/>
  <c r="N151" i="3" s="1"/>
  <c r="N153" i="3"/>
  <c r="N152" i="3" s="1"/>
  <c r="M49" i="3"/>
  <c r="N50" i="3"/>
  <c r="N49" i="3" s="1"/>
  <c r="K138" i="3"/>
  <c r="K139" i="3" s="1"/>
  <c r="K128" i="3"/>
  <c r="K115" i="3"/>
  <c r="K141" i="3"/>
  <c r="L41" i="3"/>
  <c r="K38" i="3"/>
  <c r="B7" i="3"/>
  <c r="B11" i="3"/>
  <c r="B6" i="3"/>
  <c r="J111" i="3"/>
  <c r="J100" i="3"/>
  <c r="F7" i="3"/>
  <c r="F11" i="3"/>
  <c r="F6" i="3"/>
  <c r="J4" i="3"/>
  <c r="J39" i="3"/>
  <c r="J40" i="3"/>
  <c r="M27" i="3"/>
  <c r="N27" i="3" s="1"/>
  <c r="L216" i="3"/>
  <c r="K214" i="3"/>
  <c r="K215" i="3" s="1"/>
  <c r="N199" i="3"/>
  <c r="J76" i="3"/>
  <c r="J77" i="3" s="1"/>
  <c r="J79" i="3"/>
  <c r="J66" i="3"/>
  <c r="J53" i="3"/>
  <c r="J196" i="3"/>
  <c r="J185" i="3"/>
  <c r="G11" i="3"/>
  <c r="G7" i="3"/>
  <c r="G6" i="3"/>
  <c r="M116" i="3"/>
  <c r="L114" i="3"/>
  <c r="J35" i="3"/>
  <c r="N31" i="3"/>
  <c r="B19" i="3"/>
  <c r="B4" i="3"/>
  <c r="B10" i="3"/>
  <c r="C4" i="3"/>
  <c r="B16" i="3"/>
  <c r="I4" i="3"/>
  <c r="I16" i="3"/>
  <c r="I19" i="3"/>
  <c r="I10" i="3"/>
  <c r="L169" i="3"/>
  <c r="K166" i="3"/>
  <c r="L107" i="3"/>
  <c r="L108" i="3" s="1"/>
  <c r="L110" i="3"/>
  <c r="L84" i="3"/>
  <c r="L97" i="3"/>
  <c r="J135" i="3"/>
  <c r="J129" i="3"/>
  <c r="L54" i="3"/>
  <c r="K52" i="3"/>
  <c r="K3" i="3" s="1"/>
  <c r="K4" i="3" s="1"/>
  <c r="K182" i="3"/>
  <c r="L180" i="3"/>
  <c r="K195" i="3"/>
  <c r="K192" i="3"/>
  <c r="K193" i="3" s="1"/>
  <c r="J17" i="3"/>
  <c r="J182" i="3"/>
  <c r="J168" i="3"/>
  <c r="J167" i="3"/>
  <c r="J204" i="3"/>
  <c r="L213" i="3"/>
  <c r="K211" i="3"/>
  <c r="K212" i="3" s="1"/>
  <c r="K163" i="3"/>
  <c r="K176" i="3"/>
  <c r="K177" i="3" s="1"/>
  <c r="K173" i="3"/>
  <c r="K174" i="3" s="1"/>
  <c r="K146" i="3"/>
  <c r="E4" i="3"/>
  <c r="E16" i="3"/>
  <c r="E19" i="3"/>
  <c r="F4" i="3"/>
  <c r="L100" i="3"/>
  <c r="M103" i="3"/>
  <c r="C6" i="3"/>
  <c r="J46" i="3"/>
  <c r="M23" i="3"/>
  <c r="L21" i="3"/>
  <c r="I6" i="3"/>
  <c r="I7" i="3"/>
  <c r="I11" i="3"/>
  <c r="J104" i="3"/>
  <c r="J98" i="3"/>
  <c r="K204" i="3"/>
  <c r="L207" i="3"/>
  <c r="N124" i="3"/>
  <c r="L145" i="3"/>
  <c r="N134" i="3"/>
  <c r="E7" i="3"/>
  <c r="E11" i="3"/>
  <c r="E6" i="3"/>
  <c r="H11" i="3"/>
  <c r="H7" i="3"/>
  <c r="H6" i="3"/>
  <c r="D7" i="3"/>
  <c r="D6" i="3"/>
  <c r="D11" i="3"/>
  <c r="M188" i="3"/>
  <c r="K203" i="3"/>
  <c r="J201" i="3"/>
  <c r="K22" i="3"/>
  <c r="K48" i="3"/>
  <c r="K45" i="3"/>
  <c r="K35" i="3"/>
  <c r="C12" i="3"/>
  <c r="C13" i="3"/>
  <c r="F203" i="1"/>
  <c r="F132" i="1"/>
  <c r="E203" i="1"/>
  <c r="E132" i="1"/>
  <c r="G203" i="1"/>
  <c r="G132" i="1"/>
  <c r="M21" i="4" l="1"/>
  <c r="M13" i="4"/>
  <c r="N12" i="4"/>
  <c r="N11" i="4"/>
  <c r="N14" i="4" s="1"/>
  <c r="M14" i="4"/>
  <c r="L4" i="4"/>
  <c r="M3" i="4" s="1"/>
  <c r="M145" i="3"/>
  <c r="N147" i="3"/>
  <c r="N145" i="3" s="1"/>
  <c r="E13" i="3"/>
  <c r="E12" i="3"/>
  <c r="J14" i="3"/>
  <c r="K167" i="3"/>
  <c r="K168" i="3"/>
  <c r="G12" i="3"/>
  <c r="G13" i="3"/>
  <c r="B12" i="3"/>
  <c r="B13" i="3"/>
  <c r="N89" i="3"/>
  <c r="N83" i="3" s="1"/>
  <c r="N72" i="3"/>
  <c r="M21" i="3"/>
  <c r="N23" i="3"/>
  <c r="N21" i="3" s="1"/>
  <c r="K129" i="3"/>
  <c r="N188" i="3"/>
  <c r="D13" i="3"/>
  <c r="D12" i="3"/>
  <c r="L52" i="3"/>
  <c r="M54" i="3"/>
  <c r="M169" i="3"/>
  <c r="J105" i="3"/>
  <c r="J106" i="3"/>
  <c r="J183" i="3"/>
  <c r="J189" i="3"/>
  <c r="J186" i="3"/>
  <c r="J187" i="3"/>
  <c r="J133" i="3"/>
  <c r="J132" i="3"/>
  <c r="M207" i="3"/>
  <c r="J206" i="3"/>
  <c r="J205" i="3"/>
  <c r="K46" i="3"/>
  <c r="J18" i="3"/>
  <c r="J19" i="3"/>
  <c r="J36" i="3"/>
  <c r="J42" i="3"/>
  <c r="J5" i="3"/>
  <c r="F13" i="3"/>
  <c r="F12" i="3"/>
  <c r="M41" i="3"/>
  <c r="J171" i="3"/>
  <c r="J172" i="3"/>
  <c r="K183" i="3"/>
  <c r="I13" i="3"/>
  <c r="I12" i="3"/>
  <c r="N103" i="3"/>
  <c r="J136" i="3"/>
  <c r="J137" i="3"/>
  <c r="K164" i="3"/>
  <c r="K170" i="3"/>
  <c r="L98" i="3"/>
  <c r="L104" i="3"/>
  <c r="J208" i="3"/>
  <c r="J202" i="3"/>
  <c r="L176" i="3"/>
  <c r="L177" i="3" s="1"/>
  <c r="L173" i="3"/>
  <c r="L174" i="3" s="1"/>
  <c r="L163" i="3"/>
  <c r="L146" i="3"/>
  <c r="K196" i="3"/>
  <c r="K185" i="3"/>
  <c r="L141" i="3"/>
  <c r="L138" i="3"/>
  <c r="L139" i="3" s="1"/>
  <c r="L128" i="3"/>
  <c r="L115" i="3"/>
  <c r="J73" i="3"/>
  <c r="J67" i="3"/>
  <c r="M216" i="3"/>
  <c r="L214" i="3"/>
  <c r="L215" i="3" s="1"/>
  <c r="K142" i="3"/>
  <c r="K131" i="3"/>
  <c r="K98" i="3"/>
  <c r="M83" i="3"/>
  <c r="K111" i="3"/>
  <c r="K100" i="3"/>
  <c r="K42" i="3"/>
  <c r="K36" i="3"/>
  <c r="K206" i="3"/>
  <c r="K205" i="3"/>
  <c r="K76" i="3"/>
  <c r="K77" i="3" s="1"/>
  <c r="K79" i="3"/>
  <c r="K66" i="3"/>
  <c r="K53" i="3"/>
  <c r="K39" i="3"/>
  <c r="K40" i="3"/>
  <c r="L203" i="3"/>
  <c r="K201" i="3"/>
  <c r="H12" i="3"/>
  <c r="H13" i="3"/>
  <c r="L48" i="3"/>
  <c r="L38" i="3" s="1"/>
  <c r="L22" i="3"/>
  <c r="L45" i="3"/>
  <c r="L35" i="3"/>
  <c r="M213" i="3"/>
  <c r="L211" i="3"/>
  <c r="L212" i="3" s="1"/>
  <c r="L192" i="3"/>
  <c r="L193" i="3" s="1"/>
  <c r="L182" i="3"/>
  <c r="M180" i="3"/>
  <c r="L195" i="3"/>
  <c r="L111" i="3"/>
  <c r="M114" i="3"/>
  <c r="N116" i="3"/>
  <c r="N114" i="3" s="1"/>
  <c r="J80" i="3"/>
  <c r="J69" i="3"/>
  <c r="J101" i="3"/>
  <c r="J102" i="3"/>
  <c r="I172" i="1"/>
  <c r="I175" i="1" s="1"/>
  <c r="I176" i="1" s="1"/>
  <c r="H172" i="1"/>
  <c r="H175" i="1" s="1"/>
  <c r="H176" i="1" s="1"/>
  <c r="I161" i="1"/>
  <c r="I163" i="1" s="1"/>
  <c r="I164" i="1" s="1"/>
  <c r="I165" i="1" s="1"/>
  <c r="H161" i="1"/>
  <c r="H163" i="1" s="1"/>
  <c r="H164" i="1" s="1"/>
  <c r="H165" i="1" s="1"/>
  <c r="H125" i="1"/>
  <c r="I125" i="1"/>
  <c r="H154" i="1"/>
  <c r="I150" i="1"/>
  <c r="I153" i="1" s="1"/>
  <c r="I154" i="1" s="1"/>
  <c r="H150" i="1"/>
  <c r="H153" i="1" s="1"/>
  <c r="N21" i="4" l="1"/>
  <c r="N13" i="4"/>
  <c r="M4" i="4"/>
  <c r="L40" i="3"/>
  <c r="L39" i="3"/>
  <c r="N97" i="3"/>
  <c r="N107" i="3"/>
  <c r="N84" i="3"/>
  <c r="N110" i="3"/>
  <c r="N111" i="3" s="1"/>
  <c r="J190" i="3"/>
  <c r="J191" i="3"/>
  <c r="L106" i="3"/>
  <c r="L79" i="3"/>
  <c r="L66" i="3"/>
  <c r="L53" i="3"/>
  <c r="L76" i="3"/>
  <c r="L77" i="3" s="1"/>
  <c r="J71" i="3"/>
  <c r="J70" i="3"/>
  <c r="J8" i="3"/>
  <c r="K67" i="3"/>
  <c r="K73" i="3"/>
  <c r="K101" i="3"/>
  <c r="K102" i="3"/>
  <c r="N216" i="3"/>
  <c r="N214" i="3" s="1"/>
  <c r="M214" i="3"/>
  <c r="M215" i="3" s="1"/>
  <c r="J210" i="3"/>
  <c r="J209" i="3"/>
  <c r="N207" i="3"/>
  <c r="K43" i="3"/>
  <c r="K44" i="3"/>
  <c r="M48" i="3"/>
  <c r="M22" i="3"/>
  <c r="M45" i="3"/>
  <c r="M35" i="3"/>
  <c r="K80" i="3"/>
  <c r="K69" i="3"/>
  <c r="K171" i="3"/>
  <c r="K172" i="3"/>
  <c r="N41" i="3"/>
  <c r="N38" i="3" s="1"/>
  <c r="K14" i="3"/>
  <c r="J16" i="3"/>
  <c r="J15" i="3"/>
  <c r="L183" i="3"/>
  <c r="L189" i="3"/>
  <c r="K187" i="3"/>
  <c r="K186" i="3"/>
  <c r="L164" i="3"/>
  <c r="L36" i="3"/>
  <c r="L42" i="3"/>
  <c r="L5" i="3"/>
  <c r="K17" i="3"/>
  <c r="M195" i="3"/>
  <c r="M192" i="3"/>
  <c r="M193" i="3" s="1"/>
  <c r="M182" i="3"/>
  <c r="N180" i="3"/>
  <c r="L142" i="3"/>
  <c r="L131" i="3"/>
  <c r="M52" i="3"/>
  <c r="M3" i="3" s="1"/>
  <c r="M4" i="3" s="1"/>
  <c r="N54" i="3"/>
  <c r="N52" i="3" s="1"/>
  <c r="N213" i="3"/>
  <c r="N211" i="3" s="1"/>
  <c r="M211" i="3"/>
  <c r="M212" i="3" s="1"/>
  <c r="M110" i="3"/>
  <c r="M107" i="3"/>
  <c r="M108" i="3" s="1"/>
  <c r="M84" i="3"/>
  <c r="M97" i="3"/>
  <c r="M138" i="3"/>
  <c r="M139" i="3" s="1"/>
  <c r="M128" i="3"/>
  <c r="M141" i="3"/>
  <c r="M115" i="3"/>
  <c r="M203" i="3"/>
  <c r="L201" i="3"/>
  <c r="L101" i="3"/>
  <c r="K104" i="3"/>
  <c r="L129" i="3"/>
  <c r="L102" i="3"/>
  <c r="J11" i="3"/>
  <c r="J6" i="3"/>
  <c r="J7" i="3"/>
  <c r="L166" i="3"/>
  <c r="L170" i="3" s="1"/>
  <c r="N176" i="3"/>
  <c r="N177" i="3" s="1"/>
  <c r="N163" i="3"/>
  <c r="N173" i="3"/>
  <c r="N146" i="3"/>
  <c r="N48" i="3"/>
  <c r="N45" i="3"/>
  <c r="N35" i="3"/>
  <c r="N22" i="3"/>
  <c r="N141" i="3"/>
  <c r="N115" i="3"/>
  <c r="N128" i="3"/>
  <c r="N138" i="3"/>
  <c r="N139" i="3" s="1"/>
  <c r="K202" i="3"/>
  <c r="K208" i="3"/>
  <c r="J74" i="3"/>
  <c r="J75" i="3"/>
  <c r="L3" i="3"/>
  <c r="L4" i="3" s="1"/>
  <c r="K189" i="3"/>
  <c r="L196" i="3"/>
  <c r="L185" i="3"/>
  <c r="L46" i="3"/>
  <c r="K5" i="3"/>
  <c r="K133" i="3"/>
  <c r="K132" i="3"/>
  <c r="J43" i="3"/>
  <c r="J44" i="3"/>
  <c r="L204" i="3"/>
  <c r="N169" i="3"/>
  <c r="M166" i="3"/>
  <c r="K135" i="3"/>
  <c r="M173" i="3"/>
  <c r="M174" i="3" s="1"/>
  <c r="M146" i="3"/>
  <c r="M163" i="3"/>
  <c r="M176" i="3"/>
  <c r="M177" i="3" s="1"/>
  <c r="I119" i="1"/>
  <c r="H119" i="1"/>
  <c r="I115" i="1"/>
  <c r="H115" i="1"/>
  <c r="I111" i="1"/>
  <c r="H111" i="1"/>
  <c r="H107" i="1"/>
  <c r="I107" i="1"/>
  <c r="I139" i="1"/>
  <c r="I142" i="1" s="1"/>
  <c r="H139" i="1"/>
  <c r="H142" i="1" s="1"/>
  <c r="N3" i="4" l="1"/>
  <c r="N4" i="4" s="1"/>
  <c r="L171" i="3"/>
  <c r="L172" i="3"/>
  <c r="K19" i="3"/>
  <c r="K18" i="3"/>
  <c r="K6" i="3"/>
  <c r="K7" i="3"/>
  <c r="L7" i="3"/>
  <c r="L6" i="3"/>
  <c r="M168" i="3"/>
  <c r="M167" i="3"/>
  <c r="K210" i="3"/>
  <c r="K209" i="3"/>
  <c r="N42" i="3"/>
  <c r="N36" i="3"/>
  <c r="L202" i="3"/>
  <c r="L208" i="3"/>
  <c r="L132" i="3"/>
  <c r="L133" i="3"/>
  <c r="L44" i="3"/>
  <c r="L43" i="3"/>
  <c r="K105" i="3"/>
  <c r="K106" i="3"/>
  <c r="L14" i="3"/>
  <c r="N166" i="3"/>
  <c r="N46" i="3"/>
  <c r="N14" i="3"/>
  <c r="N203" i="3"/>
  <c r="N201" i="3" s="1"/>
  <c r="M201" i="3"/>
  <c r="M111" i="3"/>
  <c r="M100" i="3"/>
  <c r="K71" i="3"/>
  <c r="K70" i="3"/>
  <c r="K8" i="3"/>
  <c r="L67" i="3"/>
  <c r="L73" i="3"/>
  <c r="N108" i="3"/>
  <c r="N40" i="3"/>
  <c r="K74" i="3"/>
  <c r="K75" i="3"/>
  <c r="N212" i="3"/>
  <c r="N204" i="3"/>
  <c r="L105" i="3"/>
  <c r="N76" i="3"/>
  <c r="N79" i="3"/>
  <c r="N66" i="3"/>
  <c r="N53" i="3"/>
  <c r="N215" i="3"/>
  <c r="L187" i="3"/>
  <c r="L186" i="3"/>
  <c r="J12" i="3"/>
  <c r="J13" i="3"/>
  <c r="L80" i="3"/>
  <c r="L69" i="3"/>
  <c r="N129" i="3"/>
  <c r="M142" i="3"/>
  <c r="M131" i="3"/>
  <c r="M135" i="3" s="1"/>
  <c r="M164" i="3"/>
  <c r="M170" i="3"/>
  <c r="K191" i="3"/>
  <c r="K190" i="3"/>
  <c r="N174" i="3"/>
  <c r="M129" i="3"/>
  <c r="N100" i="3"/>
  <c r="K15" i="3"/>
  <c r="K16" i="3"/>
  <c r="M36" i="3"/>
  <c r="J9" i="3"/>
  <c r="J10" i="3"/>
  <c r="N3" i="3"/>
  <c r="N4" i="3" s="1"/>
  <c r="M104" i="3"/>
  <c r="M98" i="3"/>
  <c r="K137" i="3"/>
  <c r="K136" i="3"/>
  <c r="L168" i="3"/>
  <c r="L167" i="3"/>
  <c r="M66" i="3"/>
  <c r="M53" i="3"/>
  <c r="M76" i="3"/>
  <c r="M77" i="3" s="1"/>
  <c r="M79" i="3"/>
  <c r="M17" i="3" s="1"/>
  <c r="L191" i="3"/>
  <c r="L190" i="3"/>
  <c r="L205" i="3"/>
  <c r="L206" i="3"/>
  <c r="N17" i="3"/>
  <c r="N182" i="3"/>
  <c r="N192" i="3"/>
  <c r="N193" i="3" s="1"/>
  <c r="N195" i="3"/>
  <c r="M204" i="3"/>
  <c r="N98" i="3"/>
  <c r="M183" i="3"/>
  <c r="N142" i="3"/>
  <c r="N131" i="3"/>
  <c r="N164" i="3"/>
  <c r="L135" i="3"/>
  <c r="L17" i="3"/>
  <c r="M196" i="3"/>
  <c r="M185" i="3"/>
  <c r="M189" i="3" s="1"/>
  <c r="M38" i="3"/>
  <c r="M42" i="3" s="1"/>
  <c r="M14" i="3"/>
  <c r="M46" i="3"/>
  <c r="H124" i="1"/>
  <c r="H131" i="1" s="1"/>
  <c r="H132" i="1" s="1"/>
  <c r="I124" i="1"/>
  <c r="M18" i="3" l="1"/>
  <c r="M19" i="3"/>
  <c r="M44" i="3"/>
  <c r="M43" i="3"/>
  <c r="M136" i="3"/>
  <c r="M137" i="3"/>
  <c r="M191" i="3"/>
  <c r="M190" i="3"/>
  <c r="N132" i="3"/>
  <c r="N133" i="3"/>
  <c r="M67" i="3"/>
  <c r="M73" i="3"/>
  <c r="N16" i="3"/>
  <c r="N15" i="3"/>
  <c r="M105" i="3"/>
  <c r="M106" i="3"/>
  <c r="M208" i="3"/>
  <c r="M202" i="3"/>
  <c r="N183" i="3"/>
  <c r="N208" i="3"/>
  <c r="N202" i="3"/>
  <c r="N18" i="3"/>
  <c r="N19" i="3"/>
  <c r="N135" i="3"/>
  <c r="K10" i="3"/>
  <c r="K9" i="3"/>
  <c r="K11" i="3"/>
  <c r="N44" i="3"/>
  <c r="N43" i="3"/>
  <c r="N5" i="3"/>
  <c r="M186" i="3"/>
  <c r="M187" i="3"/>
  <c r="N167" i="3"/>
  <c r="N168" i="3"/>
  <c r="M5" i="3"/>
  <c r="L210" i="3"/>
  <c r="L209" i="3"/>
  <c r="M15" i="3"/>
  <c r="M16" i="3"/>
  <c r="N101" i="3"/>
  <c r="N102" i="3"/>
  <c r="N104" i="3"/>
  <c r="N67" i="3"/>
  <c r="L15" i="3"/>
  <c r="L16" i="3"/>
  <c r="N170" i="3"/>
  <c r="M205" i="3"/>
  <c r="M206" i="3"/>
  <c r="N80" i="3"/>
  <c r="N69" i="3"/>
  <c r="N73" i="3" s="1"/>
  <c r="M102" i="3"/>
  <c r="M101" i="3"/>
  <c r="M39" i="3"/>
  <c r="M40" i="3"/>
  <c r="M132" i="3"/>
  <c r="M133" i="3"/>
  <c r="N206" i="3"/>
  <c r="N205" i="3"/>
  <c r="L74" i="3"/>
  <c r="L75" i="3"/>
  <c r="L18" i="3"/>
  <c r="L19" i="3"/>
  <c r="L137" i="3"/>
  <c r="L136" i="3"/>
  <c r="L71" i="3"/>
  <c r="L70" i="3"/>
  <c r="L8" i="3"/>
  <c r="N196" i="3"/>
  <c r="N185" i="3"/>
  <c r="M80" i="3"/>
  <c r="M69" i="3"/>
  <c r="M172" i="3"/>
  <c r="M171" i="3"/>
  <c r="N77" i="3"/>
  <c r="N39" i="3"/>
  <c r="I131" i="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E10" i="1" s="1"/>
  <c r="D4" i="1"/>
  <c r="D10" i="1" s="1"/>
  <c r="C4" i="1"/>
  <c r="B4" i="1"/>
  <c r="B10" i="1" s="1"/>
  <c r="I4" i="1"/>
  <c r="I10" i="1" s="1"/>
  <c r="N75" i="3" l="1"/>
  <c r="N74" i="3"/>
  <c r="N186" i="3"/>
  <c r="N187" i="3"/>
  <c r="L10" i="3"/>
  <c r="L9" i="3"/>
  <c r="L11" i="3"/>
  <c r="N11" i="3"/>
  <c r="N7" i="3"/>
  <c r="N6" i="3"/>
  <c r="N210" i="3"/>
  <c r="N209" i="3"/>
  <c r="N105" i="3"/>
  <c r="N106" i="3"/>
  <c r="N189" i="3"/>
  <c r="N172" i="3"/>
  <c r="N171" i="3"/>
  <c r="M6" i="3"/>
  <c r="M7" i="3"/>
  <c r="M70" i="3"/>
  <c r="M71" i="3"/>
  <c r="N70" i="3"/>
  <c r="N71" i="3"/>
  <c r="N8" i="3"/>
  <c r="K12" i="3"/>
  <c r="K13" i="3"/>
  <c r="M74" i="3"/>
  <c r="M75" i="3"/>
  <c r="M8" i="3"/>
  <c r="N137" i="3"/>
  <c r="N136" i="3"/>
  <c r="M209" i="3"/>
  <c r="M210" i="3"/>
  <c r="E59" i="1"/>
  <c r="E60" i="1" s="1"/>
  <c r="F10" i="1"/>
  <c r="C10" i="1"/>
  <c r="E12" i="1"/>
  <c r="F12" i="1"/>
  <c r="H12" i="1"/>
  <c r="H143" i="1"/>
  <c r="I12" i="1"/>
  <c r="I20" i="1" s="1"/>
  <c r="I143" i="1"/>
  <c r="B12" i="1"/>
  <c r="C12" i="1"/>
  <c r="D12" i="1"/>
  <c r="E94" i="1"/>
  <c r="D94" i="1"/>
  <c r="C94" i="1"/>
  <c r="B94" i="1"/>
  <c r="F94" i="1"/>
  <c r="G94" i="1"/>
  <c r="H64" i="1"/>
  <c r="H76" i="1" s="1"/>
  <c r="H94" i="1" s="1"/>
  <c r="B60" i="1"/>
  <c r="F60" i="1"/>
  <c r="G10" i="1"/>
  <c r="I59" i="1"/>
  <c r="I60" i="1" s="1"/>
  <c r="G60" i="1"/>
  <c r="H60" i="1"/>
  <c r="C60" i="1"/>
  <c r="D60" i="1"/>
  <c r="M10" i="3" l="1"/>
  <c r="M9" i="3"/>
  <c r="L12" i="3"/>
  <c r="L13" i="3"/>
  <c r="N13" i="3"/>
  <c r="N12" i="3"/>
  <c r="N190" i="3"/>
  <c r="N191" i="3"/>
  <c r="M11" i="3"/>
  <c r="N9" i="3"/>
  <c r="N10" i="3"/>
  <c r="I64" i="1"/>
  <c r="I76" i="1" s="1"/>
  <c r="I94" i="1" s="1"/>
  <c r="G12" i="1"/>
  <c r="I95" i="1"/>
  <c r="I96" i="1" s="1"/>
  <c r="I97" i="1" s="1"/>
  <c r="H97" i="1"/>
  <c r="M13" i="3" l="1"/>
  <c r="M12" i="3"/>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<sst xmlns="http://schemas.openxmlformats.org/spreadsheetml/2006/main" count="523" uniqueCount="226">
  <si>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</si>
  <si>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</si>
  <si>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</si>
  <si>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</si>
  <si>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</si>
  <si>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</si>
  <si>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</si>
  <si>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</si>
  <si>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</si>
  <si>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</si>
  <si>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</si>
  <si>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</si>
  <si>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</si>
  <si>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</si>
  <si>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</si>
  <si>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</si>
  <si>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</si>
  <si>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</si>
  <si>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</si>
  <si>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</si>
  <si>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</si>
  <si>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</si>
  <si>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</si>
  <si>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</si>
  <si>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</si>
  <si>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</si>
  <si>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</si>
  <si>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</si>
  <si>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</si>
  <si>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</si>
  <si>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</si>
  <si>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</si>
  <si>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</si>
  <si>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</si>
  <si>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</si>
  <si>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</si>
  <si>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</si>
  <si>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</si>
  <si>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</si>
  <si>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</si>
  <si>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</si>
  <si>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</si>
  <si>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</si>
  <si>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</si>
  <si>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</si>
  <si>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</si>
  <si>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</si>
  <si>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</si>
  <si>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</si>
  <si>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</si>
  <si>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</si>
  <si>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</si>
  <si>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</si>
  <si>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</si>
  <si>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</si>
  <si>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</si>
  <si>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</si>
  <si>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</si>
  <si>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</si>
  <si>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</si>
  <si>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</si>
  <si>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</si>
  <si>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</si>
  <si>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</si>
  <si>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</si>
  <si>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</si>
  <si>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</si>
  <si>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</si>
  <si>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</si>
  <si>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</si>
  <si>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</si>
  <si>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</si>
  <si>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</si>
  <si>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</si>
  <si>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</si>
  <si>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</si>
  <si>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</si>
  <si>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</si>
  <si>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</si>
  <si>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</si>
  <si>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</si>
  <si>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</si>
  <si>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</si>
  <si>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</si>
  <si>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</si>
  <si>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</si>
  <si>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</si>
  <si>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</si>
  <si>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</si>
  <si>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</si>
  <si>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</si>
  <si>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</si>
  <si>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</si>
  <si>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</si>
  <si>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</si>
  <si>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</si>
  <si>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</si>
  <si>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</si>
  <si>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</si>
  <si>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</si>
  <si>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</si>
  <si>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</si>
  <si>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</si>
  <si>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</si>
  <si>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</si>
  <si>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</si>
  <si>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</si>
  <si>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</si>
  <si>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</si>
  <si>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</si>
  <si>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</si>
  <si>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</si>
  <si>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</si>
  <si>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</si>
  <si>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</si>
  <si>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</si>
  <si>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</si>
  <si>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</si>
  <si>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</si>
  <si>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</si>
  <si>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</si>
  <si>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</si>
  <si>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</si>
  <si>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</si>
  <si>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</si>
  <si>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</si>
  <si>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</si>
  <si>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</si>
  <si>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</si>
  <si>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</si>
  <si>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</si>
  <si>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</si>
  <si>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</si>
  <si>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</si>
  <si>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</si>
  <si>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</si>
  <si>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</si>
  <si>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</si>
  <si>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</si>
  <si>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</si>
  <si>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</si>
  <si>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</si>
  <si>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</si>
  <si>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</si>
  <si>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</si>
  <si>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</si>
  <si>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</si>
  <si>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</si>
  <si>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</si>
  <si>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</si>
  <si>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</si>
  <si>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</si>
  <si>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</si>
  <si>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</si>
  <si>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</si>
  <si>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</si>
  <si>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</si>
  <si>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</si>
  <si>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</si>
  <si>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</si>
  <si>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</si>
  <si>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</si>
  <si>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</si>
  <si>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</si>
  <si>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</si>
  <si>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</si>
  <si>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</si>
  <si>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</si>
  <si>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</si>
  <si>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</si>
  <si>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</si>
  <si>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</si>
  <si>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</si>
  <si>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</si>
  <si>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</si>
  <si>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</si>
  <si>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</si>
  <si>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</si>
  <si>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</si>
  <si>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</si>
  <si>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</si>
  <si>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</si>
  <si>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</si>
  <si>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</si>
  <si>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</si>
  <si>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</si>
  <si>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</si>
  <si>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</si>
  <si>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</si>
  <si>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</si>
  <si>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</si>
  <si>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</si>
  <si>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</si>
  <si>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</si>
  <si>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</si>
  <si>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</si>
  <si>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</si>
  <si>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</si>
  <si>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</si>
  <si>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</si>
  <si>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</si>
  <si>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</si>
  <si>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</si>
  <si>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</si>
  <si>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</si>
  <si>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</si>
  <si>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</si>
  <si>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</si>
  <si>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</si>
  <si>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nm</t>
  </si>
  <si>
    <t xml:space="preserve">May </t>
  </si>
  <si>
    <t>1.036B</t>
  </si>
  <si>
    <t xml:space="preserve">Feburary </t>
  </si>
  <si>
    <t>883M</t>
  </si>
  <si>
    <t>Value</t>
  </si>
  <si>
    <t xml:space="preserve">Sharebuy back for 2024 </t>
  </si>
  <si>
    <t>November</t>
  </si>
  <si>
    <t xml:space="preserve">August </t>
  </si>
  <si>
    <t>1.19B</t>
  </si>
  <si>
    <t>1.133B</t>
  </si>
  <si>
    <t>1.379B</t>
  </si>
  <si>
    <t>1.551B</t>
  </si>
  <si>
    <t>D</t>
  </si>
  <si>
    <t>how is this linked to the other assets?</t>
  </si>
  <si>
    <t>So far there is a lower buy back rate when compared to 2023.</t>
  </si>
  <si>
    <t>it balances when the current borrowing isn't included for the latter half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</si>
</sst>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92D05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165" fontId="16" fillId="0" borderId="0" xfId="1" applyNumberFormat="1" applyFont="1" applyFill="1"/>
    <xf numFmtId="0" fontId="7" fillId="2" borderId="0" xfId="0" applyFont="1" applyFill="1" applyAlignment="1">
      <alignment horizontal="center"/>
    </xf>
    <xf numFmtId="2" fontId="0" fillId="0" borderId="0" xfId="0" applyNumberFormat="1"/>
    <xf numFmtId="165" fontId="0" fillId="0" borderId="0" xfId="1" applyNumberFormat="1" applyFont="1" applyFill="1"/>
    <xf numFmtId="165" fontId="2" fillId="0" borderId="0" xfId="1" applyNumberFormat="1" applyFont="1" applyFill="1"/>
    <xf numFmtId="166" fontId="11" fillId="0" borderId="0" xfId="2" applyNumberFormat="1" applyFont="1" applyFill="1" applyAlignment="1">
      <alignment horizontal="right"/>
    </xf>
    <xf numFmtId="166" fontId="14" fillId="0" borderId="0" xfId="2" applyNumberFormat="1" applyFont="1" applyFill="1"/>
    <xf numFmtId="0" fontId="0" fillId="9" borderId="0" xfId="0"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tudent\Downloads\Quill%20Capital%20Partners%20Coursework\Task%2013%20-%20Forecasting%20the%20Three%20Statements%20(version%201).xlsb" TargetMode="External"/><Relationship Id="rId1" Type="http://schemas.openxmlformats.org/officeDocument/2006/relationships/externalLinkPath" Target="Task%2013%20-%20Forecasting%20the%20Three%20Statements%20(version%2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tudent\Downloads\71721134368139_Level%202%20Task%2011%20Corrected.xlsx" TargetMode="External"/><Relationship Id="rId1" Type="http://schemas.openxmlformats.org/officeDocument/2006/relationships/externalLinkPath" Target="/Users/Student/Downloads/71721134368139_Level%202%20Task%2011%20Corrected.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tudent\Downloads\1709895846_Task%2012%20-%20Forecasting%20the%20Operationtal%20Model.xlsx" TargetMode="External"/><Relationship Id="rId1" Type="http://schemas.openxmlformats.org/officeDocument/2006/relationships/externalLinkPath" Target="/Users/Student/Downloads/1709895846_Task%2012%20-%20Forecasting%20the%20Operationtal%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107">
          <cell r="A107" t="str">
            <v>North America</v>
          </cell>
          <cell r="B107">
            <v>13740</v>
          </cell>
          <cell r="C107">
            <v>14764</v>
          </cell>
          <cell r="D107">
            <v>15216</v>
          </cell>
          <cell r="E107">
            <v>14855</v>
          </cell>
          <cell r="F107">
            <v>15902</v>
          </cell>
          <cell r="G107">
            <v>14484</v>
          </cell>
          <cell r="H107">
            <v>17179</v>
          </cell>
          <cell r="I107">
            <v>18353</v>
          </cell>
        </row>
        <row r="108">
          <cell r="B108">
            <v>8506</v>
          </cell>
          <cell r="C108">
            <v>9299</v>
          </cell>
          <cell r="D108">
            <v>9684</v>
          </cell>
          <cell r="E108">
            <v>9322</v>
          </cell>
          <cell r="F108">
            <v>10045</v>
          </cell>
          <cell r="G108">
            <v>9329</v>
          </cell>
          <cell r="H108">
            <v>11644</v>
          </cell>
          <cell r="I108">
            <v>12228</v>
          </cell>
        </row>
        <row r="109">
          <cell r="B109">
            <v>4410</v>
          </cell>
          <cell r="C109">
            <v>4746</v>
          </cell>
          <cell r="D109">
            <v>4886</v>
          </cell>
          <cell r="E109">
            <v>4938</v>
          </cell>
          <cell r="F109">
            <v>5260</v>
          </cell>
          <cell r="G109">
            <v>4639</v>
          </cell>
          <cell r="H109">
            <v>5028</v>
          </cell>
          <cell r="I109">
            <v>5492</v>
          </cell>
        </row>
        <row r="110">
          <cell r="B110">
            <v>824</v>
          </cell>
          <cell r="C110">
            <v>719</v>
          </cell>
          <cell r="D110">
            <v>646</v>
          </cell>
          <cell r="E110">
            <v>595</v>
          </cell>
          <cell r="F110">
            <v>597</v>
          </cell>
          <cell r="G110">
            <v>516</v>
          </cell>
          <cell r="H110">
            <v>507</v>
          </cell>
          <cell r="I110">
            <v>633</v>
          </cell>
        </row>
        <row r="111">
          <cell r="A111" t="str">
            <v>Europe, Middle East &amp; Africa</v>
          </cell>
        </row>
        <row r="134">
          <cell r="B134">
            <v>3645</v>
          </cell>
          <cell r="C134">
            <v>3763</v>
          </cell>
          <cell r="D134">
            <v>3875</v>
          </cell>
          <cell r="E134">
            <v>3600</v>
          </cell>
          <cell r="F134">
            <v>3925</v>
          </cell>
          <cell r="G134">
            <v>2899</v>
          </cell>
          <cell r="H134">
            <v>5089</v>
          </cell>
          <cell r="I134">
            <v>5114</v>
          </cell>
        </row>
        <row r="145">
          <cell r="B145">
            <v>632</v>
          </cell>
          <cell r="C145">
            <v>742</v>
          </cell>
          <cell r="D145">
            <v>819</v>
          </cell>
          <cell r="E145">
            <v>848</v>
          </cell>
          <cell r="F145">
            <v>814</v>
          </cell>
          <cell r="G145">
            <v>645</v>
          </cell>
          <cell r="H145">
            <v>617</v>
          </cell>
          <cell r="I145">
            <v>639</v>
          </cell>
        </row>
        <row r="156">
          <cell r="B156">
            <v>208</v>
          </cell>
          <cell r="C156">
            <v>242</v>
          </cell>
          <cell r="D156">
            <v>223</v>
          </cell>
          <cell r="E156">
            <v>196</v>
          </cell>
          <cell r="F156">
            <v>117</v>
          </cell>
          <cell r="G156">
            <v>110</v>
          </cell>
          <cell r="H156">
            <v>98</v>
          </cell>
          <cell r="I156">
            <v>146</v>
          </cell>
        </row>
        <row r="167">
          <cell r="B167">
            <v>121</v>
          </cell>
          <cell r="C167">
            <v>133</v>
          </cell>
          <cell r="D167">
            <v>140</v>
          </cell>
          <cell r="E167">
            <v>160</v>
          </cell>
          <cell r="F167">
            <v>149</v>
          </cell>
          <cell r="G167">
            <v>148</v>
          </cell>
          <cell r="H167">
            <v>130</v>
          </cell>
          <cell r="I167">
            <v>124</v>
          </cell>
        </row>
        <row r="180">
          <cell r="C180" t="e">
            <v>#VALUE!</v>
          </cell>
          <cell r="D180">
            <v>9.3228309428638606E-2</v>
          </cell>
          <cell r="E180">
            <v>4.1402301322722872E-2</v>
          </cell>
          <cell r="F180">
            <v>-3.7381247418422137E-2</v>
          </cell>
          <cell r="G180">
            <v>7.7558463848959452E-2</v>
          </cell>
          <cell r="H180">
            <v>-7.1279243404678949E-2</v>
          </cell>
          <cell r="I180">
            <v>0.05</v>
          </cell>
        </row>
        <row r="182">
          <cell r="C182" t="e">
            <v>#VALUE!</v>
          </cell>
          <cell r="D182">
            <v>-0.12742718446601942</v>
          </cell>
          <cell r="E182">
            <v>-0.10152990264255911</v>
          </cell>
          <cell r="F182">
            <v>-7.8947368421052627E-2</v>
          </cell>
          <cell r="G182">
            <v>3.3613445378151263E-3</v>
          </cell>
          <cell r="H182">
            <v>-0.135678391959799</v>
          </cell>
          <cell r="I182">
            <v>0.25</v>
          </cell>
        </row>
        <row r="184">
          <cell r="C184">
            <v>7.2294280246651077E-2</v>
          </cell>
          <cell r="D184">
            <v>2.9545905215149711E-2</v>
          </cell>
          <cell r="E184">
            <v>0.13154853620955315</v>
          </cell>
          <cell r="F184">
            <v>7.114893617021277E-2</v>
          </cell>
          <cell r="G184">
            <v>-6.3721595423486418E-2</v>
          </cell>
          <cell r="H184">
            <v>0.18295994568906992</v>
          </cell>
          <cell r="I184">
            <v>0.09</v>
          </cell>
        </row>
      </sheetData>
      <sheetData sheetId="2">
        <row r="5">
          <cell r="J5">
            <v>8419.696696063791</v>
          </cell>
          <cell r="K5">
            <v>8580.5464986774859</v>
          </cell>
          <cell r="L5">
            <v>8746.3073866070736</v>
          </cell>
          <cell r="M5">
            <v>8920.6595746894291</v>
          </cell>
          <cell r="N5">
            <v>9104.0633243275752</v>
          </cell>
        </row>
        <row r="8">
          <cell r="J8">
            <v>746.67292340777976</v>
          </cell>
          <cell r="K8">
            <v>777.682040448355</v>
          </cell>
          <cell r="L8">
            <v>810.10356755479529</v>
          </cell>
          <cell r="M8">
            <v>844.1414239153745</v>
          </cell>
          <cell r="N8">
            <v>879.87656710200781</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18">
          <cell r="B18">
            <v>1768.8</v>
          </cell>
          <cell r="C18">
            <v>1742.5</v>
          </cell>
          <cell r="D18">
            <v>1692</v>
          </cell>
          <cell r="E18">
            <v>1659.1</v>
          </cell>
          <cell r="F18">
            <v>1618.4</v>
          </cell>
          <cell r="G18">
            <v>1591.6</v>
          </cell>
          <cell r="H18">
            <v>1609.4</v>
          </cell>
          <cell r="I18">
            <v>1610.8</v>
          </cell>
        </row>
        <row r="90">
          <cell r="B90">
            <v>-899</v>
          </cell>
          <cell r="C90">
            <v>-1022</v>
          </cell>
          <cell r="D90">
            <v>-1133</v>
          </cell>
          <cell r="E90">
            <v>-1243</v>
          </cell>
          <cell r="F90">
            <v>-1332</v>
          </cell>
          <cell r="G90">
            <v>-1452</v>
          </cell>
          <cell r="H90">
            <v>-1638</v>
          </cell>
          <cell r="I90">
            <v>-1837</v>
          </cell>
        </row>
        <row r="111">
          <cell r="B111">
            <v>7126</v>
          </cell>
          <cell r="C111">
            <v>7568</v>
          </cell>
          <cell r="D111">
            <v>7970</v>
          </cell>
          <cell r="E111">
            <v>9242</v>
          </cell>
          <cell r="F111">
            <v>9812</v>
          </cell>
          <cell r="G111">
            <v>9347</v>
          </cell>
          <cell r="H111">
            <v>11456</v>
          </cell>
          <cell r="I111">
            <v>12479</v>
          </cell>
        </row>
        <row r="112">
          <cell r="B112">
            <v>4703</v>
          </cell>
          <cell r="C112">
            <v>5043</v>
          </cell>
          <cell r="D112">
            <v>5192</v>
          </cell>
          <cell r="E112">
            <v>5875</v>
          </cell>
          <cell r="F112">
            <v>6293</v>
          </cell>
          <cell r="G112">
            <v>5892</v>
          </cell>
          <cell r="H112">
            <v>6970</v>
          </cell>
          <cell r="I112">
            <v>7388</v>
          </cell>
        </row>
        <row r="113">
          <cell r="B113">
            <v>2051</v>
          </cell>
          <cell r="C113">
            <v>2149</v>
          </cell>
          <cell r="D113">
            <v>2395</v>
          </cell>
          <cell r="E113">
            <v>2940</v>
          </cell>
          <cell r="F113">
            <v>3087</v>
          </cell>
          <cell r="G113">
            <v>3053</v>
          </cell>
          <cell r="H113">
            <v>3996</v>
          </cell>
          <cell r="I113">
            <v>4527</v>
          </cell>
        </row>
        <row r="114">
          <cell r="B114">
            <v>372</v>
          </cell>
          <cell r="C114">
            <v>376</v>
          </cell>
          <cell r="D114">
            <v>383</v>
          </cell>
          <cell r="E114">
            <v>427</v>
          </cell>
          <cell r="F114">
            <v>432</v>
          </cell>
          <cell r="G114">
            <v>402</v>
          </cell>
          <cell r="H114">
            <v>490</v>
          </cell>
          <cell r="I114">
            <v>564</v>
          </cell>
        </row>
        <row r="115">
          <cell r="B115">
            <v>3067</v>
          </cell>
          <cell r="C115">
            <v>3785</v>
          </cell>
          <cell r="D115">
            <v>4237</v>
          </cell>
          <cell r="E115">
            <v>5134</v>
          </cell>
          <cell r="F115">
            <v>6208</v>
          </cell>
          <cell r="G115">
            <v>6679</v>
          </cell>
          <cell r="H115">
            <v>8290</v>
          </cell>
          <cell r="I115">
            <v>7547</v>
          </cell>
        </row>
        <row r="116">
          <cell r="B116">
            <v>2016</v>
          </cell>
          <cell r="C116">
            <v>2599</v>
          </cell>
          <cell r="D116">
            <v>2920</v>
          </cell>
          <cell r="E116">
            <v>3496</v>
          </cell>
          <cell r="F116">
            <v>4262</v>
          </cell>
          <cell r="G116">
            <v>4635</v>
          </cell>
          <cell r="H116">
            <v>5748</v>
          </cell>
          <cell r="I116">
            <v>5416</v>
          </cell>
        </row>
        <row r="117">
          <cell r="B117">
            <v>925</v>
          </cell>
          <cell r="C117">
            <v>1055</v>
          </cell>
          <cell r="D117">
            <v>1188</v>
          </cell>
          <cell r="E117">
            <v>1508</v>
          </cell>
          <cell r="F117">
            <v>1808</v>
          </cell>
          <cell r="G117">
            <v>1896</v>
          </cell>
          <cell r="H117">
            <v>2347</v>
          </cell>
          <cell r="I117">
            <v>1938</v>
          </cell>
        </row>
        <row r="118">
          <cell r="B118">
            <v>126</v>
          </cell>
          <cell r="C118">
            <v>131</v>
          </cell>
          <cell r="D118">
            <v>129</v>
          </cell>
          <cell r="E118">
            <v>130</v>
          </cell>
          <cell r="F118">
            <v>138</v>
          </cell>
          <cell r="G118">
            <v>148</v>
          </cell>
          <cell r="H118">
            <v>195</v>
          </cell>
          <cell r="I118">
            <v>193</v>
          </cell>
        </row>
        <row r="119">
          <cell r="B119">
            <v>4653</v>
          </cell>
          <cell r="C119">
            <v>4317</v>
          </cell>
          <cell r="D119">
            <v>4737</v>
          </cell>
          <cell r="E119">
            <v>5166</v>
          </cell>
          <cell r="F119">
            <v>5254</v>
          </cell>
          <cell r="G119">
            <v>5028</v>
          </cell>
          <cell r="H119">
            <v>5343</v>
          </cell>
          <cell r="I119">
            <v>5955</v>
          </cell>
        </row>
        <row r="120">
          <cell r="B120">
            <v>3093</v>
          </cell>
          <cell r="C120">
            <v>2930</v>
          </cell>
          <cell r="D120">
            <v>3285</v>
          </cell>
          <cell r="E120">
            <v>3575</v>
          </cell>
          <cell r="F120">
            <v>3622</v>
          </cell>
          <cell r="G120">
            <v>3449</v>
          </cell>
          <cell r="H120">
            <v>3659</v>
          </cell>
          <cell r="I120">
            <v>4111</v>
          </cell>
        </row>
        <row r="121">
          <cell r="B121">
            <v>1251</v>
          </cell>
          <cell r="C121">
            <v>1117</v>
          </cell>
          <cell r="D121">
            <v>1185</v>
          </cell>
          <cell r="E121">
            <v>1347</v>
          </cell>
          <cell r="F121">
            <v>1395</v>
          </cell>
          <cell r="G121">
            <v>1365</v>
          </cell>
          <cell r="H121">
            <v>1494</v>
          </cell>
          <cell r="I121">
            <v>1610</v>
          </cell>
        </row>
        <row r="122">
          <cell r="B122">
            <v>309</v>
          </cell>
          <cell r="C122">
            <v>270</v>
          </cell>
          <cell r="D122">
            <v>267</v>
          </cell>
          <cell r="E122">
            <v>244</v>
          </cell>
          <cell r="F122">
            <v>237</v>
          </cell>
          <cell r="G122">
            <v>214</v>
          </cell>
          <cell r="H122">
            <v>190</v>
          </cell>
          <cell r="I122">
            <v>234</v>
          </cell>
        </row>
        <row r="123">
          <cell r="B123">
            <v>115</v>
          </cell>
          <cell r="C123">
            <v>73</v>
          </cell>
          <cell r="D123">
            <v>73</v>
          </cell>
          <cell r="E123">
            <v>88</v>
          </cell>
          <cell r="F123">
            <v>42</v>
          </cell>
          <cell r="G123">
            <v>30</v>
          </cell>
          <cell r="H123">
            <v>25</v>
          </cell>
          <cell r="I123">
            <v>102</v>
          </cell>
        </row>
        <row r="125">
          <cell r="B125">
            <v>1982</v>
          </cell>
          <cell r="C125">
            <v>1955</v>
          </cell>
          <cell r="D125">
            <v>2042</v>
          </cell>
          <cell r="E125">
            <v>1886</v>
          </cell>
          <cell r="F125">
            <v>1906</v>
          </cell>
          <cell r="G125">
            <v>1846</v>
          </cell>
          <cell r="H125">
            <v>2205</v>
          </cell>
          <cell r="I125">
            <v>2346</v>
          </cell>
        </row>
        <row r="126">
          <cell r="B126"/>
          <cell r="C126"/>
          <cell r="D126"/>
          <cell r="E126">
            <v>1611</v>
          </cell>
          <cell r="F126">
            <v>1658</v>
          </cell>
          <cell r="G126">
            <v>1642</v>
          </cell>
          <cell r="H126">
            <v>1986</v>
          </cell>
          <cell r="I126">
            <v>2094</v>
          </cell>
        </row>
        <row r="127">
          <cell r="B127"/>
          <cell r="C127"/>
          <cell r="D127"/>
          <cell r="E127">
            <v>144</v>
          </cell>
          <cell r="F127">
            <v>118</v>
          </cell>
          <cell r="G127">
            <v>89</v>
          </cell>
          <cell r="H127">
            <v>104</v>
          </cell>
          <cell r="I127">
            <v>103</v>
          </cell>
        </row>
        <row r="128">
          <cell r="B128"/>
          <cell r="C128"/>
          <cell r="D128"/>
          <cell r="E128">
            <v>28</v>
          </cell>
          <cell r="F128">
            <v>24</v>
          </cell>
          <cell r="G128">
            <v>25</v>
          </cell>
          <cell r="H128">
            <v>29</v>
          </cell>
          <cell r="I128">
            <v>26</v>
          </cell>
        </row>
        <row r="129">
          <cell r="B129">
            <v>1982</v>
          </cell>
          <cell r="C129">
            <v>1955</v>
          </cell>
          <cell r="D129">
            <v>2042</v>
          </cell>
          <cell r="E129">
            <v>103</v>
          </cell>
          <cell r="F129">
            <v>106</v>
          </cell>
          <cell r="G129">
            <v>90</v>
          </cell>
          <cell r="H129">
            <v>86</v>
          </cell>
          <cell r="I129">
            <v>123</v>
          </cell>
        </row>
        <row r="130">
          <cell r="B130">
            <v>-82</v>
          </cell>
          <cell r="C130">
            <v>-86</v>
          </cell>
          <cell r="D130">
            <v>75</v>
          </cell>
          <cell r="E130">
            <v>26</v>
          </cell>
          <cell r="F130">
            <v>-7</v>
          </cell>
          <cell r="G130">
            <v>-11</v>
          </cell>
          <cell r="H130">
            <v>40</v>
          </cell>
          <cell r="I130">
            <v>-72</v>
          </cell>
        </row>
        <row r="135">
          <cell r="B135">
            <v>1524</v>
          </cell>
          <cell r="C135">
            <v>1787</v>
          </cell>
          <cell r="D135">
            <v>1507</v>
          </cell>
          <cell r="E135">
            <v>1587</v>
          </cell>
          <cell r="F135">
            <v>1995</v>
          </cell>
          <cell r="G135">
            <v>1541</v>
          </cell>
          <cell r="H135">
            <v>2435</v>
          </cell>
          <cell r="I135">
            <v>3293</v>
          </cell>
        </row>
        <row r="136">
          <cell r="B136">
            <v>993</v>
          </cell>
          <cell r="C136">
            <v>1372</v>
          </cell>
          <cell r="D136">
            <v>1507</v>
          </cell>
          <cell r="E136">
            <v>1807</v>
          </cell>
          <cell r="F136">
            <v>2376</v>
          </cell>
          <cell r="G136">
            <v>2490</v>
          </cell>
          <cell r="H136">
            <v>3243</v>
          </cell>
          <cell r="I136">
            <v>2365</v>
          </cell>
        </row>
        <row r="137">
          <cell r="B137">
            <v>918</v>
          </cell>
          <cell r="C137">
            <v>1002</v>
          </cell>
          <cell r="D137">
            <v>980</v>
          </cell>
          <cell r="E137">
            <v>1189</v>
          </cell>
          <cell r="F137">
            <v>1323</v>
          </cell>
          <cell r="G137">
            <v>1184</v>
          </cell>
          <cell r="H137">
            <v>1530</v>
          </cell>
          <cell r="I137">
            <v>1896</v>
          </cell>
        </row>
        <row r="138">
          <cell r="B138">
            <v>-2267</v>
          </cell>
          <cell r="C138">
            <v>-2596</v>
          </cell>
          <cell r="D138">
            <v>-2677</v>
          </cell>
          <cell r="E138">
            <v>-2658</v>
          </cell>
          <cell r="F138">
            <v>-3262</v>
          </cell>
          <cell r="G138">
            <v>-3468</v>
          </cell>
          <cell r="H138">
            <v>-3656</v>
          </cell>
          <cell r="I138">
            <v>-4262</v>
          </cell>
        </row>
        <row r="140">
          <cell r="B140">
            <v>517</v>
          </cell>
          <cell r="C140">
            <v>487</v>
          </cell>
          <cell r="D140">
            <v>477</v>
          </cell>
          <cell r="E140">
            <v>310</v>
          </cell>
          <cell r="F140">
            <v>303</v>
          </cell>
          <cell r="G140">
            <v>297</v>
          </cell>
          <cell r="H140">
            <v>543</v>
          </cell>
          <cell r="I140">
            <v>669</v>
          </cell>
        </row>
        <row r="141">
          <cell r="B141">
            <v>-1097</v>
          </cell>
          <cell r="C141">
            <v>-1173</v>
          </cell>
          <cell r="D141">
            <v>-724</v>
          </cell>
          <cell r="E141">
            <v>-1456</v>
          </cell>
          <cell r="F141">
            <v>-1810</v>
          </cell>
          <cell r="G141">
            <v>-1967</v>
          </cell>
          <cell r="H141">
            <v>-2261</v>
          </cell>
          <cell r="I141">
            <v>-2219</v>
          </cell>
        </row>
        <row r="146">
          <cell r="B146">
            <v>498</v>
          </cell>
          <cell r="C146">
            <v>639</v>
          </cell>
          <cell r="D146">
            <v>709</v>
          </cell>
          <cell r="E146">
            <v>849</v>
          </cell>
          <cell r="F146">
            <v>929</v>
          </cell>
          <cell r="G146">
            <v>885</v>
          </cell>
          <cell r="H146">
            <v>982</v>
          </cell>
          <cell r="I146">
            <v>920</v>
          </cell>
        </row>
        <row r="147">
          <cell r="B147">
            <v>254</v>
          </cell>
          <cell r="C147">
            <v>234</v>
          </cell>
          <cell r="D147">
            <v>225</v>
          </cell>
          <cell r="E147">
            <v>256</v>
          </cell>
          <cell r="F147">
            <v>237</v>
          </cell>
          <cell r="G147">
            <v>214</v>
          </cell>
          <cell r="H147">
            <v>288</v>
          </cell>
          <cell r="I147">
            <v>303</v>
          </cell>
        </row>
        <row r="148">
          <cell r="B148">
            <v>308</v>
          </cell>
          <cell r="C148">
            <v>332</v>
          </cell>
          <cell r="D148">
            <v>340</v>
          </cell>
          <cell r="E148">
            <v>339</v>
          </cell>
          <cell r="F148">
            <v>326</v>
          </cell>
          <cell r="G148">
            <v>296</v>
          </cell>
          <cell r="H148">
            <v>304</v>
          </cell>
          <cell r="I148">
            <v>274</v>
          </cell>
        </row>
        <row r="149">
          <cell r="B149">
            <v>484</v>
          </cell>
          <cell r="C149">
            <v>511</v>
          </cell>
          <cell r="D149">
            <v>533</v>
          </cell>
          <cell r="E149">
            <v>597</v>
          </cell>
          <cell r="F149">
            <v>665</v>
          </cell>
          <cell r="G149">
            <v>830</v>
          </cell>
          <cell r="H149">
            <v>780</v>
          </cell>
          <cell r="I149">
            <v>789</v>
          </cell>
        </row>
        <row r="151">
          <cell r="B151">
            <v>122</v>
          </cell>
          <cell r="C151">
            <v>125</v>
          </cell>
          <cell r="D151">
            <v>125</v>
          </cell>
          <cell r="E151">
            <v>115</v>
          </cell>
          <cell r="F151">
            <v>100</v>
          </cell>
          <cell r="G151">
            <v>80</v>
          </cell>
          <cell r="H151">
            <v>63</v>
          </cell>
          <cell r="I151">
            <v>49</v>
          </cell>
        </row>
        <row r="152">
          <cell r="B152">
            <v>713</v>
          </cell>
          <cell r="C152">
            <v>937</v>
          </cell>
          <cell r="D152">
            <v>1238</v>
          </cell>
          <cell r="E152">
            <v>1450</v>
          </cell>
          <cell r="F152">
            <v>1673</v>
          </cell>
          <cell r="G152">
            <v>1916</v>
          </cell>
          <cell r="H152">
            <v>1870</v>
          </cell>
          <cell r="I152">
            <v>1817</v>
          </cell>
        </row>
        <row r="157">
          <cell r="B157">
            <v>236</v>
          </cell>
          <cell r="C157">
            <v>232</v>
          </cell>
          <cell r="D157">
            <v>173</v>
          </cell>
          <cell r="E157">
            <v>240</v>
          </cell>
          <cell r="F157">
            <v>233</v>
          </cell>
          <cell r="G157">
            <v>139</v>
          </cell>
          <cell r="H157">
            <v>153</v>
          </cell>
          <cell r="I157">
            <v>197</v>
          </cell>
        </row>
        <row r="158">
          <cell r="B158">
            <v>69</v>
          </cell>
          <cell r="C158">
            <v>44</v>
          </cell>
          <cell r="D158">
            <v>51</v>
          </cell>
          <cell r="E158">
            <v>76</v>
          </cell>
          <cell r="F158">
            <v>49</v>
          </cell>
          <cell r="G158">
            <v>28</v>
          </cell>
          <cell r="H158">
            <v>94</v>
          </cell>
          <cell r="I158">
            <v>78</v>
          </cell>
        </row>
        <row r="159">
          <cell r="B159">
            <v>52</v>
          </cell>
          <cell r="C159">
            <v>64</v>
          </cell>
          <cell r="D159">
            <v>59</v>
          </cell>
          <cell r="E159">
            <v>49</v>
          </cell>
          <cell r="F159">
            <v>47</v>
          </cell>
          <cell r="G159">
            <v>41</v>
          </cell>
          <cell r="H159">
            <v>54</v>
          </cell>
          <cell r="I159">
            <v>56</v>
          </cell>
        </row>
        <row r="160">
          <cell r="B160">
            <v>225</v>
          </cell>
          <cell r="C160">
            <v>258</v>
          </cell>
          <cell r="D160">
            <v>278</v>
          </cell>
          <cell r="E160">
            <v>286</v>
          </cell>
          <cell r="F160">
            <v>278</v>
          </cell>
          <cell r="G160">
            <v>438</v>
          </cell>
          <cell r="H160">
            <v>278</v>
          </cell>
          <cell r="I160">
            <v>222</v>
          </cell>
        </row>
        <row r="162">
          <cell r="B162">
            <v>69</v>
          </cell>
          <cell r="C162">
            <v>39</v>
          </cell>
          <cell r="D162">
            <v>30</v>
          </cell>
          <cell r="E162">
            <v>22</v>
          </cell>
          <cell r="F162">
            <v>18</v>
          </cell>
          <cell r="G162">
            <v>12</v>
          </cell>
          <cell r="H162">
            <v>7</v>
          </cell>
          <cell r="I162">
            <v>9</v>
          </cell>
        </row>
        <row r="163">
          <cell r="B163">
            <v>104</v>
          </cell>
          <cell r="C163">
            <v>264</v>
          </cell>
          <cell r="D163">
            <v>291</v>
          </cell>
          <cell r="E163">
            <v>159</v>
          </cell>
          <cell r="F163">
            <v>377</v>
          </cell>
          <cell r="G163">
            <v>318</v>
          </cell>
          <cell r="H163">
            <v>11</v>
          </cell>
          <cell r="I163">
            <v>50</v>
          </cell>
        </row>
        <row r="168">
          <cell r="B168">
            <v>87</v>
          </cell>
          <cell r="C168">
            <v>84</v>
          </cell>
          <cell r="D168">
            <v>104</v>
          </cell>
          <cell r="E168">
            <v>116</v>
          </cell>
          <cell r="F168">
            <v>111</v>
          </cell>
          <cell r="G168">
            <v>132</v>
          </cell>
          <cell r="H168">
            <v>136</v>
          </cell>
          <cell r="I168">
            <v>134</v>
          </cell>
        </row>
        <row r="169">
          <cell r="B169">
            <v>46</v>
          </cell>
          <cell r="C169">
            <v>48</v>
          </cell>
          <cell r="D169">
            <v>54</v>
          </cell>
          <cell r="E169">
            <v>56</v>
          </cell>
          <cell r="F169">
            <v>50</v>
          </cell>
          <cell r="G169">
            <v>44</v>
          </cell>
          <cell r="H169">
            <v>46</v>
          </cell>
          <cell r="I169">
            <v>41</v>
          </cell>
        </row>
        <row r="170">
          <cell r="B170">
            <v>49</v>
          </cell>
          <cell r="C170">
            <v>43</v>
          </cell>
          <cell r="D170">
            <v>56</v>
          </cell>
          <cell r="E170">
            <v>55</v>
          </cell>
          <cell r="F170">
            <v>53</v>
          </cell>
          <cell r="G170">
            <v>46</v>
          </cell>
          <cell r="H170">
            <v>43</v>
          </cell>
          <cell r="I170">
            <v>42</v>
          </cell>
        </row>
        <row r="171">
          <cell r="B171">
            <v>210</v>
          </cell>
          <cell r="C171">
            <v>230</v>
          </cell>
          <cell r="D171">
            <v>233</v>
          </cell>
          <cell r="E171">
            <v>217</v>
          </cell>
          <cell r="F171">
            <v>195</v>
          </cell>
          <cell r="G171">
            <v>214</v>
          </cell>
          <cell r="H171">
            <v>222</v>
          </cell>
          <cell r="I171">
            <v>220</v>
          </cell>
        </row>
        <row r="173">
          <cell r="B173">
            <v>18</v>
          </cell>
          <cell r="C173">
            <v>27</v>
          </cell>
          <cell r="D173">
            <v>28</v>
          </cell>
          <cell r="E173">
            <v>33</v>
          </cell>
          <cell r="F173">
            <v>31</v>
          </cell>
          <cell r="G173">
            <v>25</v>
          </cell>
          <cell r="H173">
            <v>26</v>
          </cell>
          <cell r="I173">
            <v>22</v>
          </cell>
        </row>
        <row r="174">
          <cell r="B174">
            <v>75</v>
          </cell>
          <cell r="C174">
            <v>84</v>
          </cell>
          <cell r="D174">
            <v>91</v>
          </cell>
          <cell r="E174">
            <v>110</v>
          </cell>
          <cell r="F174">
            <v>116</v>
          </cell>
          <cell r="G174">
            <v>112</v>
          </cell>
          <cell r="H174">
            <v>141</v>
          </cell>
          <cell r="I174">
            <v>134</v>
          </cell>
        </row>
        <row r="184">
          <cell r="B184"/>
          <cell r="C184">
            <v>7.2294280246651077E-2</v>
          </cell>
          <cell r="D184">
            <v>2.9545905215149711E-2</v>
          </cell>
          <cell r="E184">
            <v>0.13154853620955315</v>
          </cell>
          <cell r="F184">
            <v>7.114893617021277E-2</v>
          </cell>
          <cell r="G184">
            <v>-6.3721595423486418E-2</v>
          </cell>
          <cell r="H184">
            <v>0.18295994568906992</v>
          </cell>
          <cell r="I184">
            <v>0.09</v>
          </cell>
        </row>
        <row r="185">
          <cell r="B185"/>
          <cell r="C185">
            <v>4.778156996587031E-2</v>
          </cell>
          <cell r="D185">
            <v>0.11447184737087017</v>
          </cell>
          <cell r="E185">
            <v>0.22755741127348644</v>
          </cell>
          <cell r="F185">
            <v>0.05</v>
          </cell>
          <cell r="G185">
            <v>-1.101392938127632E-2</v>
          </cell>
          <cell r="H185">
            <v>0.30887651490337376</v>
          </cell>
          <cell r="I185">
            <v>0.16</v>
          </cell>
        </row>
        <row r="186">
          <cell r="B186"/>
          <cell r="C186">
            <v>1.0752688172043012E-2</v>
          </cell>
          <cell r="D186">
            <v>1.8617021276595744E-2</v>
          </cell>
          <cell r="E186">
            <v>0.11488250652741515</v>
          </cell>
          <cell r="F186">
            <v>1.1709601873536301E-2</v>
          </cell>
          <cell r="G186">
            <v>-6.9444444444444448E-2</v>
          </cell>
          <cell r="H186">
            <v>0.21890547263681592</v>
          </cell>
          <cell r="I186">
            <v>0.17</v>
          </cell>
        </row>
        <row r="188">
          <cell r="B188"/>
          <cell r="C188">
            <v>0.28918650793650796</v>
          </cell>
          <cell r="D188">
            <v>0.12350904193920739</v>
          </cell>
          <cell r="E188">
            <v>0.19726027397260273</v>
          </cell>
          <cell r="F188">
            <v>0.21910755148741418</v>
          </cell>
          <cell r="G188">
            <v>8.7517597372125763E-2</v>
          </cell>
          <cell r="H188">
            <v>0.24012944983818771</v>
          </cell>
          <cell r="I188">
            <v>-0.1</v>
          </cell>
        </row>
        <row r="189">
          <cell r="B189"/>
          <cell r="C189">
            <v>0.14054054054054055</v>
          </cell>
          <cell r="D189">
            <v>0.12606635071090047</v>
          </cell>
          <cell r="E189">
            <v>0.26936026936026936</v>
          </cell>
          <cell r="F189">
            <v>0.19893899204244031</v>
          </cell>
          <cell r="G189">
            <v>4.8672566371681415E-2</v>
          </cell>
          <cell r="H189">
            <v>0.2378691983122363</v>
          </cell>
          <cell r="I189">
            <v>-0.21</v>
          </cell>
        </row>
        <row r="190">
          <cell r="B190"/>
          <cell r="C190">
            <v>3.968253968253968E-2</v>
          </cell>
          <cell r="D190">
            <v>-1.5267175572519083E-2</v>
          </cell>
          <cell r="E190">
            <v>7.7519379844961239E-3</v>
          </cell>
          <cell r="F190">
            <v>6.1538461538461542E-2</v>
          </cell>
          <cell r="G190">
            <v>7.2463768115942032E-2</v>
          </cell>
          <cell r="H190">
            <v>0.31756756756756754</v>
          </cell>
          <cell r="I190">
            <v>-0.06</v>
          </cell>
        </row>
        <row r="192">
          <cell r="B192"/>
          <cell r="C192">
            <v>-5.2699644358228256E-2</v>
          </cell>
          <cell r="D192">
            <v>0.12116040955631399</v>
          </cell>
          <cell r="E192">
            <v>8.8280060882800604E-2</v>
          </cell>
          <cell r="F192">
            <v>1.3146853146853148E-2</v>
          </cell>
          <cell r="G192">
            <v>-4.7763666482606291E-2</v>
          </cell>
          <cell r="H192">
            <v>6.0887213685126125E-2</v>
          </cell>
          <cell r="I192">
            <v>0.17</v>
          </cell>
        </row>
        <row r="193">
          <cell r="B193"/>
          <cell r="C193">
            <v>-0.10711430855315747</v>
          </cell>
          <cell r="D193">
            <v>6.087735004476276E-2</v>
          </cell>
          <cell r="E193">
            <v>0.13670886075949368</v>
          </cell>
          <cell r="F193">
            <v>3.5634743875278395E-2</v>
          </cell>
          <cell r="G193">
            <v>-2.1505376344086023E-2</v>
          </cell>
          <cell r="H193">
            <v>9.4505494505494503E-2</v>
          </cell>
          <cell r="I193">
            <v>0.12</v>
          </cell>
        </row>
        <row r="194">
          <cell r="B194"/>
          <cell r="C194">
            <v>-0.12621359223300971</v>
          </cell>
          <cell r="D194">
            <v>-1.1111111111111112E-2</v>
          </cell>
          <cell r="E194">
            <v>-8.6142322097378279E-2</v>
          </cell>
          <cell r="F194">
            <v>-2.8688524590163935E-2</v>
          </cell>
          <cell r="G194">
            <v>-9.7046413502109699E-2</v>
          </cell>
          <cell r="H194">
            <v>-0.11214953271028037</v>
          </cell>
          <cell r="I194">
            <v>0.28000000000000003</v>
          </cell>
        </row>
        <row r="198">
          <cell r="B198"/>
          <cell r="C198" t="e">
            <v>#DIV/0!</v>
          </cell>
          <cell r="D198" t="e">
            <v>#DIV/0!</v>
          </cell>
          <cell r="E198" t="e">
            <v>#DIV/0!</v>
          </cell>
          <cell r="F198">
            <v>2.9174425822470516E-2</v>
          </cell>
          <cell r="G198">
            <v>-9.6501809408926411E-3</v>
          </cell>
          <cell r="H198">
            <v>0.20950060901339829</v>
          </cell>
          <cell r="I198">
            <v>0.06</v>
          </cell>
        </row>
        <row r="199">
          <cell r="B199"/>
          <cell r="C199" t="e">
            <v>#DIV/0!</v>
          </cell>
          <cell r="D199" t="e">
            <v>#DIV/0!</v>
          </cell>
          <cell r="E199" t="e">
            <v>#DIV/0!</v>
          </cell>
          <cell r="F199">
            <v>-0.18055555555555555</v>
          </cell>
          <cell r="G199">
            <v>-0.24576271186440679</v>
          </cell>
          <cell r="H199">
            <v>0.16853932584269662</v>
          </cell>
          <cell r="I199">
            <v>-0.03</v>
          </cell>
        </row>
        <row r="200">
          <cell r="B200"/>
          <cell r="C200" t="e">
            <v>#DIV/0!</v>
          </cell>
          <cell r="D200" t="e">
            <v>#DIV/0!</v>
          </cell>
          <cell r="E200" t="e">
            <v>#DIV/0!</v>
          </cell>
          <cell r="F200">
            <v>-0.14285714285714285</v>
          </cell>
          <cell r="G200">
            <v>4.1666666666666664E-2</v>
          </cell>
          <cell r="H200">
            <v>0.16</v>
          </cell>
          <cell r="I200">
            <v>-0.16</v>
          </cell>
        </row>
        <row r="201">
          <cell r="B201"/>
          <cell r="C201">
            <v>-1.3622603430877902E-2</v>
          </cell>
          <cell r="D201">
            <v>4.4501278772378514E-2</v>
          </cell>
          <cell r="E201">
            <v>-0.9495592556317336</v>
          </cell>
          <cell r="F201">
            <v>2.9126213592233011E-2</v>
          </cell>
          <cell r="G201">
            <v>-0.15094339622641509</v>
          </cell>
          <cell r="H201">
            <v>-4.4444444444444446E-2</v>
          </cell>
          <cell r="I201">
            <v>0.42</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 val="Sheet2"/>
    </sheetNames>
    <sheetDataSet>
      <sheetData sheetId="0"/>
      <sheetData sheetId="1">
        <row r="5">
          <cell r="A5" t="str">
            <v>Demand creation expense</v>
          </cell>
        </row>
        <row r="8">
          <cell r="B8">
            <v>28</v>
          </cell>
          <cell r="C8">
            <v>19</v>
          </cell>
          <cell r="D8">
            <v>59</v>
          </cell>
          <cell r="E8">
            <v>54</v>
          </cell>
          <cell r="F8">
            <v>49</v>
          </cell>
          <cell r="G8">
            <v>89</v>
          </cell>
          <cell r="H8">
            <v>262</v>
          </cell>
          <cell r="I8">
            <v>205</v>
          </cell>
        </row>
        <row r="11">
          <cell r="B11">
            <v>932</v>
          </cell>
          <cell r="C11">
            <v>863</v>
          </cell>
          <cell r="D11">
            <v>646</v>
          </cell>
          <cell r="E11">
            <v>2392</v>
          </cell>
          <cell r="F11">
            <v>772</v>
          </cell>
          <cell r="G11">
            <v>348</v>
          </cell>
          <cell r="H11">
            <v>934</v>
          </cell>
          <cell r="I11">
            <v>605</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3011</v>
          </cell>
          <cell r="C31">
            <v>3520</v>
          </cell>
          <cell r="D31">
            <v>3989</v>
          </cell>
          <cell r="E31">
            <v>4454</v>
          </cell>
          <cell r="F31">
            <v>4744</v>
          </cell>
          <cell r="G31">
            <v>4866</v>
          </cell>
          <cell r="H31">
            <v>4904</v>
          </cell>
          <cell r="I31">
            <v>4791</v>
          </cell>
        </row>
        <row r="32">
          <cell r="B32"/>
          <cell r="C32"/>
          <cell r="D32"/>
          <cell r="E32"/>
          <cell r="F32">
            <v>0</v>
          </cell>
          <cell r="G32">
            <v>3097</v>
          </cell>
          <cell r="H32">
            <v>3113</v>
          </cell>
          <cell r="I32">
            <v>2926</v>
          </cell>
        </row>
        <row r="33">
          <cell r="B33">
            <v>281</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C35">
            <v>2439</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H40">
            <v>2</v>
          </cell>
          <cell r="I40">
            <v>10</v>
          </cell>
        </row>
        <row r="41">
          <cell r="B41">
            <v>2131</v>
          </cell>
          <cell r="C41">
            <v>2191</v>
          </cell>
          <cell r="D41">
            <v>2048</v>
          </cell>
          <cell r="E41">
            <v>2279</v>
          </cell>
          <cell r="F41">
            <v>2612</v>
          </cell>
          <cell r="G41">
            <v>2248</v>
          </cell>
          <cell r="H41">
            <v>2836</v>
          </cell>
          <cell r="I41">
            <v>3358</v>
          </cell>
        </row>
        <row r="42">
          <cell r="B42"/>
          <cell r="C42"/>
          <cell r="D42"/>
          <cell r="E42"/>
          <cell r="F42">
            <v>0</v>
          </cell>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v>306</v>
          </cell>
          <cell r="I44">
            <v>222</v>
          </cell>
        </row>
        <row r="46">
          <cell r="B46">
            <v>1079</v>
          </cell>
          <cell r="C46">
            <v>2010</v>
          </cell>
          <cell r="D46">
            <v>3471</v>
          </cell>
          <cell r="E46">
            <v>3468</v>
          </cell>
          <cell r="F46">
            <v>3464</v>
          </cell>
          <cell r="G46">
            <v>9406</v>
          </cell>
          <cell r="H46">
            <v>9413</v>
          </cell>
          <cell r="I46">
            <v>8920</v>
          </cell>
        </row>
        <row r="47">
          <cell r="B47">
            <v>0</v>
          </cell>
          <cell r="C47">
            <v>0</v>
          </cell>
          <cell r="D47">
            <v>0</v>
          </cell>
          <cell r="E47">
            <v>0</v>
          </cell>
          <cell r="F47">
            <v>0</v>
          </cell>
          <cell r="G47">
            <v>2913</v>
          </cell>
          <cell r="H47">
            <v>2931</v>
          </cell>
          <cell r="I47">
            <v>2777</v>
          </cell>
        </row>
        <row r="48">
          <cell r="B48">
            <v>1479</v>
          </cell>
          <cell r="C48">
            <v>1770</v>
          </cell>
          <cell r="D48">
            <v>1907</v>
          </cell>
          <cell r="E48">
            <v>3216</v>
          </cell>
          <cell r="F48">
            <v>3347</v>
          </cell>
          <cell r="G48">
            <v>2684</v>
          </cell>
          <cell r="H48">
            <v>2955</v>
          </cell>
          <cell r="I48">
            <v>2613</v>
          </cell>
        </row>
        <row r="54">
          <cell r="B54">
            <v>3</v>
          </cell>
          <cell r="C54">
            <v>3</v>
          </cell>
          <cell r="D54">
            <v>3</v>
          </cell>
          <cell r="E54">
            <v>3</v>
          </cell>
          <cell r="F54">
            <v>3</v>
          </cell>
          <cell r="G54">
            <v>3</v>
          </cell>
          <cell r="H54">
            <v>3</v>
          </cell>
          <cell r="I54">
            <v>3</v>
          </cell>
        </row>
        <row r="55">
          <cell r="B55">
            <v>6773</v>
          </cell>
          <cell r="C55">
            <v>7786</v>
          </cell>
          <cell r="D55">
            <v>5710</v>
          </cell>
          <cell r="E55">
            <v>6384</v>
          </cell>
          <cell r="F55">
            <v>7163</v>
          </cell>
          <cell r="G55">
            <v>8299</v>
          </cell>
          <cell r="H55">
            <v>9965</v>
          </cell>
          <cell r="I55">
            <v>11484</v>
          </cell>
        </row>
        <row r="56">
          <cell r="B56">
            <v>1246</v>
          </cell>
          <cell r="C56">
            <v>318</v>
          </cell>
          <cell r="D56">
            <v>-213</v>
          </cell>
          <cell r="E56">
            <v>-92</v>
          </cell>
          <cell r="F56">
            <v>231</v>
          </cell>
          <cell r="G56">
            <v>-56</v>
          </cell>
          <cell r="H56">
            <v>-380</v>
          </cell>
          <cell r="I56">
            <v>318</v>
          </cell>
        </row>
        <row r="57">
          <cell r="B57">
            <v>4685</v>
          </cell>
          <cell r="C57">
            <v>4151</v>
          </cell>
          <cell r="D57">
            <v>6907</v>
          </cell>
          <cell r="E57">
            <v>3517</v>
          </cell>
          <cell r="F57">
            <v>1643</v>
          </cell>
          <cell r="G57">
            <v>-191</v>
          </cell>
          <cell r="H57">
            <v>3179</v>
          </cell>
          <cell r="I57">
            <v>3476</v>
          </cell>
        </row>
        <row r="72">
          <cell r="B72">
            <v>-216</v>
          </cell>
          <cell r="C72">
            <v>60</v>
          </cell>
          <cell r="D72">
            <v>-426</v>
          </cell>
          <cell r="E72">
            <v>187</v>
          </cell>
          <cell r="F72">
            <v>-270</v>
          </cell>
          <cell r="G72">
            <v>1239</v>
          </cell>
          <cell r="H72">
            <v>-1606</v>
          </cell>
          <cell r="I72">
            <v>-504</v>
          </cell>
        </row>
        <row r="73">
          <cell r="B73">
            <v>-621</v>
          </cell>
          <cell r="C73">
            <v>-590</v>
          </cell>
          <cell r="D73">
            <v>-231</v>
          </cell>
          <cell r="E73">
            <v>-255</v>
          </cell>
          <cell r="F73">
            <v>-490</v>
          </cell>
          <cell r="G73">
            <v>-1854</v>
          </cell>
          <cell r="H73">
            <v>507</v>
          </cell>
          <cell r="I73">
            <v>-1676</v>
          </cell>
        </row>
        <row r="74">
          <cell r="B74">
            <v>-144</v>
          </cell>
          <cell r="C74">
            <v>-161</v>
          </cell>
          <cell r="D74">
            <v>-120</v>
          </cell>
          <cell r="E74">
            <v>35</v>
          </cell>
          <cell r="F74">
            <v>-203</v>
          </cell>
          <cell r="G74">
            <v>-654</v>
          </cell>
          <cell r="H74">
            <v>-182</v>
          </cell>
          <cell r="I74">
            <v>-845</v>
          </cell>
        </row>
        <row r="75">
          <cell r="B75">
            <v>1237</v>
          </cell>
          <cell r="C75">
            <v>-889</v>
          </cell>
          <cell r="D75">
            <v>-158</v>
          </cell>
          <cell r="E75">
            <v>1515</v>
          </cell>
          <cell r="F75">
            <v>1525</v>
          </cell>
          <cell r="G75">
            <v>24</v>
          </cell>
          <cell r="H75">
            <v>1326</v>
          </cell>
          <cell r="I75">
            <v>1365</v>
          </cell>
        </row>
        <row r="76">
          <cell r="B76">
            <v>4680</v>
          </cell>
          <cell r="C76">
            <v>3096</v>
          </cell>
          <cell r="D76">
            <v>3846</v>
          </cell>
          <cell r="E76">
            <v>4955</v>
          </cell>
          <cell r="F76">
            <v>5903</v>
          </cell>
          <cell r="G76">
            <v>2485</v>
          </cell>
          <cell r="H76">
            <v>6657</v>
          </cell>
          <cell r="I76">
            <v>5188</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2386</v>
          </cell>
          <cell r="D80">
            <v>2423</v>
          </cell>
          <cell r="E80">
            <v>2496</v>
          </cell>
          <cell r="F80">
            <v>2072</v>
          </cell>
          <cell r="G80">
            <v>2379</v>
          </cell>
          <cell r="H80">
            <v>2449</v>
          </cell>
          <cell r="I80">
            <v>3967</v>
          </cell>
        </row>
        <row r="81">
          <cell r="B81">
            <v>-963</v>
          </cell>
          <cell r="C81">
            <v>-1143</v>
          </cell>
          <cell r="D81">
            <v>-1105</v>
          </cell>
          <cell r="E81">
            <v>-1028</v>
          </cell>
          <cell r="F81">
            <v>-1119</v>
          </cell>
          <cell r="G81">
            <v>-1086</v>
          </cell>
          <cell r="H81">
            <v>-695</v>
          </cell>
          <cell r="I81">
            <v>-758</v>
          </cell>
        </row>
        <row r="82">
          <cell r="B82">
            <v>-147</v>
          </cell>
          <cell r="C82">
            <v>166</v>
          </cell>
          <cell r="D82">
            <v>-21</v>
          </cell>
          <cell r="E82">
            <v>-22</v>
          </cell>
          <cell r="F82">
            <v>5</v>
          </cell>
          <cell r="G82">
            <v>31</v>
          </cell>
          <cell r="H82">
            <v>171</v>
          </cell>
          <cell r="I82">
            <v>-19</v>
          </cell>
        </row>
        <row r="100">
          <cell r="B100">
            <v>53</v>
          </cell>
          <cell r="C100">
            <v>70</v>
          </cell>
          <cell r="D100">
            <v>98</v>
          </cell>
          <cell r="E100">
            <v>125</v>
          </cell>
          <cell r="F100">
            <v>153</v>
          </cell>
          <cell r="G100">
            <v>140</v>
          </cell>
          <cell r="H100">
            <v>293</v>
          </cell>
          <cell r="I100">
            <v>290</v>
          </cell>
        </row>
        <row r="101">
          <cell r="B101">
            <v>1262</v>
          </cell>
          <cell r="C101">
            <v>748</v>
          </cell>
          <cell r="D101">
            <v>703</v>
          </cell>
          <cell r="E101">
            <v>529</v>
          </cell>
          <cell r="F101">
            <v>757</v>
          </cell>
          <cell r="G101">
            <v>1028</v>
          </cell>
          <cell r="H101">
            <v>1177</v>
          </cell>
          <cell r="I101">
            <v>1231</v>
          </cell>
        </row>
        <row r="102">
          <cell r="B102">
            <v>206</v>
          </cell>
          <cell r="C102">
            <v>252</v>
          </cell>
          <cell r="D102">
            <v>266</v>
          </cell>
          <cell r="E102">
            <v>294</v>
          </cell>
          <cell r="F102">
            <v>160</v>
          </cell>
          <cell r="G102">
            <v>121</v>
          </cell>
          <cell r="H102">
            <v>179</v>
          </cell>
          <cell r="I102">
            <v>160</v>
          </cell>
        </row>
      </sheetData>
      <sheetData sheetId="2">
        <row r="3">
          <cell r="B3">
            <v>30601</v>
          </cell>
          <cell r="C3">
            <v>32376</v>
          </cell>
          <cell r="D3">
            <v>34350</v>
          </cell>
          <cell r="E3">
            <v>36397</v>
          </cell>
          <cell r="F3">
            <v>39117</v>
          </cell>
          <cell r="G3">
            <v>37403</v>
          </cell>
          <cell r="H3">
            <v>44538</v>
          </cell>
          <cell r="I3">
            <v>46710</v>
          </cell>
        </row>
        <row r="5">
          <cell r="B5">
            <v>4839</v>
          </cell>
          <cell r="C5">
            <v>5291</v>
          </cell>
          <cell r="D5">
            <v>5651</v>
          </cell>
          <cell r="E5">
            <v>5126</v>
          </cell>
          <cell r="F5">
            <v>5555</v>
          </cell>
          <cell r="G5">
            <v>3697</v>
          </cell>
          <cell r="H5">
            <v>7667</v>
          </cell>
          <cell r="I5">
            <v>7573</v>
          </cell>
        </row>
        <row r="8">
          <cell r="B8">
            <v>606</v>
          </cell>
          <cell r="C8">
            <v>649</v>
          </cell>
          <cell r="D8">
            <v>706</v>
          </cell>
          <cell r="E8">
            <v>747</v>
          </cell>
          <cell r="F8">
            <v>705</v>
          </cell>
          <cell r="G8">
            <v>721</v>
          </cell>
          <cell r="H8">
            <v>744</v>
          </cell>
          <cell r="I8">
            <v>717</v>
          </cell>
        </row>
        <row r="11">
          <cell r="B11">
            <v>4233</v>
          </cell>
          <cell r="C11">
            <v>4642</v>
          </cell>
          <cell r="D11">
            <v>4945</v>
          </cell>
          <cell r="E11">
            <v>4379</v>
          </cell>
          <cell r="F11">
            <v>4850</v>
          </cell>
          <cell r="G11">
            <v>2976</v>
          </cell>
          <cell r="H11">
            <v>6923</v>
          </cell>
          <cell r="I11">
            <v>6856</v>
          </cell>
        </row>
      </sheetData>
      <sheetData sheetId="3">
        <row r="53">
          <cell r="B53">
            <v>2511</v>
          </cell>
          <cell r="C53">
            <v>5162</v>
          </cell>
          <cell r="D53">
            <v>4946</v>
          </cell>
          <cell r="E53">
            <v>2256</v>
          </cell>
          <cell r="F53">
            <v>3124</v>
          </cell>
          <cell r="G53">
            <v>2809</v>
          </cell>
          <cell r="H53">
            <v>5636</v>
          </cell>
          <cell r="I53">
            <v>7114</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7" sqref="A7"/>
    </sheetView>
  </sheetViews>
  <sheetFormatPr defaultRowHeight="14.4" x14ac:dyDescent="0.3"/>
  <cols>
    <col min="1" max="1" width="212.5546875" style="19" bestFit="1" customWidth="1"/>
  </cols>
  <sheetData>
    <row r="1" spans="1:1" ht="23.4" x14ac:dyDescent="0.45">
      <c r="A1" s="18" t="s">
        <v>20</v>
      </c>
    </row>
    <row r="2" spans="1:1" x14ac:dyDescent="0.3">
      <c r="A2" s="1" t="s">
        <v>198</v>
      </c>
    </row>
    <row r="3" spans="1:1" x14ac:dyDescent="0.3">
      <c r="A3" t="s">
        <v>199</v>
      </c>
    </row>
    <row r="4" spans="1:1" x14ac:dyDescent="0.3">
      <c r="A4" s="66" t="s">
        <v>200</v>
      </c>
    </row>
    <row r="5" spans="1:1" x14ac:dyDescent="0.3">
      <c r="A5" s="66" t="s">
        <v>201</v>
      </c>
    </row>
    <row r="6" spans="1:1" x14ac:dyDescent="0.3">
      <c r="A6" t="s">
        <v>202</v>
      </c>
    </row>
    <row r="7" spans="1:1" x14ac:dyDescent="0.3">
      <c r="A7" t="s">
        <v>207</v>
      </c>
    </row>
    <row r="8" spans="1:1" x14ac:dyDescent="0.3">
      <c r="A8" s="2" t="s">
        <v>203</v>
      </c>
    </row>
    <row r="9" spans="1:1" x14ac:dyDescent="0.3">
      <c r="A9" t="s">
        <v>204</v>
      </c>
    </row>
    <row r="10" spans="1:1" x14ac:dyDescent="0.3">
      <c r="A10"/>
    </row>
    <row r="11" spans="1:1" x14ac:dyDescent="0.3">
      <c r="A11" t="s">
        <v>205</v>
      </c>
    </row>
    <row r="12" spans="1:1" x14ac:dyDescent="0.3">
      <c r="A12" t="s">
        <v>208</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28" activePane="bottomLeft" state="frozen"/>
      <selection pane="bottomLeft" activeCell="E201" sqref="E201"/>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62">
        <v>3852</v>
      </c>
      <c r="C25" s="62">
        <v>3138</v>
      </c>
      <c r="D25" s="62">
        <v>3808</v>
      </c>
      <c r="E25" s="62">
        <v>4249</v>
      </c>
      <c r="F25" s="62">
        <v>4466</v>
      </c>
      <c r="G25" s="62">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c r="C32" s="3"/>
      <c r="D32" s="3"/>
      <c r="E32" s="3"/>
      <c r="F32" s="3">
        <v>0</v>
      </c>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c r="C42" s="3"/>
      <c r="D42" s="3"/>
      <c r="E42" s="3"/>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c r="C50" s="3"/>
      <c r="D50" s="3"/>
      <c r="E50" s="3"/>
      <c r="F50" s="3"/>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c r="C53" s="3"/>
      <c r="D53" s="3"/>
      <c r="E53" s="3"/>
      <c r="F53" s="3"/>
      <c r="G53" s="3"/>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5710</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6907</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x14ac:dyDescent="0.3">
      <c r="A74" s="11" t="s">
        <v>98</v>
      </c>
      <c r="B74" s="3">
        <v>-144</v>
      </c>
      <c r="C74" s="3">
        <v>-161</v>
      </c>
      <c r="D74" s="3">
        <v>-120</v>
      </c>
      <c r="E74" s="3">
        <v>35</v>
      </c>
      <c r="F74" s="3">
        <v>-203</v>
      </c>
      <c r="G74" s="3">
        <v>-654</v>
      </c>
      <c r="H74" s="3">
        <v>-182</v>
      </c>
      <c r="I74" s="3">
        <v>-845</v>
      </c>
    </row>
    <row r="75" spans="1:9" x14ac:dyDescent="0.3">
      <c r="A75" s="11" t="s">
        <v>97</v>
      </c>
      <c r="B75" s="3">
        <v>1237</v>
      </c>
      <c r="C75" s="3">
        <v>-889</v>
      </c>
      <c r="D75" s="3">
        <v>-158</v>
      </c>
      <c r="E75" s="3">
        <v>1515</v>
      </c>
      <c r="F75" s="3">
        <v>1525</v>
      </c>
      <c r="G75" s="3">
        <v>24</v>
      </c>
      <c r="H75" s="3">
        <v>1326</v>
      </c>
      <c r="I75" s="3">
        <v>1365</v>
      </c>
    </row>
    <row r="76" spans="1:9"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79</v>
      </c>
      <c r="B82" s="3">
        <v>-147</v>
      </c>
      <c r="C82" s="3">
        <v>166</v>
      </c>
      <c r="D82" s="3">
        <v>-21</v>
      </c>
      <c r="E82" s="3">
        <v>-22</v>
      </c>
      <c r="F82" s="3">
        <v>5</v>
      </c>
      <c r="G82" s="3">
        <v>31</v>
      </c>
      <c r="H82" s="3">
        <v>171</v>
      </c>
      <c r="I82" s="3">
        <v>-19</v>
      </c>
    </row>
    <row r="83" spans="1:9" x14ac:dyDescent="0.3">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x14ac:dyDescent="0.3">
      <c r="A84" s="1" t="s">
        <v>81</v>
      </c>
      <c r="B84" s="3"/>
      <c r="C84" s="3"/>
      <c r="D84" s="3"/>
      <c r="E84" s="3"/>
      <c r="F84" s="3"/>
      <c r="G84" s="3"/>
      <c r="H84" s="3"/>
      <c r="I84" s="3"/>
    </row>
    <row r="85" spans="1:9" x14ac:dyDescent="0.3">
      <c r="A85" s="2" t="s">
        <v>82</v>
      </c>
      <c r="B85" s="3">
        <v>0</v>
      </c>
      <c r="C85" s="3">
        <v>981</v>
      </c>
      <c r="D85" s="3">
        <v>1482</v>
      </c>
      <c r="E85" s="3">
        <v>0</v>
      </c>
      <c r="F85" s="3">
        <v>0</v>
      </c>
      <c r="G85" s="3">
        <v>6134</v>
      </c>
      <c r="H85" s="3">
        <v>0</v>
      </c>
      <c r="I85" s="3">
        <v>0</v>
      </c>
    </row>
    <row r="86" spans="1:9" x14ac:dyDescent="0.3">
      <c r="A86" s="2" t="s">
        <v>83</v>
      </c>
      <c r="B86" s="3">
        <v>-63</v>
      </c>
      <c r="C86" s="3">
        <v>-67</v>
      </c>
      <c r="D86" s="3">
        <v>327</v>
      </c>
      <c r="E86" s="3">
        <v>13</v>
      </c>
      <c r="F86" s="3">
        <v>-325</v>
      </c>
      <c r="G86" s="3">
        <v>49</v>
      </c>
      <c r="H86" s="3">
        <v>-52</v>
      </c>
      <c r="I86" s="3">
        <v>15</v>
      </c>
    </row>
    <row r="87" spans="1:9" x14ac:dyDescent="0.3">
      <c r="A87" s="2" t="s">
        <v>84</v>
      </c>
      <c r="B87" s="3">
        <v>-7</v>
      </c>
      <c r="C87" s="3">
        <v>-106</v>
      </c>
      <c r="D87" s="3">
        <v>-44</v>
      </c>
      <c r="E87" s="3">
        <v>-6</v>
      </c>
      <c r="F87" s="3">
        <v>0</v>
      </c>
      <c r="G87" s="3">
        <v>0</v>
      </c>
      <c r="H87" s="3">
        <v>-197</v>
      </c>
      <c r="I87" s="3">
        <v>0</v>
      </c>
    </row>
    <row r="88" spans="1:9" x14ac:dyDescent="0.3">
      <c r="A88" s="2" t="s">
        <v>85</v>
      </c>
      <c r="B88" s="3">
        <v>514</v>
      </c>
      <c r="C88" s="3">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86</v>
      </c>
      <c r="B90" s="3">
        <v>-899</v>
      </c>
      <c r="C90" s="3">
        <v>-1022</v>
      </c>
      <c r="D90" s="3">
        <v>-1133</v>
      </c>
      <c r="E90" s="3">
        <v>-1243</v>
      </c>
      <c r="F90" s="3">
        <v>-1332</v>
      </c>
      <c r="G90" s="3">
        <v>-1452</v>
      </c>
      <c r="H90" s="3">
        <v>-1638</v>
      </c>
      <c r="I90" s="3">
        <v>-1837</v>
      </c>
    </row>
    <row r="91" spans="1:9" x14ac:dyDescent="0.3">
      <c r="A91" s="2" t="s">
        <v>87</v>
      </c>
      <c r="B91" s="3">
        <v>199</v>
      </c>
      <c r="C91" s="3">
        <v>274</v>
      </c>
      <c r="D91" s="3">
        <v>-46</v>
      </c>
      <c r="E91" s="3">
        <v>-78</v>
      </c>
      <c r="F91" s="3">
        <v>-50</v>
      </c>
      <c r="G91" s="3">
        <v>-58</v>
      </c>
      <c r="H91" s="3">
        <v>-136</v>
      </c>
      <c r="I91" s="3">
        <v>-151</v>
      </c>
    </row>
    <row r="92" spans="1:9" x14ac:dyDescent="0.3">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x14ac:dyDescent="0.3">
      <c r="A93" s="2" t="s">
        <v>89</v>
      </c>
      <c r="B93" s="3">
        <v>-83</v>
      </c>
      <c r="C93" s="3">
        <v>-105</v>
      </c>
      <c r="D93" s="3">
        <v>-20</v>
      </c>
      <c r="E93" s="3">
        <v>45</v>
      </c>
      <c r="F93" s="3">
        <v>-129</v>
      </c>
      <c r="G93" s="3">
        <v>-66</v>
      </c>
      <c r="H93" s="3">
        <v>143</v>
      </c>
      <c r="I93" s="3">
        <v>-143</v>
      </c>
    </row>
    <row r="94" spans="1:9" x14ac:dyDescent="0.3">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x14ac:dyDescent="0.3">
      <c r="A95" t="s">
        <v>91</v>
      </c>
      <c r="B95" s="3">
        <v>2220</v>
      </c>
      <c r="C95" s="3">
        <v>3852</v>
      </c>
      <c r="D95" s="3">
        <v>3138</v>
      </c>
      <c r="E95" s="3">
        <v>3808</v>
      </c>
      <c r="F95" s="3">
        <v>4249</v>
      </c>
      <c r="G95" s="3">
        <v>4466</v>
      </c>
      <c r="H95" s="3">
        <v>8348</v>
      </c>
      <c r="I95" s="3">
        <f>+H96</f>
        <v>9889</v>
      </c>
    </row>
    <row r="96" spans="1:9" ht="15" thickBot="1" x14ac:dyDescent="0.35">
      <c r="A96" s="6" t="s">
        <v>92</v>
      </c>
      <c r="B96" s="7">
        <f t="shared" ref="B96:H96" si="17">+B94+B95</f>
        <v>3852</v>
      </c>
      <c r="C96" s="7">
        <f t="shared" si="17"/>
        <v>3138</v>
      </c>
      <c r="D96" s="7">
        <f t="shared" si="17"/>
        <v>3808</v>
      </c>
      <c r="E96" s="7">
        <f t="shared" si="17"/>
        <v>4249</v>
      </c>
      <c r="F96" s="7">
        <f t="shared" si="17"/>
        <v>4466</v>
      </c>
      <c r="G96" s="7">
        <f t="shared" si="17"/>
        <v>8348</v>
      </c>
      <c r="H96" s="7">
        <f t="shared" si="17"/>
        <v>9889</v>
      </c>
      <c r="I96" s="7">
        <f>+I94+I95</f>
        <v>8574</v>
      </c>
    </row>
    <row r="97" spans="1:9" s="12" customFormat="1" ht="15" thickTop="1" x14ac:dyDescent="0.3">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95</v>
      </c>
      <c r="B102" s="3">
        <v>206</v>
      </c>
      <c r="C102" s="3">
        <v>252</v>
      </c>
      <c r="D102" s="3">
        <v>266</v>
      </c>
      <c r="E102" s="3">
        <v>294</v>
      </c>
      <c r="F102" s="3">
        <v>160</v>
      </c>
      <c r="G102" s="3">
        <v>121</v>
      </c>
      <c r="H102" s="3">
        <v>179</v>
      </c>
      <c r="I102" s="3">
        <v>160</v>
      </c>
    </row>
    <row r="103" spans="1:9" x14ac:dyDescent="0.3">
      <c r="A103" s="11" t="s">
        <v>96</v>
      </c>
      <c r="B103" s="3">
        <v>240</v>
      </c>
      <c r="C103" s="3">
        <v>271</v>
      </c>
      <c r="D103" s="3">
        <v>300</v>
      </c>
      <c r="E103" s="3">
        <v>320</v>
      </c>
      <c r="F103" s="3">
        <v>347</v>
      </c>
      <c r="G103" s="3">
        <v>386</v>
      </c>
      <c r="H103" s="3">
        <v>438</v>
      </c>
      <c r="I103" s="3">
        <v>480</v>
      </c>
    </row>
    <row r="105" spans="1:9" x14ac:dyDescent="0.3">
      <c r="A105" s="14" t="s">
        <v>99</v>
      </c>
      <c r="B105" s="14"/>
      <c r="C105" s="14"/>
      <c r="D105" s="14"/>
      <c r="E105" s="14"/>
      <c r="F105" s="14"/>
      <c r="G105" s="14"/>
      <c r="H105" s="14"/>
      <c r="I105" s="14"/>
    </row>
    <row r="106" spans="1:9" x14ac:dyDescent="0.3">
      <c r="A106" s="27" t="s">
        <v>109</v>
      </c>
      <c r="B106" s="3"/>
      <c r="C106" s="3"/>
      <c r="D106" s="3"/>
      <c r="E106" s="3"/>
      <c r="F106" s="3"/>
      <c r="G106" s="3"/>
      <c r="H106" s="3"/>
      <c r="I106" s="3"/>
    </row>
    <row r="107" spans="1:9" x14ac:dyDescent="0.3">
      <c r="A107" s="2" t="s">
        <v>100</v>
      </c>
      <c r="B107" s="9">
        <f t="shared" ref="B107:G107" si="19">+SUM(B108:B110)</f>
        <v>13740</v>
      </c>
      <c r="C107" s="9">
        <f t="shared" si="19"/>
        <v>14764</v>
      </c>
      <c r="D107" s="9">
        <f t="shared" si="19"/>
        <v>15216</v>
      </c>
      <c r="E107" s="9">
        <f t="shared" si="19"/>
        <v>14855</v>
      </c>
      <c r="F107" s="9">
        <f t="shared" si="19"/>
        <v>15902</v>
      </c>
      <c r="G107" s="9">
        <f t="shared" si="19"/>
        <v>14484</v>
      </c>
      <c r="H107" s="3">
        <f t="shared" ref="B107:H107" si="20">+SUM(H108:H110)</f>
        <v>17179</v>
      </c>
      <c r="I107" s="3">
        <f>+SUM(I108:I110)</f>
        <v>18353</v>
      </c>
    </row>
    <row r="108" spans="1:9" x14ac:dyDescent="0.3">
      <c r="A108" s="11" t="s">
        <v>113</v>
      </c>
      <c r="B108">
        <v>8506</v>
      </c>
      <c r="C108">
        <v>9299</v>
      </c>
      <c r="D108">
        <v>9684</v>
      </c>
      <c r="E108">
        <v>9322</v>
      </c>
      <c r="F108">
        <v>10045</v>
      </c>
      <c r="G108">
        <v>9329</v>
      </c>
      <c r="H108" s="8">
        <v>11644</v>
      </c>
      <c r="I108" s="8">
        <v>12228</v>
      </c>
    </row>
    <row r="109" spans="1:9" x14ac:dyDescent="0.3">
      <c r="A109" s="11" t="s">
        <v>114</v>
      </c>
      <c r="B109">
        <v>4410</v>
      </c>
      <c r="C109">
        <v>4746</v>
      </c>
      <c r="D109">
        <v>4886</v>
      </c>
      <c r="E109">
        <v>4938</v>
      </c>
      <c r="F109">
        <v>5260</v>
      </c>
      <c r="G109">
        <v>4639</v>
      </c>
      <c r="H109" s="8">
        <v>5028</v>
      </c>
      <c r="I109" s="8">
        <v>5492</v>
      </c>
    </row>
    <row r="110" spans="1:9" x14ac:dyDescent="0.3">
      <c r="A110" s="11" t="s">
        <v>115</v>
      </c>
      <c r="B110">
        <v>824</v>
      </c>
      <c r="C110">
        <v>719</v>
      </c>
      <c r="D110">
        <v>646</v>
      </c>
      <c r="E110">
        <v>595</v>
      </c>
      <c r="F110">
        <v>597</v>
      </c>
      <c r="G110">
        <v>516</v>
      </c>
      <c r="H110">
        <v>507</v>
      </c>
      <c r="I110">
        <v>633</v>
      </c>
    </row>
    <row r="111" spans="1:9" x14ac:dyDescent="0.3">
      <c r="A111" s="2" t="s">
        <v>101</v>
      </c>
      <c r="B111" s="9">
        <f t="shared" ref="B111:G111" si="21">+SUM(B112:B114)</f>
        <v>7126</v>
      </c>
      <c r="C111" s="9">
        <f t="shared" si="21"/>
        <v>7568</v>
      </c>
      <c r="D111" s="9">
        <f t="shared" si="21"/>
        <v>7970</v>
      </c>
      <c r="E111" s="9">
        <f t="shared" si="21"/>
        <v>9242</v>
      </c>
      <c r="F111" s="9">
        <f t="shared" si="21"/>
        <v>9812</v>
      </c>
      <c r="G111" s="9">
        <f t="shared" si="21"/>
        <v>9347</v>
      </c>
      <c r="H111" s="3">
        <f t="shared" ref="H111" si="22">+SUM(H112:H114)</f>
        <v>11456</v>
      </c>
      <c r="I111" s="3">
        <f>+SUM(I112:I114)</f>
        <v>12479</v>
      </c>
    </row>
    <row r="112" spans="1:9" x14ac:dyDescent="0.3">
      <c r="A112" s="11" t="s">
        <v>113</v>
      </c>
      <c r="B112">
        <v>4703</v>
      </c>
      <c r="C112">
        <v>5043</v>
      </c>
      <c r="D112">
        <v>5192</v>
      </c>
      <c r="E112">
        <v>5875</v>
      </c>
      <c r="F112">
        <v>6293</v>
      </c>
      <c r="G112">
        <v>5892</v>
      </c>
      <c r="H112" s="8">
        <v>6970</v>
      </c>
      <c r="I112" s="8">
        <v>7388</v>
      </c>
    </row>
    <row r="113" spans="1:9" x14ac:dyDescent="0.3">
      <c r="A113" s="11" t="s">
        <v>114</v>
      </c>
      <c r="B113">
        <v>2051</v>
      </c>
      <c r="C113">
        <v>2149</v>
      </c>
      <c r="D113">
        <v>2395</v>
      </c>
      <c r="E113">
        <v>2940</v>
      </c>
      <c r="F113">
        <v>3087</v>
      </c>
      <c r="G113">
        <v>3053</v>
      </c>
      <c r="H113" s="8">
        <v>3996</v>
      </c>
      <c r="I113" s="8">
        <v>4527</v>
      </c>
    </row>
    <row r="114" spans="1:9" x14ac:dyDescent="0.3">
      <c r="A114" s="11" t="s">
        <v>115</v>
      </c>
      <c r="B114">
        <v>372</v>
      </c>
      <c r="C114">
        <v>376</v>
      </c>
      <c r="D114">
        <v>383</v>
      </c>
      <c r="E114">
        <v>427</v>
      </c>
      <c r="F114">
        <v>432</v>
      </c>
      <c r="G114">
        <v>402</v>
      </c>
      <c r="H114">
        <v>490</v>
      </c>
      <c r="I114">
        <v>564</v>
      </c>
    </row>
    <row r="115" spans="1:9" x14ac:dyDescent="0.3">
      <c r="A115" s="2" t="s">
        <v>102</v>
      </c>
      <c r="B115" s="9">
        <f t="shared" ref="B115:G115" si="23">+SUM(B116:B118)</f>
        <v>3067</v>
      </c>
      <c r="C115" s="9">
        <f t="shared" si="23"/>
        <v>3785</v>
      </c>
      <c r="D115" s="9">
        <f t="shared" si="23"/>
        <v>4237</v>
      </c>
      <c r="E115" s="9">
        <f t="shared" si="23"/>
        <v>5134</v>
      </c>
      <c r="F115" s="9">
        <f t="shared" si="23"/>
        <v>6208</v>
      </c>
      <c r="G115" s="9">
        <f t="shared" si="23"/>
        <v>6679</v>
      </c>
      <c r="H115" s="3">
        <f t="shared" ref="H115" si="24">+SUM(H116:H118)</f>
        <v>8290</v>
      </c>
      <c r="I115" s="3">
        <f>+SUM(I116:I118)</f>
        <v>7547</v>
      </c>
    </row>
    <row r="116" spans="1:9" x14ac:dyDescent="0.3">
      <c r="A116" s="11" t="s">
        <v>113</v>
      </c>
      <c r="B116">
        <v>2016</v>
      </c>
      <c r="C116">
        <v>2599</v>
      </c>
      <c r="D116">
        <v>2920</v>
      </c>
      <c r="E116">
        <v>3496</v>
      </c>
      <c r="F116">
        <v>4262</v>
      </c>
      <c r="G116">
        <v>4635</v>
      </c>
      <c r="H116" s="8">
        <v>5748</v>
      </c>
      <c r="I116" s="8">
        <v>5416</v>
      </c>
    </row>
    <row r="117" spans="1:9" x14ac:dyDescent="0.3">
      <c r="A117" s="11" t="s">
        <v>114</v>
      </c>
      <c r="B117">
        <v>925</v>
      </c>
      <c r="C117">
        <v>1055</v>
      </c>
      <c r="D117">
        <v>1188</v>
      </c>
      <c r="E117">
        <v>1508</v>
      </c>
      <c r="F117">
        <v>1808</v>
      </c>
      <c r="G117">
        <v>1896</v>
      </c>
      <c r="H117" s="8">
        <v>2347</v>
      </c>
      <c r="I117" s="8">
        <v>1938</v>
      </c>
    </row>
    <row r="118" spans="1:9" x14ac:dyDescent="0.3">
      <c r="A118" s="11" t="s">
        <v>115</v>
      </c>
      <c r="B118">
        <v>126</v>
      </c>
      <c r="C118">
        <v>131</v>
      </c>
      <c r="D118">
        <v>129</v>
      </c>
      <c r="E118">
        <v>130</v>
      </c>
      <c r="F118">
        <v>138</v>
      </c>
      <c r="G118">
        <v>148</v>
      </c>
      <c r="H118">
        <v>195</v>
      </c>
      <c r="I118">
        <v>193</v>
      </c>
    </row>
    <row r="119" spans="1:9" x14ac:dyDescent="0.3">
      <c r="A119" s="2" t="s">
        <v>106</v>
      </c>
      <c r="B119" s="9">
        <f t="shared" ref="B119:G119" si="25">+SUM(B120:B122)</f>
        <v>4653</v>
      </c>
      <c r="C119" s="9">
        <f t="shared" si="25"/>
        <v>4317</v>
      </c>
      <c r="D119" s="9">
        <f t="shared" si="25"/>
        <v>4737</v>
      </c>
      <c r="E119" s="9">
        <f t="shared" si="25"/>
        <v>5166</v>
      </c>
      <c r="F119" s="9">
        <f t="shared" si="25"/>
        <v>5254</v>
      </c>
      <c r="G119" s="9">
        <f t="shared" si="25"/>
        <v>5028</v>
      </c>
      <c r="H119" s="3">
        <f t="shared" ref="H119" si="26">+SUM(H120:H122)</f>
        <v>5343</v>
      </c>
      <c r="I119" s="3">
        <f>+SUM(I120:I122)</f>
        <v>5955</v>
      </c>
    </row>
    <row r="120" spans="1:9" x14ac:dyDescent="0.3">
      <c r="A120" s="11" t="s">
        <v>113</v>
      </c>
      <c r="B120">
        <v>3093</v>
      </c>
      <c r="C120">
        <v>2930</v>
      </c>
      <c r="D120">
        <v>3285</v>
      </c>
      <c r="E120">
        <v>3575</v>
      </c>
      <c r="F120">
        <v>3622</v>
      </c>
      <c r="G120">
        <v>3449</v>
      </c>
      <c r="H120" s="8">
        <v>3659</v>
      </c>
      <c r="I120" s="8">
        <v>4111</v>
      </c>
    </row>
    <row r="121" spans="1:9" x14ac:dyDescent="0.3">
      <c r="A121" s="11" t="s">
        <v>114</v>
      </c>
      <c r="B121">
        <v>1251</v>
      </c>
      <c r="C121">
        <v>1117</v>
      </c>
      <c r="D121">
        <v>1185</v>
      </c>
      <c r="E121">
        <v>1347</v>
      </c>
      <c r="F121">
        <v>1395</v>
      </c>
      <c r="G121">
        <v>1365</v>
      </c>
      <c r="H121" s="8">
        <v>1494</v>
      </c>
      <c r="I121" s="8">
        <v>1610</v>
      </c>
    </row>
    <row r="122" spans="1:9" x14ac:dyDescent="0.3">
      <c r="A122" s="11" t="s">
        <v>115</v>
      </c>
      <c r="B122">
        <v>309</v>
      </c>
      <c r="C122">
        <v>270</v>
      </c>
      <c r="D122">
        <v>267</v>
      </c>
      <c r="E122">
        <v>244</v>
      </c>
      <c r="F122">
        <v>237</v>
      </c>
      <c r="G122">
        <v>214</v>
      </c>
      <c r="H122">
        <v>190</v>
      </c>
      <c r="I122">
        <v>234</v>
      </c>
    </row>
    <row r="123" spans="1:9" x14ac:dyDescent="0.3">
      <c r="A123" s="2" t="s">
        <v>107</v>
      </c>
      <c r="B123" s="3">
        <v>115</v>
      </c>
      <c r="C123" s="3">
        <v>73</v>
      </c>
      <c r="D123" s="3">
        <v>73</v>
      </c>
      <c r="E123" s="3">
        <v>88</v>
      </c>
      <c r="F123" s="3">
        <v>42</v>
      </c>
      <c r="G123" s="3">
        <v>30</v>
      </c>
      <c r="H123" s="3">
        <v>25</v>
      </c>
      <c r="I123" s="3">
        <v>102</v>
      </c>
    </row>
    <row r="124" spans="1:9" x14ac:dyDescent="0.3">
      <c r="A124" s="4" t="s">
        <v>103</v>
      </c>
      <c r="B124" s="5">
        <f t="shared" ref="B124:G124" si="27">+B107+B111+B115+B119+B123</f>
        <v>28701</v>
      </c>
      <c r="C124" s="5">
        <f t="shared" si="27"/>
        <v>30507</v>
      </c>
      <c r="D124" s="5">
        <f t="shared" si="27"/>
        <v>32233</v>
      </c>
      <c r="E124" s="5">
        <f t="shared" si="27"/>
        <v>34485</v>
      </c>
      <c r="F124" s="5">
        <f t="shared" si="27"/>
        <v>37218</v>
      </c>
      <c r="G124" s="5">
        <f t="shared" si="27"/>
        <v>35568</v>
      </c>
      <c r="H124" s="5">
        <f t="shared" ref="B124:I124" si="28">+H107+H111+H115+H119+H123</f>
        <v>42293</v>
      </c>
      <c r="I124" s="5">
        <f t="shared" si="28"/>
        <v>44436</v>
      </c>
    </row>
    <row r="125" spans="1:9" x14ac:dyDescent="0.3">
      <c r="A125" s="2" t="s">
        <v>104</v>
      </c>
      <c r="B125" s="3">
        <f t="shared" ref="B125:G125" si="29">+SUM(B126:B129)</f>
        <v>1982</v>
      </c>
      <c r="C125" s="3">
        <f t="shared" si="29"/>
        <v>1955</v>
      </c>
      <c r="D125" s="3">
        <f t="shared" si="29"/>
        <v>2042</v>
      </c>
      <c r="E125" s="3">
        <f t="shared" si="29"/>
        <v>1886</v>
      </c>
      <c r="F125" s="3">
        <f t="shared" si="29"/>
        <v>1906</v>
      </c>
      <c r="G125" s="3">
        <f t="shared" si="29"/>
        <v>1846</v>
      </c>
      <c r="H125" s="3">
        <f>+SUM(H126:H129)</f>
        <v>2205</v>
      </c>
      <c r="I125" s="3">
        <f>+SUM(I126:I129)</f>
        <v>2346</v>
      </c>
    </row>
    <row r="126" spans="1:9" x14ac:dyDescent="0.3">
      <c r="A126" s="11" t="s">
        <v>113</v>
      </c>
      <c r="B126" s="3"/>
      <c r="C126" s="3"/>
      <c r="D126" s="3"/>
      <c r="E126" s="3">
        <v>1611</v>
      </c>
      <c r="F126" s="3">
        <v>1658</v>
      </c>
      <c r="G126" s="3">
        <v>1642</v>
      </c>
      <c r="H126" s="3">
        <v>1986</v>
      </c>
      <c r="I126" s="3">
        <v>2094</v>
      </c>
    </row>
    <row r="127" spans="1:9" x14ac:dyDescent="0.3">
      <c r="A127" s="11" t="s">
        <v>114</v>
      </c>
      <c r="B127" s="3"/>
      <c r="C127" s="3"/>
      <c r="D127" s="3"/>
      <c r="E127" s="3">
        <v>144</v>
      </c>
      <c r="F127" s="3">
        <v>118</v>
      </c>
      <c r="G127" s="3">
        <v>89</v>
      </c>
      <c r="H127" s="3">
        <v>104</v>
      </c>
      <c r="I127" s="3">
        <v>103</v>
      </c>
    </row>
    <row r="128" spans="1:9" x14ac:dyDescent="0.3">
      <c r="A128" s="11" t="s">
        <v>115</v>
      </c>
      <c r="B128" s="3"/>
      <c r="C128" s="3"/>
      <c r="D128" s="3"/>
      <c r="E128" s="3">
        <v>28</v>
      </c>
      <c r="F128" s="3">
        <v>24</v>
      </c>
      <c r="G128" s="3">
        <v>25</v>
      </c>
      <c r="H128" s="3">
        <v>29</v>
      </c>
      <c r="I128" s="3">
        <v>26</v>
      </c>
    </row>
    <row r="129" spans="1:9" x14ac:dyDescent="0.3">
      <c r="A129" s="11" t="s">
        <v>121</v>
      </c>
      <c r="B129" s="3">
        <v>1982</v>
      </c>
      <c r="C129" s="3">
        <v>1955</v>
      </c>
      <c r="D129" s="3">
        <v>2042</v>
      </c>
      <c r="E129" s="3">
        <v>103</v>
      </c>
      <c r="F129" s="3">
        <v>106</v>
      </c>
      <c r="G129" s="3">
        <v>90</v>
      </c>
      <c r="H129" s="3">
        <v>86</v>
      </c>
      <c r="I129" s="3">
        <v>123</v>
      </c>
    </row>
    <row r="130" spans="1:9" x14ac:dyDescent="0.3">
      <c r="A130" s="2" t="s">
        <v>108</v>
      </c>
      <c r="B130" s="3">
        <v>-82</v>
      </c>
      <c r="C130" s="3">
        <v>-86</v>
      </c>
      <c r="D130" s="3">
        <v>75</v>
      </c>
      <c r="E130" s="3">
        <v>26</v>
      </c>
      <c r="F130" s="3">
        <v>-7</v>
      </c>
      <c r="G130" s="3">
        <v>-11</v>
      </c>
      <c r="H130" s="3">
        <v>40</v>
      </c>
      <c r="I130" s="3">
        <v>-72</v>
      </c>
    </row>
    <row r="131" spans="1:9" ht="15" thickBot="1" x14ac:dyDescent="0.35">
      <c r="A131" s="6" t="s">
        <v>105</v>
      </c>
      <c r="B131" s="7">
        <f t="shared" ref="B131:G131" si="30">+B124+B125+B130</f>
        <v>30601</v>
      </c>
      <c r="C131" s="7">
        <f t="shared" si="30"/>
        <v>32376</v>
      </c>
      <c r="D131" s="7">
        <f t="shared" si="30"/>
        <v>34350</v>
      </c>
      <c r="E131" s="7">
        <f t="shared" si="30"/>
        <v>36397</v>
      </c>
      <c r="F131" s="7">
        <f t="shared" si="30"/>
        <v>39117</v>
      </c>
      <c r="G131" s="7">
        <f t="shared" si="30"/>
        <v>37403</v>
      </c>
      <c r="H131" s="7">
        <f t="shared" ref="B131:H131" si="31">+H124+H125+H130</f>
        <v>44538</v>
      </c>
      <c r="I131" s="7">
        <f>+I124+I125+I130</f>
        <v>46710</v>
      </c>
    </row>
    <row r="132" spans="1:9" s="12" customFormat="1" ht="15" thickTop="1" x14ac:dyDescent="0.3">
      <c r="A132" s="12" t="s">
        <v>111</v>
      </c>
      <c r="B132" s="13">
        <f>+I131-I2</f>
        <v>0</v>
      </c>
      <c r="C132" s="13">
        <f t="shared" ref="C132:G132" si="32">+C131-C2</f>
        <v>0</v>
      </c>
      <c r="D132" s="13">
        <f t="shared" si="32"/>
        <v>0</v>
      </c>
      <c r="E132" s="13">
        <f t="shared" si="32"/>
        <v>0</v>
      </c>
      <c r="F132" s="13">
        <f t="shared" si="32"/>
        <v>0</v>
      </c>
      <c r="G132" s="13">
        <f t="shared" si="32"/>
        <v>0</v>
      </c>
      <c r="H132" s="13">
        <f>+H131-H2</f>
        <v>0</v>
      </c>
    </row>
    <row r="133" spans="1:9" x14ac:dyDescent="0.3">
      <c r="A133" s="1" t="s">
        <v>110</v>
      </c>
    </row>
    <row r="134" spans="1:9" x14ac:dyDescent="0.3">
      <c r="A134" s="2" t="s">
        <v>100</v>
      </c>
      <c r="B134" s="3">
        <v>3645</v>
      </c>
      <c r="C134" s="3">
        <v>3763</v>
      </c>
      <c r="D134" s="3">
        <v>3875</v>
      </c>
      <c r="E134" s="3">
        <v>3600</v>
      </c>
      <c r="F134" s="3">
        <v>3925</v>
      </c>
      <c r="G134" s="3">
        <v>2899</v>
      </c>
      <c r="H134" s="3">
        <v>5089</v>
      </c>
      <c r="I134" s="3">
        <v>5114</v>
      </c>
    </row>
    <row r="135" spans="1:9" x14ac:dyDescent="0.3">
      <c r="A135" s="2" t="s">
        <v>101</v>
      </c>
      <c r="B135" s="3">
        <v>1524</v>
      </c>
      <c r="C135" s="3">
        <v>1787</v>
      </c>
      <c r="D135" s="3">
        <v>1507</v>
      </c>
      <c r="E135" s="3">
        <v>1587</v>
      </c>
      <c r="F135" s="3">
        <v>1995</v>
      </c>
      <c r="G135" s="3">
        <v>1541</v>
      </c>
      <c r="H135" s="3">
        <v>2435</v>
      </c>
      <c r="I135" s="3">
        <v>3293</v>
      </c>
    </row>
    <row r="136" spans="1:9" x14ac:dyDescent="0.3">
      <c r="A136" s="2" t="s">
        <v>102</v>
      </c>
      <c r="B136" s="3">
        <v>993</v>
      </c>
      <c r="C136" s="3">
        <v>1372</v>
      </c>
      <c r="D136" s="3">
        <v>1507</v>
      </c>
      <c r="E136" s="3">
        <v>1807</v>
      </c>
      <c r="F136" s="3">
        <v>2376</v>
      </c>
      <c r="G136" s="3">
        <v>2490</v>
      </c>
      <c r="H136" s="3">
        <v>3243</v>
      </c>
      <c r="I136" s="3">
        <v>2365</v>
      </c>
    </row>
    <row r="137" spans="1:9" x14ac:dyDescent="0.3">
      <c r="A137" s="2" t="s">
        <v>106</v>
      </c>
      <c r="B137" s="3">
        <v>918</v>
      </c>
      <c r="C137" s="3">
        <v>1002</v>
      </c>
      <c r="D137" s="3">
        <v>980</v>
      </c>
      <c r="E137" s="3">
        <v>1189</v>
      </c>
      <c r="F137" s="3">
        <v>1323</v>
      </c>
      <c r="G137" s="3">
        <v>1184</v>
      </c>
      <c r="H137" s="3">
        <v>1530</v>
      </c>
      <c r="I137" s="3">
        <v>1896</v>
      </c>
    </row>
    <row r="138" spans="1:9" x14ac:dyDescent="0.3">
      <c r="A138" s="2" t="s">
        <v>107</v>
      </c>
      <c r="B138" s="3">
        <v>-2267</v>
      </c>
      <c r="C138" s="3">
        <v>-2596</v>
      </c>
      <c r="D138" s="3">
        <v>-2677</v>
      </c>
      <c r="E138" s="3">
        <v>-2658</v>
      </c>
      <c r="F138" s="3">
        <v>-3262</v>
      </c>
      <c r="G138" s="3">
        <v>-3468</v>
      </c>
      <c r="H138" s="3">
        <v>-3656</v>
      </c>
      <c r="I138" s="3">
        <v>-4262</v>
      </c>
    </row>
    <row r="139" spans="1:9" x14ac:dyDescent="0.3">
      <c r="A139" s="4" t="s">
        <v>103</v>
      </c>
      <c r="B139" s="5">
        <f t="shared" ref="B139:G139" si="33">+SUM(B134:B138)</f>
        <v>4813</v>
      </c>
      <c r="C139" s="5">
        <f t="shared" si="33"/>
        <v>5328</v>
      </c>
      <c r="D139" s="5">
        <f t="shared" si="33"/>
        <v>5192</v>
      </c>
      <c r="E139" s="5">
        <f t="shared" si="33"/>
        <v>5525</v>
      </c>
      <c r="F139" s="5">
        <f t="shared" si="33"/>
        <v>6357</v>
      </c>
      <c r="G139" s="5">
        <f t="shared" si="33"/>
        <v>4646</v>
      </c>
      <c r="H139" s="5">
        <f t="shared" ref="B139:I139" si="34">+SUM(H134:H138)</f>
        <v>8641</v>
      </c>
      <c r="I139" s="5">
        <f t="shared" si="34"/>
        <v>8406</v>
      </c>
    </row>
    <row r="140" spans="1:9" x14ac:dyDescent="0.3">
      <c r="A140" s="2" t="s">
        <v>104</v>
      </c>
      <c r="B140" s="3">
        <v>517</v>
      </c>
      <c r="C140" s="3">
        <v>487</v>
      </c>
      <c r="D140" s="3">
        <v>477</v>
      </c>
      <c r="E140" s="3">
        <v>310</v>
      </c>
      <c r="F140" s="3">
        <v>303</v>
      </c>
      <c r="G140" s="3">
        <v>297</v>
      </c>
      <c r="H140" s="3">
        <v>543</v>
      </c>
      <c r="I140" s="3">
        <v>669</v>
      </c>
    </row>
    <row r="141" spans="1:9" x14ac:dyDescent="0.3">
      <c r="A141" s="2" t="s">
        <v>108</v>
      </c>
      <c r="B141" s="3">
        <v>-1097</v>
      </c>
      <c r="C141" s="3">
        <v>-1173</v>
      </c>
      <c r="D141" s="3">
        <v>-724</v>
      </c>
      <c r="E141" s="3">
        <v>-1456</v>
      </c>
      <c r="F141" s="3">
        <v>-1810</v>
      </c>
      <c r="G141" s="3">
        <v>-1967</v>
      </c>
      <c r="H141" s="3">
        <v>-2261</v>
      </c>
      <c r="I141" s="3">
        <v>-2219</v>
      </c>
    </row>
    <row r="142" spans="1:9" ht="15" thickBot="1" x14ac:dyDescent="0.35">
      <c r="A142" s="6" t="s">
        <v>112</v>
      </c>
      <c r="B142" s="7">
        <f t="shared" ref="B142:G142" si="35">+SUM(B139:B141)</f>
        <v>4233</v>
      </c>
      <c r="C142" s="7">
        <f t="shared" si="35"/>
        <v>4642</v>
      </c>
      <c r="D142" s="7">
        <f t="shared" si="35"/>
        <v>4945</v>
      </c>
      <c r="E142" s="7">
        <f t="shared" si="35"/>
        <v>4379</v>
      </c>
      <c r="F142" s="7">
        <f t="shared" si="35"/>
        <v>4850</v>
      </c>
      <c r="G142" s="7">
        <f t="shared" si="35"/>
        <v>2976</v>
      </c>
      <c r="H142" s="7">
        <f t="shared" ref="H142" si="36">+SUM(H139:H141)</f>
        <v>6923</v>
      </c>
      <c r="I142" s="7">
        <f>+SUM(I139:I141)</f>
        <v>6856</v>
      </c>
    </row>
    <row r="143" spans="1:9" s="12" customFormat="1" ht="15" thickTop="1" x14ac:dyDescent="0.3">
      <c r="A143" s="12" t="s">
        <v>111</v>
      </c>
      <c r="B143" s="13">
        <f t="shared" ref="B143:G143" si="37">+B142-B10-B8</f>
        <v>0</v>
      </c>
      <c r="C143" s="13">
        <f t="shared" si="37"/>
        <v>0</v>
      </c>
      <c r="D143" s="13">
        <f t="shared" si="37"/>
        <v>0</v>
      </c>
      <c r="E143" s="13">
        <f t="shared" si="37"/>
        <v>0</v>
      </c>
      <c r="F143" s="13">
        <f t="shared" si="37"/>
        <v>0</v>
      </c>
      <c r="G143" s="13">
        <f t="shared" si="37"/>
        <v>0</v>
      </c>
      <c r="H143" s="13">
        <f t="shared" ref="B143:H143" si="38">+H142-H10-H8</f>
        <v>0</v>
      </c>
      <c r="I143" s="13">
        <f>+I142-I10-I8</f>
        <v>0</v>
      </c>
    </row>
    <row r="144" spans="1:9" x14ac:dyDescent="0.3">
      <c r="A144" s="1" t="s">
        <v>117</v>
      </c>
    </row>
    <row r="145" spans="1:9" x14ac:dyDescent="0.3">
      <c r="A145" s="2" t="s">
        <v>100</v>
      </c>
      <c r="B145" s="3">
        <v>632</v>
      </c>
      <c r="C145" s="3">
        <v>742</v>
      </c>
      <c r="D145" s="3">
        <v>819</v>
      </c>
      <c r="E145" s="3">
        <v>848</v>
      </c>
      <c r="F145" s="3">
        <v>814</v>
      </c>
      <c r="G145" s="3">
        <v>645</v>
      </c>
      <c r="H145" s="3">
        <v>617</v>
      </c>
      <c r="I145" s="3">
        <v>639</v>
      </c>
    </row>
    <row r="146" spans="1:9" x14ac:dyDescent="0.3">
      <c r="A146" s="2" t="s">
        <v>101</v>
      </c>
      <c r="B146" s="3">
        <v>498</v>
      </c>
      <c r="C146" s="3">
        <v>639</v>
      </c>
      <c r="D146" s="3">
        <v>709</v>
      </c>
      <c r="E146" s="3">
        <v>849</v>
      </c>
      <c r="F146" s="3">
        <v>929</v>
      </c>
      <c r="G146" s="3">
        <v>885</v>
      </c>
      <c r="H146" s="3">
        <v>982</v>
      </c>
      <c r="I146" s="3">
        <v>920</v>
      </c>
    </row>
    <row r="147" spans="1:9" x14ac:dyDescent="0.3">
      <c r="A147" s="2" t="s">
        <v>102</v>
      </c>
      <c r="B147" s="3">
        <v>254</v>
      </c>
      <c r="C147" s="3">
        <v>234</v>
      </c>
      <c r="D147" s="3">
        <v>225</v>
      </c>
      <c r="E147" s="3">
        <v>256</v>
      </c>
      <c r="F147" s="3">
        <v>237</v>
      </c>
      <c r="G147" s="3">
        <v>214</v>
      </c>
      <c r="H147" s="3">
        <v>288</v>
      </c>
      <c r="I147" s="3">
        <v>303</v>
      </c>
    </row>
    <row r="148" spans="1:9" x14ac:dyDescent="0.3">
      <c r="A148" s="2" t="s">
        <v>118</v>
      </c>
      <c r="B148" s="3">
        <v>308</v>
      </c>
      <c r="C148" s="3">
        <v>332</v>
      </c>
      <c r="D148" s="3">
        <v>340</v>
      </c>
      <c r="E148" s="3">
        <v>339</v>
      </c>
      <c r="F148" s="3">
        <v>326</v>
      </c>
      <c r="G148" s="3">
        <v>296</v>
      </c>
      <c r="H148" s="3">
        <v>304</v>
      </c>
      <c r="I148" s="3">
        <v>274</v>
      </c>
    </row>
    <row r="149" spans="1:9" x14ac:dyDescent="0.3">
      <c r="A149" s="2" t="s">
        <v>107</v>
      </c>
      <c r="B149" s="3">
        <v>484</v>
      </c>
      <c r="C149" s="3">
        <v>511</v>
      </c>
      <c r="D149" s="3">
        <v>533</v>
      </c>
      <c r="E149" s="3">
        <v>597</v>
      </c>
      <c r="F149" s="3">
        <v>665</v>
      </c>
      <c r="G149" s="3">
        <v>830</v>
      </c>
      <c r="H149" s="3">
        <v>780</v>
      </c>
      <c r="I149" s="3">
        <v>789</v>
      </c>
    </row>
    <row r="150" spans="1:9" x14ac:dyDescent="0.3">
      <c r="A150" s="4" t="s">
        <v>119</v>
      </c>
      <c r="B150" s="5">
        <f t="shared" ref="B150:G150" si="39">+SUM(B145:B149)</f>
        <v>2176</v>
      </c>
      <c r="C150" s="5">
        <f t="shared" si="39"/>
        <v>2458</v>
      </c>
      <c r="D150" s="5">
        <f t="shared" si="39"/>
        <v>2626</v>
      </c>
      <c r="E150" s="5">
        <f t="shared" si="39"/>
        <v>2889</v>
      </c>
      <c r="F150" s="5">
        <f t="shared" si="39"/>
        <v>2971</v>
      </c>
      <c r="G150" s="5">
        <f t="shared" si="39"/>
        <v>2870</v>
      </c>
      <c r="H150" s="5">
        <f t="shared" ref="B150:I150" si="40">+SUM(H145:H149)</f>
        <v>2971</v>
      </c>
      <c r="I150" s="5">
        <f t="shared" si="40"/>
        <v>2925</v>
      </c>
    </row>
    <row r="151" spans="1:9" x14ac:dyDescent="0.3">
      <c r="A151" s="2" t="s">
        <v>104</v>
      </c>
      <c r="B151" s="3">
        <v>122</v>
      </c>
      <c r="C151" s="3">
        <v>125</v>
      </c>
      <c r="D151" s="3">
        <v>125</v>
      </c>
      <c r="E151" s="3">
        <v>115</v>
      </c>
      <c r="F151" s="3">
        <v>100</v>
      </c>
      <c r="G151" s="3">
        <v>80</v>
      </c>
      <c r="H151" s="3">
        <v>63</v>
      </c>
      <c r="I151" s="3">
        <v>49</v>
      </c>
    </row>
    <row r="152" spans="1:9" x14ac:dyDescent="0.3">
      <c r="A152" s="2" t="s">
        <v>108</v>
      </c>
      <c r="B152" s="3">
        <v>713</v>
      </c>
      <c r="C152" s="3">
        <v>937</v>
      </c>
      <c r="D152" s="3">
        <v>1238</v>
      </c>
      <c r="E152" s="3">
        <v>1450</v>
      </c>
      <c r="F152" s="3">
        <v>1673</v>
      </c>
      <c r="G152" s="3">
        <v>1916</v>
      </c>
      <c r="H152" s="3">
        <v>1870</v>
      </c>
      <c r="I152" s="3">
        <v>1817</v>
      </c>
    </row>
    <row r="153" spans="1:9" ht="15" thickBot="1" x14ac:dyDescent="0.35">
      <c r="A153" s="6" t="s">
        <v>120</v>
      </c>
      <c r="B153" s="7">
        <f t="shared" ref="B153:G153" si="41">+SUM(B150:B152)</f>
        <v>3011</v>
      </c>
      <c r="C153" s="7">
        <f t="shared" si="41"/>
        <v>3520</v>
      </c>
      <c r="D153" s="7">
        <f t="shared" si="41"/>
        <v>3989</v>
      </c>
      <c r="E153" s="7">
        <f t="shared" si="41"/>
        <v>4454</v>
      </c>
      <c r="F153" s="7">
        <f t="shared" si="41"/>
        <v>4744</v>
      </c>
      <c r="G153" s="7">
        <f t="shared" si="41"/>
        <v>4866</v>
      </c>
      <c r="H153" s="7">
        <f t="shared" ref="B153:H153" si="42">+SUM(H150:H152)</f>
        <v>4904</v>
      </c>
      <c r="I153" s="7">
        <f>+SUM(I150:I152)</f>
        <v>4791</v>
      </c>
    </row>
    <row r="154" spans="1:9" ht="15" thickTop="1" x14ac:dyDescent="0.3">
      <c r="A154" s="12" t="s">
        <v>111</v>
      </c>
      <c r="B154" s="13">
        <f t="shared" ref="B154:G154" si="43">+B153-B31</f>
        <v>0</v>
      </c>
      <c r="C154" s="13">
        <f t="shared" si="43"/>
        <v>0</v>
      </c>
      <c r="D154" s="13">
        <f t="shared" si="43"/>
        <v>0</v>
      </c>
      <c r="E154" s="13">
        <f t="shared" si="43"/>
        <v>0</v>
      </c>
      <c r="F154" s="13">
        <f t="shared" si="43"/>
        <v>0</v>
      </c>
      <c r="G154" s="13">
        <f t="shared" si="43"/>
        <v>0</v>
      </c>
      <c r="H154" s="13">
        <f t="shared" ref="B154:H154" si="44">+H153-H31</f>
        <v>0</v>
      </c>
      <c r="I154" s="13">
        <f>+I153-I31</f>
        <v>0</v>
      </c>
    </row>
    <row r="155" spans="1:9" x14ac:dyDescent="0.3">
      <c r="A155" s="1" t="s">
        <v>122</v>
      </c>
    </row>
    <row r="156" spans="1:9" x14ac:dyDescent="0.3">
      <c r="A156" s="2" t="s">
        <v>100</v>
      </c>
      <c r="B156" s="3">
        <v>208</v>
      </c>
      <c r="C156" s="3">
        <v>242</v>
      </c>
      <c r="D156" s="3">
        <v>223</v>
      </c>
      <c r="E156" s="3">
        <v>196</v>
      </c>
      <c r="F156" s="3">
        <v>117</v>
      </c>
      <c r="G156" s="3">
        <v>110</v>
      </c>
      <c r="H156" s="3">
        <v>98</v>
      </c>
      <c r="I156" s="3">
        <v>146</v>
      </c>
    </row>
    <row r="157" spans="1:9" x14ac:dyDescent="0.3">
      <c r="A157" s="2" t="s">
        <v>101</v>
      </c>
      <c r="B157" s="3">
        <v>236</v>
      </c>
      <c r="C157" s="3">
        <v>232</v>
      </c>
      <c r="D157" s="3">
        <v>173</v>
      </c>
      <c r="E157" s="3">
        <v>240</v>
      </c>
      <c r="F157" s="3">
        <v>233</v>
      </c>
      <c r="G157" s="3">
        <v>139</v>
      </c>
      <c r="H157" s="3">
        <v>153</v>
      </c>
      <c r="I157" s="3">
        <v>197</v>
      </c>
    </row>
    <row r="158" spans="1:9" x14ac:dyDescent="0.3">
      <c r="A158" s="2" t="s">
        <v>102</v>
      </c>
      <c r="B158" s="3">
        <v>69</v>
      </c>
      <c r="C158" s="3">
        <v>44</v>
      </c>
      <c r="D158" s="3">
        <v>51</v>
      </c>
      <c r="E158" s="3">
        <v>76</v>
      </c>
      <c r="F158" s="3">
        <v>49</v>
      </c>
      <c r="G158" s="3">
        <v>28</v>
      </c>
      <c r="H158" s="3">
        <v>94</v>
      </c>
      <c r="I158" s="3">
        <v>78</v>
      </c>
    </row>
    <row r="159" spans="1:9" x14ac:dyDescent="0.3">
      <c r="A159" s="2" t="s">
        <v>118</v>
      </c>
      <c r="B159" s="3">
        <v>52</v>
      </c>
      <c r="C159" s="3">
        <v>64</v>
      </c>
      <c r="D159" s="3">
        <v>59</v>
      </c>
      <c r="E159" s="3">
        <v>49</v>
      </c>
      <c r="F159" s="3">
        <v>47</v>
      </c>
      <c r="G159" s="3">
        <v>41</v>
      </c>
      <c r="H159" s="3">
        <v>54</v>
      </c>
      <c r="I159" s="3">
        <v>56</v>
      </c>
    </row>
    <row r="160" spans="1:9" x14ac:dyDescent="0.3">
      <c r="A160" s="2" t="s">
        <v>107</v>
      </c>
      <c r="B160" s="3">
        <v>225</v>
      </c>
      <c r="C160" s="3">
        <v>258</v>
      </c>
      <c r="D160" s="3">
        <v>278</v>
      </c>
      <c r="E160" s="3">
        <v>286</v>
      </c>
      <c r="F160" s="3">
        <v>278</v>
      </c>
      <c r="G160" s="3">
        <v>438</v>
      </c>
      <c r="H160" s="3">
        <v>278</v>
      </c>
      <c r="I160" s="3">
        <v>222</v>
      </c>
    </row>
    <row r="161" spans="1:9" x14ac:dyDescent="0.3">
      <c r="A161" s="4" t="s">
        <v>119</v>
      </c>
      <c r="B161" s="5">
        <f t="shared" ref="B161:G161" si="45">+SUM(B156:B160)</f>
        <v>790</v>
      </c>
      <c r="C161" s="5">
        <f t="shared" si="45"/>
        <v>840</v>
      </c>
      <c r="D161" s="5">
        <f t="shared" si="45"/>
        <v>784</v>
      </c>
      <c r="E161" s="5">
        <f t="shared" si="45"/>
        <v>847</v>
      </c>
      <c r="F161" s="5">
        <f t="shared" si="45"/>
        <v>724</v>
      </c>
      <c r="G161" s="5">
        <f t="shared" si="45"/>
        <v>756</v>
      </c>
      <c r="H161" s="5">
        <f t="shared" ref="B161:I161" si="46">+SUM(H156:H160)</f>
        <v>677</v>
      </c>
      <c r="I161" s="5">
        <f t="shared" si="46"/>
        <v>699</v>
      </c>
    </row>
    <row r="162" spans="1:9" x14ac:dyDescent="0.3">
      <c r="A162" s="2" t="s">
        <v>104</v>
      </c>
      <c r="B162" s="3">
        <v>69</v>
      </c>
      <c r="C162" s="3">
        <v>39</v>
      </c>
      <c r="D162" s="3">
        <v>30</v>
      </c>
      <c r="E162" s="3">
        <v>22</v>
      </c>
      <c r="F162" s="3">
        <v>18</v>
      </c>
      <c r="G162" s="3">
        <v>12</v>
      </c>
      <c r="H162" s="3">
        <v>7</v>
      </c>
      <c r="I162" s="3">
        <v>9</v>
      </c>
    </row>
    <row r="163" spans="1:9" x14ac:dyDescent="0.3">
      <c r="A163" s="2" t="s">
        <v>108</v>
      </c>
      <c r="B163" s="3">
        <f t="shared" ref="B163:G163" si="47">-(SUM(B161:B162)+B81)</f>
        <v>104</v>
      </c>
      <c r="C163" s="3">
        <f t="shared" si="47"/>
        <v>264</v>
      </c>
      <c r="D163" s="3">
        <f t="shared" si="47"/>
        <v>291</v>
      </c>
      <c r="E163" s="3">
        <f t="shared" si="47"/>
        <v>159</v>
      </c>
      <c r="F163" s="3">
        <f t="shared" si="47"/>
        <v>377</v>
      </c>
      <c r="G163" s="3">
        <f t="shared" si="47"/>
        <v>318</v>
      </c>
      <c r="H163" s="3">
        <f t="shared" ref="B163:H163" si="48">-(SUM(H161:H162)+H81)</f>
        <v>11</v>
      </c>
      <c r="I163" s="3">
        <f>-(SUM(I161:I162)+I81)</f>
        <v>50</v>
      </c>
    </row>
    <row r="164" spans="1:9" ht="15" thickBot="1" x14ac:dyDescent="0.35">
      <c r="A164" s="6" t="s">
        <v>123</v>
      </c>
      <c r="B164" s="7">
        <f t="shared" ref="B164:G164" si="49">+SUM(B161:B163)</f>
        <v>963</v>
      </c>
      <c r="C164" s="7">
        <f t="shared" si="49"/>
        <v>1143</v>
      </c>
      <c r="D164" s="7">
        <f t="shared" si="49"/>
        <v>1105</v>
      </c>
      <c r="E164" s="7">
        <f t="shared" si="49"/>
        <v>1028</v>
      </c>
      <c r="F164" s="7">
        <f t="shared" si="49"/>
        <v>1119</v>
      </c>
      <c r="G164" s="7">
        <f t="shared" si="49"/>
        <v>1086</v>
      </c>
      <c r="H164" s="7">
        <f t="shared" ref="B164:H164" si="50">+SUM(H161:H163)</f>
        <v>695</v>
      </c>
      <c r="I164" s="7">
        <f>+SUM(I161:I163)</f>
        <v>758</v>
      </c>
    </row>
    <row r="165" spans="1:9" ht="15" thickTop="1" x14ac:dyDescent="0.3">
      <c r="A165" s="12" t="s">
        <v>111</v>
      </c>
      <c r="B165" s="13">
        <f t="shared" ref="B165:G165" si="51">+B164+B81</f>
        <v>0</v>
      </c>
      <c r="C165" s="13">
        <f t="shared" si="51"/>
        <v>0</v>
      </c>
      <c r="D165" s="13">
        <f t="shared" si="51"/>
        <v>0</v>
      </c>
      <c r="E165" s="13">
        <f t="shared" si="51"/>
        <v>0</v>
      </c>
      <c r="F165" s="13">
        <f t="shared" si="51"/>
        <v>0</v>
      </c>
      <c r="G165" s="13">
        <f t="shared" si="51"/>
        <v>0</v>
      </c>
      <c r="H165" s="13">
        <f t="shared" ref="B165:H165" si="52">+H164+H81</f>
        <v>0</v>
      </c>
      <c r="I165" s="13">
        <f>+I164+I81</f>
        <v>0</v>
      </c>
    </row>
    <row r="166" spans="1:9" x14ac:dyDescent="0.3">
      <c r="A166" s="1" t="s">
        <v>124</v>
      </c>
    </row>
    <row r="167" spans="1:9" x14ac:dyDescent="0.3">
      <c r="A167" s="2" t="s">
        <v>100</v>
      </c>
      <c r="B167" s="3">
        <v>121</v>
      </c>
      <c r="C167" s="3">
        <v>133</v>
      </c>
      <c r="D167" s="3">
        <v>140</v>
      </c>
      <c r="E167" s="3">
        <v>160</v>
      </c>
      <c r="F167" s="3">
        <v>149</v>
      </c>
      <c r="G167" s="3">
        <v>148</v>
      </c>
      <c r="H167" s="3">
        <v>130</v>
      </c>
      <c r="I167" s="3">
        <v>124</v>
      </c>
    </row>
    <row r="168" spans="1:9" x14ac:dyDescent="0.3">
      <c r="A168" s="2" t="s">
        <v>101</v>
      </c>
      <c r="B168" s="3">
        <v>87</v>
      </c>
      <c r="C168" s="3">
        <v>84</v>
      </c>
      <c r="D168" s="3">
        <v>104</v>
      </c>
      <c r="E168" s="3">
        <v>116</v>
      </c>
      <c r="F168" s="3">
        <v>111</v>
      </c>
      <c r="G168" s="3">
        <v>132</v>
      </c>
      <c r="H168" s="3">
        <v>136</v>
      </c>
      <c r="I168" s="3">
        <v>134</v>
      </c>
    </row>
    <row r="169" spans="1:9" x14ac:dyDescent="0.3">
      <c r="A169" s="2" t="s">
        <v>102</v>
      </c>
      <c r="B169" s="3">
        <v>46</v>
      </c>
      <c r="C169" s="3">
        <v>48</v>
      </c>
      <c r="D169" s="3">
        <v>54</v>
      </c>
      <c r="E169" s="3">
        <v>56</v>
      </c>
      <c r="F169" s="3">
        <v>50</v>
      </c>
      <c r="G169" s="3">
        <v>44</v>
      </c>
      <c r="H169" s="3">
        <v>46</v>
      </c>
      <c r="I169" s="3">
        <v>41</v>
      </c>
    </row>
    <row r="170" spans="1:9" x14ac:dyDescent="0.3">
      <c r="A170" s="2" t="s">
        <v>106</v>
      </c>
      <c r="B170" s="3">
        <v>49</v>
      </c>
      <c r="C170" s="3">
        <v>43</v>
      </c>
      <c r="D170" s="3">
        <v>56</v>
      </c>
      <c r="E170" s="3">
        <v>55</v>
      </c>
      <c r="F170" s="3">
        <v>53</v>
      </c>
      <c r="G170" s="3">
        <v>46</v>
      </c>
      <c r="H170" s="3">
        <v>43</v>
      </c>
      <c r="I170" s="3">
        <v>42</v>
      </c>
    </row>
    <row r="171" spans="1:9" x14ac:dyDescent="0.3">
      <c r="A171" s="2" t="s">
        <v>107</v>
      </c>
      <c r="B171" s="3">
        <v>210</v>
      </c>
      <c r="C171" s="3">
        <v>230</v>
      </c>
      <c r="D171" s="3">
        <v>233</v>
      </c>
      <c r="E171" s="3">
        <v>217</v>
      </c>
      <c r="F171" s="3">
        <v>195</v>
      </c>
      <c r="G171" s="3">
        <v>214</v>
      </c>
      <c r="H171" s="3">
        <v>222</v>
      </c>
      <c r="I171" s="3">
        <v>220</v>
      </c>
    </row>
    <row r="172" spans="1:9" x14ac:dyDescent="0.3">
      <c r="A172" s="4" t="s">
        <v>119</v>
      </c>
      <c r="B172" s="5">
        <f t="shared" ref="B172:G172" si="53">+SUM(B167:B171)</f>
        <v>513</v>
      </c>
      <c r="C172" s="5">
        <f t="shared" si="53"/>
        <v>538</v>
      </c>
      <c r="D172" s="5">
        <f t="shared" si="53"/>
        <v>587</v>
      </c>
      <c r="E172" s="5">
        <f t="shared" si="53"/>
        <v>604</v>
      </c>
      <c r="F172" s="5">
        <f t="shared" si="53"/>
        <v>558</v>
      </c>
      <c r="G172" s="5">
        <f t="shared" si="53"/>
        <v>584</v>
      </c>
      <c r="H172" s="5">
        <f t="shared" ref="B172:I172" si="54">+SUM(H167:H171)</f>
        <v>577</v>
      </c>
      <c r="I172" s="5">
        <f t="shared" si="54"/>
        <v>561</v>
      </c>
    </row>
    <row r="173" spans="1:9" x14ac:dyDescent="0.3">
      <c r="A173" s="2" t="s">
        <v>104</v>
      </c>
      <c r="B173" s="3">
        <v>18</v>
      </c>
      <c r="C173" s="3">
        <v>27</v>
      </c>
      <c r="D173" s="3">
        <v>28</v>
      </c>
      <c r="E173" s="3">
        <v>33</v>
      </c>
      <c r="F173" s="3">
        <v>31</v>
      </c>
      <c r="G173" s="3">
        <v>25</v>
      </c>
      <c r="H173" s="3">
        <v>26</v>
      </c>
      <c r="I173" s="3">
        <v>22</v>
      </c>
    </row>
    <row r="174" spans="1:9" x14ac:dyDescent="0.3">
      <c r="A174" s="2" t="s">
        <v>108</v>
      </c>
      <c r="B174" s="3">
        <v>75</v>
      </c>
      <c r="C174" s="3">
        <v>84</v>
      </c>
      <c r="D174" s="3">
        <v>91</v>
      </c>
      <c r="E174" s="3">
        <v>110</v>
      </c>
      <c r="F174" s="3">
        <v>116</v>
      </c>
      <c r="G174" s="3">
        <v>112</v>
      </c>
      <c r="H174" s="3">
        <v>141</v>
      </c>
      <c r="I174" s="3">
        <v>134</v>
      </c>
    </row>
    <row r="175" spans="1:9" ht="15" thickBot="1" x14ac:dyDescent="0.35">
      <c r="A175" s="6" t="s">
        <v>125</v>
      </c>
      <c r="B175" s="7">
        <f t="shared" ref="B175:G175" si="55">+SUM(B172:B174)</f>
        <v>606</v>
      </c>
      <c r="C175" s="7">
        <f t="shared" si="55"/>
        <v>649</v>
      </c>
      <c r="D175" s="7">
        <f t="shared" si="55"/>
        <v>706</v>
      </c>
      <c r="E175" s="7">
        <f t="shared" si="55"/>
        <v>747</v>
      </c>
      <c r="F175" s="7">
        <f t="shared" si="55"/>
        <v>705</v>
      </c>
      <c r="G175" s="7">
        <f t="shared" si="55"/>
        <v>721</v>
      </c>
      <c r="H175" s="7">
        <f t="shared" ref="B175:H175" si="56">+SUM(H172:H174)</f>
        <v>744</v>
      </c>
      <c r="I175" s="7">
        <f>+SUM(I172:I174)</f>
        <v>717</v>
      </c>
    </row>
    <row r="176" spans="1:9" ht="15" thickTop="1" x14ac:dyDescent="0.3">
      <c r="A176" s="12" t="s">
        <v>111</v>
      </c>
      <c r="B176" s="13">
        <f t="shared" ref="B176:G176" si="57">+B175-B66</f>
        <v>0</v>
      </c>
      <c r="C176" s="13">
        <f t="shared" si="57"/>
        <v>0</v>
      </c>
      <c r="D176" s="13">
        <f t="shared" si="57"/>
        <v>0</v>
      </c>
      <c r="E176" s="13">
        <f t="shared" si="57"/>
        <v>0</v>
      </c>
      <c r="F176" s="13">
        <f t="shared" si="57"/>
        <v>0</v>
      </c>
      <c r="G176" s="13">
        <f t="shared" si="57"/>
        <v>0</v>
      </c>
      <c r="H176" s="13">
        <f t="shared" ref="B176:H176" si="58">+H175-H66</f>
        <v>0</v>
      </c>
      <c r="I176" s="13">
        <f>+I175-I66</f>
        <v>0</v>
      </c>
    </row>
    <row r="177" spans="1:9" x14ac:dyDescent="0.3">
      <c r="A177" s="14" t="s">
        <v>126</v>
      </c>
      <c r="B177" s="14"/>
      <c r="C177" s="14"/>
      <c r="D177" s="14"/>
      <c r="E177" s="14"/>
      <c r="F177" s="14"/>
      <c r="G177" s="14"/>
      <c r="H177" s="14"/>
      <c r="I177" s="14"/>
    </row>
    <row r="178" spans="1:9" x14ac:dyDescent="0.3">
      <c r="A178" s="27" t="s">
        <v>127</v>
      </c>
    </row>
    <row r="179" spans="1:9" x14ac:dyDescent="0.3">
      <c r="A179" s="32" t="s">
        <v>100</v>
      </c>
      <c r="B179" s="33"/>
      <c r="C179" s="33">
        <f t="shared" ref="C179:G179" si="59">(C107-B107)/B107</f>
        <v>7.4526928675400297E-2</v>
      </c>
      <c r="D179" s="33">
        <f t="shared" si="59"/>
        <v>3.061500948252506E-2</v>
      </c>
      <c r="E179" s="33">
        <f t="shared" si="59"/>
        <v>-2.3725026288117772E-2</v>
      </c>
      <c r="F179" s="33">
        <f t="shared" si="59"/>
        <v>7.0481319421070346E-2</v>
      </c>
      <c r="G179" s="33">
        <f t="shared" si="59"/>
        <v>-8.9171173437303478E-2</v>
      </c>
      <c r="H179" s="33"/>
      <c r="I179" s="33">
        <v>7.0000000000000007E-2</v>
      </c>
    </row>
    <row r="180" spans="1:9" x14ac:dyDescent="0.3">
      <c r="A180" s="30" t="s">
        <v>113</v>
      </c>
      <c r="B180" s="29"/>
      <c r="C180" s="29" t="e">
        <f t="shared" ref="C180:G182" si="60">(B108-A108)/A108</f>
        <v>#VALUE!</v>
      </c>
      <c r="D180" s="29">
        <f t="shared" si="60"/>
        <v>9.3228309428638606E-2</v>
      </c>
      <c r="E180" s="29">
        <f t="shared" si="60"/>
        <v>4.1402301322722872E-2</v>
      </c>
      <c r="F180" s="29">
        <f t="shared" si="60"/>
        <v>-3.7381247418422137E-2</v>
      </c>
      <c r="G180" s="29">
        <f t="shared" si="60"/>
        <v>7.7558463848959452E-2</v>
      </c>
      <c r="H180" s="29"/>
      <c r="I180" s="29">
        <v>0.05</v>
      </c>
    </row>
    <row r="181" spans="1:9" x14ac:dyDescent="0.3">
      <c r="A181" s="30" t="s">
        <v>114</v>
      </c>
      <c r="B181" s="29"/>
      <c r="C181" s="29" t="e">
        <f t="shared" si="60"/>
        <v>#VALUE!</v>
      </c>
      <c r="D181" s="29">
        <f t="shared" si="60"/>
        <v>7.6190476190476197E-2</v>
      </c>
      <c r="E181" s="29">
        <f t="shared" si="60"/>
        <v>2.9498525073746312E-2</v>
      </c>
      <c r="F181" s="29">
        <f t="shared" si="60"/>
        <v>1.0642652476463364E-2</v>
      </c>
      <c r="G181" s="29">
        <f t="shared" si="60"/>
        <v>6.5208586472255969E-2</v>
      </c>
      <c r="H181" s="29"/>
      <c r="I181" s="29">
        <v>0.09</v>
      </c>
    </row>
    <row r="182" spans="1:9" x14ac:dyDescent="0.3">
      <c r="A182" s="30" t="s">
        <v>115</v>
      </c>
      <c r="B182" s="29"/>
      <c r="C182" s="29" t="e">
        <f t="shared" si="60"/>
        <v>#VALUE!</v>
      </c>
      <c r="D182" s="29">
        <f t="shared" si="60"/>
        <v>-0.12742718446601942</v>
      </c>
      <c r="E182" s="29">
        <f t="shared" si="60"/>
        <v>-0.10152990264255911</v>
      </c>
      <c r="F182" s="29">
        <f t="shared" si="60"/>
        <v>-7.8947368421052627E-2</v>
      </c>
      <c r="G182" s="29">
        <f t="shared" si="60"/>
        <v>3.3613445378151263E-3</v>
      </c>
      <c r="H182" s="29"/>
      <c r="I182" s="29">
        <v>0.25</v>
      </c>
    </row>
    <row r="183" spans="1:9" x14ac:dyDescent="0.3">
      <c r="A183" s="32" t="s">
        <v>101</v>
      </c>
      <c r="B183" s="33"/>
      <c r="C183" s="33">
        <f t="shared" ref="C183:G187" si="61">(C111-B111)/B111</f>
        <v>6.2026382262138649E-2</v>
      </c>
      <c r="D183" s="33">
        <f t="shared" si="61"/>
        <v>5.3118393234672302E-2</v>
      </c>
      <c r="E183" s="33">
        <f t="shared" si="61"/>
        <v>0.15959849435382686</v>
      </c>
      <c r="F183" s="33">
        <f t="shared" si="61"/>
        <v>6.1674962129409219E-2</v>
      </c>
      <c r="G183" s="33">
        <f t="shared" si="61"/>
        <v>-4.7390949857317573E-2</v>
      </c>
      <c r="H183" s="33"/>
      <c r="I183" s="33">
        <v>0.12</v>
      </c>
    </row>
    <row r="184" spans="1:9" x14ac:dyDescent="0.3">
      <c r="A184" s="30" t="s">
        <v>113</v>
      </c>
      <c r="B184" s="29"/>
      <c r="C184" s="29">
        <f t="shared" si="61"/>
        <v>7.2294280246651077E-2</v>
      </c>
      <c r="D184" s="29">
        <f t="shared" si="61"/>
        <v>2.9545905215149711E-2</v>
      </c>
      <c r="E184" s="29">
        <f t="shared" si="61"/>
        <v>0.13154853620955315</v>
      </c>
      <c r="F184" s="29">
        <f t="shared" si="61"/>
        <v>7.114893617021277E-2</v>
      </c>
      <c r="G184" s="29">
        <f t="shared" si="61"/>
        <v>-6.3721595423486418E-2</v>
      </c>
      <c r="H184" s="29"/>
      <c r="I184" s="29">
        <v>0.09</v>
      </c>
    </row>
    <row r="185" spans="1:9" x14ac:dyDescent="0.3">
      <c r="A185" s="30" t="s">
        <v>114</v>
      </c>
      <c r="B185" s="29"/>
      <c r="C185" s="29">
        <f t="shared" si="61"/>
        <v>4.778156996587031E-2</v>
      </c>
      <c r="D185" s="29">
        <f t="shared" si="61"/>
        <v>0.11447184737087017</v>
      </c>
      <c r="E185" s="29">
        <f t="shared" si="61"/>
        <v>0.22755741127348644</v>
      </c>
      <c r="F185" s="29">
        <f t="shared" si="61"/>
        <v>0.05</v>
      </c>
      <c r="G185" s="29">
        <f t="shared" si="61"/>
        <v>-1.101392938127632E-2</v>
      </c>
      <c r="H185" s="29"/>
      <c r="I185" s="29">
        <v>0.16</v>
      </c>
    </row>
    <row r="186" spans="1:9" x14ac:dyDescent="0.3">
      <c r="A186" s="30" t="s">
        <v>115</v>
      </c>
      <c r="B186" s="29"/>
      <c r="C186" s="29">
        <f t="shared" si="61"/>
        <v>1.0752688172043012E-2</v>
      </c>
      <c r="D186" s="29">
        <f t="shared" si="61"/>
        <v>1.8617021276595744E-2</v>
      </c>
      <c r="E186" s="29">
        <f t="shared" si="61"/>
        <v>0.11488250652741515</v>
      </c>
      <c r="F186" s="29">
        <f t="shared" si="61"/>
        <v>1.1709601873536301E-2</v>
      </c>
      <c r="G186" s="29">
        <f t="shared" si="61"/>
        <v>-6.9444444444444448E-2</v>
      </c>
      <c r="H186" s="29"/>
      <c r="I186" s="29">
        <v>0.17</v>
      </c>
    </row>
    <row r="187" spans="1:9" x14ac:dyDescent="0.3">
      <c r="A187" s="32" t="s">
        <v>102</v>
      </c>
      <c r="B187" s="33"/>
      <c r="C187" s="33">
        <f>(C115-B115)/B115</f>
        <v>0.23410498858819692</v>
      </c>
      <c r="D187" s="33">
        <f t="shared" si="61"/>
        <v>0.11941875825627477</v>
      </c>
      <c r="E187" s="33">
        <f t="shared" si="61"/>
        <v>0.21170639603493038</v>
      </c>
      <c r="F187" s="33">
        <f t="shared" si="61"/>
        <v>0.20919361121932217</v>
      </c>
      <c r="G187" s="33">
        <f t="shared" si="61"/>
        <v>7.5869845360824736E-2</v>
      </c>
      <c r="H187" s="33"/>
      <c r="I187" s="33">
        <v>-0.13</v>
      </c>
    </row>
    <row r="188" spans="1:9" x14ac:dyDescent="0.3">
      <c r="A188" s="30" t="s">
        <v>113</v>
      </c>
      <c r="B188" s="29"/>
      <c r="C188" s="29">
        <f t="shared" ref="C188:G191" si="62">(C116-B116)/B116</f>
        <v>0.28918650793650796</v>
      </c>
      <c r="D188" s="29">
        <f t="shared" si="62"/>
        <v>0.12350904193920739</v>
      </c>
      <c r="E188" s="29">
        <f t="shared" si="62"/>
        <v>0.19726027397260273</v>
      </c>
      <c r="F188" s="29">
        <f t="shared" si="62"/>
        <v>0.21910755148741418</v>
      </c>
      <c r="G188" s="29">
        <f t="shared" si="62"/>
        <v>8.7517597372125763E-2</v>
      </c>
      <c r="H188" s="29"/>
      <c r="I188" s="29">
        <v>-0.1</v>
      </c>
    </row>
    <row r="189" spans="1:9" x14ac:dyDescent="0.3">
      <c r="A189" s="30" t="s">
        <v>114</v>
      </c>
      <c r="B189" s="29"/>
      <c r="C189" s="29">
        <f t="shared" si="62"/>
        <v>0.14054054054054055</v>
      </c>
      <c r="D189" s="29">
        <f t="shared" si="62"/>
        <v>0.12606635071090047</v>
      </c>
      <c r="E189" s="29">
        <f t="shared" si="62"/>
        <v>0.26936026936026936</v>
      </c>
      <c r="F189" s="29">
        <f t="shared" si="62"/>
        <v>0.19893899204244031</v>
      </c>
      <c r="G189" s="29">
        <f t="shared" si="62"/>
        <v>4.8672566371681415E-2</v>
      </c>
      <c r="H189" s="29"/>
      <c r="I189" s="29">
        <v>-0.21</v>
      </c>
    </row>
    <row r="190" spans="1:9" x14ac:dyDescent="0.3">
      <c r="A190" s="30" t="s">
        <v>115</v>
      </c>
      <c r="B190" s="29"/>
      <c r="C190" s="29">
        <f t="shared" si="62"/>
        <v>3.968253968253968E-2</v>
      </c>
      <c r="D190" s="29">
        <f t="shared" si="62"/>
        <v>-1.5267175572519083E-2</v>
      </c>
      <c r="E190" s="29">
        <f t="shared" si="62"/>
        <v>7.7519379844961239E-3</v>
      </c>
      <c r="F190" s="29">
        <f t="shared" si="62"/>
        <v>6.1538461538461542E-2</v>
      </c>
      <c r="G190" s="29">
        <f t="shared" si="62"/>
        <v>7.2463768115942032E-2</v>
      </c>
      <c r="H190" s="29"/>
      <c r="I190" s="29">
        <v>-0.06</v>
      </c>
    </row>
    <row r="191" spans="1:9" x14ac:dyDescent="0.3">
      <c r="A191" s="32" t="s">
        <v>106</v>
      </c>
      <c r="B191" s="33"/>
      <c r="C191" s="33">
        <f>(C119-B119)/B119</f>
        <v>-7.2211476466795613E-2</v>
      </c>
      <c r="D191" s="33">
        <f t="shared" si="62"/>
        <v>9.7289784572619872E-2</v>
      </c>
      <c r="E191" s="33">
        <f t="shared" si="62"/>
        <v>9.0563647878404055E-2</v>
      </c>
      <c r="F191" s="33">
        <f t="shared" si="62"/>
        <v>1.7034456058846303E-2</v>
      </c>
      <c r="G191" s="33">
        <f t="shared" si="62"/>
        <v>-4.3014845831747243E-2</v>
      </c>
      <c r="H191" s="33"/>
      <c r="I191" s="33">
        <v>0.16</v>
      </c>
    </row>
    <row r="192" spans="1:9" x14ac:dyDescent="0.3">
      <c r="A192" s="30" t="s">
        <v>113</v>
      </c>
      <c r="B192" s="29"/>
      <c r="C192" s="29">
        <f t="shared" ref="C192:G196" si="63">(C120-B120)/B120</f>
        <v>-5.2699644358228256E-2</v>
      </c>
      <c r="D192" s="29">
        <f t="shared" si="63"/>
        <v>0.12116040955631399</v>
      </c>
      <c r="E192" s="29">
        <f t="shared" si="63"/>
        <v>8.8280060882800604E-2</v>
      </c>
      <c r="F192" s="29">
        <f t="shared" si="63"/>
        <v>1.3146853146853148E-2</v>
      </c>
      <c r="G192" s="29">
        <f t="shared" si="63"/>
        <v>-4.7763666482606291E-2</v>
      </c>
      <c r="H192" s="29"/>
      <c r="I192" s="29">
        <v>0.17</v>
      </c>
    </row>
    <row r="193" spans="1:9" x14ac:dyDescent="0.3">
      <c r="A193" s="30" t="s">
        <v>114</v>
      </c>
      <c r="B193" s="29"/>
      <c r="C193" s="29">
        <f t="shared" si="63"/>
        <v>-0.10711430855315747</v>
      </c>
      <c r="D193" s="29">
        <f t="shared" si="63"/>
        <v>6.087735004476276E-2</v>
      </c>
      <c r="E193" s="29">
        <f t="shared" si="63"/>
        <v>0.13670886075949368</v>
      </c>
      <c r="F193" s="29">
        <f t="shared" si="63"/>
        <v>3.5634743875278395E-2</v>
      </c>
      <c r="G193" s="29">
        <f t="shared" si="63"/>
        <v>-2.1505376344086023E-2</v>
      </c>
      <c r="H193" s="29"/>
      <c r="I193" s="29">
        <v>0.12</v>
      </c>
    </row>
    <row r="194" spans="1:9" x14ac:dyDescent="0.3">
      <c r="A194" s="30" t="s">
        <v>115</v>
      </c>
      <c r="B194" s="29"/>
      <c r="C194" s="29">
        <f t="shared" si="63"/>
        <v>-0.12621359223300971</v>
      </c>
      <c r="D194" s="29">
        <f t="shared" si="63"/>
        <v>-1.1111111111111112E-2</v>
      </c>
      <c r="E194" s="29">
        <f t="shared" si="63"/>
        <v>-8.6142322097378279E-2</v>
      </c>
      <c r="F194" s="29">
        <f t="shared" si="63"/>
        <v>-2.8688524590163935E-2</v>
      </c>
      <c r="G194" s="29">
        <f t="shared" si="63"/>
        <v>-9.7046413502109699E-2</v>
      </c>
      <c r="H194" s="29"/>
      <c r="I194" s="29">
        <v>0.28000000000000003</v>
      </c>
    </row>
    <row r="195" spans="1:9" x14ac:dyDescent="0.3">
      <c r="A195" s="32" t="s">
        <v>107</v>
      </c>
      <c r="B195" s="33"/>
      <c r="C195" s="33">
        <f>(C123-B123)/B123</f>
        <v>-0.36521739130434783</v>
      </c>
      <c r="D195" s="33">
        <f t="shared" si="63"/>
        <v>0</v>
      </c>
      <c r="E195" s="33">
        <f t="shared" si="63"/>
        <v>0.20547945205479451</v>
      </c>
      <c r="F195" s="33">
        <f t="shared" si="63"/>
        <v>-0.52272727272727271</v>
      </c>
      <c r="G195" s="33">
        <f t="shared" si="63"/>
        <v>-0.2857142857142857</v>
      </c>
      <c r="H195" s="33"/>
      <c r="I195" s="33">
        <v>3.02</v>
      </c>
    </row>
    <row r="196" spans="1:9" x14ac:dyDescent="0.3">
      <c r="A196" s="34" t="s">
        <v>103</v>
      </c>
      <c r="B196" s="36"/>
      <c r="C196" s="36">
        <f>(C124-B124)/B124</f>
        <v>6.2924636772237905E-2</v>
      </c>
      <c r="D196" s="36">
        <f t="shared" si="63"/>
        <v>5.6577179008096501E-2</v>
      </c>
      <c r="E196" s="36">
        <f t="shared" si="63"/>
        <v>6.9866286104303038E-2</v>
      </c>
      <c r="F196" s="36">
        <f t="shared" si="63"/>
        <v>7.9251848629839056E-2</v>
      </c>
      <c r="G196" s="36">
        <f t="shared" si="63"/>
        <v>-4.4333387070772209E-2</v>
      </c>
      <c r="H196" s="36"/>
      <c r="I196" s="36">
        <v>0.06</v>
      </c>
    </row>
    <row r="197" spans="1:9" x14ac:dyDescent="0.3">
      <c r="A197" s="32" t="s">
        <v>104</v>
      </c>
      <c r="B197" s="33"/>
      <c r="C197" s="29">
        <f t="shared" ref="C197:G203" si="64">(C125-B125)/B125</f>
        <v>-1.3622603430877902E-2</v>
      </c>
      <c r="D197" s="29">
        <f t="shared" si="64"/>
        <v>4.4501278772378514E-2</v>
      </c>
      <c r="E197" s="29">
        <f t="shared" si="64"/>
        <v>-7.6395690499510283E-2</v>
      </c>
      <c r="F197" s="29">
        <f t="shared" si="64"/>
        <v>1.0604453870625663E-2</v>
      </c>
      <c r="G197" s="29">
        <f t="shared" si="64"/>
        <v>-3.1479538300104928E-2</v>
      </c>
      <c r="H197" s="33"/>
      <c r="I197" s="33">
        <v>7.0000000000000007E-2</v>
      </c>
    </row>
    <row r="198" spans="1:9" x14ac:dyDescent="0.3">
      <c r="A198" s="30" t="s">
        <v>113</v>
      </c>
      <c r="B198" s="29"/>
      <c r="C198" s="29" t="e">
        <f t="shared" si="64"/>
        <v>#DIV/0!</v>
      </c>
      <c r="D198" s="29" t="e">
        <f t="shared" si="64"/>
        <v>#DIV/0!</v>
      </c>
      <c r="E198" s="29" t="e">
        <f t="shared" si="64"/>
        <v>#DIV/0!</v>
      </c>
      <c r="F198" s="29">
        <f t="shared" si="64"/>
        <v>2.9174425822470516E-2</v>
      </c>
      <c r="G198" s="29">
        <f t="shared" si="64"/>
        <v>-9.6501809408926411E-3</v>
      </c>
      <c r="H198" s="29"/>
      <c r="I198" s="29">
        <v>0.06</v>
      </c>
    </row>
    <row r="199" spans="1:9" x14ac:dyDescent="0.3">
      <c r="A199" s="30" t="s">
        <v>114</v>
      </c>
      <c r="B199" s="29"/>
      <c r="C199" s="29" t="e">
        <f t="shared" si="64"/>
        <v>#DIV/0!</v>
      </c>
      <c r="D199" s="29" t="e">
        <f t="shared" si="64"/>
        <v>#DIV/0!</v>
      </c>
      <c r="E199" s="29" t="e">
        <f t="shared" si="64"/>
        <v>#DIV/0!</v>
      </c>
      <c r="F199" s="29">
        <f t="shared" si="64"/>
        <v>-0.18055555555555555</v>
      </c>
      <c r="G199" s="29">
        <f t="shared" si="64"/>
        <v>-0.24576271186440679</v>
      </c>
      <c r="H199" s="29"/>
      <c r="I199" s="29">
        <v>-0.03</v>
      </c>
    </row>
    <row r="200" spans="1:9" x14ac:dyDescent="0.3">
      <c r="A200" s="30" t="s">
        <v>115</v>
      </c>
      <c r="B200" s="29"/>
      <c r="C200" s="29" t="e">
        <f t="shared" si="64"/>
        <v>#DIV/0!</v>
      </c>
      <c r="D200" s="29" t="e">
        <f t="shared" si="64"/>
        <v>#DIV/0!</v>
      </c>
      <c r="E200" s="29" t="e">
        <f t="shared" si="64"/>
        <v>#DIV/0!</v>
      </c>
      <c r="F200" s="29">
        <f t="shared" si="64"/>
        <v>-0.14285714285714285</v>
      </c>
      <c r="G200" s="29">
        <f t="shared" si="64"/>
        <v>4.1666666666666664E-2</v>
      </c>
      <c r="H200" s="29"/>
      <c r="I200" s="29">
        <v>-0.16</v>
      </c>
    </row>
    <row r="201" spans="1:9" x14ac:dyDescent="0.3">
      <c r="A201" s="30" t="s">
        <v>121</v>
      </c>
      <c r="B201" s="29"/>
      <c r="C201" s="29">
        <f>(C129-B129)/B129</f>
        <v>-1.3622603430877902E-2</v>
      </c>
      <c r="D201" s="29">
        <f t="shared" si="64"/>
        <v>4.4501278772378514E-2</v>
      </c>
      <c r="E201" s="29">
        <f t="shared" si="64"/>
        <v>-0.9495592556317336</v>
      </c>
      <c r="F201" s="29">
        <f t="shared" si="64"/>
        <v>2.9126213592233011E-2</v>
      </c>
      <c r="G201" s="29">
        <f t="shared" si="64"/>
        <v>-0.15094339622641509</v>
      </c>
      <c r="H201" s="29"/>
      <c r="I201" s="29">
        <v>0.42</v>
      </c>
    </row>
    <row r="202" spans="1:9" x14ac:dyDescent="0.3">
      <c r="A202" s="28" t="s">
        <v>108</v>
      </c>
      <c r="B202" s="29"/>
      <c r="C202" s="33">
        <f>(C130-B130)/B130</f>
        <v>4.878048780487805E-2</v>
      </c>
      <c r="D202" s="33">
        <f t="shared" si="64"/>
        <v>-1.8720930232558139</v>
      </c>
      <c r="E202" s="33">
        <f t="shared" si="64"/>
        <v>-0.65333333333333332</v>
      </c>
      <c r="F202" s="33">
        <f t="shared" si="64"/>
        <v>-1.2692307692307692</v>
      </c>
      <c r="G202" s="33">
        <f t="shared" si="64"/>
        <v>0.5714285714285714</v>
      </c>
      <c r="H202" s="29"/>
      <c r="I202" s="29">
        <v>0</v>
      </c>
    </row>
    <row r="203" spans="1:9" ht="15" thickBot="1" x14ac:dyDescent="0.35">
      <c r="A203" s="31" t="s">
        <v>105</v>
      </c>
      <c r="B203" s="35"/>
      <c r="C203" s="35">
        <f>(C131-B131)/B131</f>
        <v>5.8004640371229696E-2</v>
      </c>
      <c r="D203" s="35">
        <f t="shared" si="64"/>
        <v>6.0971089696071165E-2</v>
      </c>
      <c r="E203" s="35">
        <f t="shared" si="64"/>
        <v>5.9592430858806403E-2</v>
      </c>
      <c r="F203" s="35">
        <f t="shared" si="64"/>
        <v>7.4731433909388134E-2</v>
      </c>
      <c r="G203" s="35">
        <f t="shared" si="64"/>
        <v>-4.3817266150267146E-2</v>
      </c>
      <c r="H203" s="35"/>
      <c r="I203" s="35">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6"/>
  <sheetViews>
    <sheetView workbookViewId="0">
      <selection activeCell="B3" sqref="B3"/>
    </sheetView>
  </sheetViews>
  <sheetFormatPr defaultRowHeight="14.4" x14ac:dyDescent="0.3"/>
  <cols>
    <col min="1" max="1" width="48.77734375" customWidth="1"/>
    <col min="2" max="14" width="11.77734375" customWidth="1"/>
    <col min="15" max="15" width="35.33203125" bestFit="1"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row>
    <row r="2" spans="1:15" x14ac:dyDescent="0.3">
      <c r="A2" s="38" t="s">
        <v>128</v>
      </c>
      <c r="B2" s="38"/>
      <c r="C2" s="38"/>
      <c r="D2" s="38"/>
      <c r="E2" s="38"/>
      <c r="F2" s="38"/>
      <c r="G2" s="38"/>
      <c r="H2" s="38"/>
      <c r="I2" s="38"/>
      <c r="J2" s="37"/>
      <c r="K2" s="37"/>
      <c r="L2" s="37"/>
      <c r="M2" s="37"/>
      <c r="N2" s="37"/>
    </row>
    <row r="3" spans="1:15" x14ac:dyDescent="0.3">
      <c r="A3" s="39" t="s">
        <v>139</v>
      </c>
      <c r="B3" s="9">
        <f>B21+B35+B52+B83+B114+B145+B180+B199</f>
        <v>34367</v>
      </c>
      <c r="C3" s="9">
        <f t="shared" ref="C3:I3" si="1">C21+C35+C52+C83+C114+C145+C180+C199</f>
        <v>36272</v>
      </c>
      <c r="D3" s="9">
        <f t="shared" si="1"/>
        <v>38365</v>
      </c>
      <c r="E3" s="9">
        <f t="shared" si="1"/>
        <v>40157</v>
      </c>
      <c r="F3" s="9">
        <f t="shared" si="1"/>
        <v>43191</v>
      </c>
      <c r="G3" s="9">
        <f t="shared" si="1"/>
        <v>40450</v>
      </c>
      <c r="H3" s="9">
        <f t="shared" si="1"/>
        <v>49757</v>
      </c>
      <c r="I3" s="9">
        <f t="shared" si="1"/>
        <v>51948</v>
      </c>
      <c r="J3" s="9">
        <f>J21+J52+J83+J114+J145+J180+J199</f>
        <v>48149.665000000001</v>
      </c>
      <c r="K3" s="9">
        <f>K21+K52+K83+K114+K145+K180+K199</f>
        <v>49651.005596999996</v>
      </c>
      <c r="L3" s="9">
        <f>L21+L52+L83+L114+L145+L180+L199</f>
        <v>51215.956326528991</v>
      </c>
      <c r="M3" s="9">
        <f>M21+M52+M83+M114+M145+M180+M199</f>
        <v>52860.189998182745</v>
      </c>
      <c r="N3" s="9">
        <f>N21+N52+N83+N114+N145+N180+N199</f>
        <v>54587.766756115299</v>
      </c>
      <c r="O3" t="s">
        <v>142</v>
      </c>
    </row>
    <row r="4" spans="1:15" x14ac:dyDescent="0.3">
      <c r="A4" s="40" t="s">
        <v>129</v>
      </c>
      <c r="B4" s="45" t="str">
        <f t="shared" ref="B4:N4" si="2">+IFERROR(B3/A3-1,"nm")</f>
        <v>nm</v>
      </c>
      <c r="C4" s="45">
        <f t="shared" si="2"/>
        <v>5.5431082142753274E-2</v>
      </c>
      <c r="D4" s="45">
        <f t="shared" si="2"/>
        <v>5.770291133656813E-2</v>
      </c>
      <c r="E4" s="45">
        <f t="shared" si="2"/>
        <v>4.6709240192884138E-2</v>
      </c>
      <c r="F4" s="45">
        <f t="shared" si="2"/>
        <v>7.5553452698159829E-2</v>
      </c>
      <c r="G4" s="45">
        <f t="shared" si="2"/>
        <v>-6.3462295385612766E-2</v>
      </c>
      <c r="H4" s="45">
        <f t="shared" si="2"/>
        <v>0.23008652657601969</v>
      </c>
      <c r="I4" s="45">
        <f t="shared" si="2"/>
        <v>4.4034005265590759E-2</v>
      </c>
      <c r="J4" s="45">
        <f t="shared" si="2"/>
        <v>-7.3118021868021854E-2</v>
      </c>
      <c r="K4" s="45">
        <f t="shared" si="2"/>
        <v>3.1180707010110886E-2</v>
      </c>
      <c r="L4" s="45">
        <f t="shared" si="2"/>
        <v>3.1519013778515514E-2</v>
      </c>
      <c r="M4" s="45">
        <f t="shared" si="2"/>
        <v>3.2103933804747964E-2</v>
      </c>
      <c r="N4" s="45">
        <f t="shared" si="2"/>
        <v>3.2682000537492373E-2</v>
      </c>
    </row>
    <row r="5" spans="1:15" x14ac:dyDescent="0.3">
      <c r="A5" s="39" t="s">
        <v>130</v>
      </c>
      <c r="B5" s="46">
        <f>B35+B66+B97+B128+B163+B163+B182+B201</f>
        <v>5374</v>
      </c>
      <c r="C5" s="46">
        <f t="shared" ref="C5:N5" si="3">C35+C66+C97+C128+C163+C163+C182+C201</f>
        <v>5805</v>
      </c>
      <c r="D5" s="46">
        <f t="shared" si="3"/>
        <v>6156</v>
      </c>
      <c r="E5" s="46">
        <f t="shared" si="3"/>
        <v>5469</v>
      </c>
      <c r="F5" s="46">
        <f t="shared" si="3"/>
        <v>5889</v>
      </c>
      <c r="G5" s="46">
        <f t="shared" si="3"/>
        <v>4019</v>
      </c>
      <c r="H5" s="46">
        <f t="shared" si="3"/>
        <v>8236</v>
      </c>
      <c r="I5" s="46">
        <f t="shared" si="3"/>
        <v>8264</v>
      </c>
      <c r="J5" s="46">
        <f t="shared" si="3"/>
        <v>8419.696696063791</v>
      </c>
      <c r="K5" s="46">
        <f t="shared" si="3"/>
        <v>8580.5464986774859</v>
      </c>
      <c r="L5" s="46">
        <f t="shared" si="3"/>
        <v>8746.3073866070736</v>
      </c>
      <c r="M5" s="46">
        <f t="shared" si="3"/>
        <v>8920.6595746894291</v>
      </c>
      <c r="N5" s="46">
        <f t="shared" si="3"/>
        <v>9104.0633243275752</v>
      </c>
      <c r="O5" t="s">
        <v>143</v>
      </c>
    </row>
    <row r="6" spans="1:15" x14ac:dyDescent="0.3">
      <c r="A6" s="40" t="s">
        <v>129</v>
      </c>
      <c r="B6" s="45" t="str">
        <f t="shared" ref="B6:N6" si="4">+IFERROR(B5/A5-1,"nm")</f>
        <v>nm</v>
      </c>
      <c r="C6" s="45">
        <f t="shared" si="4"/>
        <v>8.0200967621883112E-2</v>
      </c>
      <c r="D6" s="45">
        <f t="shared" si="4"/>
        <v>6.0465116279069697E-2</v>
      </c>
      <c r="E6" s="45">
        <f t="shared" si="4"/>
        <v>-0.11159844054580892</v>
      </c>
      <c r="F6" s="45">
        <f t="shared" si="4"/>
        <v>7.6796489303346149E-2</v>
      </c>
      <c r="G6" s="45">
        <f t="shared" si="4"/>
        <v>-0.31754117846833074</v>
      </c>
      <c r="H6" s="45">
        <f t="shared" si="4"/>
        <v>1.0492659865638219</v>
      </c>
      <c r="I6" s="45">
        <f t="shared" si="4"/>
        <v>3.3997085964059259E-3</v>
      </c>
      <c r="J6" s="45">
        <f t="shared" si="4"/>
        <v>1.8840355283614496E-2</v>
      </c>
      <c r="K6" s="45">
        <f t="shared" si="4"/>
        <v>1.910399013409747E-2</v>
      </c>
      <c r="L6" s="45">
        <f t="shared" si="4"/>
        <v>1.9318220343556902E-2</v>
      </c>
      <c r="M6" s="45">
        <f t="shared" si="4"/>
        <v>1.9934376917661867E-2</v>
      </c>
      <c r="N6" s="45">
        <f t="shared" si="4"/>
        <v>2.0559438245857597E-2</v>
      </c>
    </row>
    <row r="7" spans="1:15" x14ac:dyDescent="0.3">
      <c r="A7" s="40" t="s">
        <v>131</v>
      </c>
      <c r="B7" s="45">
        <f>+IFERROR(B5/B$3,"nm")</f>
        <v>0.15637093723630227</v>
      </c>
      <c r="C7" s="45">
        <f t="shared" ref="C7:I7" si="5">+IFERROR(C5/C$3,"nm")</f>
        <v>0.16004080282311425</v>
      </c>
      <c r="D7" s="45">
        <f t="shared" si="5"/>
        <v>0.16045875146618011</v>
      </c>
      <c r="E7" s="45">
        <f t="shared" si="5"/>
        <v>0.13619045247403941</v>
      </c>
      <c r="F7" s="45">
        <f t="shared" si="5"/>
        <v>0.13634785024657914</v>
      </c>
      <c r="G7" s="45">
        <f t="shared" si="5"/>
        <v>9.9357231149567363E-2</v>
      </c>
      <c r="H7" s="45">
        <f t="shared" si="5"/>
        <v>0.16552444882127137</v>
      </c>
      <c r="I7" s="45">
        <f t="shared" si="5"/>
        <v>0.15908215908215909</v>
      </c>
      <c r="J7" s="45">
        <f>+IFERROR(J5/J$3,"nm")</f>
        <v>0.17486511476380553</v>
      </c>
      <c r="K7" s="45">
        <f>+IFERROR(K5/K$3,"nm")</f>
        <v>0.17281717450645023</v>
      </c>
      <c r="L7" s="45">
        <f>+IFERROR(L5/L$3,"nm")</f>
        <v>0.17077309522143269</v>
      </c>
      <c r="M7" s="45">
        <f>+IFERROR(M5/M$3,"nm")</f>
        <v>0.1687595064451359</v>
      </c>
      <c r="N7" s="45">
        <f>+IFERROR(N5/N$3,"nm")</f>
        <v>0.1667784535865387</v>
      </c>
    </row>
    <row r="8" spans="1:15" x14ac:dyDescent="0.3">
      <c r="A8" s="39" t="s">
        <v>132</v>
      </c>
      <c r="B8" s="46">
        <f>B38+B69+B100+B131+B166+B185+B204</f>
        <v>606</v>
      </c>
      <c r="C8" s="46">
        <f t="shared" ref="C8:N8" si="6">C38+C69+C100+C131+C166+C185+C204</f>
        <v>649</v>
      </c>
      <c r="D8" s="46">
        <f t="shared" si="6"/>
        <v>706</v>
      </c>
      <c r="E8" s="46">
        <f t="shared" si="6"/>
        <v>747</v>
      </c>
      <c r="F8" s="46">
        <f t="shared" si="6"/>
        <v>705</v>
      </c>
      <c r="G8" s="46">
        <f t="shared" si="6"/>
        <v>721</v>
      </c>
      <c r="H8" s="46">
        <f t="shared" si="6"/>
        <v>744</v>
      </c>
      <c r="I8" s="46">
        <f t="shared" si="6"/>
        <v>717</v>
      </c>
      <c r="J8" s="46">
        <f t="shared" si="6"/>
        <v>746.67292340777976</v>
      </c>
      <c r="K8" s="46">
        <f t="shared" si="6"/>
        <v>777.682040448355</v>
      </c>
      <c r="L8" s="46">
        <f t="shared" si="6"/>
        <v>810.10356755479529</v>
      </c>
      <c r="M8" s="46">
        <f t="shared" si="6"/>
        <v>844.1414239153745</v>
      </c>
      <c r="N8" s="46">
        <f t="shared" si="6"/>
        <v>879.87656710200781</v>
      </c>
      <c r="O8" t="s">
        <v>144</v>
      </c>
    </row>
    <row r="9" spans="1:15" x14ac:dyDescent="0.3">
      <c r="A9" s="40" t="s">
        <v>129</v>
      </c>
      <c r="B9" s="45" t="str">
        <f t="shared" ref="B9:N9" si="7">+IFERROR(B8/A8-1,"nm")</f>
        <v>nm</v>
      </c>
      <c r="C9" s="45">
        <f t="shared" si="7"/>
        <v>7.0957095709570872E-2</v>
      </c>
      <c r="D9" s="45">
        <f t="shared" si="7"/>
        <v>8.7827426810477727E-2</v>
      </c>
      <c r="E9" s="45">
        <f t="shared" si="7"/>
        <v>5.8073654390934815E-2</v>
      </c>
      <c r="F9" s="45">
        <f t="shared" si="7"/>
        <v>-5.6224899598393607E-2</v>
      </c>
      <c r="G9" s="45">
        <f t="shared" si="7"/>
        <v>2.2695035460992941E-2</v>
      </c>
      <c r="H9" s="45">
        <f t="shared" si="7"/>
        <v>3.1900138696255187E-2</v>
      </c>
      <c r="I9" s="45">
        <f t="shared" si="7"/>
        <v>-3.6290322580645129E-2</v>
      </c>
      <c r="J9" s="45">
        <f t="shared" si="7"/>
        <v>4.1384830415313489E-2</v>
      </c>
      <c r="K9" s="45">
        <f t="shared" si="7"/>
        <v>4.1529719464114434E-2</v>
      </c>
      <c r="L9" s="45">
        <f t="shared" si="7"/>
        <v>4.1689952217166315E-2</v>
      </c>
      <c r="M9" s="45">
        <f t="shared" si="7"/>
        <v>4.2016672588319315E-2</v>
      </c>
      <c r="N9" s="45">
        <f t="shared" si="7"/>
        <v>4.233312354330776E-2</v>
      </c>
    </row>
    <row r="10" spans="1:15" x14ac:dyDescent="0.3">
      <c r="A10" s="40" t="s">
        <v>133</v>
      </c>
      <c r="B10" s="45">
        <f>+IFERROR(B8/B$3,"nm")</f>
        <v>1.7633194634387641E-2</v>
      </c>
      <c r="C10" s="45">
        <f t="shared" ref="C10:I10" si="8">+IFERROR(C8/C$3,"nm")</f>
        <v>1.789258932509925E-2</v>
      </c>
      <c r="D10" s="45">
        <f t="shared" si="8"/>
        <v>1.840218949563404E-2</v>
      </c>
      <c r="E10" s="45">
        <f t="shared" si="8"/>
        <v>1.8601987200239062E-2</v>
      </c>
      <c r="F10" s="45">
        <f t="shared" si="8"/>
        <v>1.632284503716052E-2</v>
      </c>
      <c r="G10" s="45">
        <f t="shared" si="8"/>
        <v>1.7824474660074165E-2</v>
      </c>
      <c r="H10" s="45">
        <f t="shared" si="8"/>
        <v>1.4952669976083768E-2</v>
      </c>
      <c r="I10" s="45">
        <f t="shared" si="8"/>
        <v>1.3802263802263803E-2</v>
      </c>
      <c r="J10" s="45">
        <f>+IFERROR(J8/J$3,"nm")</f>
        <v>1.5507333714736744E-2</v>
      </c>
      <c r="K10" s="45">
        <f>+IFERROR(K8/K$3,"nm")</f>
        <v>1.5662966562259194E-2</v>
      </c>
      <c r="L10" s="45">
        <f>+IFERROR(L8/L$3,"nm")</f>
        <v>1.5817405856681729E-2</v>
      </c>
      <c r="M10" s="45">
        <f>+IFERROR(M8/M$3,"nm")</f>
        <v>1.5969322545840166E-2</v>
      </c>
      <c r="N10" s="45">
        <f>+IFERROR(N8/N$3,"nm")</f>
        <v>1.6118566839949319E-2</v>
      </c>
    </row>
    <row r="11" spans="1:15" x14ac:dyDescent="0.3">
      <c r="A11" s="39" t="s">
        <v>134</v>
      </c>
      <c r="B11" s="46">
        <f>B5-B8</f>
        <v>4768</v>
      </c>
      <c r="C11" s="46">
        <f t="shared" ref="C11:N11" si="9">C5-C8</f>
        <v>5156</v>
      </c>
      <c r="D11" s="46">
        <f t="shared" si="9"/>
        <v>5450</v>
      </c>
      <c r="E11" s="46">
        <f t="shared" si="9"/>
        <v>4722</v>
      </c>
      <c r="F11" s="46">
        <f t="shared" si="9"/>
        <v>5184</v>
      </c>
      <c r="G11" s="46">
        <f t="shared" si="9"/>
        <v>3298</v>
      </c>
      <c r="H11" s="46">
        <f t="shared" si="9"/>
        <v>7492</v>
      </c>
      <c r="I11" s="46">
        <f t="shared" si="9"/>
        <v>7547</v>
      </c>
      <c r="J11" s="46">
        <f t="shared" si="9"/>
        <v>7673.0237726560117</v>
      </c>
      <c r="K11" s="46">
        <f t="shared" si="9"/>
        <v>7802.8644582291308</v>
      </c>
      <c r="L11" s="46">
        <f t="shared" si="9"/>
        <v>7936.203819052278</v>
      </c>
      <c r="M11" s="46">
        <f t="shared" si="9"/>
        <v>8076.5181507740544</v>
      </c>
      <c r="N11" s="46">
        <f t="shared" si="9"/>
        <v>8224.1867572255669</v>
      </c>
      <c r="O11" t="s">
        <v>145</v>
      </c>
    </row>
    <row r="12" spans="1:15" x14ac:dyDescent="0.3">
      <c r="A12" s="40" t="s">
        <v>129</v>
      </c>
      <c r="B12" s="45" t="str">
        <f t="shared" ref="B12:N12" si="10">+IFERROR(B11/A11-1,"nm")</f>
        <v>nm</v>
      </c>
      <c r="C12" s="45">
        <f t="shared" si="10"/>
        <v>8.1375838926174504E-2</v>
      </c>
      <c r="D12" s="45">
        <f t="shared" si="10"/>
        <v>5.7020946470131895E-2</v>
      </c>
      <c r="E12" s="45">
        <f t="shared" si="10"/>
        <v>-0.13357798165137613</v>
      </c>
      <c r="F12" s="45">
        <f t="shared" si="10"/>
        <v>9.783989834815765E-2</v>
      </c>
      <c r="G12" s="45">
        <f t="shared" si="10"/>
        <v>-0.36381172839506171</v>
      </c>
      <c r="H12" s="45">
        <f t="shared" si="10"/>
        <v>1.2716798059429957</v>
      </c>
      <c r="I12" s="45">
        <f t="shared" si="10"/>
        <v>7.3411639081686353E-3</v>
      </c>
      <c r="J12" s="45">
        <f t="shared" si="10"/>
        <v>1.6698525593747515E-2</v>
      </c>
      <c r="K12" s="45">
        <f t="shared" si="10"/>
        <v>1.6921710321793348E-2</v>
      </c>
      <c r="L12" s="45">
        <f t="shared" si="10"/>
        <v>1.7088514293302159E-2</v>
      </c>
      <c r="M12" s="45">
        <f t="shared" si="10"/>
        <v>1.7680283284172482E-2</v>
      </c>
      <c r="N12" s="45">
        <f t="shared" si="10"/>
        <v>1.8283696475982048E-2</v>
      </c>
    </row>
    <row r="13" spans="1:15" x14ac:dyDescent="0.3">
      <c r="A13" s="40" t="s">
        <v>131</v>
      </c>
      <c r="B13" s="45">
        <f>+IFERROR(B11/B$3,"nm")</f>
        <v>0.13873774260191463</v>
      </c>
      <c r="C13" s="45">
        <f t="shared" ref="C13:I13" si="11">+IFERROR(C11/C$3,"nm")</f>
        <v>0.14214821349801499</v>
      </c>
      <c r="D13" s="45">
        <f t="shared" si="11"/>
        <v>0.14205656197054606</v>
      </c>
      <c r="E13" s="45">
        <f t="shared" si="11"/>
        <v>0.11758846527380033</v>
      </c>
      <c r="F13" s="45">
        <f t="shared" si="11"/>
        <v>0.12002500520941863</v>
      </c>
      <c r="G13" s="45">
        <f t="shared" si="11"/>
        <v>8.1532756489493208E-2</v>
      </c>
      <c r="H13" s="45">
        <f t="shared" si="11"/>
        <v>0.1505717788451876</v>
      </c>
      <c r="I13" s="45">
        <f t="shared" si="11"/>
        <v>0.14527989527989529</v>
      </c>
      <c r="J13" s="45">
        <f>+IFERROR(J11/J$3,"nm")</f>
        <v>0.15935778104906881</v>
      </c>
      <c r="K13" s="45">
        <f>+IFERROR(K11/K$3,"nm")</f>
        <v>0.15715420794419105</v>
      </c>
      <c r="L13" s="45">
        <f>+IFERROR(L11/L$3,"nm")</f>
        <v>0.15495568936475096</v>
      </c>
      <c r="M13" s="45">
        <f>+IFERROR(M11/M$3,"nm")</f>
        <v>0.15279018389929575</v>
      </c>
      <c r="N13" s="45">
        <f>+IFERROR(N11/N$3,"nm")</f>
        <v>0.15065988674658937</v>
      </c>
    </row>
    <row r="14" spans="1:15" x14ac:dyDescent="0.3">
      <c r="A14" s="39" t="s">
        <v>135</v>
      </c>
      <c r="B14" s="46">
        <f>B45+B76+B107+B173+B211</f>
        <v>686</v>
      </c>
      <c r="C14" s="46">
        <f t="shared" ref="C14:I14" si="12">C45+C76+C107+C173+C211</f>
        <v>821</v>
      </c>
      <c r="D14" s="46">
        <f t="shared" si="12"/>
        <v>768</v>
      </c>
      <c r="E14" s="46">
        <f t="shared" si="12"/>
        <v>693</v>
      </c>
      <c r="F14" s="46">
        <f t="shared" si="12"/>
        <v>794</v>
      </c>
      <c r="G14" s="46">
        <f t="shared" si="12"/>
        <v>607</v>
      </c>
      <c r="H14" s="46">
        <f t="shared" si="12"/>
        <v>363</v>
      </c>
      <c r="I14" s="46">
        <f t="shared" si="12"/>
        <v>480</v>
      </c>
      <c r="J14" s="46">
        <f>J45+J76+J107+J173+J211+J138</f>
        <v>556.18020871773422</v>
      </c>
      <c r="K14" s="46">
        <f>K45+K76+K107+K173+K211+K138</f>
        <v>577.19403287701846</v>
      </c>
      <c r="L14" s="46">
        <f>L45+L76+L107+L173+L211+L138</f>
        <v>599.08850667074171</v>
      </c>
      <c r="M14" s="46">
        <f>M45+M76+M107+M173+M211+M138</f>
        <v>622.10520908533783</v>
      </c>
      <c r="N14" s="46">
        <f>N45+N76+N107+N173+N211+N138</f>
        <v>646.30211238839195</v>
      </c>
      <c r="O14" t="s">
        <v>146</v>
      </c>
    </row>
    <row r="15" spans="1:15" x14ac:dyDescent="0.3">
      <c r="A15" s="40" t="s">
        <v>129</v>
      </c>
      <c r="B15" s="45" t="str">
        <f t="shared" ref="B15:N15" si="13">+IFERROR(B14/A14-1,"nm")</f>
        <v>nm</v>
      </c>
      <c r="C15" s="45">
        <f t="shared" si="13"/>
        <v>0.19679300291545188</v>
      </c>
      <c r="D15" s="45">
        <f t="shared" si="13"/>
        <v>-6.4555420219244875E-2</v>
      </c>
      <c r="E15" s="45">
        <f t="shared" si="13"/>
        <v>-9.765625E-2</v>
      </c>
      <c r="F15" s="45">
        <f t="shared" si="13"/>
        <v>0.14574314574314573</v>
      </c>
      <c r="G15" s="45">
        <f t="shared" si="13"/>
        <v>-0.23551637279596982</v>
      </c>
      <c r="H15" s="45">
        <f t="shared" si="13"/>
        <v>-0.40197693574958815</v>
      </c>
      <c r="I15" s="45">
        <f t="shared" si="13"/>
        <v>0.3223140495867769</v>
      </c>
      <c r="J15" s="45">
        <f t="shared" si="13"/>
        <v>0.15870876816194635</v>
      </c>
      <c r="K15" s="45">
        <f t="shared" si="13"/>
        <v>3.7782401872463733E-2</v>
      </c>
      <c r="L15" s="45">
        <f t="shared" si="13"/>
        <v>3.7932605929050345E-2</v>
      </c>
      <c r="M15" s="45">
        <f t="shared" si="13"/>
        <v>3.8419535942201044E-2</v>
      </c>
      <c r="N15" s="45">
        <f t="shared" si="13"/>
        <v>3.8895194815407708E-2</v>
      </c>
    </row>
    <row r="16" spans="1:15" x14ac:dyDescent="0.3">
      <c r="A16" s="40" t="s">
        <v>133</v>
      </c>
      <c r="B16" s="45">
        <f>+IFERROR(B14/B$3,"nm")</f>
        <v>1.9961009107574125E-2</v>
      </c>
      <c r="C16" s="45">
        <f t="shared" ref="C16:I16" si="14">+IFERROR(C14/C$3,"nm")</f>
        <v>2.263453903837671E-2</v>
      </c>
      <c r="D16" s="45">
        <f t="shared" si="14"/>
        <v>2.0018245796950346E-2</v>
      </c>
      <c r="E16" s="45">
        <f t="shared" si="14"/>
        <v>1.7257265233956719E-2</v>
      </c>
      <c r="F16" s="45">
        <f t="shared" si="14"/>
        <v>1.8383459517029011E-2</v>
      </c>
      <c r="G16" s="45">
        <f t="shared" si="14"/>
        <v>1.5006180469715698E-2</v>
      </c>
      <c r="H16" s="45">
        <f t="shared" si="14"/>
        <v>7.2954559157505476E-3</v>
      </c>
      <c r="I16" s="45">
        <f t="shared" si="14"/>
        <v>9.2400092400092403E-3</v>
      </c>
      <c r="J16" s="45">
        <f>+IFERROR(J14/J$3,"nm")</f>
        <v>1.1551071200967529E-2</v>
      </c>
      <c r="K16" s="45">
        <f>+IFERROR(K14/K$3,"nm")</f>
        <v>1.1625022009864259E-2</v>
      </c>
      <c r="L16" s="45">
        <f>+IFERROR(L14/L$3,"nm")</f>
        <v>1.1697301966817402E-2</v>
      </c>
      <c r="M16" s="45">
        <f>+IFERROR(M14/M$3,"nm")</f>
        <v>1.1768879550125054E-2</v>
      </c>
      <c r="N16" s="45">
        <f>+IFERROR(N14/N$3,"nm")</f>
        <v>1.1839687732160039E-2</v>
      </c>
    </row>
    <row r="17" spans="1:15" x14ac:dyDescent="0.3">
      <c r="A17" s="9" t="s">
        <v>141</v>
      </c>
      <c r="B17" s="46">
        <f>B79+B110+B141+B176+B195+B214</f>
        <v>2379</v>
      </c>
      <c r="C17" s="46">
        <f t="shared" ref="C17:I17" si="15">C79+C110+C141+C176+C195+C214</f>
        <v>2778</v>
      </c>
      <c r="D17" s="46">
        <f t="shared" si="15"/>
        <v>3170</v>
      </c>
      <c r="E17" s="46">
        <f t="shared" si="15"/>
        <v>3606</v>
      </c>
      <c r="F17" s="46">
        <f t="shared" si="15"/>
        <v>3930</v>
      </c>
      <c r="G17" s="46">
        <f t="shared" si="15"/>
        <v>4221</v>
      </c>
      <c r="H17" s="46">
        <f t="shared" si="15"/>
        <v>4287</v>
      </c>
      <c r="I17" s="46">
        <f t="shared" si="15"/>
        <v>4152</v>
      </c>
      <c r="J17" s="46">
        <f>J48+J79+J110+J141+J176+J195+J214</f>
        <v>4999.4687958907043</v>
      </c>
      <c r="K17" s="46">
        <f>K48+K79+K110+K141+K176+K195+K214</f>
        <v>5217.3893828173295</v>
      </c>
      <c r="L17" s="46">
        <f>L48+L79+L110+L141+L176+L195+L214</f>
        <v>5445.2879461166431</v>
      </c>
      <c r="M17" s="46">
        <f>M48+M79+M110+M141+M176+M195+M214</f>
        <v>5684.579737422293</v>
      </c>
      <c r="N17" s="46">
        <f>N48+N79+N110+N141+N176+N195+N214</f>
        <v>5935.8366003582814</v>
      </c>
      <c r="O17" t="s">
        <v>147</v>
      </c>
    </row>
    <row r="18" spans="1:15" x14ac:dyDescent="0.3">
      <c r="A18" s="40" t="s">
        <v>129</v>
      </c>
      <c r="B18" s="45" t="str">
        <f t="shared" ref="B18:N18" si="16">+IFERROR(B17/A17-1,"nm")</f>
        <v>nm</v>
      </c>
      <c r="C18" s="45">
        <f t="shared" si="16"/>
        <v>0.16771752837326614</v>
      </c>
      <c r="D18" s="45">
        <f t="shared" si="16"/>
        <v>0.14110871130309577</v>
      </c>
      <c r="E18" s="45">
        <f t="shared" si="16"/>
        <v>0.1375394321766561</v>
      </c>
      <c r="F18" s="45">
        <f t="shared" si="16"/>
        <v>8.9850249584026542E-2</v>
      </c>
      <c r="G18" s="45">
        <f t="shared" si="16"/>
        <v>7.4045801526717581E-2</v>
      </c>
      <c r="H18" s="45">
        <f t="shared" si="16"/>
        <v>1.5636105188344018E-2</v>
      </c>
      <c r="I18" s="45">
        <f t="shared" si="16"/>
        <v>-3.149055283414981E-2</v>
      </c>
      <c r="J18" s="45">
        <f t="shared" si="16"/>
        <v>0.2041109816692448</v>
      </c>
      <c r="K18" s="45">
        <f t="shared" si="16"/>
        <v>4.3588748289767221E-2</v>
      </c>
      <c r="L18" s="45">
        <f t="shared" si="16"/>
        <v>4.3680574052966437E-2</v>
      </c>
      <c r="M18" s="45">
        <f t="shared" si="16"/>
        <v>4.3944745195027446E-2</v>
      </c>
      <c r="N18" s="45">
        <f t="shared" si="16"/>
        <v>4.4199725316883764E-2</v>
      </c>
    </row>
    <row r="19" spans="1:15" x14ac:dyDescent="0.3">
      <c r="A19" s="40" t="s">
        <v>133</v>
      </c>
      <c r="B19" s="45">
        <f>+IFERROR(B17/B$3,"nm")</f>
        <v>6.9223382896383162E-2</v>
      </c>
      <c r="C19" s="45">
        <f t="shared" ref="C19:I19" si="17">+IFERROR(C17/C$3,"nm")</f>
        <v>7.6588001764446412E-2</v>
      </c>
      <c r="D19" s="45">
        <f t="shared" si="17"/>
        <v>8.2627394760849737E-2</v>
      </c>
      <c r="E19" s="45">
        <f t="shared" si="17"/>
        <v>8.979754463729861E-2</v>
      </c>
      <c r="F19" s="45">
        <f t="shared" si="17"/>
        <v>9.0991178717788432E-2</v>
      </c>
      <c r="G19" s="45">
        <f t="shared" si="17"/>
        <v>0.10435105067985166</v>
      </c>
      <c r="H19" s="45">
        <f t="shared" si="17"/>
        <v>8.6158731434772998E-2</v>
      </c>
      <c r="I19" s="45">
        <f t="shared" si="17"/>
        <v>7.9926079926079932E-2</v>
      </c>
      <c r="J19" s="45">
        <f>+IFERROR(J17/J$3,"nm")</f>
        <v>0.1038318500427927</v>
      </c>
      <c r="K19" s="45">
        <f>+IFERROR(K17/K$3,"nm")</f>
        <v>0.10508124296947922</v>
      </c>
      <c r="L19" s="45">
        <f>+IFERROR(L17/L$3,"nm")</f>
        <v>0.10632014584283135</v>
      </c>
      <c r="M19" s="45">
        <f>+IFERROR(M17/M$3,"nm")</f>
        <v>0.10753990361399988</v>
      </c>
      <c r="N19" s="45">
        <f>+IFERROR(N17/N$3,"nm")</f>
        <v>0.10873931932182054</v>
      </c>
    </row>
    <row r="20" spans="1:15" x14ac:dyDescent="0.3">
      <c r="A20" s="41" t="str">
        <f>+[1]Historicals!A107</f>
        <v>North America</v>
      </c>
      <c r="B20" s="41"/>
      <c r="C20" s="41"/>
      <c r="D20" s="41"/>
      <c r="E20" s="41"/>
      <c r="F20" s="41"/>
      <c r="G20" s="41"/>
      <c r="H20" s="41"/>
      <c r="I20" s="41"/>
      <c r="J20" s="37"/>
      <c r="K20" s="37"/>
      <c r="L20" s="37"/>
      <c r="M20" s="37"/>
      <c r="N20" s="37"/>
    </row>
    <row r="21" spans="1:15" x14ac:dyDescent="0.3">
      <c r="A21" s="9" t="s">
        <v>136</v>
      </c>
      <c r="B21" s="9">
        <f>+[1]Historicals!B107</f>
        <v>13740</v>
      </c>
      <c r="C21" s="9">
        <f>+[1]Historicals!C107</f>
        <v>14764</v>
      </c>
      <c r="D21" s="9">
        <f>+[1]Historicals!D107</f>
        <v>15216</v>
      </c>
      <c r="E21" s="9">
        <f>+[1]Historicals!E107</f>
        <v>14855</v>
      </c>
      <c r="F21" s="9">
        <f>+[1]Historicals!F107</f>
        <v>15902</v>
      </c>
      <c r="G21" s="9">
        <f>+[1]Historicals!G107</f>
        <v>14484</v>
      </c>
      <c r="H21" s="9">
        <f>+[1]Historicals!H107</f>
        <v>17179</v>
      </c>
      <c r="I21" s="9">
        <f>+[1]Historicals!I107</f>
        <v>18353</v>
      </c>
      <c r="J21" s="9">
        <f>+SUM(J23+J27+J31)</f>
        <v>18353</v>
      </c>
      <c r="K21" s="9">
        <f>+SUM(K23+K27+K31)</f>
        <v>18353</v>
      </c>
      <c r="L21" s="9">
        <f>+SUM(L23+L27+L31)</f>
        <v>18353</v>
      </c>
      <c r="M21" s="9">
        <f>+SUM(M23+M27+M31)</f>
        <v>18353</v>
      </c>
      <c r="N21" s="9">
        <f>+SUM(N23+N27+N31)</f>
        <v>18353</v>
      </c>
    </row>
    <row r="22" spans="1:15" x14ac:dyDescent="0.3">
      <c r="A22" s="42" t="s">
        <v>129</v>
      </c>
      <c r="B22" s="45" t="str">
        <f t="shared" ref="B22:N22" si="18">+IFERROR(B21/A21-1,"nm")</f>
        <v>nm</v>
      </c>
      <c r="C22" s="45">
        <f t="shared" si="18"/>
        <v>7.4526928675400228E-2</v>
      </c>
      <c r="D22" s="45">
        <f t="shared" si="18"/>
        <v>3.0615009482525046E-2</v>
      </c>
      <c r="E22" s="45">
        <f t="shared" si="18"/>
        <v>-2.372502628811779E-2</v>
      </c>
      <c r="F22" s="45">
        <f t="shared" si="18"/>
        <v>7.0481319421070276E-2</v>
      </c>
      <c r="G22" s="45">
        <f t="shared" si="18"/>
        <v>-8.9171173437303519E-2</v>
      </c>
      <c r="H22" s="45">
        <f t="shared" si="18"/>
        <v>0.18606738470035911</v>
      </c>
      <c r="I22" s="45">
        <f t="shared" si="18"/>
        <v>6.8339251411607238E-2</v>
      </c>
      <c r="J22" s="45">
        <f t="shared" si="18"/>
        <v>0</v>
      </c>
      <c r="K22" s="45">
        <f t="shared" si="18"/>
        <v>0</v>
      </c>
      <c r="L22" s="45">
        <f t="shared" si="18"/>
        <v>0</v>
      </c>
      <c r="M22" s="45">
        <f t="shared" si="18"/>
        <v>0</v>
      </c>
      <c r="N22" s="45">
        <f t="shared" si="18"/>
        <v>0</v>
      </c>
    </row>
    <row r="23" spans="1:15" x14ac:dyDescent="0.3">
      <c r="A23" s="43" t="s">
        <v>113</v>
      </c>
      <c r="B23" s="3">
        <f>+[1]Historicals!B108</f>
        <v>8506</v>
      </c>
      <c r="C23" s="3">
        <f>+[1]Historicals!C108</f>
        <v>9299</v>
      </c>
      <c r="D23" s="3">
        <f>+[1]Historicals!D108</f>
        <v>9684</v>
      </c>
      <c r="E23" s="3">
        <f>+[1]Historicals!E108</f>
        <v>9322</v>
      </c>
      <c r="F23" s="3">
        <f>+[1]Historicals!F108</f>
        <v>10045</v>
      </c>
      <c r="G23" s="3">
        <f>+[1]Historicals!G108</f>
        <v>9329</v>
      </c>
      <c r="H23" s="3">
        <f>+[1]Historicals!H108</f>
        <v>11644</v>
      </c>
      <c r="I23" s="3">
        <f>+[1]Historicals!I108</f>
        <v>12228</v>
      </c>
      <c r="J23" s="3">
        <f>+I23*(1+J24)</f>
        <v>12228</v>
      </c>
      <c r="K23" s="3">
        <f>+J23*(1+K24)</f>
        <v>12228</v>
      </c>
      <c r="L23" s="3">
        <f>+K23*(1+L24)</f>
        <v>12228</v>
      </c>
      <c r="M23" s="3">
        <f>+L23*(1+M24)</f>
        <v>12228</v>
      </c>
      <c r="N23" s="3">
        <f>+M23*(1+N24)</f>
        <v>12228</v>
      </c>
    </row>
    <row r="24" spans="1:15" x14ac:dyDescent="0.3">
      <c r="A24" s="42" t="s">
        <v>129</v>
      </c>
      <c r="B24" s="45" t="str">
        <f t="shared" ref="B24:I24" si="19">+IFERROR(B23/A23-1,"nm")</f>
        <v>nm</v>
      </c>
      <c r="C24" s="45">
        <f t="shared" si="19"/>
        <v>9.3228309428638578E-2</v>
      </c>
      <c r="D24" s="45">
        <f t="shared" si="19"/>
        <v>4.1402301322722934E-2</v>
      </c>
      <c r="E24" s="45">
        <f t="shared" si="19"/>
        <v>-3.7381247418422192E-2</v>
      </c>
      <c r="F24" s="45">
        <f t="shared" si="19"/>
        <v>7.755846384895948E-2</v>
      </c>
      <c r="G24" s="45">
        <f t="shared" si="19"/>
        <v>-7.1279243404678949E-2</v>
      </c>
      <c r="H24" s="45">
        <f t="shared" si="19"/>
        <v>0.24815092721620746</v>
      </c>
      <c r="I24" s="45">
        <f t="shared" si="19"/>
        <v>5.0154586052902683E-2</v>
      </c>
      <c r="J24" s="45">
        <f>+J25+J26</f>
        <v>0</v>
      </c>
      <c r="K24" s="45">
        <f>+K25+K26</f>
        <v>0</v>
      </c>
      <c r="L24" s="45">
        <f>+L25+L26</f>
        <v>0</v>
      </c>
      <c r="M24" s="45">
        <f>+M25+M26</f>
        <v>0</v>
      </c>
      <c r="N24" s="45">
        <f>+N25+N26</f>
        <v>0</v>
      </c>
    </row>
    <row r="25" spans="1:15" x14ac:dyDescent="0.3">
      <c r="A25" s="42" t="s">
        <v>137</v>
      </c>
      <c r="B25" s="45">
        <f>+[1]Historicals!B180</f>
        <v>0</v>
      </c>
      <c r="C25" s="45" t="e">
        <f>+[1]Historicals!C180</f>
        <v>#VALUE!</v>
      </c>
      <c r="D25" s="45">
        <f>+[1]Historicals!D180</f>
        <v>9.3228309428638606E-2</v>
      </c>
      <c r="E25" s="45">
        <f>+[1]Historicals!E180</f>
        <v>4.1402301322722872E-2</v>
      </c>
      <c r="F25" s="45">
        <f>+[1]Historicals!F180</f>
        <v>-3.7381247418422137E-2</v>
      </c>
      <c r="G25" s="45">
        <f>+[1]Historicals!G180</f>
        <v>7.7558463848959452E-2</v>
      </c>
      <c r="H25" s="45">
        <f>+[1]Historicals!H180</f>
        <v>-7.1279243404678949E-2</v>
      </c>
      <c r="I25" s="45">
        <f>+[1]Historicals!I180</f>
        <v>0.05</v>
      </c>
      <c r="J25" s="47">
        <v>0</v>
      </c>
      <c r="K25" s="47">
        <f t="shared" ref="K25:N26" si="20">+J25</f>
        <v>0</v>
      </c>
      <c r="L25" s="47">
        <f t="shared" si="20"/>
        <v>0</v>
      </c>
      <c r="M25" s="47">
        <f t="shared" si="20"/>
        <v>0</v>
      </c>
      <c r="N25" s="47">
        <f t="shared" si="20"/>
        <v>0</v>
      </c>
    </row>
    <row r="26" spans="1:15" x14ac:dyDescent="0.3">
      <c r="A26" s="42" t="s">
        <v>138</v>
      </c>
      <c r="B26" s="45" t="str">
        <f t="shared" ref="B26:H26" si="21">+IFERROR(B24-B25,"nm")</f>
        <v>nm</v>
      </c>
      <c r="C26" s="45" t="str">
        <f t="shared" si="21"/>
        <v>nm</v>
      </c>
      <c r="D26" s="45">
        <f t="shared" si="21"/>
        <v>-5.1826008105915672E-2</v>
      </c>
      <c r="E26" s="45">
        <f t="shared" si="21"/>
        <v>-7.8783548741145071E-2</v>
      </c>
      <c r="F26" s="45">
        <f t="shared" si="21"/>
        <v>0.11493971126738162</v>
      </c>
      <c r="G26" s="45">
        <f t="shared" si="21"/>
        <v>-0.1488377072536384</v>
      </c>
      <c r="H26" s="45">
        <f t="shared" si="21"/>
        <v>0.31943017062088641</v>
      </c>
      <c r="I26" s="45">
        <f>+IFERROR(I24-I25,"nm")</f>
        <v>1.5458605290268046E-4</v>
      </c>
      <c r="J26" s="47">
        <v>0</v>
      </c>
      <c r="K26" s="47">
        <f t="shared" si="20"/>
        <v>0</v>
      </c>
      <c r="L26" s="47">
        <f t="shared" si="20"/>
        <v>0</v>
      </c>
      <c r="M26" s="47">
        <f t="shared" si="20"/>
        <v>0</v>
      </c>
      <c r="N26" s="47">
        <f t="shared" si="20"/>
        <v>0</v>
      </c>
    </row>
    <row r="27" spans="1:15" x14ac:dyDescent="0.3">
      <c r="A27" s="43" t="s">
        <v>114</v>
      </c>
      <c r="B27" s="3">
        <f>+[1]Historicals!B109</f>
        <v>4410</v>
      </c>
      <c r="C27" s="3">
        <f>+[1]Historicals!C109</f>
        <v>4746</v>
      </c>
      <c r="D27" s="3">
        <f>+[1]Historicals!D109</f>
        <v>4886</v>
      </c>
      <c r="E27" s="3">
        <f>+[1]Historicals!E109</f>
        <v>4938</v>
      </c>
      <c r="F27" s="3">
        <f>+[1]Historicals!F109</f>
        <v>5260</v>
      </c>
      <c r="G27" s="3">
        <f>+[1]Historicals!G109</f>
        <v>4639</v>
      </c>
      <c r="H27" s="3">
        <f>+[1]Historicals!H109</f>
        <v>5028</v>
      </c>
      <c r="I27" s="3">
        <f>+[1]Historicals!I109</f>
        <v>5492</v>
      </c>
      <c r="J27" s="3">
        <f>+I27*(1+J28)</f>
        <v>5492</v>
      </c>
      <c r="K27" s="3">
        <f>+J27*(1+K28)</f>
        <v>5492</v>
      </c>
      <c r="L27" s="3">
        <f>+K27*(1+L28)</f>
        <v>5492</v>
      </c>
      <c r="M27" s="3">
        <f>+L27*(1+M28)</f>
        <v>5492</v>
      </c>
      <c r="N27" s="3">
        <f>+M27*(1+N28)</f>
        <v>5492</v>
      </c>
    </row>
    <row r="28" spans="1:15" x14ac:dyDescent="0.3">
      <c r="A28" s="42" t="s">
        <v>129</v>
      </c>
      <c r="B28" s="45" t="str">
        <f t="shared" ref="B28:I28" si="22">+IFERROR(B27/A27-1,"nm")</f>
        <v>nm</v>
      </c>
      <c r="C28" s="45">
        <f t="shared" si="22"/>
        <v>7.6190476190476142E-2</v>
      </c>
      <c r="D28" s="45">
        <f t="shared" si="22"/>
        <v>2.9498525073746285E-2</v>
      </c>
      <c r="E28" s="45">
        <f t="shared" si="22"/>
        <v>1.0642652476463343E-2</v>
      </c>
      <c r="F28" s="45">
        <f t="shared" si="22"/>
        <v>6.5208586472256025E-2</v>
      </c>
      <c r="G28" s="45">
        <f t="shared" si="22"/>
        <v>-0.11806083650190113</v>
      </c>
      <c r="H28" s="45">
        <f t="shared" si="22"/>
        <v>8.3854278939426541E-2</v>
      </c>
      <c r="I28" s="45">
        <f t="shared" si="22"/>
        <v>9.2283214001591007E-2</v>
      </c>
      <c r="J28" s="45">
        <f>+J29+J30</f>
        <v>0</v>
      </c>
      <c r="K28" s="45">
        <f>+K29+K30</f>
        <v>0</v>
      </c>
      <c r="L28" s="45">
        <f>+L29+L30</f>
        <v>0</v>
      </c>
      <c r="M28" s="45">
        <f>+M29+M30</f>
        <v>0</v>
      </c>
      <c r="N28" s="45">
        <f>+N29+N30</f>
        <v>0</v>
      </c>
    </row>
    <row r="29" spans="1:15" x14ac:dyDescent="0.3">
      <c r="A29" s="42" t="s">
        <v>137</v>
      </c>
      <c r="B29" s="45">
        <f>+[1]Historicals!B184</f>
        <v>0</v>
      </c>
      <c r="C29" s="45">
        <f>+[1]Historicals!C184</f>
        <v>7.2294280246651077E-2</v>
      </c>
      <c r="D29" s="45">
        <f>+[1]Historicals!D184</f>
        <v>2.9545905215149711E-2</v>
      </c>
      <c r="E29" s="45">
        <f>+[1]Historicals!E184</f>
        <v>0.13154853620955315</v>
      </c>
      <c r="F29" s="45">
        <f>+[1]Historicals!F184</f>
        <v>7.114893617021277E-2</v>
      </c>
      <c r="G29" s="45">
        <f>+[1]Historicals!G184</f>
        <v>-6.3721595423486418E-2</v>
      </c>
      <c r="H29" s="45">
        <f>+[1]Historicals!H184</f>
        <v>0.18295994568906992</v>
      </c>
      <c r="I29" s="45">
        <f>+[1]Historicals!I184</f>
        <v>0.09</v>
      </c>
      <c r="J29" s="47">
        <v>0</v>
      </c>
      <c r="K29" s="47">
        <f t="shared" ref="K29:N30" si="23">+J29</f>
        <v>0</v>
      </c>
      <c r="L29" s="47">
        <f t="shared" si="23"/>
        <v>0</v>
      </c>
      <c r="M29" s="47">
        <f t="shared" si="23"/>
        <v>0</v>
      </c>
      <c r="N29" s="47">
        <f t="shared" si="23"/>
        <v>0</v>
      </c>
    </row>
    <row r="30" spans="1:15" x14ac:dyDescent="0.3">
      <c r="A30" s="42" t="s">
        <v>138</v>
      </c>
      <c r="B30" s="45" t="str">
        <f t="shared" ref="B30:I30" si="24">+IFERROR(B28-B29,"nm")</f>
        <v>nm</v>
      </c>
      <c r="C30" s="45">
        <f t="shared" si="24"/>
        <v>3.8961959438250648E-3</v>
      </c>
      <c r="D30" s="45">
        <f t="shared" si="24"/>
        <v>-4.7380141403426806E-5</v>
      </c>
      <c r="E30" s="45">
        <f t="shared" si="24"/>
        <v>-0.1209058837330898</v>
      </c>
      <c r="F30" s="45">
        <f t="shared" si="24"/>
        <v>-5.9403496979567455E-3</v>
      </c>
      <c r="G30" s="45">
        <f t="shared" si="24"/>
        <v>-5.4339241078414716E-2</v>
      </c>
      <c r="H30" s="45">
        <f t="shared" si="24"/>
        <v>-9.9105666749643384E-2</v>
      </c>
      <c r="I30" s="45">
        <f t="shared" si="24"/>
        <v>2.2832140015910107E-3</v>
      </c>
      <c r="J30" s="47">
        <v>0</v>
      </c>
      <c r="K30" s="47">
        <f t="shared" si="23"/>
        <v>0</v>
      </c>
      <c r="L30" s="47">
        <f t="shared" si="23"/>
        <v>0</v>
      </c>
      <c r="M30" s="47">
        <f t="shared" si="23"/>
        <v>0</v>
      </c>
      <c r="N30" s="47">
        <f t="shared" si="23"/>
        <v>0</v>
      </c>
    </row>
    <row r="31" spans="1:15" x14ac:dyDescent="0.3">
      <c r="A31" s="43" t="s">
        <v>115</v>
      </c>
      <c r="B31" s="3">
        <f>+[1]Historicals!B110</f>
        <v>824</v>
      </c>
      <c r="C31" s="3">
        <f>+[1]Historicals!C110</f>
        <v>719</v>
      </c>
      <c r="D31" s="3">
        <f>+[1]Historicals!D110</f>
        <v>646</v>
      </c>
      <c r="E31" s="3">
        <f>+[1]Historicals!E110</f>
        <v>595</v>
      </c>
      <c r="F31" s="3">
        <f>+[1]Historicals!F110</f>
        <v>597</v>
      </c>
      <c r="G31" s="3">
        <f>+[1]Historicals!G110</f>
        <v>516</v>
      </c>
      <c r="H31" s="3">
        <f>+[1]Historicals!H110</f>
        <v>507</v>
      </c>
      <c r="I31" s="3">
        <f>+[1]Historicals!I110</f>
        <v>633</v>
      </c>
      <c r="J31" s="3">
        <f>+I31*(1+J32)</f>
        <v>633</v>
      </c>
      <c r="K31" s="3">
        <f>+J31*(1+K32)</f>
        <v>633</v>
      </c>
      <c r="L31" s="3">
        <f>+K31*(1+L32)</f>
        <v>633</v>
      </c>
      <c r="M31" s="3">
        <f>+L31*(1+M32)</f>
        <v>633</v>
      </c>
      <c r="N31" s="3">
        <f>+M31*(1+N32)</f>
        <v>633</v>
      </c>
    </row>
    <row r="32" spans="1:15" x14ac:dyDescent="0.3">
      <c r="A32" s="42" t="s">
        <v>129</v>
      </c>
      <c r="B32" s="45" t="str">
        <f t="shared" ref="B32:I32" si="25">+IFERROR(B31/A31-1,"nm")</f>
        <v>nm</v>
      </c>
      <c r="C32" s="45">
        <f t="shared" si="25"/>
        <v>-0.12742718446601942</v>
      </c>
      <c r="D32" s="45">
        <f t="shared" si="25"/>
        <v>-0.10152990264255912</v>
      </c>
      <c r="E32" s="45">
        <f t="shared" si="25"/>
        <v>-7.8947368421052655E-2</v>
      </c>
      <c r="F32" s="45">
        <f t="shared" si="25"/>
        <v>3.3613445378151141E-3</v>
      </c>
      <c r="G32" s="45">
        <f t="shared" si="25"/>
        <v>-0.13567839195979903</v>
      </c>
      <c r="H32" s="45">
        <f t="shared" si="25"/>
        <v>-1.744186046511631E-2</v>
      </c>
      <c r="I32" s="45">
        <f t="shared" si="25"/>
        <v>0.24852071005917153</v>
      </c>
      <c r="J32" s="45">
        <f>+J33+J34</f>
        <v>0</v>
      </c>
      <c r="K32" s="45">
        <f>+K33+K34</f>
        <v>0</v>
      </c>
      <c r="L32" s="45">
        <f>+L33+L34</f>
        <v>0</v>
      </c>
      <c r="M32" s="45">
        <f>+M33+M34</f>
        <v>0</v>
      </c>
      <c r="N32" s="45">
        <f>+N33+N34</f>
        <v>0</v>
      </c>
    </row>
    <row r="33" spans="1:14" x14ac:dyDescent="0.3">
      <c r="A33" s="42" t="s">
        <v>137</v>
      </c>
      <c r="B33" s="45">
        <f>+[1]Historicals!B182</f>
        <v>0</v>
      </c>
      <c r="C33" s="45" t="e">
        <f>+[1]Historicals!C182</f>
        <v>#VALUE!</v>
      </c>
      <c r="D33" s="45">
        <f>+[1]Historicals!D182</f>
        <v>-0.12742718446601942</v>
      </c>
      <c r="E33" s="45">
        <f>+[1]Historicals!E182</f>
        <v>-0.10152990264255911</v>
      </c>
      <c r="F33" s="45">
        <f>+[1]Historicals!F182</f>
        <v>-7.8947368421052627E-2</v>
      </c>
      <c r="G33" s="45">
        <f>+[1]Historicals!G182</f>
        <v>3.3613445378151263E-3</v>
      </c>
      <c r="H33" s="45">
        <f>+[1]Historicals!H182</f>
        <v>-0.135678391959799</v>
      </c>
      <c r="I33" s="45">
        <f>+[1]Historicals!I182</f>
        <v>0.25</v>
      </c>
      <c r="J33" s="47">
        <v>0</v>
      </c>
      <c r="K33" s="47">
        <f t="shared" ref="K33:N34" si="26">+J33</f>
        <v>0</v>
      </c>
      <c r="L33" s="47">
        <f t="shared" si="26"/>
        <v>0</v>
      </c>
      <c r="M33" s="47">
        <f t="shared" si="26"/>
        <v>0</v>
      </c>
      <c r="N33" s="47">
        <f t="shared" si="26"/>
        <v>0</v>
      </c>
    </row>
    <row r="34" spans="1:14" x14ac:dyDescent="0.3">
      <c r="A34" s="42" t="s">
        <v>138</v>
      </c>
      <c r="B34" s="45" t="str">
        <f t="shared" ref="B34:I34" si="27">+IFERROR(B32-B33,"nm")</f>
        <v>nm</v>
      </c>
      <c r="C34" s="45" t="str">
        <f t="shared" si="27"/>
        <v>nm</v>
      </c>
      <c r="D34" s="45">
        <f t="shared" si="27"/>
        <v>2.5897281823460294E-2</v>
      </c>
      <c r="E34" s="45">
        <f t="shared" si="27"/>
        <v>2.2582534221506453E-2</v>
      </c>
      <c r="F34" s="45">
        <f t="shared" si="27"/>
        <v>8.2308712958867741E-2</v>
      </c>
      <c r="G34" s="45">
        <f t="shared" si="27"/>
        <v>-0.13903973649761414</v>
      </c>
      <c r="H34" s="45">
        <f t="shared" si="27"/>
        <v>0.11823653149468269</v>
      </c>
      <c r="I34" s="45">
        <f t="shared" si="27"/>
        <v>-1.4792899408284654E-3</v>
      </c>
      <c r="J34" s="47">
        <v>0</v>
      </c>
      <c r="K34" s="47">
        <f t="shared" si="26"/>
        <v>0</v>
      </c>
      <c r="L34" s="47">
        <f t="shared" si="26"/>
        <v>0</v>
      </c>
      <c r="M34" s="47">
        <f t="shared" si="26"/>
        <v>0</v>
      </c>
      <c r="N34" s="47">
        <f t="shared" si="26"/>
        <v>0</v>
      </c>
    </row>
    <row r="35" spans="1:14" x14ac:dyDescent="0.3">
      <c r="A35" s="9" t="s">
        <v>130</v>
      </c>
      <c r="B35" s="46">
        <f t="shared" ref="B35:H35" si="28">+B42+B38</f>
        <v>3766</v>
      </c>
      <c r="C35" s="46">
        <f t="shared" si="28"/>
        <v>3896</v>
      </c>
      <c r="D35" s="46">
        <f t="shared" si="28"/>
        <v>4015</v>
      </c>
      <c r="E35" s="46">
        <f t="shared" si="28"/>
        <v>3760</v>
      </c>
      <c r="F35" s="46">
        <f t="shared" si="28"/>
        <v>4074</v>
      </c>
      <c r="G35" s="46">
        <f t="shared" si="28"/>
        <v>3047</v>
      </c>
      <c r="H35" s="46">
        <f t="shared" si="28"/>
        <v>5219</v>
      </c>
      <c r="I35" s="46">
        <f>+I42+I38</f>
        <v>5238</v>
      </c>
      <c r="J35" s="46">
        <f>+J21*J37</f>
        <v>5238</v>
      </c>
      <c r="K35" s="46">
        <f>+K21*K37</f>
        <v>5238</v>
      </c>
      <c r="L35" s="46">
        <f>+L21*L37</f>
        <v>5238</v>
      </c>
      <c r="M35" s="46">
        <f>+M21*M37</f>
        <v>5238</v>
      </c>
      <c r="N35" s="46">
        <f>+N21*N37</f>
        <v>5238</v>
      </c>
    </row>
    <row r="36" spans="1:14" x14ac:dyDescent="0.3">
      <c r="A36" s="44" t="s">
        <v>129</v>
      </c>
      <c r="B36" s="45" t="str">
        <f t="shared" ref="B36:N36" si="29">+IFERROR(B35/A35-1,"nm")</f>
        <v>nm</v>
      </c>
      <c r="C36" s="45">
        <f t="shared" si="29"/>
        <v>3.4519383961763239E-2</v>
      </c>
      <c r="D36" s="45">
        <f t="shared" si="29"/>
        <v>3.0544147843942548E-2</v>
      </c>
      <c r="E36" s="45">
        <f t="shared" si="29"/>
        <v>-6.3511830635118338E-2</v>
      </c>
      <c r="F36" s="45">
        <f t="shared" si="29"/>
        <v>8.3510638297872308E-2</v>
      </c>
      <c r="G36" s="45">
        <f t="shared" si="29"/>
        <v>-0.25208640157093765</v>
      </c>
      <c r="H36" s="45">
        <f t="shared" si="29"/>
        <v>0.71283229405973092</v>
      </c>
      <c r="I36" s="45">
        <f t="shared" si="29"/>
        <v>3.6405441655489312E-3</v>
      </c>
      <c r="J36" s="45">
        <f t="shared" si="29"/>
        <v>0</v>
      </c>
      <c r="K36" s="45">
        <f t="shared" si="29"/>
        <v>0</v>
      </c>
      <c r="L36" s="45">
        <f t="shared" si="29"/>
        <v>0</v>
      </c>
      <c r="M36" s="45">
        <f t="shared" si="29"/>
        <v>0</v>
      </c>
      <c r="N36" s="45">
        <f t="shared" si="29"/>
        <v>0</v>
      </c>
    </row>
    <row r="37" spans="1:14" x14ac:dyDescent="0.3">
      <c r="A37" s="44" t="s">
        <v>131</v>
      </c>
      <c r="B37" s="45">
        <f t="shared" ref="B37:H37" si="30">+IFERROR(B35/B$21,"nm")</f>
        <v>0.27409024745269289</v>
      </c>
      <c r="C37" s="45">
        <f t="shared" si="30"/>
        <v>0.26388512598211866</v>
      </c>
      <c r="D37" s="45">
        <f t="shared" si="30"/>
        <v>0.26386698212407994</v>
      </c>
      <c r="E37" s="45">
        <f t="shared" si="30"/>
        <v>0.25311342982160889</v>
      </c>
      <c r="F37" s="45">
        <f t="shared" si="30"/>
        <v>0.25619418941013711</v>
      </c>
      <c r="G37" s="45">
        <f t="shared" si="30"/>
        <v>0.2103700635183651</v>
      </c>
      <c r="H37" s="45">
        <f t="shared" si="30"/>
        <v>0.30380115256999823</v>
      </c>
      <c r="I37" s="45">
        <f>+IFERROR(I35/I$21,"nm")</f>
        <v>0.28540293140086087</v>
      </c>
      <c r="J37" s="47">
        <f>+I37</f>
        <v>0.28540293140086087</v>
      </c>
      <c r="K37" s="47">
        <f>+J37</f>
        <v>0.28540293140086087</v>
      </c>
      <c r="L37" s="47">
        <f>+K37</f>
        <v>0.28540293140086087</v>
      </c>
      <c r="M37" s="47">
        <f>+L37</f>
        <v>0.28540293140086087</v>
      </c>
      <c r="N37" s="47">
        <f>+M37</f>
        <v>0.28540293140086087</v>
      </c>
    </row>
    <row r="38" spans="1:14" x14ac:dyDescent="0.3">
      <c r="A38" s="9" t="s">
        <v>132</v>
      </c>
      <c r="B38" s="9">
        <f>+[1]Historicals!B167</f>
        <v>121</v>
      </c>
      <c r="C38" s="9">
        <f>+[1]Historicals!C167</f>
        <v>133</v>
      </c>
      <c r="D38" s="9">
        <f>+[1]Historicals!D167</f>
        <v>140</v>
      </c>
      <c r="E38" s="9">
        <f>+[1]Historicals!E167</f>
        <v>160</v>
      </c>
      <c r="F38" s="9">
        <f>+[1]Historicals!F167</f>
        <v>149</v>
      </c>
      <c r="G38" s="9">
        <f>+[1]Historicals!G167</f>
        <v>148</v>
      </c>
      <c r="H38" s="9">
        <f>+[1]Historicals!H167</f>
        <v>130</v>
      </c>
      <c r="I38" s="9">
        <f>+[1]Historicals!I167</f>
        <v>124</v>
      </c>
      <c r="J38" s="46">
        <f>+J41*J48</f>
        <v>124.00000000000001</v>
      </c>
      <c r="K38" s="46">
        <f>+K41*K48</f>
        <v>124.00000000000001</v>
      </c>
      <c r="L38" s="46">
        <f>+L41*L48</f>
        <v>124.00000000000001</v>
      </c>
      <c r="M38" s="46">
        <f>+M41*M48</f>
        <v>124.00000000000001</v>
      </c>
      <c r="N38" s="46">
        <f>+N41*N48</f>
        <v>124.00000000000001</v>
      </c>
    </row>
    <row r="39" spans="1:14" x14ac:dyDescent="0.3">
      <c r="A39" s="44" t="s">
        <v>129</v>
      </c>
      <c r="B39" s="45" t="str">
        <f t="shared" ref="B39:N39" si="31">+IFERROR(B38/A38-1,"nm")</f>
        <v>nm</v>
      </c>
      <c r="C39" s="45">
        <f t="shared" si="31"/>
        <v>9.9173553719008156E-2</v>
      </c>
      <c r="D39" s="45">
        <f t="shared" si="31"/>
        <v>5.2631578947368363E-2</v>
      </c>
      <c r="E39" s="45">
        <f t="shared" si="31"/>
        <v>0.14285714285714279</v>
      </c>
      <c r="F39" s="45">
        <f t="shared" si="31"/>
        <v>-6.8749999999999978E-2</v>
      </c>
      <c r="G39" s="45">
        <f t="shared" si="31"/>
        <v>-6.7114093959731447E-3</v>
      </c>
      <c r="H39" s="45">
        <f t="shared" si="31"/>
        <v>-0.1216216216216216</v>
      </c>
      <c r="I39" s="45">
        <f t="shared" si="31"/>
        <v>-4.6153846153846101E-2</v>
      </c>
      <c r="J39" s="45">
        <f t="shared" si="31"/>
        <v>2.2204460492503131E-16</v>
      </c>
      <c r="K39" s="45">
        <f t="shared" si="31"/>
        <v>0</v>
      </c>
      <c r="L39" s="45">
        <f t="shared" si="31"/>
        <v>0</v>
      </c>
      <c r="M39" s="45">
        <f t="shared" si="31"/>
        <v>0</v>
      </c>
      <c r="N39" s="45">
        <f t="shared" si="31"/>
        <v>0</v>
      </c>
    </row>
    <row r="40" spans="1:14" x14ac:dyDescent="0.3">
      <c r="A40" s="44" t="s">
        <v>133</v>
      </c>
      <c r="B40" s="45">
        <f t="shared" ref="B40:N40" si="32">+IFERROR(B38/B$21,"nm")</f>
        <v>8.8064046579330417E-3</v>
      </c>
      <c r="C40" s="45">
        <f t="shared" si="32"/>
        <v>9.0083988079111346E-3</v>
      </c>
      <c r="D40" s="45">
        <f t="shared" si="32"/>
        <v>9.2008412197686646E-3</v>
      </c>
      <c r="E40" s="45">
        <f t="shared" si="32"/>
        <v>1.0770784247728038E-2</v>
      </c>
      <c r="F40" s="45">
        <f t="shared" si="32"/>
        <v>9.3698905798012821E-3</v>
      </c>
      <c r="G40" s="45">
        <f t="shared" si="32"/>
        <v>1.0218171775752554E-2</v>
      </c>
      <c r="H40" s="45">
        <f t="shared" si="32"/>
        <v>7.5673787764130628E-3</v>
      </c>
      <c r="I40" s="45">
        <f t="shared" si="32"/>
        <v>6.7563886013185855E-3</v>
      </c>
      <c r="J40" s="45">
        <f t="shared" si="32"/>
        <v>6.7563886013185864E-3</v>
      </c>
      <c r="K40" s="45">
        <f t="shared" si="32"/>
        <v>6.7563886013185864E-3</v>
      </c>
      <c r="L40" s="45">
        <f t="shared" si="32"/>
        <v>6.7563886013185864E-3</v>
      </c>
      <c r="M40" s="45">
        <f t="shared" si="32"/>
        <v>6.7563886013185864E-3</v>
      </c>
      <c r="N40" s="45">
        <f t="shared" si="32"/>
        <v>6.7563886013185864E-3</v>
      </c>
    </row>
    <row r="41" spans="1:14" x14ac:dyDescent="0.3">
      <c r="A41" s="44" t="s">
        <v>140</v>
      </c>
      <c r="B41" s="45">
        <f t="shared" ref="B41:H41" si="33">+IFERROR(B38/B48,"nm")</f>
        <v>0.19145569620253164</v>
      </c>
      <c r="C41" s="45">
        <f t="shared" si="33"/>
        <v>0.17924528301886791</v>
      </c>
      <c r="D41" s="45">
        <f t="shared" si="33"/>
        <v>0.17094017094017094</v>
      </c>
      <c r="E41" s="45">
        <f t="shared" si="33"/>
        <v>0.18867924528301888</v>
      </c>
      <c r="F41" s="45">
        <f t="shared" si="33"/>
        <v>0.18304668304668303</v>
      </c>
      <c r="G41" s="45">
        <f t="shared" si="33"/>
        <v>0.22945736434108527</v>
      </c>
      <c r="H41" s="45">
        <f t="shared" si="33"/>
        <v>0.21069692058346839</v>
      </c>
      <c r="I41" s="45">
        <f>+IFERROR(I38/I48,"nm")</f>
        <v>0.19405320813771518</v>
      </c>
      <c r="J41" s="47">
        <f>+I41</f>
        <v>0.19405320813771518</v>
      </c>
      <c r="K41" s="47">
        <f>+J41</f>
        <v>0.19405320813771518</v>
      </c>
      <c r="L41" s="47">
        <f>+K41</f>
        <v>0.19405320813771518</v>
      </c>
      <c r="M41" s="47">
        <f>+L41</f>
        <v>0.19405320813771518</v>
      </c>
      <c r="N41" s="47">
        <f>+M41</f>
        <v>0.19405320813771518</v>
      </c>
    </row>
    <row r="42" spans="1:14" x14ac:dyDescent="0.3">
      <c r="A42" s="9" t="s">
        <v>134</v>
      </c>
      <c r="B42" s="9">
        <f>+[1]Historicals!B134</f>
        <v>3645</v>
      </c>
      <c r="C42" s="9">
        <f>+[1]Historicals!C134</f>
        <v>3763</v>
      </c>
      <c r="D42" s="9">
        <f>+[1]Historicals!D134</f>
        <v>3875</v>
      </c>
      <c r="E42" s="9">
        <f>+[1]Historicals!E134</f>
        <v>3600</v>
      </c>
      <c r="F42" s="9">
        <f>+[1]Historicals!F134</f>
        <v>3925</v>
      </c>
      <c r="G42" s="9">
        <f>+[1]Historicals!G134</f>
        <v>2899</v>
      </c>
      <c r="H42" s="9">
        <f>+[1]Historicals!H134</f>
        <v>5089</v>
      </c>
      <c r="I42" s="9">
        <f>+[1]Historicals!I134</f>
        <v>5114</v>
      </c>
      <c r="J42" s="9">
        <f>+J35-J38</f>
        <v>5114</v>
      </c>
      <c r="K42" s="9">
        <f>+K35-K38</f>
        <v>5114</v>
      </c>
      <c r="L42" s="9">
        <f>+L35-L38</f>
        <v>5114</v>
      </c>
      <c r="M42" s="9">
        <f>+M35-M38</f>
        <v>5114</v>
      </c>
      <c r="N42" s="9">
        <f>+N35-N38</f>
        <v>5114</v>
      </c>
    </row>
    <row r="43" spans="1:14" x14ac:dyDescent="0.3">
      <c r="A43" s="44" t="s">
        <v>129</v>
      </c>
      <c r="B43" s="45" t="str">
        <f t="shared" ref="B43:N43" si="34">+IFERROR(B42/A42-1,"nm")</f>
        <v>nm</v>
      </c>
      <c r="C43" s="45">
        <f t="shared" si="34"/>
        <v>3.2373113854595292E-2</v>
      </c>
      <c r="D43" s="45">
        <f t="shared" si="34"/>
        <v>2.9763486579856391E-2</v>
      </c>
      <c r="E43" s="45">
        <f t="shared" si="34"/>
        <v>-7.096774193548383E-2</v>
      </c>
      <c r="F43" s="45">
        <f t="shared" si="34"/>
        <v>9.0277777777777679E-2</v>
      </c>
      <c r="G43" s="45">
        <f t="shared" si="34"/>
        <v>-0.26140127388535028</v>
      </c>
      <c r="H43" s="45">
        <f t="shared" si="34"/>
        <v>0.75543290789927564</v>
      </c>
      <c r="I43" s="45">
        <f t="shared" si="34"/>
        <v>4.9125564943997002E-3</v>
      </c>
      <c r="J43" s="45">
        <f t="shared" si="34"/>
        <v>0</v>
      </c>
      <c r="K43" s="45">
        <f t="shared" si="34"/>
        <v>0</v>
      </c>
      <c r="L43" s="45">
        <f t="shared" si="34"/>
        <v>0</v>
      </c>
      <c r="M43" s="45">
        <f t="shared" si="34"/>
        <v>0</v>
      </c>
      <c r="N43" s="45">
        <f t="shared" si="34"/>
        <v>0</v>
      </c>
    </row>
    <row r="44" spans="1:14" x14ac:dyDescent="0.3">
      <c r="A44" s="44" t="s">
        <v>131</v>
      </c>
      <c r="B44" s="45">
        <f t="shared" ref="B44:N44" si="35">+IFERROR(B42/B$21,"nm")</f>
        <v>0.26528384279475981</v>
      </c>
      <c r="C44" s="45">
        <f t="shared" si="35"/>
        <v>0.25487672717420751</v>
      </c>
      <c r="D44" s="45">
        <f t="shared" si="35"/>
        <v>0.25466614090431128</v>
      </c>
      <c r="E44" s="45">
        <f t="shared" si="35"/>
        <v>0.24234264557388085</v>
      </c>
      <c r="F44" s="45">
        <f t="shared" si="35"/>
        <v>0.2468242988303358</v>
      </c>
      <c r="G44" s="45">
        <f t="shared" si="35"/>
        <v>0.20015189174261253</v>
      </c>
      <c r="H44" s="45">
        <f t="shared" si="35"/>
        <v>0.29623377379358518</v>
      </c>
      <c r="I44" s="45">
        <f t="shared" si="35"/>
        <v>0.27864654279954232</v>
      </c>
      <c r="J44" s="45">
        <f t="shared" si="35"/>
        <v>0.27864654279954232</v>
      </c>
      <c r="K44" s="45">
        <f t="shared" si="35"/>
        <v>0.27864654279954232</v>
      </c>
      <c r="L44" s="45">
        <f t="shared" si="35"/>
        <v>0.27864654279954232</v>
      </c>
      <c r="M44" s="45">
        <f t="shared" si="35"/>
        <v>0.27864654279954232</v>
      </c>
      <c r="N44" s="45">
        <f t="shared" si="35"/>
        <v>0.27864654279954232</v>
      </c>
    </row>
    <row r="45" spans="1:14" x14ac:dyDescent="0.3">
      <c r="A45" s="9" t="s">
        <v>135</v>
      </c>
      <c r="B45" s="9">
        <f>+[1]Historicals!B156</f>
        <v>208</v>
      </c>
      <c r="C45" s="9">
        <f>+[1]Historicals!C156</f>
        <v>242</v>
      </c>
      <c r="D45" s="9">
        <f>+[1]Historicals!D156</f>
        <v>223</v>
      </c>
      <c r="E45" s="9">
        <f>+[1]Historicals!E156</f>
        <v>196</v>
      </c>
      <c r="F45" s="9">
        <f>+[1]Historicals!F156</f>
        <v>117</v>
      </c>
      <c r="G45" s="9">
        <f>+[1]Historicals!G156</f>
        <v>110</v>
      </c>
      <c r="H45" s="9">
        <f>+[1]Historicals!H156</f>
        <v>98</v>
      </c>
      <c r="I45" s="9">
        <f>+[1]Historicals!I156</f>
        <v>146</v>
      </c>
      <c r="J45" s="46">
        <f>+J21*J47</f>
        <v>146</v>
      </c>
      <c r="K45" s="46">
        <f>+K21*K47</f>
        <v>146</v>
      </c>
      <c r="L45" s="46">
        <f>+L21*L47</f>
        <v>146</v>
      </c>
      <c r="M45" s="46">
        <f>+M21*M47</f>
        <v>146</v>
      </c>
      <c r="N45" s="46">
        <f>+N21*N47</f>
        <v>146</v>
      </c>
    </row>
    <row r="46" spans="1:14" x14ac:dyDescent="0.3">
      <c r="A46" s="44" t="s">
        <v>129</v>
      </c>
      <c r="B46" s="45" t="str">
        <f t="shared" ref="B46:N46" si="36">+IFERROR(B45/A45-1,"nm")</f>
        <v>nm</v>
      </c>
      <c r="C46" s="45">
        <f t="shared" si="36"/>
        <v>0.16346153846153855</v>
      </c>
      <c r="D46" s="45">
        <f t="shared" si="36"/>
        <v>-7.8512396694214837E-2</v>
      </c>
      <c r="E46" s="45">
        <f t="shared" si="36"/>
        <v>-0.12107623318385652</v>
      </c>
      <c r="F46" s="45">
        <f t="shared" si="36"/>
        <v>-0.40306122448979587</v>
      </c>
      <c r="G46" s="45">
        <f t="shared" si="36"/>
        <v>-5.9829059829059839E-2</v>
      </c>
      <c r="H46" s="45">
        <f t="shared" si="36"/>
        <v>-0.10909090909090913</v>
      </c>
      <c r="I46" s="45">
        <f t="shared" si="36"/>
        <v>0.48979591836734704</v>
      </c>
      <c r="J46" s="45">
        <f t="shared" si="36"/>
        <v>0</v>
      </c>
      <c r="K46" s="45">
        <f t="shared" si="36"/>
        <v>0</v>
      </c>
      <c r="L46" s="45">
        <f t="shared" si="36"/>
        <v>0</v>
      </c>
      <c r="M46" s="45">
        <f t="shared" si="36"/>
        <v>0</v>
      </c>
      <c r="N46" s="45">
        <f t="shared" si="36"/>
        <v>0</v>
      </c>
    </row>
    <row r="47" spans="1:14" x14ac:dyDescent="0.3">
      <c r="A47" s="44" t="s">
        <v>133</v>
      </c>
      <c r="B47" s="45">
        <f t="shared" ref="B47:H47" si="37">+IFERROR(B45/B$21,"nm")</f>
        <v>1.5138282387190683E-2</v>
      </c>
      <c r="C47" s="45">
        <f t="shared" si="37"/>
        <v>1.6391221891086428E-2</v>
      </c>
      <c r="D47" s="45">
        <f t="shared" si="37"/>
        <v>1.4655625657202945E-2</v>
      </c>
      <c r="E47" s="45">
        <f t="shared" si="37"/>
        <v>1.3194210703466847E-2</v>
      </c>
      <c r="F47" s="45">
        <f t="shared" si="37"/>
        <v>7.3575650861526856E-3</v>
      </c>
      <c r="G47" s="45">
        <f t="shared" si="37"/>
        <v>7.5945871306268989E-3</v>
      </c>
      <c r="H47" s="45">
        <f t="shared" si="37"/>
        <v>5.7046393852960009E-3</v>
      </c>
      <c r="I47" s="45">
        <f>+IFERROR(I45/I$21,"nm")</f>
        <v>7.9551027080041418E-3</v>
      </c>
      <c r="J47" s="47">
        <f>+I47</f>
        <v>7.9551027080041418E-3</v>
      </c>
      <c r="K47" s="47">
        <f>+J47</f>
        <v>7.9551027080041418E-3</v>
      </c>
      <c r="L47" s="47">
        <f>+K47</f>
        <v>7.9551027080041418E-3</v>
      </c>
      <c r="M47" s="47">
        <f>+L47</f>
        <v>7.9551027080041418E-3</v>
      </c>
      <c r="N47" s="47">
        <f>+M47</f>
        <v>7.9551027080041418E-3</v>
      </c>
    </row>
    <row r="48" spans="1:14" x14ac:dyDescent="0.3">
      <c r="A48" s="9" t="s">
        <v>141</v>
      </c>
      <c r="B48" s="9">
        <f>+[1]Historicals!B145</f>
        <v>632</v>
      </c>
      <c r="C48" s="9">
        <f>+[1]Historicals!C145</f>
        <v>742</v>
      </c>
      <c r="D48" s="9">
        <f>+[1]Historicals!D145</f>
        <v>819</v>
      </c>
      <c r="E48" s="9">
        <f>+[1]Historicals!E145</f>
        <v>848</v>
      </c>
      <c r="F48" s="9">
        <f>+[1]Historicals!F145</f>
        <v>814</v>
      </c>
      <c r="G48" s="9">
        <f>+[1]Historicals!G145</f>
        <v>645</v>
      </c>
      <c r="H48" s="9">
        <f>+[1]Historicals!H145</f>
        <v>617</v>
      </c>
      <c r="I48" s="9">
        <f>+[1]Historicals!I145</f>
        <v>639</v>
      </c>
      <c r="J48" s="46">
        <f>+J21*J50</f>
        <v>639.00000000000011</v>
      </c>
      <c r="K48" s="46">
        <f>+K21*K50</f>
        <v>639.00000000000011</v>
      </c>
      <c r="L48" s="46">
        <f>+L21*L50</f>
        <v>639.00000000000011</v>
      </c>
      <c r="M48" s="46">
        <f>+M21*M50</f>
        <v>639.00000000000011</v>
      </c>
      <c r="N48" s="46">
        <f>+N21*N50</f>
        <v>639.00000000000011</v>
      </c>
    </row>
    <row r="49" spans="1:14" x14ac:dyDescent="0.3">
      <c r="A49" s="44" t="s">
        <v>129</v>
      </c>
      <c r="B49" s="45" t="str">
        <f t="shared" ref="B49:I49" si="38">+IFERROR(B48/A48-1,"nm")</f>
        <v>nm</v>
      </c>
      <c r="C49" s="45">
        <f t="shared" si="38"/>
        <v>0.17405063291139244</v>
      </c>
      <c r="D49" s="45">
        <f t="shared" si="38"/>
        <v>0.10377358490566047</v>
      </c>
      <c r="E49" s="45">
        <f t="shared" si="38"/>
        <v>3.5409035409035505E-2</v>
      </c>
      <c r="F49" s="45">
        <f t="shared" si="38"/>
        <v>-4.0094339622641528E-2</v>
      </c>
      <c r="G49" s="45">
        <f t="shared" si="38"/>
        <v>-0.20761670761670759</v>
      </c>
      <c r="H49" s="45">
        <f t="shared" si="38"/>
        <v>-4.3410852713178349E-2</v>
      </c>
      <c r="I49" s="45">
        <f t="shared" si="38"/>
        <v>3.5656401944894611E-2</v>
      </c>
      <c r="J49" s="45">
        <f>+J50+J51</f>
        <v>3.4817196098730456E-2</v>
      </c>
      <c r="K49" s="45">
        <f>+K50+K51</f>
        <v>3.4817196098730456E-2</v>
      </c>
      <c r="L49" s="45">
        <f>+L50+L51</f>
        <v>3.4817196098730456E-2</v>
      </c>
      <c r="M49" s="45">
        <f>+M50+M51</f>
        <v>3.4817196098730456E-2</v>
      </c>
      <c r="N49" s="45">
        <f>+N50+N51</f>
        <v>3.4817196098730456E-2</v>
      </c>
    </row>
    <row r="50" spans="1:14" x14ac:dyDescent="0.3">
      <c r="A50" s="44" t="s">
        <v>133</v>
      </c>
      <c r="B50" s="45">
        <f t="shared" ref="B50:H50" si="39">+IFERROR(B48/B$21,"nm")</f>
        <v>4.599708879184862E-2</v>
      </c>
      <c r="C50" s="45">
        <f t="shared" si="39"/>
        <v>5.0257382823083174E-2</v>
      </c>
      <c r="D50" s="45">
        <f t="shared" si="39"/>
        <v>5.3824921135646686E-2</v>
      </c>
      <c r="E50" s="45">
        <f t="shared" si="39"/>
        <v>5.7085156512958597E-2</v>
      </c>
      <c r="F50" s="45">
        <f t="shared" si="39"/>
        <v>5.1188529744686205E-2</v>
      </c>
      <c r="G50" s="45">
        <f t="shared" si="39"/>
        <v>4.4531897265948632E-2</v>
      </c>
      <c r="H50" s="45">
        <f t="shared" si="39"/>
        <v>3.5915943884975841E-2</v>
      </c>
      <c r="I50" s="45">
        <f>+IFERROR(I48/I$21,"nm")</f>
        <v>3.4817196098730456E-2</v>
      </c>
      <c r="J50" s="47">
        <f>+I50</f>
        <v>3.4817196098730456E-2</v>
      </c>
      <c r="K50" s="47">
        <f>+J50</f>
        <v>3.4817196098730456E-2</v>
      </c>
      <c r="L50" s="47">
        <f>+K50</f>
        <v>3.4817196098730456E-2</v>
      </c>
      <c r="M50" s="47">
        <f>+L50</f>
        <v>3.4817196098730456E-2</v>
      </c>
      <c r="N50" s="47">
        <f>+M50</f>
        <v>3.4817196098730456E-2</v>
      </c>
    </row>
    <row r="51" spans="1:14" x14ac:dyDescent="0.3">
      <c r="A51" s="41" t="str">
        <f>+[1]Historicals!A111</f>
        <v>Europe, Middle East &amp; Africa</v>
      </c>
      <c r="B51" s="41"/>
      <c r="C51" s="41"/>
      <c r="D51" s="41"/>
      <c r="E51" s="41"/>
      <c r="F51" s="41"/>
      <c r="G51" s="41"/>
      <c r="H51" s="41"/>
      <c r="I51" s="41"/>
      <c r="J51" s="37"/>
      <c r="K51" s="37"/>
      <c r="L51" s="37"/>
      <c r="M51" s="37"/>
      <c r="N51" s="37"/>
    </row>
    <row r="52" spans="1:14" x14ac:dyDescent="0.3">
      <c r="A52" s="9" t="s">
        <v>136</v>
      </c>
      <c r="B52" s="9">
        <f>+[2]Historicals!B111</f>
        <v>7126</v>
      </c>
      <c r="C52" s="9">
        <f>+[2]Historicals!C111</f>
        <v>7568</v>
      </c>
      <c r="D52" s="9">
        <f>+[2]Historicals!D111</f>
        <v>7970</v>
      </c>
      <c r="E52" s="9">
        <f>+[2]Historicals!E111</f>
        <v>9242</v>
      </c>
      <c r="F52" s="9">
        <f>+[2]Historicals!F111</f>
        <v>9812</v>
      </c>
      <c r="G52" s="9">
        <f>+[2]Historicals!G111</f>
        <v>9347</v>
      </c>
      <c r="H52" s="9">
        <f>+[2]Historicals!H111</f>
        <v>11456</v>
      </c>
      <c r="I52" s="63">
        <f>+[2]Historicals!I111</f>
        <v>12479</v>
      </c>
      <c r="J52" s="63">
        <f>J54+J58+J62</f>
        <v>13169.203</v>
      </c>
      <c r="K52" s="63">
        <f>K54+K58+K62</f>
        <v>13880.667226999998</v>
      </c>
      <c r="L52" s="63">
        <f>L54+L58+L62</f>
        <v>14617.595448522998</v>
      </c>
      <c r="M52" s="63">
        <f>M54+M58+M62</f>
        <v>15393.792993683624</v>
      </c>
      <c r="N52" s="63">
        <f>N54+N58+N62</f>
        <v>16211.360081789746</v>
      </c>
    </row>
    <row r="53" spans="1:14" x14ac:dyDescent="0.3">
      <c r="A53" s="42" t="s">
        <v>129</v>
      </c>
      <c r="B53" s="45" t="str">
        <f t="shared" ref="B53:N53" si="40">+IFERROR(B52/A52-1,"nm")</f>
        <v>nm</v>
      </c>
      <c r="C53" s="45">
        <f t="shared" si="40"/>
        <v>6.2026382262138746E-2</v>
      </c>
      <c r="D53" s="45">
        <f t="shared" si="40"/>
        <v>5.3118393234672379E-2</v>
      </c>
      <c r="E53" s="45">
        <f t="shared" si="40"/>
        <v>0.15959849435382689</v>
      </c>
      <c r="F53" s="45">
        <f t="shared" si="40"/>
        <v>6.1674962129409261E-2</v>
      </c>
      <c r="G53" s="45">
        <f t="shared" si="40"/>
        <v>-4.7390949857317621E-2</v>
      </c>
      <c r="H53" s="45">
        <f t="shared" si="40"/>
        <v>0.22563389322777372</v>
      </c>
      <c r="I53" s="64">
        <f t="shared" si="40"/>
        <v>8.9298184357541999E-2</v>
      </c>
      <c r="J53" s="64">
        <f t="shared" si="40"/>
        <v>5.5309159387771478E-2</v>
      </c>
      <c r="K53" s="64">
        <f t="shared" si="40"/>
        <v>5.40248507825416E-2</v>
      </c>
      <c r="L53" s="64">
        <f t="shared" si="40"/>
        <v>5.3090259241253435E-2</v>
      </c>
      <c r="M53" s="64">
        <f t="shared" si="40"/>
        <v>5.3100220750674554E-2</v>
      </c>
      <c r="N53" s="64">
        <f t="shared" si="40"/>
        <v>5.3110178137486086E-2</v>
      </c>
    </row>
    <row r="54" spans="1:14" x14ac:dyDescent="0.3">
      <c r="A54" s="43" t="s">
        <v>113</v>
      </c>
      <c r="B54" s="9">
        <f>+[2]Historicals!B112</f>
        <v>4703</v>
      </c>
      <c r="C54" s="9">
        <f>+[2]Historicals!C112</f>
        <v>5043</v>
      </c>
      <c r="D54" s="9">
        <f>+[2]Historicals!D112</f>
        <v>5192</v>
      </c>
      <c r="E54" s="9">
        <f>+[2]Historicals!E112</f>
        <v>5875</v>
      </c>
      <c r="F54" s="9">
        <f>+[2]Historicals!F112</f>
        <v>6293</v>
      </c>
      <c r="G54" s="9">
        <f>+[2]Historicals!G112</f>
        <v>5892</v>
      </c>
      <c r="H54" s="9">
        <f>+[2]Historicals!H112</f>
        <v>6970</v>
      </c>
      <c r="I54" s="63">
        <f>+[2]Historicals!I112</f>
        <v>7388</v>
      </c>
      <c r="J54" s="63">
        <f>+I54*(1+J55)</f>
        <v>7794.3399999999992</v>
      </c>
      <c r="K54" s="63">
        <f>+J54*(1+K55)</f>
        <v>8223.0286999999989</v>
      </c>
      <c r="L54" s="63">
        <f>+K54*(1+L55)</f>
        <v>8675.2952784999979</v>
      </c>
      <c r="M54" s="63">
        <f>+L54*(1+M55)</f>
        <v>9152.4365188174979</v>
      </c>
      <c r="N54" s="63">
        <f>+M54*(1+N55)</f>
        <v>9655.82052735246</v>
      </c>
    </row>
    <row r="55" spans="1:14" x14ac:dyDescent="0.3">
      <c r="A55" s="42" t="s">
        <v>129</v>
      </c>
      <c r="B55" s="45" t="str">
        <f t="shared" ref="B55:H55" si="41">+IFERROR(B54/A54-1,"nm")</f>
        <v>nm</v>
      </c>
      <c r="C55" s="45">
        <f t="shared" si="41"/>
        <v>7.2294280246651077E-2</v>
      </c>
      <c r="D55" s="45">
        <f t="shared" si="41"/>
        <v>2.9545905215149659E-2</v>
      </c>
      <c r="E55" s="45">
        <f t="shared" si="41"/>
        <v>0.1315485362095532</v>
      </c>
      <c r="F55" s="45">
        <f t="shared" si="41"/>
        <v>7.1148936170212673E-2</v>
      </c>
      <c r="G55" s="45">
        <f t="shared" si="41"/>
        <v>-6.3721595423486432E-2</v>
      </c>
      <c r="H55" s="45">
        <f t="shared" si="41"/>
        <v>0.18295994568907004</v>
      </c>
      <c r="I55" s="64">
        <f>+IFERROR(I54/H54-1,"nm")</f>
        <v>5.9971305595408975E-2</v>
      </c>
      <c r="J55" s="64">
        <v>5.5E-2</v>
      </c>
      <c r="K55" s="64">
        <v>5.5E-2</v>
      </c>
      <c r="L55" s="64">
        <v>5.5E-2</v>
      </c>
      <c r="M55" s="64">
        <v>5.5E-2</v>
      </c>
      <c r="N55" s="64">
        <v>5.5E-2</v>
      </c>
    </row>
    <row r="56" spans="1:14" x14ac:dyDescent="0.3">
      <c r="A56" s="42" t="s">
        <v>137</v>
      </c>
      <c r="B56" s="45">
        <f>+[2]Historicals!B184</f>
        <v>0</v>
      </c>
      <c r="C56" s="45">
        <f>+[2]Historicals!C184</f>
        <v>7.2294280246651077E-2</v>
      </c>
      <c r="D56" s="45">
        <f>+[2]Historicals!D184</f>
        <v>2.9545905215149711E-2</v>
      </c>
      <c r="E56" s="45">
        <f>+[2]Historicals!E184</f>
        <v>0.13154853620955315</v>
      </c>
      <c r="F56" s="45">
        <f>+[2]Historicals!F184</f>
        <v>7.114893617021277E-2</v>
      </c>
      <c r="G56" s="45">
        <f>+[2]Historicals!G184</f>
        <v>-6.3721595423486418E-2</v>
      </c>
      <c r="H56" s="45">
        <f>+[2]Historicals!H184</f>
        <v>0.18295994568906992</v>
      </c>
      <c r="I56" s="64">
        <f>+[2]Historicals!I184</f>
        <v>0.09</v>
      </c>
      <c r="J56" s="65">
        <v>6.5000000000000002E-2</v>
      </c>
      <c r="K56" s="65">
        <f>J56</f>
        <v>6.5000000000000002E-2</v>
      </c>
      <c r="L56" s="65">
        <f t="shared" ref="L56:N57" si="42">K56</f>
        <v>6.5000000000000002E-2</v>
      </c>
      <c r="M56" s="65">
        <f t="shared" si="42"/>
        <v>6.5000000000000002E-2</v>
      </c>
      <c r="N56" s="65">
        <f t="shared" si="42"/>
        <v>6.5000000000000002E-2</v>
      </c>
    </row>
    <row r="57" spans="1:14" x14ac:dyDescent="0.3">
      <c r="A57" s="42" t="s">
        <v>138</v>
      </c>
      <c r="B57" s="45" t="str">
        <f t="shared" ref="B57:I57" si="43">+IFERROR(B55-B56,"nm")</f>
        <v>nm</v>
      </c>
      <c r="C57" s="45">
        <f t="shared" si="43"/>
        <v>0</v>
      </c>
      <c r="D57" s="45">
        <f t="shared" si="43"/>
        <v>-5.2041704279304213E-17</v>
      </c>
      <c r="E57" s="45">
        <f t="shared" si="43"/>
        <v>5.5511151231257827E-17</v>
      </c>
      <c r="F57" s="45">
        <f t="shared" si="43"/>
        <v>-9.7144514654701197E-17</v>
      </c>
      <c r="G57" s="45">
        <f t="shared" si="43"/>
        <v>-1.3877787807814457E-17</v>
      </c>
      <c r="H57" s="45">
        <f t="shared" si="43"/>
        <v>1.1102230246251565E-16</v>
      </c>
      <c r="I57" s="64">
        <f t="shared" si="43"/>
        <v>-3.0028694404591022E-2</v>
      </c>
      <c r="J57" s="65">
        <v>0</v>
      </c>
      <c r="K57" s="65">
        <f>J57</f>
        <v>0</v>
      </c>
      <c r="L57" s="65">
        <f t="shared" si="42"/>
        <v>0</v>
      </c>
      <c r="M57" s="65">
        <f t="shared" si="42"/>
        <v>0</v>
      </c>
      <c r="N57" s="65">
        <f t="shared" si="42"/>
        <v>0</v>
      </c>
    </row>
    <row r="58" spans="1:14" x14ac:dyDescent="0.3">
      <c r="A58" s="43" t="s">
        <v>114</v>
      </c>
      <c r="B58" s="9">
        <f>+[2]Historicals!B113</f>
        <v>2051</v>
      </c>
      <c r="C58" s="9">
        <f>+[2]Historicals!C113</f>
        <v>2149</v>
      </c>
      <c r="D58" s="9">
        <f>+[2]Historicals!D113</f>
        <v>2395</v>
      </c>
      <c r="E58" s="9">
        <f>+[2]Historicals!E113</f>
        <v>2940</v>
      </c>
      <c r="F58" s="9">
        <f>+[2]Historicals!F113</f>
        <v>3087</v>
      </c>
      <c r="G58" s="9">
        <f>+[2]Historicals!G113</f>
        <v>3053</v>
      </c>
      <c r="H58" s="9">
        <f>+[2]Historicals!H113</f>
        <v>3996</v>
      </c>
      <c r="I58" s="63">
        <f>+[2]Historicals!I113</f>
        <v>4527</v>
      </c>
      <c r="J58" s="63">
        <f>+I58*(1+J59)</f>
        <v>4748.8229999999994</v>
      </c>
      <c r="K58" s="63">
        <f>+J58*(1+K59)</f>
        <v>4981.5153269999992</v>
      </c>
      <c r="L58" s="63">
        <f>+K58*(1+L59)</f>
        <v>5225.6095780229989</v>
      </c>
      <c r="M58" s="63">
        <f>+L58*(1+M59)</f>
        <v>5481.6644473461256</v>
      </c>
      <c r="N58" s="63">
        <f>+M58*(1+N59)</f>
        <v>5750.2660052660858</v>
      </c>
    </row>
    <row r="59" spans="1:14" x14ac:dyDescent="0.3">
      <c r="A59" s="42" t="s">
        <v>129</v>
      </c>
      <c r="B59" s="45" t="str">
        <f t="shared" ref="B59:H59" si="44">+IFERROR(B58/A58-1,"nm")</f>
        <v>nm</v>
      </c>
      <c r="C59" s="45">
        <f t="shared" si="44"/>
        <v>4.7781569965870352E-2</v>
      </c>
      <c r="D59" s="45">
        <f t="shared" si="44"/>
        <v>0.11447184737087013</v>
      </c>
      <c r="E59" s="45">
        <f t="shared" si="44"/>
        <v>0.22755741127348639</v>
      </c>
      <c r="F59" s="45">
        <f t="shared" si="44"/>
        <v>5.0000000000000044E-2</v>
      </c>
      <c r="G59" s="45">
        <f t="shared" si="44"/>
        <v>-1.1013929381276322E-2</v>
      </c>
      <c r="H59" s="45">
        <f t="shared" si="44"/>
        <v>0.30887651490337364</v>
      </c>
      <c r="I59" s="64">
        <f>+IFERROR(I58/H58-1,"nm")</f>
        <v>0.13288288288288297</v>
      </c>
      <c r="J59" s="64">
        <f>J61+J60</f>
        <v>4.9000000000000002E-2</v>
      </c>
      <c r="K59" s="64">
        <f>K61+K60</f>
        <v>4.9000000000000002E-2</v>
      </c>
      <c r="L59" s="64">
        <f>L61+L60</f>
        <v>4.9000000000000002E-2</v>
      </c>
      <c r="M59" s="64">
        <f>M61+M60</f>
        <v>4.9000000000000002E-2</v>
      </c>
      <c r="N59" s="64">
        <f>N61+N60</f>
        <v>4.9000000000000002E-2</v>
      </c>
    </row>
    <row r="60" spans="1:14" x14ac:dyDescent="0.3">
      <c r="A60" s="42" t="s">
        <v>137</v>
      </c>
      <c r="B60" s="45">
        <f>+[2]Historicals!B185</f>
        <v>0</v>
      </c>
      <c r="C60" s="45">
        <f>+[2]Historicals!C185</f>
        <v>4.778156996587031E-2</v>
      </c>
      <c r="D60" s="45">
        <f>+[2]Historicals!D185</f>
        <v>0.11447184737087017</v>
      </c>
      <c r="E60" s="45">
        <f>+[2]Historicals!E185</f>
        <v>0.22755741127348644</v>
      </c>
      <c r="F60" s="45">
        <f>+[2]Historicals!F185</f>
        <v>0.05</v>
      </c>
      <c r="G60" s="45">
        <f>+[2]Historicals!G185</f>
        <v>-1.101392938127632E-2</v>
      </c>
      <c r="H60" s="45">
        <f>+[2]Historicals!H185</f>
        <v>0.30887651490337376</v>
      </c>
      <c r="I60" s="64">
        <f>+[2]Historicals!I185</f>
        <v>0.16</v>
      </c>
      <c r="J60" s="65">
        <v>4.9000000000000002E-2</v>
      </c>
      <c r="K60" s="65">
        <f>J60</f>
        <v>4.9000000000000002E-2</v>
      </c>
      <c r="L60" s="65">
        <f t="shared" ref="L60:N61" si="45">K60</f>
        <v>4.9000000000000002E-2</v>
      </c>
      <c r="M60" s="65">
        <f t="shared" si="45"/>
        <v>4.9000000000000002E-2</v>
      </c>
      <c r="N60" s="65">
        <f t="shared" si="45"/>
        <v>4.9000000000000002E-2</v>
      </c>
    </row>
    <row r="61" spans="1:14" x14ac:dyDescent="0.3">
      <c r="A61" s="42" t="s">
        <v>138</v>
      </c>
      <c r="B61" s="45" t="str">
        <f t="shared" ref="B61:H61" si="46">+IFERROR(B59-B60,"nm")</f>
        <v>nm</v>
      </c>
      <c r="C61" s="45">
        <f t="shared" si="46"/>
        <v>4.163336342344337E-17</v>
      </c>
      <c r="D61" s="45">
        <f t="shared" si="46"/>
        <v>-4.163336342344337E-17</v>
      </c>
      <c r="E61" s="45">
        <f t="shared" si="46"/>
        <v>-5.5511151231257827E-17</v>
      </c>
      <c r="F61" s="45">
        <f t="shared" si="46"/>
        <v>4.163336342344337E-17</v>
      </c>
      <c r="G61" s="45">
        <f t="shared" si="46"/>
        <v>-1.7347234759768071E-18</v>
      </c>
      <c r="H61" s="45">
        <f t="shared" si="46"/>
        <v>-1.1102230246251565E-16</v>
      </c>
      <c r="I61" s="64">
        <f>+IFERROR(I59-I60,"nm")</f>
        <v>-2.7117117117117034E-2</v>
      </c>
      <c r="J61" s="65">
        <v>0</v>
      </c>
      <c r="K61" s="65">
        <f>J61</f>
        <v>0</v>
      </c>
      <c r="L61" s="65">
        <f t="shared" si="45"/>
        <v>0</v>
      </c>
      <c r="M61" s="65">
        <f t="shared" si="45"/>
        <v>0</v>
      </c>
      <c r="N61" s="65">
        <f t="shared" si="45"/>
        <v>0</v>
      </c>
    </row>
    <row r="62" spans="1:14" x14ac:dyDescent="0.3">
      <c r="A62" s="43" t="s">
        <v>115</v>
      </c>
      <c r="B62" s="9">
        <f>+[2]Historicals!B114</f>
        <v>372</v>
      </c>
      <c r="C62" s="9">
        <f>+[2]Historicals!C114</f>
        <v>376</v>
      </c>
      <c r="D62" s="9">
        <f>+[2]Historicals!D114</f>
        <v>383</v>
      </c>
      <c r="E62" s="9">
        <f>+[2]Historicals!E114</f>
        <v>427</v>
      </c>
      <c r="F62" s="9">
        <f>+[2]Historicals!F114</f>
        <v>432</v>
      </c>
      <c r="G62" s="9">
        <f>+[2]Historicals!G114</f>
        <v>402</v>
      </c>
      <c r="H62" s="9">
        <f>+[2]Historicals!H114</f>
        <v>490</v>
      </c>
      <c r="I62" s="63">
        <f>+[2]Historicals!I114</f>
        <v>564</v>
      </c>
      <c r="J62" s="63">
        <f>+I62*(1+J63)</f>
        <v>626.04000000000008</v>
      </c>
      <c r="K62" s="63">
        <f>+J62*(1+K63)</f>
        <v>676.12320000000011</v>
      </c>
      <c r="L62" s="63">
        <f>+K62*(1+L63)</f>
        <v>716.69059200000015</v>
      </c>
      <c r="M62" s="63">
        <f>+L62*(1+M63)</f>
        <v>759.69202752000024</v>
      </c>
      <c r="N62" s="63">
        <f>+M62*(1+N63)</f>
        <v>805.27354917120033</v>
      </c>
    </row>
    <row r="63" spans="1:14" x14ac:dyDescent="0.3">
      <c r="A63" s="42" t="s">
        <v>129</v>
      </c>
      <c r="B63" s="45" t="str">
        <f t="shared" ref="B63:H63" si="47">+IFERROR(B62/A62-1,"nm")</f>
        <v>nm</v>
      </c>
      <c r="C63" s="45">
        <f t="shared" si="47"/>
        <v>1.0752688172043001E-2</v>
      </c>
      <c r="D63" s="45">
        <f t="shared" si="47"/>
        <v>1.8617021276595702E-2</v>
      </c>
      <c r="E63" s="45">
        <f t="shared" si="47"/>
        <v>0.11488250652741505</v>
      </c>
      <c r="F63" s="45">
        <f t="shared" si="47"/>
        <v>1.1709601873536313E-2</v>
      </c>
      <c r="G63" s="45">
        <f t="shared" si="47"/>
        <v>-6.944444444444442E-2</v>
      </c>
      <c r="H63" s="45">
        <f t="shared" si="47"/>
        <v>0.21890547263681581</v>
      </c>
      <c r="I63" s="64">
        <f>+IFERROR(I62/H62-1,"nm")</f>
        <v>0.15102040816326534</v>
      </c>
      <c r="J63" s="64">
        <f>J65+J64</f>
        <v>0.11</v>
      </c>
      <c r="K63" s="64">
        <f>K65+K64</f>
        <v>0.08</v>
      </c>
      <c r="L63" s="64">
        <f>L65+L64</f>
        <v>0.06</v>
      </c>
      <c r="M63" s="64">
        <f>M65+M64</f>
        <v>0.06</v>
      </c>
      <c r="N63" s="64">
        <f>N65+N64</f>
        <v>0.06</v>
      </c>
    </row>
    <row r="64" spans="1:14" x14ac:dyDescent="0.3">
      <c r="A64" s="42" t="s">
        <v>137</v>
      </c>
      <c r="B64" s="45">
        <f>+[2]Historicals!B186</f>
        <v>0</v>
      </c>
      <c r="C64" s="45">
        <f>+[2]Historicals!C186</f>
        <v>1.0752688172043012E-2</v>
      </c>
      <c r="D64" s="45">
        <f>+[2]Historicals!D186</f>
        <v>1.8617021276595744E-2</v>
      </c>
      <c r="E64" s="45">
        <f>+[2]Historicals!E186</f>
        <v>0.11488250652741515</v>
      </c>
      <c r="F64" s="45">
        <f>+[2]Historicals!F186</f>
        <v>1.1709601873536301E-2</v>
      </c>
      <c r="G64" s="45">
        <f>+[2]Historicals!G186</f>
        <v>-6.9444444444444448E-2</v>
      </c>
      <c r="H64" s="45">
        <f>+[2]Historicals!H186</f>
        <v>0.21890547263681592</v>
      </c>
      <c r="I64" s="64">
        <f>+[2]Historicals!I186</f>
        <v>0.17</v>
      </c>
      <c r="J64" s="65">
        <v>0.11</v>
      </c>
      <c r="K64" s="65">
        <v>0.08</v>
      </c>
      <c r="L64" s="65">
        <v>0.06</v>
      </c>
      <c r="M64" s="65">
        <f t="shared" ref="L64:N65" si="48">L64</f>
        <v>0.06</v>
      </c>
      <c r="N64" s="65">
        <f t="shared" si="48"/>
        <v>0.06</v>
      </c>
    </row>
    <row r="65" spans="1:14" x14ac:dyDescent="0.3">
      <c r="A65" s="42" t="s">
        <v>138</v>
      </c>
      <c r="B65" s="45" t="str">
        <f t="shared" ref="B65:H65" si="49">+IFERROR(B63-B64,"nm")</f>
        <v>nm</v>
      </c>
      <c r="C65" s="45">
        <f t="shared" si="49"/>
        <v>-1.0408340855860843E-17</v>
      </c>
      <c r="D65" s="45">
        <f t="shared" si="49"/>
        <v>-4.163336342344337E-17</v>
      </c>
      <c r="E65" s="45">
        <f t="shared" si="49"/>
        <v>-9.7144514654701197E-17</v>
      </c>
      <c r="F65" s="45">
        <f t="shared" si="49"/>
        <v>1.214306433183765E-17</v>
      </c>
      <c r="G65" s="45">
        <f t="shared" si="49"/>
        <v>2.7755575615628914E-17</v>
      </c>
      <c r="H65" s="45">
        <f t="shared" si="49"/>
        <v>-1.1102230246251565E-16</v>
      </c>
      <c r="I65" s="64">
        <f>+IFERROR(I63-I64,"nm")</f>
        <v>-1.8979591836734672E-2</v>
      </c>
      <c r="J65" s="65">
        <v>0</v>
      </c>
      <c r="K65" s="65">
        <f>J65</f>
        <v>0</v>
      </c>
      <c r="L65" s="65">
        <f t="shared" si="48"/>
        <v>0</v>
      </c>
      <c r="M65" s="65">
        <f t="shared" si="48"/>
        <v>0</v>
      </c>
      <c r="N65" s="65">
        <f t="shared" si="48"/>
        <v>0</v>
      </c>
    </row>
    <row r="66" spans="1:14" x14ac:dyDescent="0.3">
      <c r="A66" s="9" t="s">
        <v>130</v>
      </c>
      <c r="B66" s="46">
        <f t="shared" ref="B66:H66" si="50">+B73+B69</f>
        <v>1611</v>
      </c>
      <c r="C66" s="46">
        <f t="shared" si="50"/>
        <v>1871</v>
      </c>
      <c r="D66" s="46">
        <f t="shared" si="50"/>
        <v>1611</v>
      </c>
      <c r="E66" s="46">
        <f t="shared" si="50"/>
        <v>1703</v>
      </c>
      <c r="F66" s="46">
        <f t="shared" si="50"/>
        <v>2106</v>
      </c>
      <c r="G66" s="46">
        <f t="shared" si="50"/>
        <v>1673</v>
      </c>
      <c r="H66" s="46">
        <f t="shared" si="50"/>
        <v>2571</v>
      </c>
      <c r="I66" s="46">
        <f>+I73+I69</f>
        <v>3427</v>
      </c>
      <c r="J66" s="46">
        <f>+J52*J68</f>
        <v>3616.5444892218929</v>
      </c>
      <c r="K66" s="46">
        <f>+K52*K68</f>
        <v>3811.9277656005283</v>
      </c>
      <c r="L66" s="46">
        <f>+L52*L68</f>
        <v>4014.3039988851924</v>
      </c>
      <c r="M66" s="46">
        <f>+M52*M68</f>
        <v>4227.4644273863114</v>
      </c>
      <c r="N66" s="46">
        <f>+N52*N68</f>
        <v>4451.985816194684</v>
      </c>
    </row>
    <row r="67" spans="1:14" x14ac:dyDescent="0.3">
      <c r="A67" s="44" t="s">
        <v>129</v>
      </c>
      <c r="B67" s="45" t="str">
        <f t="shared" ref="B67:N67" si="51">+IFERROR(B66/A66-1,"nm")</f>
        <v>nm</v>
      </c>
      <c r="C67" s="45">
        <f t="shared" si="51"/>
        <v>0.16139044072004971</v>
      </c>
      <c r="D67" s="45">
        <f t="shared" si="51"/>
        <v>-0.13896312132549438</v>
      </c>
      <c r="E67" s="45">
        <f t="shared" si="51"/>
        <v>5.7107386716325204E-2</v>
      </c>
      <c r="F67" s="45">
        <f t="shared" si="51"/>
        <v>0.23664122137404586</v>
      </c>
      <c r="G67" s="45">
        <f t="shared" si="51"/>
        <v>-0.20560303893637222</v>
      </c>
      <c r="H67" s="45">
        <f t="shared" si="51"/>
        <v>0.53676031081888831</v>
      </c>
      <c r="I67" s="64">
        <f t="shared" si="51"/>
        <v>0.33294437961882539</v>
      </c>
      <c r="J67" s="64">
        <f t="shared" si="51"/>
        <v>5.5309159387771478E-2</v>
      </c>
      <c r="K67" s="64">
        <f t="shared" si="51"/>
        <v>5.4024850782541378E-2</v>
      </c>
      <c r="L67" s="64">
        <f t="shared" si="51"/>
        <v>5.3090259241253435E-2</v>
      </c>
      <c r="M67" s="64">
        <f t="shared" si="51"/>
        <v>5.3100220750674554E-2</v>
      </c>
      <c r="N67" s="64">
        <f t="shared" si="51"/>
        <v>5.3110178137486086E-2</v>
      </c>
    </row>
    <row r="68" spans="1:14" x14ac:dyDescent="0.3">
      <c r="A68" s="44" t="s">
        <v>131</v>
      </c>
      <c r="B68" s="45">
        <f>+IFERROR(B66/B$52,"nm")</f>
        <v>0.22607353353915241</v>
      </c>
      <c r="C68" s="45">
        <f t="shared" ref="C68:I68" si="52">+IFERROR(C66/C$52,"nm")</f>
        <v>0.24722515856236787</v>
      </c>
      <c r="D68" s="45">
        <f t="shared" si="52"/>
        <v>0.20213299874529486</v>
      </c>
      <c r="E68" s="45">
        <f t="shared" si="52"/>
        <v>0.18426747457260334</v>
      </c>
      <c r="F68" s="45">
        <f t="shared" si="52"/>
        <v>0.21463514064410924</v>
      </c>
      <c r="G68" s="45">
        <f t="shared" si="52"/>
        <v>0.17898791055953783</v>
      </c>
      <c r="H68" s="45">
        <f t="shared" si="52"/>
        <v>0.22442388268156424</v>
      </c>
      <c r="I68" s="64">
        <f t="shared" si="52"/>
        <v>0.27462136389133746</v>
      </c>
      <c r="J68" s="65">
        <f>+I68</f>
        <v>0.27462136389133746</v>
      </c>
      <c r="K68" s="65">
        <f>+J68</f>
        <v>0.27462136389133746</v>
      </c>
      <c r="L68" s="65">
        <f>+K68</f>
        <v>0.27462136389133746</v>
      </c>
      <c r="M68" s="65">
        <f>+L68</f>
        <v>0.27462136389133746</v>
      </c>
      <c r="N68" s="65">
        <f>+M68</f>
        <v>0.27462136389133746</v>
      </c>
    </row>
    <row r="69" spans="1:14" x14ac:dyDescent="0.3">
      <c r="A69" s="9" t="s">
        <v>132</v>
      </c>
      <c r="B69" s="9">
        <f>+[2]Historicals!B168</f>
        <v>87</v>
      </c>
      <c r="C69" s="9">
        <f>+[2]Historicals!C168</f>
        <v>84</v>
      </c>
      <c r="D69" s="9">
        <f>+[2]Historicals!D168</f>
        <v>104</v>
      </c>
      <c r="E69" s="9">
        <f>+[2]Historicals!E168</f>
        <v>116</v>
      </c>
      <c r="F69" s="9">
        <f>+[2]Historicals!F168</f>
        <v>111</v>
      </c>
      <c r="G69" s="9">
        <f>+[2]Historicals!G168</f>
        <v>132</v>
      </c>
      <c r="H69" s="9">
        <f>+[2]Historicals!H168</f>
        <v>136</v>
      </c>
      <c r="I69" s="63">
        <f>+[2]Historicals!I168</f>
        <v>134</v>
      </c>
      <c r="J69" s="46">
        <f>+J72*J79</f>
        <v>141.41142735796137</v>
      </c>
      <c r="K69" s="46">
        <f>+K72*K79</f>
        <v>149.05115861992147</v>
      </c>
      <c r="L69" s="46">
        <f>+L72*L79</f>
        <v>156.96432327126226</v>
      </c>
      <c r="M69" s="46">
        <f>+M72*M79</f>
        <v>165.29916348694653</v>
      </c>
      <c r="N69" s="46">
        <f>+N72*N79</f>
        <v>174.07823150571568</v>
      </c>
    </row>
    <row r="70" spans="1:14" x14ac:dyDescent="0.3">
      <c r="A70" s="44" t="s">
        <v>129</v>
      </c>
      <c r="B70" s="45" t="str">
        <f t="shared" ref="B70:N70" si="53">+IFERROR(B69/A69-1,"nm")</f>
        <v>nm</v>
      </c>
      <c r="C70" s="45">
        <f t="shared" si="53"/>
        <v>-3.4482758620689613E-2</v>
      </c>
      <c r="D70" s="45">
        <f t="shared" si="53"/>
        <v>0.23809523809523814</v>
      </c>
      <c r="E70" s="45">
        <f t="shared" si="53"/>
        <v>0.11538461538461542</v>
      </c>
      <c r="F70" s="45">
        <f t="shared" si="53"/>
        <v>-4.31034482758621E-2</v>
      </c>
      <c r="G70" s="45">
        <f t="shared" si="53"/>
        <v>0.18918918918918926</v>
      </c>
      <c r="H70" s="45">
        <f t="shared" si="53"/>
        <v>3.0303030303030276E-2</v>
      </c>
      <c r="I70" s="64">
        <f t="shared" si="53"/>
        <v>-1.4705882352941124E-2</v>
      </c>
      <c r="J70" s="64">
        <f t="shared" si="53"/>
        <v>5.5309159387771478E-2</v>
      </c>
      <c r="K70" s="64">
        <f t="shared" si="53"/>
        <v>5.40248507825416E-2</v>
      </c>
      <c r="L70" s="64">
        <f t="shared" si="53"/>
        <v>5.3090259241253213E-2</v>
      </c>
      <c r="M70" s="64">
        <f t="shared" si="53"/>
        <v>5.3100220750674554E-2</v>
      </c>
      <c r="N70" s="64">
        <f t="shared" si="53"/>
        <v>5.3110178137486086E-2</v>
      </c>
    </row>
    <row r="71" spans="1:14" x14ac:dyDescent="0.3">
      <c r="A71" s="44" t="s">
        <v>133</v>
      </c>
      <c r="B71" s="45">
        <f>+IFERROR(B69/B$52,"nm")</f>
        <v>1.2208812798203761E-2</v>
      </c>
      <c r="C71" s="45">
        <f t="shared" ref="C71:N71" si="54">+IFERROR(C69/C$52,"nm")</f>
        <v>1.1099365750528542E-2</v>
      </c>
      <c r="D71" s="45">
        <f t="shared" si="54"/>
        <v>1.3048933500627352E-2</v>
      </c>
      <c r="E71" s="45">
        <f t="shared" si="54"/>
        <v>1.2551395801774508E-2</v>
      </c>
      <c r="F71" s="45">
        <f t="shared" si="54"/>
        <v>1.1312678353037097E-2</v>
      </c>
      <c r="G71" s="45">
        <f t="shared" si="54"/>
        <v>1.4122178239007167E-2</v>
      </c>
      <c r="H71" s="45">
        <f t="shared" si="54"/>
        <v>1.1871508379888268E-2</v>
      </c>
      <c r="I71" s="64">
        <f t="shared" si="54"/>
        <v>1.0738039907043834E-2</v>
      </c>
      <c r="J71" s="64">
        <f t="shared" si="54"/>
        <v>1.0738039907043834E-2</v>
      </c>
      <c r="K71" s="64">
        <f t="shared" si="54"/>
        <v>1.0738039907043835E-2</v>
      </c>
      <c r="L71" s="64">
        <f t="shared" si="54"/>
        <v>1.0738039907043834E-2</v>
      </c>
      <c r="M71" s="64">
        <f t="shared" si="54"/>
        <v>1.0738039907043834E-2</v>
      </c>
      <c r="N71" s="64">
        <f t="shared" si="54"/>
        <v>1.0738039907043834E-2</v>
      </c>
    </row>
    <row r="72" spans="1:14" x14ac:dyDescent="0.3">
      <c r="A72" s="44" t="s">
        <v>140</v>
      </c>
      <c r="B72" s="45">
        <f t="shared" ref="B72:I72" si="55">+IFERROR(B69/B79,"nm")</f>
        <v>0.1746987951807229</v>
      </c>
      <c r="C72" s="45">
        <f t="shared" si="55"/>
        <v>0.13145539906103287</v>
      </c>
      <c r="D72" s="45">
        <f t="shared" si="55"/>
        <v>0.1466854724964739</v>
      </c>
      <c r="E72" s="45">
        <f t="shared" si="55"/>
        <v>0.13663133097762073</v>
      </c>
      <c r="F72" s="45">
        <f t="shared" si="55"/>
        <v>0.11948331539289558</v>
      </c>
      <c r="G72" s="45">
        <f t="shared" si="55"/>
        <v>0.14915254237288136</v>
      </c>
      <c r="H72" s="45">
        <f t="shared" si="55"/>
        <v>0.1384928716904277</v>
      </c>
      <c r="I72" s="64">
        <f t="shared" si="55"/>
        <v>0.14565217391304347</v>
      </c>
      <c r="J72" s="65">
        <f>+I72</f>
        <v>0.14565217391304347</v>
      </c>
      <c r="K72" s="65">
        <f>+J72</f>
        <v>0.14565217391304347</v>
      </c>
      <c r="L72" s="65">
        <f>+K72</f>
        <v>0.14565217391304347</v>
      </c>
      <c r="M72" s="65">
        <f>+L72</f>
        <v>0.14565217391304347</v>
      </c>
      <c r="N72" s="65">
        <f>+M72</f>
        <v>0.14565217391304347</v>
      </c>
    </row>
    <row r="73" spans="1:14" x14ac:dyDescent="0.3">
      <c r="A73" s="9" t="s">
        <v>134</v>
      </c>
      <c r="B73" s="9">
        <f>[2]Historicals!B135</f>
        <v>1524</v>
      </c>
      <c r="C73" s="9">
        <f>[2]Historicals!C135</f>
        <v>1787</v>
      </c>
      <c r="D73" s="9">
        <f>[2]Historicals!D135</f>
        <v>1507</v>
      </c>
      <c r="E73" s="9">
        <f>[2]Historicals!E135</f>
        <v>1587</v>
      </c>
      <c r="F73" s="9">
        <f>[2]Historicals!F135</f>
        <v>1995</v>
      </c>
      <c r="G73" s="9">
        <f>[2]Historicals!G135</f>
        <v>1541</v>
      </c>
      <c r="H73" s="9">
        <f>[2]Historicals!H135</f>
        <v>2435</v>
      </c>
      <c r="I73" s="63">
        <f>[2]Historicals!I135</f>
        <v>3293</v>
      </c>
      <c r="J73" s="63">
        <f>+J66-J69</f>
        <v>3475.1330618639317</v>
      </c>
      <c r="K73" s="63">
        <f>+K66-K69</f>
        <v>3662.876606980607</v>
      </c>
      <c r="L73" s="63">
        <f>+L66-L69</f>
        <v>3857.33967561393</v>
      </c>
      <c r="M73" s="63">
        <f>+M66-M69</f>
        <v>4062.1652638993651</v>
      </c>
      <c r="N73" s="63">
        <f>+N66-N69</f>
        <v>4277.9075846889682</v>
      </c>
    </row>
    <row r="74" spans="1:14" x14ac:dyDescent="0.3">
      <c r="A74" s="44" t="s">
        <v>129</v>
      </c>
      <c r="B74" s="45" t="str">
        <f t="shared" ref="B74:N74" si="56">+IFERROR(B73/A73-1,"nm")</f>
        <v>nm</v>
      </c>
      <c r="C74" s="45">
        <f t="shared" si="56"/>
        <v>0.17257217847769035</v>
      </c>
      <c r="D74" s="45">
        <f t="shared" si="56"/>
        <v>-0.15668718522663683</v>
      </c>
      <c r="E74" s="45">
        <f t="shared" si="56"/>
        <v>5.3085600530855981E-2</v>
      </c>
      <c r="F74" s="45">
        <f t="shared" si="56"/>
        <v>0.25708884688090738</v>
      </c>
      <c r="G74" s="45">
        <f t="shared" si="56"/>
        <v>-0.22756892230576442</v>
      </c>
      <c r="H74" s="45">
        <f t="shared" si="56"/>
        <v>0.58014276443867629</v>
      </c>
      <c r="I74" s="64">
        <f t="shared" si="56"/>
        <v>0.3523613963039014</v>
      </c>
      <c r="J74" s="64">
        <f t="shared" si="56"/>
        <v>5.5309159387771478E-2</v>
      </c>
      <c r="K74" s="64">
        <f t="shared" si="56"/>
        <v>5.4024850782541378E-2</v>
      </c>
      <c r="L74" s="64">
        <f t="shared" si="56"/>
        <v>5.3090259241253435E-2</v>
      </c>
      <c r="M74" s="64">
        <f t="shared" si="56"/>
        <v>5.3100220750674554E-2</v>
      </c>
      <c r="N74" s="64">
        <f t="shared" si="56"/>
        <v>5.3110178137486086E-2</v>
      </c>
    </row>
    <row r="75" spans="1:14" x14ac:dyDescent="0.3">
      <c r="A75" s="44" t="s">
        <v>131</v>
      </c>
      <c r="B75" s="45">
        <f>+IFERROR(B73/B$52,"nm")</f>
        <v>0.21386472074094864</v>
      </c>
      <c r="C75" s="45">
        <f t="shared" ref="C75:N75" si="57">+IFERROR(C73/C$52,"nm")</f>
        <v>0.23612579281183932</v>
      </c>
      <c r="D75" s="45">
        <f t="shared" si="57"/>
        <v>0.1890840652446675</v>
      </c>
      <c r="E75" s="45">
        <f t="shared" si="57"/>
        <v>0.17171607877082881</v>
      </c>
      <c r="F75" s="45">
        <f t="shared" si="57"/>
        <v>0.20332246229107215</v>
      </c>
      <c r="G75" s="45">
        <f t="shared" si="57"/>
        <v>0.16486573232053064</v>
      </c>
      <c r="H75" s="45">
        <f t="shared" si="57"/>
        <v>0.21255237430167598</v>
      </c>
      <c r="I75" s="64">
        <f t="shared" si="57"/>
        <v>0.26388332398429359</v>
      </c>
      <c r="J75" s="64">
        <f t="shared" si="57"/>
        <v>0.26388332398429365</v>
      </c>
      <c r="K75" s="64">
        <f t="shared" si="57"/>
        <v>0.26388332398429359</v>
      </c>
      <c r="L75" s="64">
        <f t="shared" si="57"/>
        <v>0.26388332398429359</v>
      </c>
      <c r="M75" s="64">
        <f t="shared" si="57"/>
        <v>0.26388332398429359</v>
      </c>
      <c r="N75" s="64">
        <f t="shared" si="57"/>
        <v>0.26388332398429359</v>
      </c>
    </row>
    <row r="76" spans="1:14" x14ac:dyDescent="0.3">
      <c r="A76" s="9" t="s">
        <v>135</v>
      </c>
      <c r="B76" s="9">
        <f>+[2]Historicals!B157</f>
        <v>236</v>
      </c>
      <c r="C76" s="9">
        <f>+[2]Historicals!C157</f>
        <v>232</v>
      </c>
      <c r="D76" s="9">
        <f>+[2]Historicals!D157</f>
        <v>173</v>
      </c>
      <c r="E76" s="9">
        <f>+[2]Historicals!E157</f>
        <v>240</v>
      </c>
      <c r="F76" s="9">
        <f>+[2]Historicals!F157</f>
        <v>233</v>
      </c>
      <c r="G76" s="9">
        <f>+[2]Historicals!G157</f>
        <v>139</v>
      </c>
      <c r="H76" s="9">
        <f>+[2]Historicals!H157</f>
        <v>153</v>
      </c>
      <c r="I76" s="63">
        <f>+[2]Historicals!I157</f>
        <v>197</v>
      </c>
      <c r="J76" s="46">
        <f>+J52*J78</f>
        <v>207.89590439939096</v>
      </c>
      <c r="K76" s="46">
        <f>+K52*K78</f>
        <v>219.12744961286958</v>
      </c>
      <c r="L76" s="46">
        <f>+L52*L78</f>
        <v>230.7609827196915</v>
      </c>
      <c r="M76" s="46">
        <f>+M52*M78</f>
        <v>243.01444184274973</v>
      </c>
      <c r="N76" s="46">
        <f>+N52*N78</f>
        <v>255.9209821389999</v>
      </c>
    </row>
    <row r="77" spans="1:14" x14ac:dyDescent="0.3">
      <c r="A77" s="44" t="s">
        <v>129</v>
      </c>
      <c r="B77" s="45" t="str">
        <f t="shared" ref="B77:N77" si="58">+IFERROR(B76/A76-1,"nm")</f>
        <v>nm</v>
      </c>
      <c r="C77" s="45">
        <f t="shared" si="58"/>
        <v>-1.6949152542372836E-2</v>
      </c>
      <c r="D77" s="45">
        <f t="shared" si="58"/>
        <v>-0.25431034482758619</v>
      </c>
      <c r="E77" s="45">
        <f t="shared" si="58"/>
        <v>0.38728323699421963</v>
      </c>
      <c r="F77" s="45">
        <f t="shared" si="58"/>
        <v>-2.9166666666666674E-2</v>
      </c>
      <c r="G77" s="45">
        <f t="shared" si="58"/>
        <v>-0.40343347639484983</v>
      </c>
      <c r="H77" s="45">
        <f t="shared" si="58"/>
        <v>0.10071942446043169</v>
      </c>
      <c r="I77" s="64">
        <f t="shared" si="58"/>
        <v>0.28758169934640532</v>
      </c>
      <c r="J77" s="64">
        <f t="shared" si="58"/>
        <v>5.5309159387771256E-2</v>
      </c>
      <c r="K77" s="64">
        <f t="shared" si="58"/>
        <v>5.40248507825416E-2</v>
      </c>
      <c r="L77" s="64">
        <f t="shared" si="58"/>
        <v>5.3090259241253213E-2</v>
      </c>
      <c r="M77" s="64">
        <f t="shared" si="58"/>
        <v>5.3100220750674554E-2</v>
      </c>
      <c r="N77" s="64">
        <f t="shared" si="58"/>
        <v>5.3110178137486086E-2</v>
      </c>
    </row>
    <row r="78" spans="1:14" x14ac:dyDescent="0.3">
      <c r="A78" s="44" t="s">
        <v>133</v>
      </c>
      <c r="B78" s="45">
        <f>+IFERROR(B76/B$52,"nm")</f>
        <v>3.3118158854897557E-2</v>
      </c>
      <c r="C78" s="45">
        <f t="shared" ref="C78:I78" si="59">+IFERROR(C76/C$52,"nm")</f>
        <v>3.06553911205074E-2</v>
      </c>
      <c r="D78" s="45">
        <f t="shared" si="59"/>
        <v>2.1706398996235884E-2</v>
      </c>
      <c r="E78" s="45">
        <f t="shared" si="59"/>
        <v>2.5968405107119671E-2</v>
      </c>
      <c r="F78" s="45">
        <f t="shared" si="59"/>
        <v>2.3746432939258051E-2</v>
      </c>
      <c r="G78" s="45">
        <f t="shared" si="59"/>
        <v>1.4871081630469669E-2</v>
      </c>
      <c r="H78" s="45">
        <f t="shared" si="59"/>
        <v>1.3355446927374302E-2</v>
      </c>
      <c r="I78" s="64">
        <f t="shared" si="59"/>
        <v>1.5786521355877874E-2</v>
      </c>
      <c r="J78" s="65">
        <f>+I78</f>
        <v>1.5786521355877874E-2</v>
      </c>
      <c r="K78" s="65">
        <f>+J78</f>
        <v>1.5786521355877874E-2</v>
      </c>
      <c r="L78" s="65">
        <f>+K78</f>
        <v>1.5786521355877874E-2</v>
      </c>
      <c r="M78" s="65">
        <f>+L78</f>
        <v>1.5786521355877874E-2</v>
      </c>
      <c r="N78" s="65">
        <f>+M78</f>
        <v>1.5786521355877874E-2</v>
      </c>
    </row>
    <row r="79" spans="1:14" x14ac:dyDescent="0.3">
      <c r="A79" s="9" t="s">
        <v>141</v>
      </c>
      <c r="B79" s="9">
        <f>+[2]Historicals!B146</f>
        <v>498</v>
      </c>
      <c r="C79" s="9">
        <f>+[2]Historicals!C146</f>
        <v>639</v>
      </c>
      <c r="D79" s="9">
        <f>+[2]Historicals!D146</f>
        <v>709</v>
      </c>
      <c r="E79" s="9">
        <f>+[2]Historicals!E146</f>
        <v>849</v>
      </c>
      <c r="F79" s="9">
        <f>+[2]Historicals!F146</f>
        <v>929</v>
      </c>
      <c r="G79" s="9">
        <f>+[2]Historicals!G146</f>
        <v>885</v>
      </c>
      <c r="H79" s="9">
        <f>+[2]Historicals!H146</f>
        <v>982</v>
      </c>
      <c r="I79" s="63">
        <f>+[2]Historicals!I146</f>
        <v>920</v>
      </c>
      <c r="J79" s="46">
        <f>+J52*J81</f>
        <v>970.88442663674982</v>
      </c>
      <c r="K79" s="46">
        <f>+K52*K81</f>
        <v>1023.3363129128936</v>
      </c>
      <c r="L79" s="46">
        <f>+L52*L81</f>
        <v>1077.6655030564275</v>
      </c>
      <c r="M79" s="46">
        <f>+M52*M81</f>
        <v>1134.8897791641105</v>
      </c>
      <c r="N79" s="46">
        <f>+N52*N81</f>
        <v>1195.1639775019287</v>
      </c>
    </row>
    <row r="80" spans="1:14" x14ac:dyDescent="0.3">
      <c r="A80" s="44" t="s">
        <v>129</v>
      </c>
      <c r="B80" s="45" t="str">
        <f t="shared" ref="B80:N80" si="60">+IFERROR(B79/A79-1,"nm")</f>
        <v>nm</v>
      </c>
      <c r="C80" s="45">
        <f t="shared" si="60"/>
        <v>0.2831325301204819</v>
      </c>
      <c r="D80" s="45">
        <f t="shared" si="60"/>
        <v>0.10954616588419408</v>
      </c>
      <c r="E80" s="45">
        <f t="shared" si="60"/>
        <v>0.19746121297602248</v>
      </c>
      <c r="F80" s="45">
        <f t="shared" si="60"/>
        <v>9.4228504122497059E-2</v>
      </c>
      <c r="G80" s="45">
        <f t="shared" si="60"/>
        <v>-4.7362755651237931E-2</v>
      </c>
      <c r="H80" s="45">
        <f t="shared" si="60"/>
        <v>0.1096045197740112</v>
      </c>
      <c r="I80" s="64">
        <f t="shared" si="60"/>
        <v>-6.313645621181263E-2</v>
      </c>
      <c r="J80" s="64">
        <f t="shared" si="60"/>
        <v>5.5309159387771478E-2</v>
      </c>
      <c r="K80" s="64">
        <f t="shared" si="60"/>
        <v>5.40248507825416E-2</v>
      </c>
      <c r="L80" s="64">
        <f t="shared" si="60"/>
        <v>5.3090259241253435E-2</v>
      </c>
      <c r="M80" s="64">
        <f t="shared" si="60"/>
        <v>5.3100220750674554E-2</v>
      </c>
      <c r="N80" s="64">
        <f t="shared" si="60"/>
        <v>5.3110178137486086E-2</v>
      </c>
    </row>
    <row r="81" spans="1:14" x14ac:dyDescent="0.3">
      <c r="A81" s="44" t="s">
        <v>133</v>
      </c>
      <c r="B81" s="45">
        <f>+IFERROR(B79/B$52,"nm")</f>
        <v>6.9884928431097393E-2</v>
      </c>
      <c r="C81" s="45">
        <f t="shared" ref="C81:I81" si="61">+IFERROR(C79/C$52,"nm")</f>
        <v>8.4434460887949259E-2</v>
      </c>
      <c r="D81" s="45">
        <f t="shared" si="61"/>
        <v>8.8958594730238399E-2</v>
      </c>
      <c r="E81" s="45">
        <f t="shared" si="61"/>
        <v>9.1863233066435832E-2</v>
      </c>
      <c r="F81" s="45">
        <f t="shared" si="61"/>
        <v>9.4679983693436609E-2</v>
      </c>
      <c r="G81" s="45">
        <f t="shared" si="61"/>
        <v>9.4682785920616241E-2</v>
      </c>
      <c r="H81" s="45">
        <f t="shared" si="61"/>
        <v>8.5719273743016758E-2</v>
      </c>
      <c r="I81" s="64">
        <f t="shared" si="61"/>
        <v>7.37238560782114E-2</v>
      </c>
      <c r="J81" s="65">
        <f>+I81</f>
        <v>7.37238560782114E-2</v>
      </c>
      <c r="K81" s="65">
        <f>+J81</f>
        <v>7.37238560782114E-2</v>
      </c>
      <c r="L81" s="65">
        <f>+K81</f>
        <v>7.37238560782114E-2</v>
      </c>
      <c r="M81" s="65">
        <f>+L81</f>
        <v>7.37238560782114E-2</v>
      </c>
      <c r="N81" s="65">
        <f>+M81</f>
        <v>7.37238560782114E-2</v>
      </c>
    </row>
    <row r="82" spans="1:14" x14ac:dyDescent="0.3">
      <c r="A82" s="41" t="s">
        <v>102</v>
      </c>
      <c r="B82" s="41"/>
      <c r="C82" s="41"/>
      <c r="D82" s="41"/>
      <c r="E82" s="41"/>
      <c r="F82" s="41"/>
      <c r="G82" s="41"/>
      <c r="H82" s="41"/>
      <c r="I82" s="41"/>
      <c r="J82" s="37"/>
      <c r="K82" s="37"/>
      <c r="L82" s="37"/>
      <c r="M82" s="37"/>
      <c r="N82" s="37"/>
    </row>
    <row r="83" spans="1:14" x14ac:dyDescent="0.3">
      <c r="A83" s="9" t="s">
        <v>136</v>
      </c>
      <c r="B83" s="9">
        <f>+[2]Historicals!B115</f>
        <v>3067</v>
      </c>
      <c r="C83" s="9">
        <f>+[2]Historicals!C115</f>
        <v>3785</v>
      </c>
      <c r="D83" s="9">
        <f>+[2]Historicals!D115</f>
        <v>4237</v>
      </c>
      <c r="E83" s="9">
        <f>+[2]Historicals!E115</f>
        <v>5134</v>
      </c>
      <c r="F83" s="9">
        <f>+[2]Historicals!F115</f>
        <v>6208</v>
      </c>
      <c r="G83" s="9">
        <f>+[2]Historicals!G115</f>
        <v>6679</v>
      </c>
      <c r="H83" s="9">
        <f>+[2]Historicals!H115</f>
        <v>8290</v>
      </c>
      <c r="I83" s="63">
        <f>+[2]Historicals!I115</f>
        <v>7547</v>
      </c>
      <c r="J83" s="63">
        <f>J85+J89+J93</f>
        <v>7907.0889999999999</v>
      </c>
      <c r="K83" s="63">
        <f>K85+K89+K93</f>
        <v>8289.2669330000008</v>
      </c>
      <c r="L83" s="63">
        <f>L85+L89+L93</f>
        <v>8690.3977741929993</v>
      </c>
      <c r="M83" s="63">
        <f>M85+M89+M93</f>
        <v>9111.4398955432844</v>
      </c>
      <c r="N83" s="63">
        <f>N85+N89+N93</f>
        <v>9553.4008214526384</v>
      </c>
    </row>
    <row r="84" spans="1:14" x14ac:dyDescent="0.3">
      <c r="A84" s="42" t="s">
        <v>129</v>
      </c>
      <c r="B84" s="45" t="str">
        <f t="shared" ref="B84:N84" si="62">+IFERROR(B83/A83-1,"nm")</f>
        <v>nm</v>
      </c>
      <c r="C84" s="45">
        <f t="shared" si="62"/>
        <v>0.23410498858819695</v>
      </c>
      <c r="D84" s="45">
        <f t="shared" si="62"/>
        <v>0.11941875825627468</v>
      </c>
      <c r="E84" s="45">
        <f t="shared" si="62"/>
        <v>0.21170639603493036</v>
      </c>
      <c r="F84" s="45">
        <f t="shared" si="62"/>
        <v>0.20919361121932223</v>
      </c>
      <c r="G84" s="45">
        <f t="shared" si="62"/>
        <v>7.5869845360824639E-2</v>
      </c>
      <c r="H84" s="45">
        <f t="shared" si="62"/>
        <v>0.24120377301991325</v>
      </c>
      <c r="I84" s="64">
        <f t="shared" si="62"/>
        <v>-8.9626055488540413E-2</v>
      </c>
      <c r="J84" s="64">
        <f t="shared" si="62"/>
        <v>4.7712866039485879E-2</v>
      </c>
      <c r="K84" s="64">
        <f t="shared" si="62"/>
        <v>4.8333581802354919E-2</v>
      </c>
      <c r="L84" s="64">
        <f t="shared" si="62"/>
        <v>4.8391594146410588E-2</v>
      </c>
      <c r="M84" s="64">
        <f t="shared" si="62"/>
        <v>4.844911962495102E-2</v>
      </c>
      <c r="N84" s="64">
        <f t="shared" si="62"/>
        <v>4.8506156104429987E-2</v>
      </c>
    </row>
    <row r="85" spans="1:14" x14ac:dyDescent="0.3">
      <c r="A85" s="43" t="s">
        <v>113</v>
      </c>
      <c r="B85" s="9">
        <f>+[2]Historicals!B116</f>
        <v>2016</v>
      </c>
      <c r="C85" s="9">
        <f>+[2]Historicals!C116</f>
        <v>2599</v>
      </c>
      <c r="D85" s="9">
        <f>+[2]Historicals!D116</f>
        <v>2920</v>
      </c>
      <c r="E85" s="9">
        <f>+[2]Historicals!E116</f>
        <v>3496</v>
      </c>
      <c r="F85" s="9">
        <f>+[2]Historicals!F116</f>
        <v>4262</v>
      </c>
      <c r="G85" s="9">
        <f>+[2]Historicals!G116</f>
        <v>4635</v>
      </c>
      <c r="H85" s="9">
        <f>+[2]Historicals!H116</f>
        <v>5748</v>
      </c>
      <c r="I85" s="63">
        <f>+[2]Historicals!I116</f>
        <v>5416</v>
      </c>
      <c r="J85" s="63">
        <f>+I85*(1+J86)</f>
        <v>5703.0479999999998</v>
      </c>
      <c r="K85" s="63">
        <f>+J85*(1+K86)</f>
        <v>6005.3095439999997</v>
      </c>
      <c r="L85" s="63">
        <f>+K85*(1+L86)</f>
        <v>6323.5909498319998</v>
      </c>
      <c r="M85" s="63">
        <f>+L85*(1+M86)</f>
        <v>6658.7412701730955</v>
      </c>
      <c r="N85" s="63">
        <f>+M85*(1+N86)</f>
        <v>7011.6545574922693</v>
      </c>
    </row>
    <row r="86" spans="1:14" x14ac:dyDescent="0.3">
      <c r="A86" s="42" t="s">
        <v>129</v>
      </c>
      <c r="B86" s="45" t="str">
        <f t="shared" ref="B86:I86" si="63">+IFERROR(B85/A85-1,"nm")</f>
        <v>nm</v>
      </c>
      <c r="C86" s="45">
        <f t="shared" si="63"/>
        <v>0.28918650793650791</v>
      </c>
      <c r="D86" s="45">
        <f t="shared" si="63"/>
        <v>0.12350904193920731</v>
      </c>
      <c r="E86" s="45">
        <f t="shared" si="63"/>
        <v>0.19726027397260282</v>
      </c>
      <c r="F86" s="45">
        <f t="shared" si="63"/>
        <v>0.21910755148741412</v>
      </c>
      <c r="G86" s="45">
        <f t="shared" si="63"/>
        <v>8.7517597372125833E-2</v>
      </c>
      <c r="H86" s="45">
        <f t="shared" si="63"/>
        <v>0.24012944983818763</v>
      </c>
      <c r="I86" s="64">
        <f t="shared" si="63"/>
        <v>-5.7759220598469052E-2</v>
      </c>
      <c r="J86" s="64">
        <f>J87+J88</f>
        <v>5.2999999999999999E-2</v>
      </c>
      <c r="K86" s="64">
        <f>K87+K88</f>
        <v>5.2999999999999999E-2</v>
      </c>
      <c r="L86" s="64">
        <f>L87+L88</f>
        <v>5.2999999999999999E-2</v>
      </c>
      <c r="M86" s="64">
        <f>M87+M88</f>
        <v>5.2999999999999999E-2</v>
      </c>
      <c r="N86" s="64">
        <f>N87+N88</f>
        <v>5.2999999999999999E-2</v>
      </c>
    </row>
    <row r="87" spans="1:14" x14ac:dyDescent="0.3">
      <c r="A87" s="42" t="s">
        <v>137</v>
      </c>
      <c r="B87" s="45">
        <f>[2]Historicals!B188</f>
        <v>0</v>
      </c>
      <c r="C87" s="45">
        <f>[2]Historicals!C188</f>
        <v>0.28918650793650796</v>
      </c>
      <c r="D87" s="45">
        <f>[2]Historicals!D188</f>
        <v>0.12350904193920739</v>
      </c>
      <c r="E87" s="45">
        <f>[2]Historicals!E188</f>
        <v>0.19726027397260273</v>
      </c>
      <c r="F87" s="45">
        <f>[2]Historicals!F188</f>
        <v>0.21910755148741418</v>
      </c>
      <c r="G87" s="45">
        <f>[2]Historicals!G188</f>
        <v>8.7517597372125763E-2</v>
      </c>
      <c r="H87" s="45">
        <f>[2]Historicals!H188</f>
        <v>0.24012944983818771</v>
      </c>
      <c r="I87" s="64">
        <f>[2]Historicals!I188</f>
        <v>-0.1</v>
      </c>
      <c r="J87" s="65">
        <v>5.2999999999999999E-2</v>
      </c>
      <c r="K87" s="65">
        <f>J87</f>
        <v>5.2999999999999999E-2</v>
      </c>
      <c r="L87" s="65">
        <f t="shared" ref="L87:N88" si="64">K87</f>
        <v>5.2999999999999999E-2</v>
      </c>
      <c r="M87" s="65">
        <f t="shared" si="64"/>
        <v>5.2999999999999999E-2</v>
      </c>
      <c r="N87" s="65">
        <f t="shared" si="64"/>
        <v>5.2999999999999999E-2</v>
      </c>
    </row>
    <row r="88" spans="1:14" x14ac:dyDescent="0.3">
      <c r="A88" s="42" t="s">
        <v>138</v>
      </c>
      <c r="B88" s="45" t="str">
        <f t="shared" ref="B88:H88" si="65">+IFERROR(B86-B87,"nm")</f>
        <v>nm</v>
      </c>
      <c r="C88" s="45">
        <f t="shared" si="65"/>
        <v>-5.5511151231257827E-17</v>
      </c>
      <c r="D88" s="45">
        <f t="shared" si="65"/>
        <v>-8.3266726846886741E-17</v>
      </c>
      <c r="E88" s="45">
        <f t="shared" si="65"/>
        <v>8.3266726846886741E-17</v>
      </c>
      <c r="F88" s="45">
        <f t="shared" si="65"/>
        <v>-5.5511151231257827E-17</v>
      </c>
      <c r="G88" s="45">
        <f t="shared" si="65"/>
        <v>6.9388939039072284E-17</v>
      </c>
      <c r="H88" s="45">
        <f t="shared" si="65"/>
        <v>-8.3266726846886741E-17</v>
      </c>
      <c r="I88" s="64">
        <f>+IFERROR(I86-I87,"nm")</f>
        <v>4.2240779401530953E-2</v>
      </c>
      <c r="J88" s="65">
        <v>0</v>
      </c>
      <c r="K88" s="65">
        <f>J88</f>
        <v>0</v>
      </c>
      <c r="L88" s="65">
        <f t="shared" si="64"/>
        <v>0</v>
      </c>
      <c r="M88" s="65">
        <f t="shared" si="64"/>
        <v>0</v>
      </c>
      <c r="N88" s="65">
        <f t="shared" si="64"/>
        <v>0</v>
      </c>
    </row>
    <row r="89" spans="1:14" x14ac:dyDescent="0.3">
      <c r="A89" s="43" t="s">
        <v>114</v>
      </c>
      <c r="B89" s="9">
        <f>[2]Historicals!B117</f>
        <v>925</v>
      </c>
      <c r="C89" s="9">
        <f>[2]Historicals!C117</f>
        <v>1055</v>
      </c>
      <c r="D89" s="9">
        <f>[2]Historicals!D117</f>
        <v>1188</v>
      </c>
      <c r="E89" s="9">
        <f>[2]Historicals!E117</f>
        <v>1508</v>
      </c>
      <c r="F89" s="9">
        <f>[2]Historicals!F117</f>
        <v>1808</v>
      </c>
      <c r="G89" s="9">
        <f>[2]Historicals!G117</f>
        <v>1896</v>
      </c>
      <c r="H89" s="9">
        <f>[2]Historicals!H117</f>
        <v>2347</v>
      </c>
      <c r="I89" s="63">
        <f>[2]Historicals!I117</f>
        <v>1938</v>
      </c>
      <c r="J89" s="63">
        <f>+I89*(1+J90)</f>
        <v>2005.83</v>
      </c>
      <c r="K89" s="63">
        <f>+J89*(1+K90)</f>
        <v>2076.0340499999998</v>
      </c>
      <c r="L89" s="63">
        <f>+K89*(1+L90)</f>
        <v>2148.6952417499997</v>
      </c>
      <c r="M89" s="63">
        <f>+L89*(1+M90)</f>
        <v>2223.8995752112496</v>
      </c>
      <c r="N89" s="63">
        <f>+M89*(1+N90)</f>
        <v>2301.7360603436432</v>
      </c>
    </row>
    <row r="90" spans="1:14" x14ac:dyDescent="0.3">
      <c r="A90" s="42" t="s">
        <v>129</v>
      </c>
      <c r="B90" s="45" t="str">
        <f t="shared" ref="B90:H90" si="66">+IFERROR(B89/A89-1,"nm")</f>
        <v>nm</v>
      </c>
      <c r="C90" s="45">
        <f t="shared" si="66"/>
        <v>0.14054054054054044</v>
      </c>
      <c r="D90" s="45">
        <f t="shared" si="66"/>
        <v>0.12606635071090055</v>
      </c>
      <c r="E90" s="45">
        <f t="shared" si="66"/>
        <v>0.26936026936026947</v>
      </c>
      <c r="F90" s="45">
        <f t="shared" si="66"/>
        <v>0.19893899204244025</v>
      </c>
      <c r="G90" s="45">
        <f t="shared" si="66"/>
        <v>4.8672566371681381E-2</v>
      </c>
      <c r="H90" s="45">
        <f t="shared" si="66"/>
        <v>0.2378691983122363</v>
      </c>
      <c r="I90" s="64">
        <f>+IFERROR(I89/H89-1,"nm")</f>
        <v>-0.17426501917341286</v>
      </c>
      <c r="J90" s="64">
        <f>J91+J92</f>
        <v>3.5000000000000003E-2</v>
      </c>
      <c r="K90" s="64">
        <f>K91+K92</f>
        <v>3.5000000000000003E-2</v>
      </c>
      <c r="L90" s="64">
        <f>L91+L92</f>
        <v>3.5000000000000003E-2</v>
      </c>
      <c r="M90" s="64">
        <f>M91+M92</f>
        <v>3.5000000000000003E-2</v>
      </c>
      <c r="N90" s="64">
        <f>N91+N92</f>
        <v>3.5000000000000003E-2</v>
      </c>
    </row>
    <row r="91" spans="1:14" x14ac:dyDescent="0.3">
      <c r="A91" s="42" t="s">
        <v>137</v>
      </c>
      <c r="B91" s="45">
        <f>[2]Historicals!B189</f>
        <v>0</v>
      </c>
      <c r="C91" s="45">
        <f>[2]Historicals!C189</f>
        <v>0.14054054054054055</v>
      </c>
      <c r="D91" s="45">
        <f>[2]Historicals!D189</f>
        <v>0.12606635071090047</v>
      </c>
      <c r="E91" s="45">
        <f>[2]Historicals!E189</f>
        <v>0.26936026936026936</v>
      </c>
      <c r="F91" s="45">
        <f>[2]Historicals!F189</f>
        <v>0.19893899204244031</v>
      </c>
      <c r="G91" s="45">
        <f>[2]Historicals!G189</f>
        <v>4.8672566371681415E-2</v>
      </c>
      <c r="H91" s="45">
        <f>[2]Historicals!H189</f>
        <v>0.2378691983122363</v>
      </c>
      <c r="I91" s="64">
        <f>[2]Historicals!I189</f>
        <v>-0.21</v>
      </c>
      <c r="J91" s="65">
        <v>3.5000000000000003E-2</v>
      </c>
      <c r="K91" s="65">
        <f>J91</f>
        <v>3.5000000000000003E-2</v>
      </c>
      <c r="L91" s="65">
        <f t="shared" ref="L91:N92" si="67">K91</f>
        <v>3.5000000000000003E-2</v>
      </c>
      <c r="M91" s="65">
        <f t="shared" si="67"/>
        <v>3.5000000000000003E-2</v>
      </c>
      <c r="N91" s="65">
        <f t="shared" si="67"/>
        <v>3.5000000000000003E-2</v>
      </c>
    </row>
    <row r="92" spans="1:14" x14ac:dyDescent="0.3">
      <c r="A92" s="42" t="s">
        <v>138</v>
      </c>
      <c r="B92" s="45" t="str">
        <f t="shared" ref="B92:H92" si="68">+IFERROR(B90-B91,"nm")</f>
        <v>nm</v>
      </c>
      <c r="C92" s="45">
        <f t="shared" si="68"/>
        <v>-1.1102230246251565E-16</v>
      </c>
      <c r="D92" s="45">
        <f t="shared" si="68"/>
        <v>8.3266726846886741E-17</v>
      </c>
      <c r="E92" s="45">
        <f t="shared" si="68"/>
        <v>1.1102230246251565E-16</v>
      </c>
      <c r="F92" s="45">
        <f t="shared" si="68"/>
        <v>-5.5511151231257827E-17</v>
      </c>
      <c r="G92" s="45">
        <f t="shared" si="68"/>
        <v>-3.4694469519536142E-17</v>
      </c>
      <c r="H92" s="45">
        <f t="shared" si="68"/>
        <v>0</v>
      </c>
      <c r="I92" s="64">
        <f>+IFERROR(I90-I91,"nm")</f>
        <v>3.5734980826587132E-2</v>
      </c>
      <c r="J92" s="65">
        <v>0</v>
      </c>
      <c r="K92" s="65">
        <f>J92</f>
        <v>0</v>
      </c>
      <c r="L92" s="65">
        <f t="shared" si="67"/>
        <v>0</v>
      </c>
      <c r="M92" s="65">
        <f t="shared" si="67"/>
        <v>0</v>
      </c>
      <c r="N92" s="65">
        <f t="shared" si="67"/>
        <v>0</v>
      </c>
    </row>
    <row r="93" spans="1:14" x14ac:dyDescent="0.3">
      <c r="A93" s="43" t="s">
        <v>115</v>
      </c>
      <c r="B93" s="9">
        <f>[2]Historicals!B118</f>
        <v>126</v>
      </c>
      <c r="C93" s="9">
        <f>[2]Historicals!C118</f>
        <v>131</v>
      </c>
      <c r="D93" s="9">
        <f>[2]Historicals!D118</f>
        <v>129</v>
      </c>
      <c r="E93" s="9">
        <f>[2]Historicals!E118</f>
        <v>130</v>
      </c>
      <c r="F93" s="9">
        <f>[2]Historicals!F118</f>
        <v>138</v>
      </c>
      <c r="G93" s="9">
        <f>[2]Historicals!G118</f>
        <v>148</v>
      </c>
      <c r="H93" s="9">
        <f>[2]Historicals!H118</f>
        <v>195</v>
      </c>
      <c r="I93" s="63">
        <f>[2]Historicals!I118</f>
        <v>193</v>
      </c>
      <c r="J93" s="63">
        <f>+I93*(1+J94)</f>
        <v>198.21099999999998</v>
      </c>
      <c r="K93" s="63">
        <f>+J93*(1+K94)</f>
        <v>207.92333899999997</v>
      </c>
      <c r="L93" s="63">
        <f>+K93*(1+L94)</f>
        <v>218.11158261099996</v>
      </c>
      <c r="M93" s="63">
        <f>+L93*(1+M94)</f>
        <v>228.79905015893894</v>
      </c>
      <c r="N93" s="63">
        <f>+M93*(1+N94)</f>
        <v>240.01020361672693</v>
      </c>
    </row>
    <row r="94" spans="1:14" x14ac:dyDescent="0.3">
      <c r="A94" s="42" t="s">
        <v>129</v>
      </c>
      <c r="B94" s="45" t="str">
        <f t="shared" ref="B94:H94" si="69">+IFERROR(B93/A93-1,"nm")</f>
        <v>nm</v>
      </c>
      <c r="C94" s="45">
        <f t="shared" si="69"/>
        <v>3.9682539682539764E-2</v>
      </c>
      <c r="D94" s="45">
        <f t="shared" si="69"/>
        <v>-1.5267175572519109E-2</v>
      </c>
      <c r="E94" s="45">
        <f t="shared" si="69"/>
        <v>7.7519379844961378E-3</v>
      </c>
      <c r="F94" s="45">
        <f t="shared" si="69"/>
        <v>6.1538461538461542E-2</v>
      </c>
      <c r="G94" s="45">
        <f t="shared" si="69"/>
        <v>7.2463768115942129E-2</v>
      </c>
      <c r="H94" s="45">
        <f t="shared" si="69"/>
        <v>0.31756756756756754</v>
      </c>
      <c r="I94" s="64">
        <f>+IFERROR(I93/H93-1,"nm")</f>
        <v>-1.025641025641022E-2</v>
      </c>
      <c r="J94" s="64">
        <f>J96+J95</f>
        <v>2.7E-2</v>
      </c>
      <c r="K94" s="64">
        <v>4.9000000000000002E-2</v>
      </c>
      <c r="L94" s="64">
        <v>4.9000000000000002E-2</v>
      </c>
      <c r="M94" s="64">
        <v>4.9000000000000002E-2</v>
      </c>
      <c r="N94" s="64">
        <v>4.9000000000000002E-2</v>
      </c>
    </row>
    <row r="95" spans="1:14" x14ac:dyDescent="0.3">
      <c r="A95" s="42" t="s">
        <v>137</v>
      </c>
      <c r="B95" s="45">
        <f>[2]Historicals!B190</f>
        <v>0</v>
      </c>
      <c r="C95" s="45">
        <f>[2]Historicals!C190</f>
        <v>3.968253968253968E-2</v>
      </c>
      <c r="D95" s="45">
        <f>[2]Historicals!D190</f>
        <v>-1.5267175572519083E-2</v>
      </c>
      <c r="E95" s="45">
        <f>[2]Historicals!E190</f>
        <v>7.7519379844961239E-3</v>
      </c>
      <c r="F95" s="45">
        <f>[2]Historicals!F190</f>
        <v>6.1538461538461542E-2</v>
      </c>
      <c r="G95" s="45">
        <f>[2]Historicals!G190</f>
        <v>7.2463768115942032E-2</v>
      </c>
      <c r="H95" s="45">
        <f>[2]Historicals!H190</f>
        <v>0.31756756756756754</v>
      </c>
      <c r="I95" s="64">
        <f>[2]Historicals!I190</f>
        <v>-0.06</v>
      </c>
      <c r="J95" s="65">
        <v>2.7E-2</v>
      </c>
      <c r="K95" s="65">
        <f>J95</f>
        <v>2.7E-2</v>
      </c>
      <c r="L95" s="65">
        <f t="shared" ref="L95:N96" si="70">K95</f>
        <v>2.7E-2</v>
      </c>
      <c r="M95" s="65">
        <f t="shared" si="70"/>
        <v>2.7E-2</v>
      </c>
      <c r="N95" s="65">
        <f t="shared" si="70"/>
        <v>2.7E-2</v>
      </c>
    </row>
    <row r="96" spans="1:14" x14ac:dyDescent="0.3">
      <c r="A96" s="42" t="s">
        <v>138</v>
      </c>
      <c r="B96" s="45" t="str">
        <f t="shared" ref="B96:H96" si="71">+IFERROR(B94-B95,"nm")</f>
        <v>nm</v>
      </c>
      <c r="C96" s="45">
        <f t="shared" si="71"/>
        <v>8.3266726846886741E-17</v>
      </c>
      <c r="D96" s="45">
        <f t="shared" si="71"/>
        <v>-2.6020852139652106E-17</v>
      </c>
      <c r="E96" s="45">
        <f t="shared" si="71"/>
        <v>1.3877787807814457E-17</v>
      </c>
      <c r="F96" s="45">
        <f t="shared" si="71"/>
        <v>0</v>
      </c>
      <c r="G96" s="45">
        <f t="shared" si="71"/>
        <v>9.7144514654701197E-17</v>
      </c>
      <c r="H96" s="45">
        <f t="shared" si="71"/>
        <v>0</v>
      </c>
      <c r="I96" s="64">
        <f>+IFERROR(I94-I95,"nm")</f>
        <v>4.9743589743589778E-2</v>
      </c>
      <c r="J96" s="65">
        <v>0</v>
      </c>
      <c r="K96" s="65">
        <f>J96</f>
        <v>0</v>
      </c>
      <c r="L96" s="65">
        <f t="shared" si="70"/>
        <v>0</v>
      </c>
      <c r="M96" s="65">
        <f t="shared" si="70"/>
        <v>0</v>
      </c>
      <c r="N96" s="65">
        <f t="shared" si="70"/>
        <v>0</v>
      </c>
    </row>
    <row r="97" spans="1:14" x14ac:dyDescent="0.3">
      <c r="A97" s="9" t="s">
        <v>130</v>
      </c>
      <c r="B97" s="46">
        <f t="shared" ref="B97:H97" si="72">+B104+B100</f>
        <v>1039</v>
      </c>
      <c r="C97" s="46">
        <f t="shared" si="72"/>
        <v>1420</v>
      </c>
      <c r="D97" s="46">
        <f t="shared" si="72"/>
        <v>1561</v>
      </c>
      <c r="E97" s="46">
        <f t="shared" si="72"/>
        <v>1863</v>
      </c>
      <c r="F97" s="46">
        <f t="shared" si="72"/>
        <v>2426</v>
      </c>
      <c r="G97" s="46">
        <f t="shared" si="72"/>
        <v>2534</v>
      </c>
      <c r="H97" s="46">
        <f t="shared" si="72"/>
        <v>3289</v>
      </c>
      <c r="I97" s="46">
        <f>+I104+I100</f>
        <v>2406</v>
      </c>
      <c r="J97" s="46">
        <f>+J83*J99</f>
        <v>2520.7971556910029</v>
      </c>
      <c r="K97" s="46">
        <f>+K83*K99</f>
        <v>2642.6363112227377</v>
      </c>
      <c r="L97" s="46">
        <f>+L83*L99</f>
        <v>2770.5176950719961</v>
      </c>
      <c r="M97" s="46">
        <f>+M83*M99</f>
        <v>2904.746838303583</v>
      </c>
      <c r="N97" s="46">
        <f>+N83*N99</f>
        <v>3045.6449418861862</v>
      </c>
    </row>
    <row r="98" spans="1:14" x14ac:dyDescent="0.3">
      <c r="A98" s="44" t="s">
        <v>129</v>
      </c>
      <c r="B98" s="45" t="str">
        <f t="shared" ref="B98:N98" si="73">+IFERROR(B97/A97-1,"nm")</f>
        <v>nm</v>
      </c>
      <c r="C98" s="45">
        <f t="shared" si="73"/>
        <v>0.36669874879692022</v>
      </c>
      <c r="D98" s="45">
        <f t="shared" si="73"/>
        <v>9.9295774647887303E-2</v>
      </c>
      <c r="E98" s="45">
        <f t="shared" si="73"/>
        <v>0.19346572709801402</v>
      </c>
      <c r="F98" s="45">
        <f t="shared" si="73"/>
        <v>0.3022007514761138</v>
      </c>
      <c r="G98" s="45">
        <f t="shared" si="73"/>
        <v>4.4517724649629109E-2</v>
      </c>
      <c r="H98" s="45">
        <f t="shared" si="73"/>
        <v>0.29794790844514596</v>
      </c>
      <c r="I98" s="64">
        <f t="shared" si="73"/>
        <v>-0.26847065977500761</v>
      </c>
      <c r="J98" s="64">
        <f t="shared" si="73"/>
        <v>4.7712866039485879E-2</v>
      </c>
      <c r="K98" s="64">
        <f t="shared" si="73"/>
        <v>4.8333581802354919E-2</v>
      </c>
      <c r="L98" s="64">
        <f t="shared" si="73"/>
        <v>4.8391594146410588E-2</v>
      </c>
      <c r="M98" s="64">
        <f t="shared" si="73"/>
        <v>4.844911962495102E-2</v>
      </c>
      <c r="N98" s="64">
        <f t="shared" si="73"/>
        <v>4.8506156104429987E-2</v>
      </c>
    </row>
    <row r="99" spans="1:14" x14ac:dyDescent="0.3">
      <c r="A99" s="44" t="s">
        <v>131</v>
      </c>
      <c r="B99" s="45">
        <f>+IFERROR(B97/B$83,"nm")</f>
        <v>0.33876752526899251</v>
      </c>
      <c r="C99" s="45">
        <f t="shared" ref="C99:I99" si="74">+IFERROR(C97/C$83,"nm")</f>
        <v>0.37516512549537651</v>
      </c>
      <c r="D99" s="45">
        <f t="shared" si="74"/>
        <v>0.36842105263157893</v>
      </c>
      <c r="E99" s="45">
        <f t="shared" si="74"/>
        <v>0.36287495130502534</v>
      </c>
      <c r="F99" s="45">
        <f t="shared" si="74"/>
        <v>0.3907860824742268</v>
      </c>
      <c r="G99" s="45">
        <f t="shared" si="74"/>
        <v>0.37939811349004343</v>
      </c>
      <c r="H99" s="45">
        <f t="shared" si="74"/>
        <v>0.39674306393244874</v>
      </c>
      <c r="I99" s="64">
        <f t="shared" si="74"/>
        <v>0.31880217304889358</v>
      </c>
      <c r="J99" s="65">
        <f>+I99</f>
        <v>0.31880217304889358</v>
      </c>
      <c r="K99" s="65">
        <f>+J99</f>
        <v>0.31880217304889358</v>
      </c>
      <c r="L99" s="65">
        <f>+K99</f>
        <v>0.31880217304889358</v>
      </c>
      <c r="M99" s="65">
        <f>+L99</f>
        <v>0.31880217304889358</v>
      </c>
      <c r="N99" s="65">
        <f>+M99</f>
        <v>0.31880217304889358</v>
      </c>
    </row>
    <row r="100" spans="1:14" x14ac:dyDescent="0.3">
      <c r="A100" s="9" t="s">
        <v>132</v>
      </c>
      <c r="B100" s="9">
        <f>[2]Historicals!B169</f>
        <v>46</v>
      </c>
      <c r="C100" s="9">
        <f>[2]Historicals!C169</f>
        <v>48</v>
      </c>
      <c r="D100" s="9">
        <f>[2]Historicals!D169</f>
        <v>54</v>
      </c>
      <c r="E100" s="9">
        <f>[2]Historicals!E169</f>
        <v>56</v>
      </c>
      <c r="F100" s="9">
        <f>[2]Historicals!F169</f>
        <v>50</v>
      </c>
      <c r="G100" s="9">
        <f>[2]Historicals!G169</f>
        <v>44</v>
      </c>
      <c r="H100" s="9">
        <f>[2]Historicals!H169</f>
        <v>46</v>
      </c>
      <c r="I100" s="63">
        <f>[2]Historicals!I169</f>
        <v>41</v>
      </c>
      <c r="J100" s="46">
        <f>+J103*J110</f>
        <v>42.95622750761892</v>
      </c>
      <c r="K100" s="46">
        <f>+K103*K110</f>
        <v>45.032455843778983</v>
      </c>
      <c r="L100" s="46">
        <f>+L103*L110</f>
        <v>47.211648170387306</v>
      </c>
      <c r="M100" s="46">
        <f>+M103*M110</f>
        <v>49.499010960285503</v>
      </c>
      <c r="N100" s="46">
        <f>+N103*N110</f>
        <v>51.900017712939999</v>
      </c>
    </row>
    <row r="101" spans="1:14" x14ac:dyDescent="0.3">
      <c r="A101" s="44" t="s">
        <v>129</v>
      </c>
      <c r="B101" s="45" t="str">
        <f t="shared" ref="B101:N101" si="75">+IFERROR(B100/A100-1,"nm")</f>
        <v>nm</v>
      </c>
      <c r="C101" s="45">
        <f t="shared" si="75"/>
        <v>4.3478260869565188E-2</v>
      </c>
      <c r="D101" s="45">
        <f t="shared" si="75"/>
        <v>0.125</v>
      </c>
      <c r="E101" s="45">
        <f t="shared" si="75"/>
        <v>3.7037037037036979E-2</v>
      </c>
      <c r="F101" s="45">
        <f t="shared" si="75"/>
        <v>-0.1071428571428571</v>
      </c>
      <c r="G101" s="45">
        <f t="shared" si="75"/>
        <v>-0.12</v>
      </c>
      <c r="H101" s="45">
        <f t="shared" si="75"/>
        <v>4.5454545454545414E-2</v>
      </c>
      <c r="I101" s="64">
        <f t="shared" si="75"/>
        <v>-0.10869565217391308</v>
      </c>
      <c r="J101" s="64">
        <f t="shared" si="75"/>
        <v>4.7712866039485879E-2</v>
      </c>
      <c r="K101" s="64">
        <f t="shared" si="75"/>
        <v>4.8333581802354919E-2</v>
      </c>
      <c r="L101" s="64">
        <f t="shared" si="75"/>
        <v>4.839159414641081E-2</v>
      </c>
      <c r="M101" s="64">
        <f t="shared" si="75"/>
        <v>4.844911962495102E-2</v>
      </c>
      <c r="N101" s="64">
        <f t="shared" si="75"/>
        <v>4.8506156104429987E-2</v>
      </c>
    </row>
    <row r="102" spans="1:14" x14ac:dyDescent="0.3">
      <c r="A102" s="44" t="s">
        <v>133</v>
      </c>
      <c r="B102" s="45">
        <f>+IFERROR(B100/B$83,"nm")</f>
        <v>1.4998369742419302E-2</v>
      </c>
      <c r="C102" s="45">
        <f t="shared" ref="C102:I102" si="76">+IFERROR(C100/C$83,"nm")</f>
        <v>1.2681638044914135E-2</v>
      </c>
      <c r="D102" s="45">
        <f t="shared" si="76"/>
        <v>1.2744866650932263E-2</v>
      </c>
      <c r="E102" s="45">
        <f t="shared" si="76"/>
        <v>1.090767432800935E-2</v>
      </c>
      <c r="F102" s="45">
        <f t="shared" si="76"/>
        <v>8.0541237113402053E-3</v>
      </c>
      <c r="G102" s="45">
        <f t="shared" si="76"/>
        <v>6.5878125467884411E-3</v>
      </c>
      <c r="H102" s="45">
        <f t="shared" si="76"/>
        <v>5.5488540410132689E-3</v>
      </c>
      <c r="I102" s="64">
        <f t="shared" si="76"/>
        <v>5.4326222340002651E-3</v>
      </c>
      <c r="J102" s="64">
        <f>+IFERROR(J100/J$52,"nm")</f>
        <v>3.2618699482131852E-3</v>
      </c>
      <c r="K102" s="64">
        <f>+IFERROR(K100/K$52,"nm")</f>
        <v>3.2442572901815584E-3</v>
      </c>
      <c r="L102" s="64">
        <f>+IFERROR(L100/L$52,"nm")</f>
        <v>3.2297821031267971E-3</v>
      </c>
      <c r="M102" s="64">
        <f>+IFERROR(M100/M$52,"nm")</f>
        <v>3.2155175128440352E-3</v>
      </c>
      <c r="N102" s="64">
        <f>+IFERROR(N100/N$52,"nm")</f>
        <v>3.2014598066475246E-3</v>
      </c>
    </row>
    <row r="103" spans="1:14" x14ac:dyDescent="0.3">
      <c r="A103" s="44" t="s">
        <v>140</v>
      </c>
      <c r="B103" s="45">
        <f t="shared" ref="B103:I103" si="77">+IFERROR(B100/B110,"nm")</f>
        <v>0.18110236220472442</v>
      </c>
      <c r="C103" s="45">
        <f t="shared" si="77"/>
        <v>0.20512820512820512</v>
      </c>
      <c r="D103" s="45">
        <f t="shared" si="77"/>
        <v>0.24</v>
      </c>
      <c r="E103" s="45">
        <f t="shared" si="77"/>
        <v>0.21875</v>
      </c>
      <c r="F103" s="45">
        <f t="shared" si="77"/>
        <v>0.2109704641350211</v>
      </c>
      <c r="G103" s="45">
        <f t="shared" si="77"/>
        <v>0.20560747663551401</v>
      </c>
      <c r="H103" s="45">
        <f t="shared" si="77"/>
        <v>0.15972222222222221</v>
      </c>
      <c r="I103" s="64">
        <f t="shared" si="77"/>
        <v>0.13531353135313531</v>
      </c>
      <c r="J103" s="65">
        <f>+I103</f>
        <v>0.13531353135313531</v>
      </c>
      <c r="K103" s="65">
        <f>+J103</f>
        <v>0.13531353135313531</v>
      </c>
      <c r="L103" s="65">
        <f>+K103</f>
        <v>0.13531353135313531</v>
      </c>
      <c r="M103" s="65">
        <f>+L103</f>
        <v>0.13531353135313531</v>
      </c>
      <c r="N103" s="65">
        <f>+M103</f>
        <v>0.13531353135313531</v>
      </c>
    </row>
    <row r="104" spans="1:14" x14ac:dyDescent="0.3">
      <c r="A104" s="9" t="s">
        <v>134</v>
      </c>
      <c r="B104" s="9">
        <f>[2]Historicals!B136</f>
        <v>993</v>
      </c>
      <c r="C104" s="9">
        <f>[2]Historicals!C136</f>
        <v>1372</v>
      </c>
      <c r="D104" s="9">
        <f>[2]Historicals!D136</f>
        <v>1507</v>
      </c>
      <c r="E104" s="9">
        <f>[2]Historicals!E136</f>
        <v>1807</v>
      </c>
      <c r="F104" s="9">
        <f>[2]Historicals!F136</f>
        <v>2376</v>
      </c>
      <c r="G104" s="9">
        <f>[2]Historicals!G136</f>
        <v>2490</v>
      </c>
      <c r="H104" s="9">
        <f>[2]Historicals!H136</f>
        <v>3243</v>
      </c>
      <c r="I104" s="63">
        <f>[2]Historicals!I136</f>
        <v>2365</v>
      </c>
      <c r="J104" s="63">
        <f>+J97-J100</f>
        <v>2477.8409281833838</v>
      </c>
      <c r="K104" s="63">
        <f>+K97-K100</f>
        <v>2597.6038553789585</v>
      </c>
      <c r="L104" s="63">
        <f>+L97-L100</f>
        <v>2723.3060469016086</v>
      </c>
      <c r="M104" s="63">
        <f>+M97-M100</f>
        <v>2855.2478273432976</v>
      </c>
      <c r="N104" s="63">
        <f>+N97-N100</f>
        <v>2993.7449241732461</v>
      </c>
    </row>
    <row r="105" spans="1:14" x14ac:dyDescent="0.3">
      <c r="A105" s="44" t="s">
        <v>129</v>
      </c>
      <c r="B105" s="45" t="str">
        <f t="shared" ref="B105:N105" si="78">+IFERROR(B104/A104-1,"nm")</f>
        <v>nm</v>
      </c>
      <c r="C105" s="45">
        <f t="shared" si="78"/>
        <v>0.38167170191339372</v>
      </c>
      <c r="D105" s="45">
        <f t="shared" si="78"/>
        <v>9.8396501457725938E-2</v>
      </c>
      <c r="E105" s="45">
        <f t="shared" si="78"/>
        <v>0.19907100199071004</v>
      </c>
      <c r="F105" s="45">
        <f t="shared" si="78"/>
        <v>0.31488655229662421</v>
      </c>
      <c r="G105" s="45">
        <f t="shared" si="78"/>
        <v>4.7979797979798011E-2</v>
      </c>
      <c r="H105" s="45">
        <f t="shared" si="78"/>
        <v>0.30240963855421676</v>
      </c>
      <c r="I105" s="64">
        <f t="shared" si="78"/>
        <v>-0.27073697193956214</v>
      </c>
      <c r="J105" s="64">
        <f t="shared" si="78"/>
        <v>4.7712866039485657E-2</v>
      </c>
      <c r="K105" s="64">
        <f t="shared" si="78"/>
        <v>4.8333581802354919E-2</v>
      </c>
      <c r="L105" s="64">
        <f t="shared" si="78"/>
        <v>4.8391594146410588E-2</v>
      </c>
      <c r="M105" s="64">
        <f t="shared" si="78"/>
        <v>4.8449119624951242E-2</v>
      </c>
      <c r="N105" s="64">
        <f t="shared" si="78"/>
        <v>4.8506156104429987E-2</v>
      </c>
    </row>
    <row r="106" spans="1:14" x14ac:dyDescent="0.3">
      <c r="A106" s="44" t="s">
        <v>131</v>
      </c>
      <c r="B106" s="45">
        <f>+IFERROR(B104/B$83,"nm")</f>
        <v>0.3237691555265732</v>
      </c>
      <c r="C106" s="45">
        <f t="shared" ref="C106:N106" si="79">+IFERROR(C104/C$83,"nm")</f>
        <v>0.36248348745046233</v>
      </c>
      <c r="D106" s="45">
        <f t="shared" si="79"/>
        <v>0.35567618598064671</v>
      </c>
      <c r="E106" s="45">
        <f t="shared" si="79"/>
        <v>0.35196727697701596</v>
      </c>
      <c r="F106" s="45">
        <f t="shared" si="79"/>
        <v>0.38273195876288657</v>
      </c>
      <c r="G106" s="45">
        <f t="shared" si="79"/>
        <v>0.37281030094325496</v>
      </c>
      <c r="H106" s="45">
        <f t="shared" si="79"/>
        <v>0.39119420989143544</v>
      </c>
      <c r="I106" s="64">
        <f t="shared" si="79"/>
        <v>0.31336955081489332</v>
      </c>
      <c r="J106" s="64">
        <f t="shared" si="79"/>
        <v>0.31336955081489332</v>
      </c>
      <c r="K106" s="64">
        <f t="shared" si="79"/>
        <v>0.31336955081489332</v>
      </c>
      <c r="L106" s="64">
        <f t="shared" si="79"/>
        <v>0.31336955081489326</v>
      </c>
      <c r="M106" s="64">
        <f t="shared" si="79"/>
        <v>0.31336955081489332</v>
      </c>
      <c r="N106" s="64">
        <f t="shared" si="79"/>
        <v>0.31336955081489332</v>
      </c>
    </row>
    <row r="107" spans="1:14" x14ac:dyDescent="0.3">
      <c r="A107" s="9" t="s">
        <v>135</v>
      </c>
      <c r="B107" s="9">
        <f>[2]Historicals!B158</f>
        <v>69</v>
      </c>
      <c r="C107" s="9">
        <f>[2]Historicals!C158</f>
        <v>44</v>
      </c>
      <c r="D107" s="9">
        <f>[2]Historicals!D158</f>
        <v>51</v>
      </c>
      <c r="E107" s="9">
        <f>[2]Historicals!E158</f>
        <v>76</v>
      </c>
      <c r="F107" s="9">
        <f>[2]Historicals!F158</f>
        <v>49</v>
      </c>
      <c r="G107" s="9">
        <f>[2]Historicals!G158</f>
        <v>28</v>
      </c>
      <c r="H107" s="9">
        <f>[2]Historicals!H158</f>
        <v>94</v>
      </c>
      <c r="I107" s="63">
        <f>[2]Historicals!I158</f>
        <v>78</v>
      </c>
      <c r="J107" s="46">
        <f>+J83*J109</f>
        <v>81.721603551079895</v>
      </c>
      <c r="K107" s="46">
        <f>+K83*K109</f>
        <v>85.671501361335643</v>
      </c>
      <c r="L107" s="46">
        <f>+L83*L109</f>
        <v>89.817281885127059</v>
      </c>
      <c r="M107" s="46">
        <f>+M83*M109</f>
        <v>94.168850119567537</v>
      </c>
      <c r="N107" s="46">
        <f>+N83*N109</f>
        <v>98.736619063641953</v>
      </c>
    </row>
    <row r="108" spans="1:14" x14ac:dyDescent="0.3">
      <c r="A108" s="44" t="s">
        <v>129</v>
      </c>
      <c r="B108" s="45" t="str">
        <f t="shared" ref="B108:N108" si="80">+IFERROR(B107/A107-1,"nm")</f>
        <v>nm</v>
      </c>
      <c r="C108" s="45">
        <f t="shared" si="80"/>
        <v>-0.3623188405797102</v>
      </c>
      <c r="D108" s="45">
        <f t="shared" si="80"/>
        <v>0.15909090909090917</v>
      </c>
      <c r="E108" s="45">
        <f t="shared" si="80"/>
        <v>0.49019607843137258</v>
      </c>
      <c r="F108" s="45">
        <f t="shared" si="80"/>
        <v>-0.35526315789473684</v>
      </c>
      <c r="G108" s="45">
        <f t="shared" si="80"/>
        <v>-0.4285714285714286</v>
      </c>
      <c r="H108" s="45">
        <f t="shared" si="80"/>
        <v>2.3571428571428572</v>
      </c>
      <c r="I108" s="64">
        <f t="shared" si="80"/>
        <v>-0.17021276595744683</v>
      </c>
      <c r="J108" s="64">
        <f t="shared" si="80"/>
        <v>4.7712866039485879E-2</v>
      </c>
      <c r="K108" s="64">
        <f t="shared" si="80"/>
        <v>4.8333581802355141E-2</v>
      </c>
      <c r="L108" s="64">
        <f t="shared" si="80"/>
        <v>4.8391594146410588E-2</v>
      </c>
      <c r="M108" s="64">
        <f t="shared" si="80"/>
        <v>4.8449119624951242E-2</v>
      </c>
      <c r="N108" s="64">
        <f t="shared" si="80"/>
        <v>4.8506156104429987E-2</v>
      </c>
    </row>
    <row r="109" spans="1:14" x14ac:dyDescent="0.3">
      <c r="A109" s="44" t="s">
        <v>133</v>
      </c>
      <c r="B109" s="45">
        <f>+IFERROR(B107/B$83,"nm")</f>
        <v>2.2497554613628953E-2</v>
      </c>
      <c r="C109" s="45">
        <f t="shared" ref="C109:I109" si="81">+IFERROR(C107/C$83,"nm")</f>
        <v>1.1624834874504624E-2</v>
      </c>
      <c r="D109" s="45">
        <f t="shared" si="81"/>
        <v>1.2036818503658248E-2</v>
      </c>
      <c r="E109" s="45">
        <f t="shared" si="81"/>
        <v>1.4803272302298403E-2</v>
      </c>
      <c r="F109" s="45">
        <f t="shared" si="81"/>
        <v>7.8930412371134018E-3</v>
      </c>
      <c r="G109" s="45">
        <f t="shared" si="81"/>
        <v>4.1922443479562805E-3</v>
      </c>
      <c r="H109" s="45">
        <f t="shared" si="81"/>
        <v>1.1338962605548853E-2</v>
      </c>
      <c r="I109" s="64">
        <f t="shared" si="81"/>
        <v>1.0335232542732211E-2</v>
      </c>
      <c r="J109" s="65">
        <f>+I109</f>
        <v>1.0335232542732211E-2</v>
      </c>
      <c r="K109" s="65">
        <f>+J109</f>
        <v>1.0335232542732211E-2</v>
      </c>
      <c r="L109" s="65">
        <f>+K109</f>
        <v>1.0335232542732211E-2</v>
      </c>
      <c r="M109" s="65">
        <f>+L109</f>
        <v>1.0335232542732211E-2</v>
      </c>
      <c r="N109" s="65">
        <f>+M109</f>
        <v>1.0335232542732211E-2</v>
      </c>
    </row>
    <row r="110" spans="1:14" x14ac:dyDescent="0.3">
      <c r="A110" s="9" t="s">
        <v>141</v>
      </c>
      <c r="B110" s="9">
        <f>[2]Historicals!B147</f>
        <v>254</v>
      </c>
      <c r="C110" s="9">
        <f>[2]Historicals!C147</f>
        <v>234</v>
      </c>
      <c r="D110" s="9">
        <f>[2]Historicals!D147</f>
        <v>225</v>
      </c>
      <c r="E110" s="9">
        <f>[2]Historicals!E147</f>
        <v>256</v>
      </c>
      <c r="F110" s="9">
        <f>[2]Historicals!F147</f>
        <v>237</v>
      </c>
      <c r="G110" s="9">
        <f>[2]Historicals!G147</f>
        <v>214</v>
      </c>
      <c r="H110" s="9">
        <f>[2]Historicals!H147</f>
        <v>288</v>
      </c>
      <c r="I110" s="63">
        <f>[2]Historicals!I147</f>
        <v>303</v>
      </c>
      <c r="J110" s="46">
        <f>+J83*J112</f>
        <v>317.45699840996423</v>
      </c>
      <c r="K110" s="46">
        <f>+K83*K112</f>
        <v>332.80083221134225</v>
      </c>
      <c r="L110" s="46">
        <f>+L83*L112</f>
        <v>348.90559501530129</v>
      </c>
      <c r="M110" s="46">
        <f>+M83*M112</f>
        <v>365.80976392601235</v>
      </c>
      <c r="N110" s="46">
        <f>+N83*N112</f>
        <v>383.55378943953218</v>
      </c>
    </row>
    <row r="111" spans="1:14" x14ac:dyDescent="0.3">
      <c r="A111" s="44" t="s">
        <v>129</v>
      </c>
      <c r="B111" s="45" t="str">
        <f t="shared" ref="B111:N111" si="82">+IFERROR(B110/A110-1,"nm")</f>
        <v>nm</v>
      </c>
      <c r="C111" s="45">
        <f t="shared" si="82"/>
        <v>-7.8740157480314932E-2</v>
      </c>
      <c r="D111" s="45">
        <f t="shared" si="82"/>
        <v>-3.8461538461538436E-2</v>
      </c>
      <c r="E111" s="45">
        <f t="shared" si="82"/>
        <v>0.13777777777777778</v>
      </c>
      <c r="F111" s="45">
        <f t="shared" si="82"/>
        <v>-7.421875E-2</v>
      </c>
      <c r="G111" s="45">
        <f t="shared" si="82"/>
        <v>-9.7046413502109741E-2</v>
      </c>
      <c r="H111" s="45">
        <f t="shared" si="82"/>
        <v>0.34579439252336441</v>
      </c>
      <c r="I111" s="64">
        <f t="shared" si="82"/>
        <v>5.2083333333333259E-2</v>
      </c>
      <c r="J111" s="64">
        <f t="shared" si="82"/>
        <v>4.7712866039485879E-2</v>
      </c>
      <c r="K111" s="64">
        <f t="shared" si="82"/>
        <v>4.8333581802354697E-2</v>
      </c>
      <c r="L111" s="64">
        <f t="shared" si="82"/>
        <v>4.839159414641081E-2</v>
      </c>
      <c r="M111" s="64">
        <f t="shared" si="82"/>
        <v>4.844911962495102E-2</v>
      </c>
      <c r="N111" s="64">
        <f t="shared" si="82"/>
        <v>4.8506156104429987E-2</v>
      </c>
    </row>
    <row r="112" spans="1:14" x14ac:dyDescent="0.3">
      <c r="A112" s="44" t="s">
        <v>133</v>
      </c>
      <c r="B112" s="45">
        <f>+IFERROR(B110/B$83,"nm")</f>
        <v>8.2817085099445714E-2</v>
      </c>
      <c r="C112" s="45">
        <f t="shared" ref="C112:I112" si="83">+IFERROR(C110/C$83,"nm")</f>
        <v>6.1822985468956405E-2</v>
      </c>
      <c r="D112" s="45">
        <f t="shared" si="83"/>
        <v>5.31036110455511E-2</v>
      </c>
      <c r="E112" s="45">
        <f t="shared" si="83"/>
        <v>4.9863654070899883E-2</v>
      </c>
      <c r="F112" s="45">
        <f t="shared" si="83"/>
        <v>3.817654639175258E-2</v>
      </c>
      <c r="G112" s="45">
        <f t="shared" si="83"/>
        <v>3.2040724659380147E-2</v>
      </c>
      <c r="H112" s="45">
        <f t="shared" si="83"/>
        <v>3.4740651387213509E-2</v>
      </c>
      <c r="I112" s="64">
        <f t="shared" si="83"/>
        <v>4.0148403339075128E-2</v>
      </c>
      <c r="J112" s="65">
        <f>+I112</f>
        <v>4.0148403339075128E-2</v>
      </c>
      <c r="K112" s="65">
        <f>+J112</f>
        <v>4.0148403339075128E-2</v>
      </c>
      <c r="L112" s="65">
        <f>+K112</f>
        <v>4.0148403339075128E-2</v>
      </c>
      <c r="M112" s="65">
        <f>+L112</f>
        <v>4.0148403339075128E-2</v>
      </c>
      <c r="N112" s="65">
        <f>+M112</f>
        <v>4.0148403339075128E-2</v>
      </c>
    </row>
    <row r="113" spans="1:14" x14ac:dyDescent="0.3">
      <c r="A113" s="41" t="s">
        <v>106</v>
      </c>
      <c r="B113" s="41"/>
      <c r="C113" s="41"/>
      <c r="D113" s="41"/>
      <c r="E113" s="41"/>
      <c r="F113" s="41"/>
      <c r="G113" s="41"/>
      <c r="H113" s="41"/>
      <c r="I113" s="41"/>
      <c r="J113" s="37"/>
      <c r="K113" s="37"/>
      <c r="L113" s="37"/>
      <c r="M113" s="37"/>
      <c r="N113" s="37"/>
    </row>
    <row r="114" spans="1:14" x14ac:dyDescent="0.3">
      <c r="A114" s="9" t="s">
        <v>136</v>
      </c>
      <c r="B114" s="9">
        <f>[2]Historicals!B119</f>
        <v>4653</v>
      </c>
      <c r="C114" s="9">
        <f>[2]Historicals!C119</f>
        <v>4317</v>
      </c>
      <c r="D114" s="9">
        <f>[2]Historicals!D119</f>
        <v>4737</v>
      </c>
      <c r="E114" s="9">
        <f>[2]Historicals!E119</f>
        <v>5166</v>
      </c>
      <c r="F114" s="9">
        <f>[2]Historicals!F119</f>
        <v>5254</v>
      </c>
      <c r="G114" s="9">
        <f>[2]Historicals!G119</f>
        <v>5028</v>
      </c>
      <c r="H114" s="9">
        <f>[2]Historicals!H119</f>
        <v>5343</v>
      </c>
      <c r="I114" s="63">
        <f>[2]Historicals!I119</f>
        <v>5955</v>
      </c>
      <c r="J114" s="63">
        <f>J116+J120+J124</f>
        <v>6246.7950000000001</v>
      </c>
      <c r="K114" s="63">
        <f>K116+K120+K124</f>
        <v>6552.8879549999983</v>
      </c>
      <c r="L114" s="63">
        <f>L116+L120+L124</f>
        <v>6873.9794647949984</v>
      </c>
      <c r="M114" s="63">
        <f>M116+M120+M124</f>
        <v>7210.8044585699517</v>
      </c>
      <c r="N114" s="63">
        <f>N116+N120+N124</f>
        <v>7564.1338770398797</v>
      </c>
    </row>
    <row r="115" spans="1:14" x14ac:dyDescent="0.3">
      <c r="A115" s="42" t="s">
        <v>129</v>
      </c>
      <c r="B115" s="45" t="str">
        <f t="shared" ref="B115:N115" si="84">+IFERROR(B114/A114-1,"nm")</f>
        <v>nm</v>
      </c>
      <c r="C115" s="45">
        <f t="shared" si="84"/>
        <v>-7.2211476466795599E-2</v>
      </c>
      <c r="D115" s="45">
        <f t="shared" si="84"/>
        <v>9.7289784572619942E-2</v>
      </c>
      <c r="E115" s="45">
        <f t="shared" si="84"/>
        <v>9.0563647878403986E-2</v>
      </c>
      <c r="F115" s="45">
        <f t="shared" si="84"/>
        <v>1.7034456058846237E-2</v>
      </c>
      <c r="G115" s="45">
        <f t="shared" si="84"/>
        <v>-4.3014845831747195E-2</v>
      </c>
      <c r="H115" s="45">
        <f t="shared" si="84"/>
        <v>6.2649164677804237E-2</v>
      </c>
      <c r="I115" s="64">
        <f t="shared" si="84"/>
        <v>0.11454239191465465</v>
      </c>
      <c r="J115" s="64">
        <f t="shared" si="84"/>
        <v>4.8999999999999932E-2</v>
      </c>
      <c r="K115" s="64">
        <f t="shared" si="84"/>
        <v>4.899999999999971E-2</v>
      </c>
      <c r="L115" s="64">
        <f t="shared" si="84"/>
        <v>4.8999999999999932E-2</v>
      </c>
      <c r="M115" s="64">
        <f t="shared" si="84"/>
        <v>4.899999999999971E-2</v>
      </c>
      <c r="N115" s="64">
        <f t="shared" si="84"/>
        <v>4.9000000000000155E-2</v>
      </c>
    </row>
    <row r="116" spans="1:14" x14ac:dyDescent="0.3">
      <c r="A116" s="43" t="s">
        <v>113</v>
      </c>
      <c r="B116" s="9">
        <f>[2]Historicals!B120</f>
        <v>3093</v>
      </c>
      <c r="C116" s="9">
        <f>[2]Historicals!C120</f>
        <v>2930</v>
      </c>
      <c r="D116" s="9">
        <f>[2]Historicals!D120</f>
        <v>3285</v>
      </c>
      <c r="E116" s="9">
        <f>[2]Historicals!E120</f>
        <v>3575</v>
      </c>
      <c r="F116" s="9">
        <f>[2]Historicals!F120</f>
        <v>3622</v>
      </c>
      <c r="G116" s="9">
        <f>[2]Historicals!G120</f>
        <v>3449</v>
      </c>
      <c r="H116" s="9">
        <f>[2]Historicals!H120</f>
        <v>3659</v>
      </c>
      <c r="I116" s="63">
        <f>[2]Historicals!I120</f>
        <v>4111</v>
      </c>
      <c r="J116" s="63">
        <f>+I116*(1+J117)</f>
        <v>4312.4389999999994</v>
      </c>
      <c r="K116" s="63">
        <f>+J116*(1+K117)</f>
        <v>4523.7485109999989</v>
      </c>
      <c r="L116" s="63">
        <f>+K116*(1+L117)</f>
        <v>4745.4121880389985</v>
      </c>
      <c r="M116" s="63">
        <f>+L116*(1+M117)</f>
        <v>4977.9373852529088</v>
      </c>
      <c r="N116" s="63">
        <f>+M116*(1+N117)</f>
        <v>5221.8563171303012</v>
      </c>
    </row>
    <row r="117" spans="1:14" x14ac:dyDescent="0.3">
      <c r="A117" s="42" t="s">
        <v>129</v>
      </c>
      <c r="B117" s="45" t="str">
        <f t="shared" ref="B117:I117" si="85">+IFERROR(B116/A116-1,"nm")</f>
        <v>nm</v>
      </c>
      <c r="C117" s="45">
        <f t="shared" si="85"/>
        <v>-5.269964435822827E-2</v>
      </c>
      <c r="D117" s="45">
        <f t="shared" si="85"/>
        <v>0.12116040955631391</v>
      </c>
      <c r="E117" s="45">
        <f t="shared" si="85"/>
        <v>8.8280060882800715E-2</v>
      </c>
      <c r="F117" s="45">
        <f t="shared" si="85"/>
        <v>1.3146853146853044E-2</v>
      </c>
      <c r="G117" s="45">
        <f t="shared" si="85"/>
        <v>-4.7763666482606326E-2</v>
      </c>
      <c r="H117" s="45">
        <f t="shared" si="85"/>
        <v>6.0887213685126174E-2</v>
      </c>
      <c r="I117" s="64">
        <f t="shared" si="85"/>
        <v>0.12353101940420874</v>
      </c>
      <c r="J117" s="64">
        <f>+J118+J119</f>
        <v>4.9000000000000002E-2</v>
      </c>
      <c r="K117" s="64">
        <f>+K118+K119</f>
        <v>4.9000000000000002E-2</v>
      </c>
      <c r="L117" s="64">
        <f>+L118+L119</f>
        <v>4.9000000000000002E-2</v>
      </c>
      <c r="M117" s="64">
        <f>+M118+M119</f>
        <v>4.9000000000000002E-2</v>
      </c>
      <c r="N117" s="64">
        <f>+N118+N119</f>
        <v>4.9000000000000002E-2</v>
      </c>
    </row>
    <row r="118" spans="1:14" x14ac:dyDescent="0.3">
      <c r="A118" s="42" t="s">
        <v>137</v>
      </c>
      <c r="B118" s="45">
        <f>[2]Historicals!B192</f>
        <v>0</v>
      </c>
      <c r="C118" s="45">
        <f>[2]Historicals!C192</f>
        <v>-5.2699644358228256E-2</v>
      </c>
      <c r="D118" s="45">
        <f>[2]Historicals!D192</f>
        <v>0.12116040955631399</v>
      </c>
      <c r="E118" s="45">
        <f>[2]Historicals!E192</f>
        <v>8.8280060882800604E-2</v>
      </c>
      <c r="F118" s="45">
        <f>[2]Historicals!F192</f>
        <v>1.3146853146853148E-2</v>
      </c>
      <c r="G118" s="45">
        <f>[2]Historicals!G192</f>
        <v>-4.7763666482606291E-2</v>
      </c>
      <c r="H118" s="45">
        <f>[2]Historicals!H192</f>
        <v>6.0887213685126125E-2</v>
      </c>
      <c r="I118" s="64">
        <f>[2]Historicals!I192</f>
        <v>0.17</v>
      </c>
      <c r="J118" s="65">
        <v>4.9000000000000002E-2</v>
      </c>
      <c r="K118" s="65">
        <f>J118</f>
        <v>4.9000000000000002E-2</v>
      </c>
      <c r="L118" s="65">
        <f t="shared" ref="L118:N119" si="86">K118</f>
        <v>4.9000000000000002E-2</v>
      </c>
      <c r="M118" s="65">
        <f t="shared" si="86"/>
        <v>4.9000000000000002E-2</v>
      </c>
      <c r="N118" s="65">
        <f t="shared" si="86"/>
        <v>4.9000000000000002E-2</v>
      </c>
    </row>
    <row r="119" spans="1:14" x14ac:dyDescent="0.3">
      <c r="A119" s="42" t="s">
        <v>138</v>
      </c>
      <c r="B119" s="45" t="str">
        <f t="shared" ref="B119:I119" si="87">+IFERROR(B117-B118,"nm")</f>
        <v>nm</v>
      </c>
      <c r="C119" s="45">
        <f t="shared" si="87"/>
        <v>-1.3877787807814457E-17</v>
      </c>
      <c r="D119" s="45">
        <f t="shared" si="87"/>
        <v>-8.3266726846886741E-17</v>
      </c>
      <c r="E119" s="45">
        <f t="shared" si="87"/>
        <v>1.1102230246251565E-16</v>
      </c>
      <c r="F119" s="45">
        <f t="shared" si="87"/>
        <v>-1.0408340855860843E-16</v>
      </c>
      <c r="G119" s="45">
        <f t="shared" si="87"/>
        <v>-3.4694469519536142E-17</v>
      </c>
      <c r="H119" s="45">
        <f t="shared" si="87"/>
        <v>4.8572257327350599E-17</v>
      </c>
      <c r="I119" s="64">
        <f t="shared" si="87"/>
        <v>-4.646898059579127E-2</v>
      </c>
      <c r="J119" s="65">
        <v>0</v>
      </c>
      <c r="K119" s="65">
        <f>J119</f>
        <v>0</v>
      </c>
      <c r="L119" s="65">
        <f t="shared" si="86"/>
        <v>0</v>
      </c>
      <c r="M119" s="65">
        <f t="shared" si="86"/>
        <v>0</v>
      </c>
      <c r="N119" s="65">
        <f t="shared" si="86"/>
        <v>0</v>
      </c>
    </row>
    <row r="120" spans="1:14" x14ac:dyDescent="0.3">
      <c r="A120" s="43" t="s">
        <v>114</v>
      </c>
      <c r="B120" s="9">
        <f>[2]Historicals!B121</f>
        <v>1251</v>
      </c>
      <c r="C120" s="9">
        <f>[2]Historicals!C121</f>
        <v>1117</v>
      </c>
      <c r="D120" s="9">
        <f>[2]Historicals!D121</f>
        <v>1185</v>
      </c>
      <c r="E120" s="9">
        <f>[2]Historicals!E121</f>
        <v>1347</v>
      </c>
      <c r="F120" s="9">
        <f>[2]Historicals!F121</f>
        <v>1395</v>
      </c>
      <c r="G120" s="9">
        <f>[2]Historicals!G121</f>
        <v>1365</v>
      </c>
      <c r="H120" s="9">
        <f>[2]Historicals!H121</f>
        <v>1494</v>
      </c>
      <c r="I120" s="63">
        <f>[2]Historicals!I121</f>
        <v>1610</v>
      </c>
      <c r="J120" s="63">
        <f>+I120*(1+J121)</f>
        <v>1688.8899999999999</v>
      </c>
      <c r="K120" s="63">
        <f>+J120*(1+K121)</f>
        <v>1771.6456099999998</v>
      </c>
      <c r="L120" s="63">
        <f>+K120*(1+L121)</f>
        <v>1858.4562448899997</v>
      </c>
      <c r="M120" s="63">
        <f>+L120*(1+M121)</f>
        <v>1949.5206008896096</v>
      </c>
      <c r="N120" s="63">
        <f>+M120*(1+N121)</f>
        <v>2045.0471103332004</v>
      </c>
    </row>
    <row r="121" spans="1:14" x14ac:dyDescent="0.3">
      <c r="A121" s="42" t="s">
        <v>129</v>
      </c>
      <c r="B121" s="45" t="str">
        <f t="shared" ref="B121:I121" si="88">+IFERROR(B120/A120-1,"nm")</f>
        <v>nm</v>
      </c>
      <c r="C121" s="45">
        <f t="shared" si="88"/>
        <v>-0.10711430855315751</v>
      </c>
      <c r="D121" s="45">
        <f t="shared" si="88"/>
        <v>6.0877350044762801E-2</v>
      </c>
      <c r="E121" s="45">
        <f t="shared" si="88"/>
        <v>0.13670886075949373</v>
      </c>
      <c r="F121" s="45">
        <f t="shared" si="88"/>
        <v>3.563474387527843E-2</v>
      </c>
      <c r="G121" s="45">
        <f t="shared" si="88"/>
        <v>-2.1505376344086002E-2</v>
      </c>
      <c r="H121" s="45">
        <f t="shared" si="88"/>
        <v>9.4505494505494614E-2</v>
      </c>
      <c r="I121" s="64">
        <f t="shared" si="88"/>
        <v>7.7643908969210251E-2</v>
      </c>
      <c r="J121" s="64">
        <f>+J122+J123</f>
        <v>4.9000000000000002E-2</v>
      </c>
      <c r="K121" s="64">
        <f>+K122+K123</f>
        <v>4.9000000000000002E-2</v>
      </c>
      <c r="L121" s="64">
        <f>+L122+L123</f>
        <v>4.9000000000000002E-2</v>
      </c>
      <c r="M121" s="64">
        <f>+M122+M123</f>
        <v>4.9000000000000002E-2</v>
      </c>
      <c r="N121" s="64">
        <f>+N122+N123</f>
        <v>4.9000000000000002E-2</v>
      </c>
    </row>
    <row r="122" spans="1:14" x14ac:dyDescent="0.3">
      <c r="A122" s="42" t="s">
        <v>137</v>
      </c>
      <c r="B122" s="45">
        <f>[2]Historicals!B193</f>
        <v>0</v>
      </c>
      <c r="C122" s="45">
        <f>[2]Historicals!C193</f>
        <v>-0.10711430855315747</v>
      </c>
      <c r="D122" s="45">
        <f>[2]Historicals!D193</f>
        <v>6.087735004476276E-2</v>
      </c>
      <c r="E122" s="45">
        <f>[2]Historicals!E193</f>
        <v>0.13670886075949368</v>
      </c>
      <c r="F122" s="45">
        <f>[2]Historicals!F193</f>
        <v>3.5634743875278395E-2</v>
      </c>
      <c r="G122" s="45">
        <f>[2]Historicals!G193</f>
        <v>-2.1505376344086023E-2</v>
      </c>
      <c r="H122" s="45">
        <f>[2]Historicals!H193</f>
        <v>9.4505494505494503E-2</v>
      </c>
      <c r="I122" s="64">
        <f>[2]Historicals!I193</f>
        <v>0.12</v>
      </c>
      <c r="J122" s="65">
        <v>4.9000000000000002E-2</v>
      </c>
      <c r="K122" s="65">
        <f>J122</f>
        <v>4.9000000000000002E-2</v>
      </c>
      <c r="L122" s="65">
        <f t="shared" ref="L122:N123" si="89">K122</f>
        <v>4.9000000000000002E-2</v>
      </c>
      <c r="M122" s="65">
        <f t="shared" si="89"/>
        <v>4.9000000000000002E-2</v>
      </c>
      <c r="N122" s="65">
        <f t="shared" si="89"/>
        <v>4.9000000000000002E-2</v>
      </c>
    </row>
    <row r="123" spans="1:14" x14ac:dyDescent="0.3">
      <c r="A123" s="42" t="s">
        <v>138</v>
      </c>
      <c r="B123" s="45" t="str">
        <f t="shared" ref="B123:H123" si="90">+IFERROR(B121-B122,"nm")</f>
        <v>nm</v>
      </c>
      <c r="C123" s="45">
        <f t="shared" si="90"/>
        <v>-4.163336342344337E-17</v>
      </c>
      <c r="D123" s="45">
        <f t="shared" si="90"/>
        <v>4.163336342344337E-17</v>
      </c>
      <c r="E123" s="45">
        <f t="shared" si="90"/>
        <v>5.5511151231257827E-17</v>
      </c>
      <c r="F123" s="45">
        <f t="shared" si="90"/>
        <v>3.4694469519536142E-17</v>
      </c>
      <c r="G123" s="45">
        <f t="shared" si="90"/>
        <v>2.0816681711721685E-17</v>
      </c>
      <c r="H123" s="45">
        <f t="shared" si="90"/>
        <v>1.1102230246251565E-16</v>
      </c>
      <c r="I123" s="64">
        <f>+IFERROR(I121-I122,"nm")</f>
        <v>-4.2356091030789744E-2</v>
      </c>
      <c r="J123" s="65">
        <v>0</v>
      </c>
      <c r="K123" s="65">
        <f>J123</f>
        <v>0</v>
      </c>
      <c r="L123" s="65">
        <f t="shared" si="89"/>
        <v>0</v>
      </c>
      <c r="M123" s="65">
        <f t="shared" si="89"/>
        <v>0</v>
      </c>
      <c r="N123" s="65">
        <f t="shared" si="89"/>
        <v>0</v>
      </c>
    </row>
    <row r="124" spans="1:14" x14ac:dyDescent="0.3">
      <c r="A124" s="43" t="s">
        <v>115</v>
      </c>
      <c r="B124" s="9">
        <f>[2]Historicals!B122</f>
        <v>309</v>
      </c>
      <c r="C124" s="9">
        <f>[2]Historicals!C122</f>
        <v>270</v>
      </c>
      <c r="D124" s="9">
        <f>[2]Historicals!D122</f>
        <v>267</v>
      </c>
      <c r="E124" s="9">
        <f>[2]Historicals!E122</f>
        <v>244</v>
      </c>
      <c r="F124" s="9">
        <f>[2]Historicals!F122</f>
        <v>237</v>
      </c>
      <c r="G124" s="9">
        <f>[2]Historicals!G122</f>
        <v>214</v>
      </c>
      <c r="H124" s="9">
        <f>[2]Historicals!H122</f>
        <v>190</v>
      </c>
      <c r="I124" s="63">
        <f>[2]Historicals!I122</f>
        <v>234</v>
      </c>
      <c r="J124" s="63">
        <f>+I124*(1+J125)</f>
        <v>245.46599999999998</v>
      </c>
      <c r="K124" s="63">
        <f>+J124*(1+K125)</f>
        <v>257.49383399999994</v>
      </c>
      <c r="L124" s="63">
        <f>+K124*(1+L125)</f>
        <v>270.11103186599991</v>
      </c>
      <c r="M124" s="63">
        <f>+L124*(1+M125)</f>
        <v>283.34647242743387</v>
      </c>
      <c r="N124" s="63">
        <f>+M124*(1+N125)</f>
        <v>297.23044957637813</v>
      </c>
    </row>
    <row r="125" spans="1:14" x14ac:dyDescent="0.3">
      <c r="A125" s="42" t="s">
        <v>129</v>
      </c>
      <c r="B125" s="45" t="str">
        <f t="shared" ref="B125:I125" si="91">+IFERROR(B124/A124-1,"nm")</f>
        <v>nm</v>
      </c>
      <c r="C125" s="45">
        <f t="shared" si="91"/>
        <v>-0.12621359223300976</v>
      </c>
      <c r="D125" s="45">
        <f t="shared" si="91"/>
        <v>-1.1111111111111072E-2</v>
      </c>
      <c r="E125" s="45">
        <f t="shared" si="91"/>
        <v>-8.6142322097378266E-2</v>
      </c>
      <c r="F125" s="45">
        <f t="shared" si="91"/>
        <v>-2.8688524590163911E-2</v>
      </c>
      <c r="G125" s="45">
        <f t="shared" si="91"/>
        <v>-9.7046413502109741E-2</v>
      </c>
      <c r="H125" s="45">
        <f t="shared" si="91"/>
        <v>-0.11214953271028039</v>
      </c>
      <c r="I125" s="64">
        <f t="shared" si="91"/>
        <v>0.23157894736842111</v>
      </c>
      <c r="J125" s="64">
        <f>+J126+J127</f>
        <v>4.9000000000000002E-2</v>
      </c>
      <c r="K125" s="64">
        <f>+K126+K127</f>
        <v>4.9000000000000002E-2</v>
      </c>
      <c r="L125" s="64">
        <f>+L126+L127</f>
        <v>4.9000000000000002E-2</v>
      </c>
      <c r="M125" s="64">
        <f>+M126+M127</f>
        <v>4.9000000000000002E-2</v>
      </c>
      <c r="N125" s="64">
        <f>+N126+N127</f>
        <v>4.9000000000000002E-2</v>
      </c>
    </row>
    <row r="126" spans="1:14" x14ac:dyDescent="0.3">
      <c r="A126" s="42" t="s">
        <v>137</v>
      </c>
      <c r="B126" s="45">
        <f>[2]Historicals!B194</f>
        <v>0</v>
      </c>
      <c r="C126" s="45">
        <f>[2]Historicals!C194</f>
        <v>-0.12621359223300971</v>
      </c>
      <c r="D126" s="45">
        <f>[2]Historicals!D194</f>
        <v>-1.1111111111111112E-2</v>
      </c>
      <c r="E126" s="45">
        <f>[2]Historicals!E194</f>
        <v>-8.6142322097378279E-2</v>
      </c>
      <c r="F126" s="45">
        <f>[2]Historicals!F194</f>
        <v>-2.8688524590163935E-2</v>
      </c>
      <c r="G126" s="45">
        <f>[2]Historicals!G194</f>
        <v>-9.7046413502109699E-2</v>
      </c>
      <c r="H126" s="45">
        <f>[2]Historicals!H194</f>
        <v>-0.11214953271028037</v>
      </c>
      <c r="I126" s="64">
        <f>[2]Historicals!I194</f>
        <v>0.28000000000000003</v>
      </c>
      <c r="J126" s="65">
        <v>4.9000000000000002E-2</v>
      </c>
      <c r="K126" s="65">
        <f>J126</f>
        <v>4.9000000000000002E-2</v>
      </c>
      <c r="L126" s="65">
        <f t="shared" ref="L126:N127" si="92">K126</f>
        <v>4.9000000000000002E-2</v>
      </c>
      <c r="M126" s="65">
        <f t="shared" si="92"/>
        <v>4.9000000000000002E-2</v>
      </c>
      <c r="N126" s="65">
        <f t="shared" si="92"/>
        <v>4.9000000000000002E-2</v>
      </c>
    </row>
    <row r="127" spans="1:14" x14ac:dyDescent="0.3">
      <c r="A127" s="42" t="s">
        <v>138</v>
      </c>
      <c r="B127" s="45" t="str">
        <f t="shared" ref="B127:I127" si="93">+IFERROR(B125-B126,"nm")</f>
        <v>nm</v>
      </c>
      <c r="C127" s="45">
        <f t="shared" si="93"/>
        <v>-5.5511151231257827E-17</v>
      </c>
      <c r="D127" s="45">
        <f t="shared" si="93"/>
        <v>3.9898639947466563E-17</v>
      </c>
      <c r="E127" s="45">
        <f t="shared" si="93"/>
        <v>1.3877787807814457E-17</v>
      </c>
      <c r="F127" s="45">
        <f t="shared" si="93"/>
        <v>2.4286128663675299E-17</v>
      </c>
      <c r="G127" s="45">
        <f t="shared" si="93"/>
        <v>-4.163336342344337E-17</v>
      </c>
      <c r="H127" s="45">
        <f t="shared" si="93"/>
        <v>-1.3877787807814457E-17</v>
      </c>
      <c r="I127" s="64">
        <f t="shared" si="93"/>
        <v>-4.842105263157892E-2</v>
      </c>
      <c r="J127" s="65">
        <v>0</v>
      </c>
      <c r="K127" s="65">
        <f>J127</f>
        <v>0</v>
      </c>
      <c r="L127" s="65">
        <f t="shared" si="92"/>
        <v>0</v>
      </c>
      <c r="M127" s="65">
        <f t="shared" si="92"/>
        <v>0</v>
      </c>
      <c r="N127" s="65">
        <f t="shared" si="92"/>
        <v>0</v>
      </c>
    </row>
    <row r="128" spans="1:14" x14ac:dyDescent="0.3">
      <c r="A128" s="9" t="s">
        <v>130</v>
      </c>
      <c r="B128" s="46">
        <f t="shared" ref="B128:H128" si="94">+B135+B131</f>
        <v>967</v>
      </c>
      <c r="C128" s="46">
        <f t="shared" si="94"/>
        <v>1045</v>
      </c>
      <c r="D128" s="46">
        <f t="shared" si="94"/>
        <v>1036</v>
      </c>
      <c r="E128" s="46">
        <f t="shared" si="94"/>
        <v>1244</v>
      </c>
      <c r="F128" s="46">
        <f t="shared" si="94"/>
        <v>1376</v>
      </c>
      <c r="G128" s="46">
        <f t="shared" si="94"/>
        <v>1230</v>
      </c>
      <c r="H128" s="46">
        <f t="shared" si="94"/>
        <v>1573</v>
      </c>
      <c r="I128" s="46">
        <f>+I135+I131</f>
        <v>1938</v>
      </c>
      <c r="J128" s="46">
        <f>+J114*J130</f>
        <v>2032.962</v>
      </c>
      <c r="K128" s="46">
        <f>+K114*K130</f>
        <v>2132.5771379999992</v>
      </c>
      <c r="L128" s="46">
        <f>+L114*L130</f>
        <v>2237.0734177619993</v>
      </c>
      <c r="M128" s="46">
        <f>+M114*M130</f>
        <v>2346.6900152323369</v>
      </c>
      <c r="N128" s="46">
        <f>+N114*N130</f>
        <v>2461.6778259787216</v>
      </c>
    </row>
    <row r="129" spans="1:14" x14ac:dyDescent="0.3">
      <c r="A129" s="44" t="s">
        <v>129</v>
      </c>
      <c r="B129" s="45" t="str">
        <f t="shared" ref="B129:N129" si="95">+IFERROR(B128/A128-1,"nm")</f>
        <v>nm</v>
      </c>
      <c r="C129" s="45">
        <f t="shared" si="95"/>
        <v>8.0661840744570945E-2</v>
      </c>
      <c r="D129" s="45">
        <f t="shared" si="95"/>
        <v>-8.6124401913875159E-3</v>
      </c>
      <c r="E129" s="45">
        <f t="shared" si="95"/>
        <v>0.20077220077220082</v>
      </c>
      <c r="F129" s="45">
        <f t="shared" si="95"/>
        <v>0.10610932475884249</v>
      </c>
      <c r="G129" s="45">
        <f t="shared" si="95"/>
        <v>-0.10610465116279066</v>
      </c>
      <c r="H129" s="45">
        <f t="shared" si="95"/>
        <v>0.27886178861788613</v>
      </c>
      <c r="I129" s="64">
        <f t="shared" si="95"/>
        <v>0.23204068658614108</v>
      </c>
      <c r="J129" s="64">
        <f t="shared" si="95"/>
        <v>4.8999999999999932E-2</v>
      </c>
      <c r="K129" s="64">
        <f t="shared" si="95"/>
        <v>4.899999999999971E-2</v>
      </c>
      <c r="L129" s="64">
        <f t="shared" si="95"/>
        <v>4.9000000000000155E-2</v>
      </c>
      <c r="M129" s="64">
        <f t="shared" si="95"/>
        <v>4.8999999999999932E-2</v>
      </c>
      <c r="N129" s="64">
        <f t="shared" si="95"/>
        <v>4.9000000000000155E-2</v>
      </c>
    </row>
    <row r="130" spans="1:14" x14ac:dyDescent="0.3">
      <c r="A130" s="44" t="s">
        <v>131</v>
      </c>
      <c r="B130" s="45">
        <f>+IFERROR(B128/B$114,"nm")</f>
        <v>0.20782290995056951</v>
      </c>
      <c r="C130" s="45">
        <f t="shared" ref="C130:I130" si="96">+IFERROR(C128/C$114,"nm")</f>
        <v>0.24206624971044707</v>
      </c>
      <c r="D130" s="45">
        <f t="shared" si="96"/>
        <v>0.218703820983745</v>
      </c>
      <c r="E130" s="45">
        <f t="shared" si="96"/>
        <v>0.2408052651955091</v>
      </c>
      <c r="F130" s="45">
        <f t="shared" si="96"/>
        <v>0.26189569851541683</v>
      </c>
      <c r="G130" s="45">
        <f t="shared" si="96"/>
        <v>0.24463007159904535</v>
      </c>
      <c r="H130" s="45">
        <f t="shared" si="96"/>
        <v>0.2944038929440389</v>
      </c>
      <c r="I130" s="64">
        <f t="shared" si="96"/>
        <v>0.32544080604534004</v>
      </c>
      <c r="J130" s="65">
        <f>+I130</f>
        <v>0.32544080604534004</v>
      </c>
      <c r="K130" s="65">
        <f>+J130</f>
        <v>0.32544080604534004</v>
      </c>
      <c r="L130" s="65">
        <f>+K130</f>
        <v>0.32544080604534004</v>
      </c>
      <c r="M130" s="65">
        <f>+L130</f>
        <v>0.32544080604534004</v>
      </c>
      <c r="N130" s="65">
        <f>+M130</f>
        <v>0.32544080604534004</v>
      </c>
    </row>
    <row r="131" spans="1:14" x14ac:dyDescent="0.3">
      <c r="A131" s="9" t="s">
        <v>132</v>
      </c>
      <c r="B131" s="9">
        <f>[2]Historicals!B170</f>
        <v>49</v>
      </c>
      <c r="C131" s="9">
        <f>[2]Historicals!C170</f>
        <v>43</v>
      </c>
      <c r="D131" s="9">
        <f>[2]Historicals!D170</f>
        <v>56</v>
      </c>
      <c r="E131" s="9">
        <f>[2]Historicals!E170</f>
        <v>55</v>
      </c>
      <c r="F131" s="9">
        <f>[2]Historicals!F170</f>
        <v>53</v>
      </c>
      <c r="G131" s="9">
        <f>[2]Historicals!G170</f>
        <v>46</v>
      </c>
      <c r="H131" s="9">
        <f>[2]Historicals!H170</f>
        <v>43</v>
      </c>
      <c r="I131" s="63">
        <f>[2]Historicals!I170</f>
        <v>42</v>
      </c>
      <c r="J131" s="46">
        <f>+J134*J141</f>
        <v>44.058</v>
      </c>
      <c r="K131" s="46">
        <f>+K134*K141</f>
        <v>46.216841999999986</v>
      </c>
      <c r="L131" s="46">
        <f>+L134*L141</f>
        <v>48.481467257999988</v>
      </c>
      <c r="M131" s="46">
        <f>+M134*M141</f>
        <v>50.857059153641984</v>
      </c>
      <c r="N131" s="46">
        <f>+N134*N141</f>
        <v>53.349055052170435</v>
      </c>
    </row>
    <row r="132" spans="1:14" x14ac:dyDescent="0.3">
      <c r="A132" s="44" t="s">
        <v>129</v>
      </c>
      <c r="B132" s="45" t="str">
        <f t="shared" ref="B132:N132" si="97">+IFERROR(B131/A131-1,"nm")</f>
        <v>nm</v>
      </c>
      <c r="C132" s="45">
        <f t="shared" si="97"/>
        <v>-0.12244897959183676</v>
      </c>
      <c r="D132" s="45">
        <f t="shared" si="97"/>
        <v>0.30232558139534893</v>
      </c>
      <c r="E132" s="45">
        <f t="shared" si="97"/>
        <v>-1.7857142857142905E-2</v>
      </c>
      <c r="F132" s="45">
        <f t="shared" si="97"/>
        <v>-3.6363636363636376E-2</v>
      </c>
      <c r="G132" s="45">
        <f t="shared" si="97"/>
        <v>-0.13207547169811318</v>
      </c>
      <c r="H132" s="45">
        <f t="shared" si="97"/>
        <v>-6.5217391304347783E-2</v>
      </c>
      <c r="I132" s="64">
        <f t="shared" si="97"/>
        <v>-2.3255813953488413E-2</v>
      </c>
      <c r="J132" s="64">
        <f t="shared" si="97"/>
        <v>4.8999999999999932E-2</v>
      </c>
      <c r="K132" s="64">
        <f t="shared" si="97"/>
        <v>4.899999999999971E-2</v>
      </c>
      <c r="L132" s="64">
        <f t="shared" si="97"/>
        <v>4.9000000000000155E-2</v>
      </c>
      <c r="M132" s="64">
        <f t="shared" si="97"/>
        <v>4.8999999999999932E-2</v>
      </c>
      <c r="N132" s="64">
        <f t="shared" si="97"/>
        <v>4.8999999999999932E-2</v>
      </c>
    </row>
    <row r="133" spans="1:14" x14ac:dyDescent="0.3">
      <c r="A133" s="44" t="s">
        <v>133</v>
      </c>
      <c r="B133" s="45">
        <f>+IFERROR(B131/B$114,"nm")</f>
        <v>1.053084031807436E-2</v>
      </c>
      <c r="C133" s="45">
        <f t="shared" ref="C133:I133" si="98">+IFERROR(C131/C$114,"nm")</f>
        <v>9.9606208014825105E-3</v>
      </c>
      <c r="D133" s="45">
        <f t="shared" si="98"/>
        <v>1.1821828161283512E-2</v>
      </c>
      <c r="E133" s="45">
        <f t="shared" si="98"/>
        <v>1.064653503677894E-2</v>
      </c>
      <c r="F133" s="45">
        <f t="shared" si="98"/>
        <v>1.0087552341073468E-2</v>
      </c>
      <c r="G133" s="45">
        <f t="shared" si="98"/>
        <v>9.148766905330152E-3</v>
      </c>
      <c r="H133" s="45">
        <f t="shared" si="98"/>
        <v>8.0479131574022079E-3</v>
      </c>
      <c r="I133" s="64">
        <f t="shared" si="98"/>
        <v>7.0528967254408059E-3</v>
      </c>
      <c r="J133" s="64">
        <f>+IFERROR(J131/J$21,"nm")</f>
        <v>2.400588459652373E-3</v>
      </c>
      <c r="K133" s="64">
        <f>+IFERROR(K131/K$21,"nm")</f>
        <v>2.5182172941753383E-3</v>
      </c>
      <c r="L133" s="64">
        <f>+IFERROR(L131/L$21,"nm")</f>
        <v>2.6416099415899302E-3</v>
      </c>
      <c r="M133" s="64">
        <f>+IFERROR(M131/M$21,"nm")</f>
        <v>2.7710488287278367E-3</v>
      </c>
      <c r="N133" s="64">
        <f>+IFERROR(N131/N$21,"nm")</f>
        <v>2.9068302213355003E-3</v>
      </c>
    </row>
    <row r="134" spans="1:14" x14ac:dyDescent="0.3">
      <c r="A134" s="44" t="s">
        <v>140</v>
      </c>
      <c r="B134" s="45">
        <f t="shared" ref="B134:H134" si="99">+IFERROR(B131/B141,"nm")</f>
        <v>0.15909090909090909</v>
      </c>
      <c r="C134" s="45">
        <f t="shared" si="99"/>
        <v>0.12951807228915663</v>
      </c>
      <c r="D134" s="45">
        <f t="shared" si="99"/>
        <v>0.16470588235294117</v>
      </c>
      <c r="E134" s="45">
        <f t="shared" si="99"/>
        <v>0.16224188790560473</v>
      </c>
      <c r="F134" s="45">
        <f t="shared" si="99"/>
        <v>0.16257668711656442</v>
      </c>
      <c r="G134" s="45">
        <f t="shared" si="99"/>
        <v>0.1554054054054054</v>
      </c>
      <c r="H134" s="45">
        <f t="shared" si="99"/>
        <v>0.14144736842105263</v>
      </c>
      <c r="I134" s="64">
        <f>+IFERROR(I131/I141,"nm")</f>
        <v>0.15328467153284672</v>
      </c>
      <c r="J134" s="65">
        <f>+I134</f>
        <v>0.15328467153284672</v>
      </c>
      <c r="K134" s="65">
        <f>+J134</f>
        <v>0.15328467153284672</v>
      </c>
      <c r="L134" s="65">
        <f>+K134</f>
        <v>0.15328467153284672</v>
      </c>
      <c r="M134" s="65">
        <f>+L134</f>
        <v>0.15328467153284672</v>
      </c>
      <c r="N134" s="65">
        <f>+M134</f>
        <v>0.15328467153284672</v>
      </c>
    </row>
    <row r="135" spans="1:14" x14ac:dyDescent="0.3">
      <c r="A135" s="9" t="s">
        <v>134</v>
      </c>
      <c r="B135" s="9">
        <f>[2]Historicals!B137</f>
        <v>918</v>
      </c>
      <c r="C135" s="9">
        <f>[2]Historicals!C137</f>
        <v>1002</v>
      </c>
      <c r="D135" s="9">
        <f>[2]Historicals!D137</f>
        <v>980</v>
      </c>
      <c r="E135" s="9">
        <f>[2]Historicals!E137</f>
        <v>1189</v>
      </c>
      <c r="F135" s="9">
        <f>[2]Historicals!F137</f>
        <v>1323</v>
      </c>
      <c r="G135" s="9">
        <f>[2]Historicals!G137</f>
        <v>1184</v>
      </c>
      <c r="H135" s="9">
        <f>[2]Historicals!H137</f>
        <v>1530</v>
      </c>
      <c r="I135" s="63">
        <f>[2]Historicals!I137</f>
        <v>1896</v>
      </c>
      <c r="J135" s="63">
        <f>+J128-J131</f>
        <v>1988.904</v>
      </c>
      <c r="K135" s="63">
        <f>+K128-K131</f>
        <v>2086.3602959999994</v>
      </c>
      <c r="L135" s="63">
        <f>+L128-L131</f>
        <v>2188.5919505039992</v>
      </c>
      <c r="M135" s="63">
        <f>+M128-M131</f>
        <v>2295.8329560786951</v>
      </c>
      <c r="N135" s="63">
        <f>+N128-N131</f>
        <v>2408.328770926551</v>
      </c>
    </row>
    <row r="136" spans="1:14" x14ac:dyDescent="0.3">
      <c r="A136" s="44" t="s">
        <v>129</v>
      </c>
      <c r="B136" s="45" t="str">
        <f t="shared" ref="B136:N136" si="100">+IFERROR(B135/A135-1,"nm")</f>
        <v>nm</v>
      </c>
      <c r="C136" s="45">
        <f t="shared" si="100"/>
        <v>9.1503267973856106E-2</v>
      </c>
      <c r="D136" s="45">
        <f t="shared" si="100"/>
        <v>-2.1956087824351322E-2</v>
      </c>
      <c r="E136" s="45">
        <f t="shared" si="100"/>
        <v>0.21326530612244898</v>
      </c>
      <c r="F136" s="45">
        <f t="shared" si="100"/>
        <v>0.11269974768713209</v>
      </c>
      <c r="G136" s="45">
        <f t="shared" si="100"/>
        <v>-0.1050642479213908</v>
      </c>
      <c r="H136" s="45">
        <f t="shared" si="100"/>
        <v>0.29222972972972983</v>
      </c>
      <c r="I136" s="64">
        <f t="shared" si="100"/>
        <v>0.23921568627450984</v>
      </c>
      <c r="J136" s="64">
        <f t="shared" si="100"/>
        <v>4.8999999999999932E-2</v>
      </c>
      <c r="K136" s="64">
        <f t="shared" si="100"/>
        <v>4.899999999999971E-2</v>
      </c>
      <c r="L136" s="64">
        <f t="shared" si="100"/>
        <v>4.8999999999999932E-2</v>
      </c>
      <c r="M136" s="64">
        <f t="shared" si="100"/>
        <v>4.8999999999999932E-2</v>
      </c>
      <c r="N136" s="64">
        <f t="shared" si="100"/>
        <v>4.8999999999999932E-2</v>
      </c>
    </row>
    <row r="137" spans="1:14" x14ac:dyDescent="0.3">
      <c r="A137" s="44" t="s">
        <v>131</v>
      </c>
      <c r="B137" s="45">
        <f>+IFERROR(B135/B$114,"nm")</f>
        <v>0.19729206963249515</v>
      </c>
      <c r="C137" s="45">
        <f t="shared" ref="C137:N137" si="101">+IFERROR(C135/C$114,"nm")</f>
        <v>0.23210562890896455</v>
      </c>
      <c r="D137" s="45">
        <f t="shared" si="101"/>
        <v>0.20688199282246147</v>
      </c>
      <c r="E137" s="45">
        <f t="shared" si="101"/>
        <v>0.23015873015873015</v>
      </c>
      <c r="F137" s="45">
        <f t="shared" si="101"/>
        <v>0.25180814617434338</v>
      </c>
      <c r="G137" s="45">
        <f t="shared" si="101"/>
        <v>0.2354813046937152</v>
      </c>
      <c r="H137" s="45">
        <f t="shared" si="101"/>
        <v>0.28635597978663674</v>
      </c>
      <c r="I137" s="64">
        <f t="shared" si="101"/>
        <v>0.31838790931989924</v>
      </c>
      <c r="J137" s="64">
        <f t="shared" si="101"/>
        <v>0.31838790931989924</v>
      </c>
      <c r="K137" s="64">
        <f t="shared" si="101"/>
        <v>0.31838790931989924</v>
      </c>
      <c r="L137" s="64">
        <f t="shared" si="101"/>
        <v>0.31838790931989919</v>
      </c>
      <c r="M137" s="64">
        <f t="shared" si="101"/>
        <v>0.31838790931989924</v>
      </c>
      <c r="N137" s="64">
        <f t="shared" si="101"/>
        <v>0.31838790931989924</v>
      </c>
    </row>
    <row r="138" spans="1:14" x14ac:dyDescent="0.3">
      <c r="A138" s="9" t="s">
        <v>135</v>
      </c>
      <c r="B138" s="9">
        <f>[2]Historicals!B159</f>
        <v>52</v>
      </c>
      <c r="C138" s="9">
        <f>[2]Historicals!C159</f>
        <v>64</v>
      </c>
      <c r="D138" s="9">
        <f>[2]Historicals!D159</f>
        <v>59</v>
      </c>
      <c r="E138" s="9">
        <f>[2]Historicals!E159</f>
        <v>49</v>
      </c>
      <c r="F138" s="9">
        <f>[2]Historicals!F159</f>
        <v>47</v>
      </c>
      <c r="G138" s="9">
        <f>[2]Historicals!G159</f>
        <v>41</v>
      </c>
      <c r="H138" s="9">
        <f>[2]Historicals!H159</f>
        <v>54</v>
      </c>
      <c r="I138" s="63">
        <f>[2]Historicals!I159</f>
        <v>56</v>
      </c>
      <c r="J138" s="46">
        <f>+J114*J140</f>
        <v>58.744</v>
      </c>
      <c r="K138" s="46">
        <f>+K114*K140</f>
        <v>61.622455999999985</v>
      </c>
      <c r="L138" s="46">
        <f>+L114*L140</f>
        <v>64.641956343999979</v>
      </c>
      <c r="M138" s="46">
        <f>+M114*M140</f>
        <v>67.809412204855974</v>
      </c>
      <c r="N138" s="46">
        <f>+N114*N140</f>
        <v>71.132073402893909</v>
      </c>
    </row>
    <row r="139" spans="1:14" x14ac:dyDescent="0.3">
      <c r="A139" s="44" t="s">
        <v>129</v>
      </c>
      <c r="B139" s="45" t="str">
        <f t="shared" ref="B139:N139" si="102">+IFERROR(B138/A138-1,"nm")</f>
        <v>nm</v>
      </c>
      <c r="C139" s="45">
        <f t="shared" si="102"/>
        <v>0.23076923076923084</v>
      </c>
      <c r="D139" s="45">
        <f t="shared" si="102"/>
        <v>-7.8125E-2</v>
      </c>
      <c r="E139" s="45">
        <f t="shared" si="102"/>
        <v>-0.16949152542372881</v>
      </c>
      <c r="F139" s="45">
        <f t="shared" si="102"/>
        <v>-4.081632653061229E-2</v>
      </c>
      <c r="G139" s="45">
        <f t="shared" si="102"/>
        <v>-0.12765957446808507</v>
      </c>
      <c r="H139" s="45">
        <f t="shared" si="102"/>
        <v>0.31707317073170738</v>
      </c>
      <c r="I139" s="64">
        <f t="shared" si="102"/>
        <v>3.7037037037036979E-2</v>
      </c>
      <c r="J139" s="64">
        <f t="shared" si="102"/>
        <v>4.8999999999999932E-2</v>
      </c>
      <c r="K139" s="64">
        <f t="shared" si="102"/>
        <v>4.899999999999971E-2</v>
      </c>
      <c r="L139" s="64">
        <f t="shared" si="102"/>
        <v>4.8999999999999932E-2</v>
      </c>
      <c r="M139" s="64">
        <f t="shared" si="102"/>
        <v>4.8999999999999932E-2</v>
      </c>
      <c r="N139" s="64">
        <f t="shared" si="102"/>
        <v>4.8999999999999932E-2</v>
      </c>
    </row>
    <row r="140" spans="1:14" x14ac:dyDescent="0.3">
      <c r="A140" s="44" t="s">
        <v>133</v>
      </c>
      <c r="B140" s="45">
        <f>+IFERROR(B138/B$114,"nm")</f>
        <v>1.117558564367075E-2</v>
      </c>
      <c r="C140" s="45">
        <f t="shared" ref="C140:I140" si="103">+IFERROR(C138/C$114,"nm")</f>
        <v>1.4825110030113504E-2</v>
      </c>
      <c r="D140" s="45">
        <f t="shared" si="103"/>
        <v>1.2455140384209416E-2</v>
      </c>
      <c r="E140" s="45">
        <f t="shared" si="103"/>
        <v>9.485094850948509E-3</v>
      </c>
      <c r="F140" s="45">
        <f t="shared" si="103"/>
        <v>8.9455652835934533E-3</v>
      </c>
      <c r="G140" s="45">
        <f t="shared" si="103"/>
        <v>8.1543357199681775E-3</v>
      </c>
      <c r="H140" s="45">
        <f t="shared" si="103"/>
        <v>1.0106681639528355E-2</v>
      </c>
      <c r="I140" s="64">
        <f t="shared" si="103"/>
        <v>9.4038623005877411E-3</v>
      </c>
      <c r="J140" s="65">
        <f>+I140</f>
        <v>9.4038623005877411E-3</v>
      </c>
      <c r="K140" s="65">
        <f>+J140</f>
        <v>9.4038623005877411E-3</v>
      </c>
      <c r="L140" s="65">
        <f>+K140</f>
        <v>9.4038623005877411E-3</v>
      </c>
      <c r="M140" s="65">
        <f>+L140</f>
        <v>9.4038623005877411E-3</v>
      </c>
      <c r="N140" s="65">
        <f>+M140</f>
        <v>9.4038623005877411E-3</v>
      </c>
    </row>
    <row r="141" spans="1:14" x14ac:dyDescent="0.3">
      <c r="A141" s="9" t="s">
        <v>141</v>
      </c>
      <c r="B141" s="9">
        <f>[2]Historicals!B148</f>
        <v>308</v>
      </c>
      <c r="C141" s="9">
        <f>[2]Historicals!C148</f>
        <v>332</v>
      </c>
      <c r="D141" s="9">
        <f>[2]Historicals!D148</f>
        <v>340</v>
      </c>
      <c r="E141" s="9">
        <f>[2]Historicals!E148</f>
        <v>339</v>
      </c>
      <c r="F141" s="9">
        <f>[2]Historicals!F148</f>
        <v>326</v>
      </c>
      <c r="G141" s="9">
        <f>[2]Historicals!G148</f>
        <v>296</v>
      </c>
      <c r="H141" s="9">
        <f>[2]Historicals!H148</f>
        <v>304</v>
      </c>
      <c r="I141" s="63">
        <f>[2]Historicals!I148</f>
        <v>274</v>
      </c>
      <c r="J141" s="46">
        <f>+J114*J143</f>
        <v>287.42599999999999</v>
      </c>
      <c r="K141" s="46">
        <f>+K114*K143</f>
        <v>301.50987399999991</v>
      </c>
      <c r="L141" s="46">
        <f>+L114*L143</f>
        <v>316.28385782599992</v>
      </c>
      <c r="M141" s="46">
        <f>+M114*M143</f>
        <v>331.78176685947386</v>
      </c>
      <c r="N141" s="46">
        <f>+N114*N143</f>
        <v>348.03907343558808</v>
      </c>
    </row>
    <row r="142" spans="1:14" x14ac:dyDescent="0.3">
      <c r="A142" s="44" t="s">
        <v>129</v>
      </c>
      <c r="B142" s="45" t="str">
        <f t="shared" ref="B142:N142" si="104">+IFERROR(B141/A141-1,"nm")</f>
        <v>nm</v>
      </c>
      <c r="C142" s="45">
        <f t="shared" si="104"/>
        <v>7.7922077922077948E-2</v>
      </c>
      <c r="D142" s="45">
        <f t="shared" si="104"/>
        <v>2.4096385542168752E-2</v>
      </c>
      <c r="E142" s="45">
        <f t="shared" si="104"/>
        <v>-2.9411764705882248E-3</v>
      </c>
      <c r="F142" s="45">
        <f t="shared" si="104"/>
        <v>-3.8348082595870192E-2</v>
      </c>
      <c r="G142" s="45">
        <f t="shared" si="104"/>
        <v>-9.2024539877300637E-2</v>
      </c>
      <c r="H142" s="45">
        <f t="shared" si="104"/>
        <v>2.7027027027026973E-2</v>
      </c>
      <c r="I142" s="64">
        <f t="shared" si="104"/>
        <v>-9.8684210526315819E-2</v>
      </c>
      <c r="J142" s="64">
        <f t="shared" si="104"/>
        <v>4.8999999999999932E-2</v>
      </c>
      <c r="K142" s="64">
        <f t="shared" si="104"/>
        <v>4.899999999999971E-2</v>
      </c>
      <c r="L142" s="64">
        <f t="shared" si="104"/>
        <v>4.8999999999999932E-2</v>
      </c>
      <c r="M142" s="64">
        <f t="shared" si="104"/>
        <v>4.8999999999999932E-2</v>
      </c>
      <c r="N142" s="64">
        <f t="shared" si="104"/>
        <v>4.8999999999999932E-2</v>
      </c>
    </row>
    <row r="143" spans="1:14" x14ac:dyDescent="0.3">
      <c r="A143" s="44" t="s">
        <v>133</v>
      </c>
      <c r="B143" s="45">
        <f>+IFERROR(B141/B$114,"nm")</f>
        <v>6.6193853427895979E-2</v>
      </c>
      <c r="C143" s="45">
        <f t="shared" ref="C143:I143" si="105">+IFERROR(C141/C$114,"nm")</f>
        <v>7.6905258281213806E-2</v>
      </c>
      <c r="D143" s="45">
        <f t="shared" si="105"/>
        <v>7.1775385264935612E-2</v>
      </c>
      <c r="E143" s="45">
        <f t="shared" si="105"/>
        <v>6.5621370499419282E-2</v>
      </c>
      <c r="F143" s="45">
        <f t="shared" si="105"/>
        <v>6.2047963456414161E-2</v>
      </c>
      <c r="G143" s="45">
        <f t="shared" si="105"/>
        <v>5.88703261734288E-2</v>
      </c>
      <c r="H143" s="45">
        <f t="shared" si="105"/>
        <v>5.6896874415122589E-2</v>
      </c>
      <c r="I143" s="64">
        <f t="shared" si="105"/>
        <v>4.6011754827875735E-2</v>
      </c>
      <c r="J143" s="65">
        <f>+I143</f>
        <v>4.6011754827875735E-2</v>
      </c>
      <c r="K143" s="65">
        <f>+J143</f>
        <v>4.6011754827875735E-2</v>
      </c>
      <c r="L143" s="65">
        <f>+K143</f>
        <v>4.6011754827875735E-2</v>
      </c>
      <c r="M143" s="65">
        <f>+L143</f>
        <v>4.6011754827875735E-2</v>
      </c>
      <c r="N143" s="65">
        <f>+M143</f>
        <v>4.6011754827875735E-2</v>
      </c>
    </row>
    <row r="144" spans="1:14" x14ac:dyDescent="0.3">
      <c r="A144" s="41" t="s">
        <v>104</v>
      </c>
      <c r="B144" s="41"/>
      <c r="C144" s="41"/>
      <c r="D144" s="41"/>
      <c r="E144" s="41"/>
      <c r="F144" s="41"/>
      <c r="G144" s="41"/>
      <c r="H144" s="41"/>
      <c r="I144" s="41"/>
      <c r="J144" s="37"/>
      <c r="K144" s="37"/>
      <c r="L144" s="37"/>
      <c r="M144" s="37"/>
      <c r="N144" s="37"/>
    </row>
    <row r="145" spans="1:14" x14ac:dyDescent="0.3">
      <c r="A145" s="9" t="s">
        <v>136</v>
      </c>
      <c r="B145" s="9">
        <f>[2]Historicals!B125</f>
        <v>1982</v>
      </c>
      <c r="C145" s="9">
        <f>[2]Historicals!C125</f>
        <v>1955</v>
      </c>
      <c r="D145" s="9">
        <f>[2]Historicals!D125</f>
        <v>2042</v>
      </c>
      <c r="E145" s="9">
        <f>[2]Historicals!E125</f>
        <v>1886</v>
      </c>
      <c r="F145" s="9">
        <f>[2]Historicals!F125</f>
        <v>1906</v>
      </c>
      <c r="G145" s="9">
        <f>[2]Historicals!G125</f>
        <v>1846</v>
      </c>
      <c r="H145" s="9">
        <f>[2]Historicals!H125</f>
        <v>2205</v>
      </c>
      <c r="I145" s="63">
        <f>[2]Historicals!I125</f>
        <v>2346</v>
      </c>
      <c r="J145" s="63">
        <f>J147+J151+J155+J159</f>
        <v>2442.1080000000002</v>
      </c>
      <c r="K145" s="63">
        <f>K147+K151+K155+K159</f>
        <v>2542.1714520000005</v>
      </c>
      <c r="L145" s="63">
        <f>L147+L151+L155+L159</f>
        <v>2646.3540195480005</v>
      </c>
      <c r="M145" s="63">
        <f>M147+M151+M155+M159</f>
        <v>2754.8261795618528</v>
      </c>
      <c r="N145" s="63">
        <f>N147+N151+N155+N159</f>
        <v>2867.7655079386232</v>
      </c>
    </row>
    <row r="146" spans="1:14" x14ac:dyDescent="0.3">
      <c r="A146" s="42" t="s">
        <v>129</v>
      </c>
      <c r="B146" s="45" t="str">
        <f t="shared" ref="B146:N146" si="106">+IFERROR(B145/A145-1,"nm")</f>
        <v>nm</v>
      </c>
      <c r="C146" s="45">
        <f t="shared" si="106"/>
        <v>-1.3622603430877955E-2</v>
      </c>
      <c r="D146" s="45">
        <f t="shared" si="106"/>
        <v>4.4501278772378416E-2</v>
      </c>
      <c r="E146" s="45">
        <f t="shared" si="106"/>
        <v>-7.6395690499510338E-2</v>
      </c>
      <c r="F146" s="45">
        <f t="shared" si="106"/>
        <v>1.0604453870625585E-2</v>
      </c>
      <c r="G146" s="45">
        <f t="shared" si="106"/>
        <v>-3.147953830010497E-2</v>
      </c>
      <c r="H146" s="45">
        <f t="shared" si="106"/>
        <v>0.19447453954496208</v>
      </c>
      <c r="I146" s="64">
        <f t="shared" si="106"/>
        <v>6.3945578231292544E-2</v>
      </c>
      <c r="J146" s="64">
        <f t="shared" si="106"/>
        <v>4.0966751918158684E-2</v>
      </c>
      <c r="K146" s="64">
        <f t="shared" si="106"/>
        <v>4.0974212442693059E-2</v>
      </c>
      <c r="L146" s="64">
        <f t="shared" si="106"/>
        <v>4.0981723504933676E-2</v>
      </c>
      <c r="M146" s="64">
        <f t="shared" si="106"/>
        <v>4.0989285338467019E-2</v>
      </c>
      <c r="N146" s="64">
        <f t="shared" si="106"/>
        <v>4.099689817625185E-2</v>
      </c>
    </row>
    <row r="147" spans="1:14" x14ac:dyDescent="0.3">
      <c r="A147" s="43" t="s">
        <v>113</v>
      </c>
      <c r="B147" s="9">
        <f>[2]Historicals!B126</f>
        <v>0</v>
      </c>
      <c r="C147" s="9">
        <f>[2]Historicals!C126</f>
        <v>0</v>
      </c>
      <c r="D147" s="9">
        <f>[2]Historicals!D126</f>
        <v>0</v>
      </c>
      <c r="E147" s="9">
        <f>[2]Historicals!E126</f>
        <v>1611</v>
      </c>
      <c r="F147" s="9">
        <f>[2]Historicals!F126</f>
        <v>1658</v>
      </c>
      <c r="G147" s="9">
        <f>[2]Historicals!G126</f>
        <v>1642</v>
      </c>
      <c r="H147" s="9">
        <f>[2]Historicals!H126</f>
        <v>1986</v>
      </c>
      <c r="I147" s="63">
        <f>[2]Historicals!I126</f>
        <v>2094</v>
      </c>
      <c r="J147" s="63">
        <f>+I147*(1+J148)</f>
        <v>2177.7600000000002</v>
      </c>
      <c r="K147" s="63">
        <f>+J147*(1+K148)</f>
        <v>2264.8704000000002</v>
      </c>
      <c r="L147" s="63">
        <f>+K147*(1+L148)</f>
        <v>2355.4652160000005</v>
      </c>
      <c r="M147" s="63">
        <f>+L147*(1+M148)</f>
        <v>2449.6838246400007</v>
      </c>
      <c r="N147" s="63">
        <f>+M147*(1+N148)</f>
        <v>2547.6711776256006</v>
      </c>
    </row>
    <row r="148" spans="1:14" x14ac:dyDescent="0.3">
      <c r="A148" s="42" t="s">
        <v>129</v>
      </c>
      <c r="B148" s="45" t="str">
        <f t="shared" ref="B148:I148" si="107">+IFERROR(B147/A147-1,"nm")</f>
        <v>nm</v>
      </c>
      <c r="C148" s="45" t="str">
        <f t="shared" si="107"/>
        <v>nm</v>
      </c>
      <c r="D148" s="45" t="str">
        <f t="shared" si="107"/>
        <v>nm</v>
      </c>
      <c r="E148" s="45" t="str">
        <f t="shared" si="107"/>
        <v>nm</v>
      </c>
      <c r="F148" s="45">
        <f t="shared" si="107"/>
        <v>2.9174425822470429E-2</v>
      </c>
      <c r="G148" s="45">
        <f t="shared" si="107"/>
        <v>-9.6501809408926498E-3</v>
      </c>
      <c r="H148" s="45">
        <f t="shared" si="107"/>
        <v>0.2095006090133984</v>
      </c>
      <c r="I148" s="64">
        <f t="shared" si="107"/>
        <v>5.4380664652567967E-2</v>
      </c>
      <c r="J148" s="64">
        <f>+J149+J150</f>
        <v>0.04</v>
      </c>
      <c r="K148" s="64">
        <f>+K149+K150</f>
        <v>0.04</v>
      </c>
      <c r="L148" s="64">
        <f>+L149+L150</f>
        <v>0.04</v>
      </c>
      <c r="M148" s="64">
        <f>+M149+M150</f>
        <v>0.04</v>
      </c>
      <c r="N148" s="64">
        <f>+N149+N150</f>
        <v>0.04</v>
      </c>
    </row>
    <row r="149" spans="1:14" x14ac:dyDescent="0.3">
      <c r="A149" s="42" t="s">
        <v>137</v>
      </c>
      <c r="B149" s="45">
        <f>[2]Historicals!B198</f>
        <v>0</v>
      </c>
      <c r="C149" s="45" t="e">
        <f>[2]Historicals!C198</f>
        <v>#DIV/0!</v>
      </c>
      <c r="D149" s="45" t="e">
        <f>[2]Historicals!D198</f>
        <v>#DIV/0!</v>
      </c>
      <c r="E149" s="45" t="e">
        <f>[2]Historicals!E198</f>
        <v>#DIV/0!</v>
      </c>
      <c r="F149" s="45">
        <f>[2]Historicals!F198</f>
        <v>2.9174425822470516E-2</v>
      </c>
      <c r="G149" s="45">
        <f>[2]Historicals!G198</f>
        <v>-9.6501809408926411E-3</v>
      </c>
      <c r="H149" s="45">
        <f>[2]Historicals!H198</f>
        <v>0.20950060901339829</v>
      </c>
      <c r="I149" s="64">
        <f>[2]Historicals!I198</f>
        <v>0.06</v>
      </c>
      <c r="J149" s="65">
        <v>0.04</v>
      </c>
      <c r="K149" s="65">
        <f t="shared" ref="K149:N150" si="108">+J149</f>
        <v>0.04</v>
      </c>
      <c r="L149" s="65">
        <f t="shared" si="108"/>
        <v>0.04</v>
      </c>
      <c r="M149" s="65">
        <f t="shared" si="108"/>
        <v>0.04</v>
      </c>
      <c r="N149" s="65">
        <f t="shared" si="108"/>
        <v>0.04</v>
      </c>
    </row>
    <row r="150" spans="1:14" x14ac:dyDescent="0.3">
      <c r="A150" s="42" t="s">
        <v>138</v>
      </c>
      <c r="B150" s="45" t="str">
        <f t="shared" ref="B150:I150" si="109">+IFERROR(B148-B149,"nm")</f>
        <v>nm</v>
      </c>
      <c r="C150" s="45" t="str">
        <f t="shared" si="109"/>
        <v>nm</v>
      </c>
      <c r="D150" s="45" t="str">
        <f t="shared" si="109"/>
        <v>nm</v>
      </c>
      <c r="E150" s="45" t="str">
        <f t="shared" si="109"/>
        <v>nm</v>
      </c>
      <c r="F150" s="45">
        <f t="shared" si="109"/>
        <v>-8.6736173798840355E-17</v>
      </c>
      <c r="G150" s="45">
        <f t="shared" si="109"/>
        <v>-8.6736173798840355E-18</v>
      </c>
      <c r="H150" s="45">
        <f t="shared" si="109"/>
        <v>1.1102230246251565E-16</v>
      </c>
      <c r="I150" s="64">
        <f t="shared" si="109"/>
        <v>-5.6193353474320307E-3</v>
      </c>
      <c r="J150" s="65">
        <v>0</v>
      </c>
      <c r="K150" s="65">
        <f t="shared" si="108"/>
        <v>0</v>
      </c>
      <c r="L150" s="65">
        <f t="shared" si="108"/>
        <v>0</v>
      </c>
      <c r="M150" s="65">
        <f t="shared" si="108"/>
        <v>0</v>
      </c>
      <c r="N150" s="65">
        <f t="shared" si="108"/>
        <v>0</v>
      </c>
    </row>
    <row r="151" spans="1:14" x14ac:dyDescent="0.3">
      <c r="A151" s="43" t="s">
        <v>114</v>
      </c>
      <c r="B151" s="9">
        <f>[2]Historicals!B127</f>
        <v>0</v>
      </c>
      <c r="C151" s="9">
        <f>[2]Historicals!C127</f>
        <v>0</v>
      </c>
      <c r="D151" s="9">
        <f>[2]Historicals!D127</f>
        <v>0</v>
      </c>
      <c r="E151" s="9">
        <f>[2]Historicals!E127</f>
        <v>144</v>
      </c>
      <c r="F151" s="9">
        <f>[2]Historicals!F127</f>
        <v>118</v>
      </c>
      <c r="G151" s="9">
        <f>[2]Historicals!G127</f>
        <v>89</v>
      </c>
      <c r="H151" s="9">
        <f>[2]Historicals!H127</f>
        <v>104</v>
      </c>
      <c r="I151" s="63">
        <f>[2]Historicals!I127</f>
        <v>103</v>
      </c>
      <c r="J151" s="63">
        <f>+I151*(1+J152)</f>
        <v>108.047</v>
      </c>
      <c r="K151" s="63">
        <f>+J151*(1+K152)</f>
        <v>113.341303</v>
      </c>
      <c r="L151" s="63">
        <f>+K151*(1+L152)</f>
        <v>118.89502684699998</v>
      </c>
      <c r="M151" s="63">
        <f>+L151*(1+M152)</f>
        <v>124.72088316250297</v>
      </c>
      <c r="N151" s="63">
        <f>+M151*(1+N152)</f>
        <v>130.8322064374656</v>
      </c>
    </row>
    <row r="152" spans="1:14" x14ac:dyDescent="0.3">
      <c r="A152" s="42" t="s">
        <v>129</v>
      </c>
      <c r="B152" s="45" t="str">
        <f t="shared" ref="B152:I152" si="110">+IFERROR(B151/A151-1,"nm")</f>
        <v>nm</v>
      </c>
      <c r="C152" s="45" t="str">
        <f t="shared" si="110"/>
        <v>nm</v>
      </c>
      <c r="D152" s="45" t="str">
        <f t="shared" si="110"/>
        <v>nm</v>
      </c>
      <c r="E152" s="45" t="str">
        <f t="shared" si="110"/>
        <v>nm</v>
      </c>
      <c r="F152" s="45">
        <f t="shared" si="110"/>
        <v>-0.18055555555555558</v>
      </c>
      <c r="G152" s="45">
        <f t="shared" si="110"/>
        <v>-0.24576271186440679</v>
      </c>
      <c r="H152" s="45">
        <f t="shared" si="110"/>
        <v>0.1685393258426966</v>
      </c>
      <c r="I152" s="64">
        <f t="shared" si="110"/>
        <v>-9.6153846153845812E-3</v>
      </c>
      <c r="J152" s="64">
        <f>+J153+J154</f>
        <v>4.9000000000000002E-2</v>
      </c>
      <c r="K152" s="64">
        <f>+K153+K154</f>
        <v>4.9000000000000002E-2</v>
      </c>
      <c r="L152" s="64">
        <f>+L153+L154</f>
        <v>4.9000000000000002E-2</v>
      </c>
      <c r="M152" s="64">
        <f>+M153+M154</f>
        <v>4.9000000000000002E-2</v>
      </c>
      <c r="N152" s="64">
        <f>+N153+N154</f>
        <v>4.9000000000000002E-2</v>
      </c>
    </row>
    <row r="153" spans="1:14" x14ac:dyDescent="0.3">
      <c r="A153" s="42" t="s">
        <v>137</v>
      </c>
      <c r="B153" s="45">
        <f>[2]Historicals!B199</f>
        <v>0</v>
      </c>
      <c r="C153" s="45" t="e">
        <f>[2]Historicals!C199</f>
        <v>#DIV/0!</v>
      </c>
      <c r="D153" s="45" t="e">
        <f>[2]Historicals!D199</f>
        <v>#DIV/0!</v>
      </c>
      <c r="E153" s="45" t="e">
        <f>[2]Historicals!E199</f>
        <v>#DIV/0!</v>
      </c>
      <c r="F153" s="45">
        <f>[2]Historicals!F199</f>
        <v>-0.18055555555555555</v>
      </c>
      <c r="G153" s="45">
        <f>[2]Historicals!G199</f>
        <v>-0.24576271186440679</v>
      </c>
      <c r="H153" s="45">
        <f>[2]Historicals!H199</f>
        <v>0.16853932584269662</v>
      </c>
      <c r="I153" s="64">
        <f>[2]Historicals!I199</f>
        <v>-0.03</v>
      </c>
      <c r="J153" s="65">
        <v>4.9000000000000002E-2</v>
      </c>
      <c r="K153" s="65">
        <f t="shared" ref="K153:N154" si="111">+J153</f>
        <v>4.9000000000000002E-2</v>
      </c>
      <c r="L153" s="65">
        <f t="shared" si="111"/>
        <v>4.9000000000000002E-2</v>
      </c>
      <c r="M153" s="65">
        <f t="shared" si="111"/>
        <v>4.9000000000000002E-2</v>
      </c>
      <c r="N153" s="65">
        <f t="shared" si="111"/>
        <v>4.9000000000000002E-2</v>
      </c>
    </row>
    <row r="154" spans="1:14" x14ac:dyDescent="0.3">
      <c r="A154" s="42" t="s">
        <v>138</v>
      </c>
      <c r="B154" s="45" t="str">
        <f t="shared" ref="B154:I154" si="112">+IFERROR(B152-B153,"nm")</f>
        <v>nm</v>
      </c>
      <c r="C154" s="45" t="str">
        <f t="shared" si="112"/>
        <v>nm</v>
      </c>
      <c r="D154" s="45" t="str">
        <f t="shared" si="112"/>
        <v>nm</v>
      </c>
      <c r="E154" s="45" t="str">
        <f t="shared" si="112"/>
        <v>nm</v>
      </c>
      <c r="F154" s="45">
        <f t="shared" si="112"/>
        <v>-2.7755575615628914E-17</v>
      </c>
      <c r="G154" s="45">
        <f t="shared" si="112"/>
        <v>0</v>
      </c>
      <c r="H154" s="45">
        <f t="shared" si="112"/>
        <v>-2.7755575615628914E-17</v>
      </c>
      <c r="I154" s="64">
        <f t="shared" si="112"/>
        <v>2.0384615384615418E-2</v>
      </c>
      <c r="J154" s="65">
        <v>0</v>
      </c>
      <c r="K154" s="65">
        <f t="shared" si="111"/>
        <v>0</v>
      </c>
      <c r="L154" s="65">
        <f t="shared" si="111"/>
        <v>0</v>
      </c>
      <c r="M154" s="65">
        <f t="shared" si="111"/>
        <v>0</v>
      </c>
      <c r="N154" s="65">
        <f t="shared" si="111"/>
        <v>0</v>
      </c>
    </row>
    <row r="155" spans="1:14" x14ac:dyDescent="0.3">
      <c r="A155" s="43" t="s">
        <v>115</v>
      </c>
      <c r="B155" s="9">
        <f>[2]Historicals!B128</f>
        <v>0</v>
      </c>
      <c r="C155" s="9">
        <f>[2]Historicals!C128</f>
        <v>0</v>
      </c>
      <c r="D155" s="9">
        <f>[2]Historicals!D128</f>
        <v>0</v>
      </c>
      <c r="E155" s="9">
        <f>[2]Historicals!E128</f>
        <v>28</v>
      </c>
      <c r="F155" s="9">
        <f>[2]Historicals!F128</f>
        <v>24</v>
      </c>
      <c r="G155" s="9">
        <f>[2]Historicals!G128</f>
        <v>25</v>
      </c>
      <c r="H155" s="9">
        <f>[2]Historicals!H128</f>
        <v>29</v>
      </c>
      <c r="I155" s="63">
        <f>[2]Historicals!I128</f>
        <v>26</v>
      </c>
      <c r="J155" s="63">
        <f>+I155*(1+J156)</f>
        <v>27.273999999999997</v>
      </c>
      <c r="K155" s="63">
        <f>+J155*(1+K156)</f>
        <v>28.610425999999997</v>
      </c>
      <c r="L155" s="63">
        <f>+K155*(1+L156)</f>
        <v>30.012336873999995</v>
      </c>
      <c r="M155" s="63">
        <f>+L155*(1+M156)</f>
        <v>31.482941380825991</v>
      </c>
      <c r="N155" s="63">
        <f>+M155*(1+N156)</f>
        <v>33.025605508486464</v>
      </c>
    </row>
    <row r="156" spans="1:14" x14ac:dyDescent="0.3">
      <c r="A156" s="42" t="s">
        <v>129</v>
      </c>
      <c r="B156" s="45" t="str">
        <f t="shared" ref="B156:I156" si="113">+IFERROR(B155/A155-1,"nm")</f>
        <v>nm</v>
      </c>
      <c r="C156" s="45" t="str">
        <f t="shared" si="113"/>
        <v>nm</v>
      </c>
      <c r="D156" s="45" t="str">
        <f t="shared" si="113"/>
        <v>nm</v>
      </c>
      <c r="E156" s="45" t="str">
        <f t="shared" si="113"/>
        <v>nm</v>
      </c>
      <c r="F156" s="45">
        <f t="shared" si="113"/>
        <v>-0.1428571428571429</v>
      </c>
      <c r="G156" s="45">
        <f t="shared" si="113"/>
        <v>4.1666666666666741E-2</v>
      </c>
      <c r="H156" s="45">
        <f t="shared" si="113"/>
        <v>0.15999999999999992</v>
      </c>
      <c r="I156" s="64">
        <f t="shared" si="113"/>
        <v>-0.10344827586206895</v>
      </c>
      <c r="J156" s="64">
        <f>+J157+J158</f>
        <v>4.9000000000000002E-2</v>
      </c>
      <c r="K156" s="64">
        <f>+K157+K158</f>
        <v>4.9000000000000002E-2</v>
      </c>
      <c r="L156" s="64">
        <f>+L157+L158</f>
        <v>4.9000000000000002E-2</v>
      </c>
      <c r="M156" s="64">
        <f>+M157+M158</f>
        <v>4.9000000000000002E-2</v>
      </c>
      <c r="N156" s="64">
        <f>+N157+N158</f>
        <v>4.9000000000000002E-2</v>
      </c>
    </row>
    <row r="157" spans="1:14" x14ac:dyDescent="0.3">
      <c r="A157" s="42" t="s">
        <v>137</v>
      </c>
      <c r="B157" s="45">
        <f>[2]Historicals!B200</f>
        <v>0</v>
      </c>
      <c r="C157" s="45" t="e">
        <f>[2]Historicals!C200</f>
        <v>#DIV/0!</v>
      </c>
      <c r="D157" s="45" t="e">
        <f>[2]Historicals!D200</f>
        <v>#DIV/0!</v>
      </c>
      <c r="E157" s="45" t="e">
        <f>[2]Historicals!E200</f>
        <v>#DIV/0!</v>
      </c>
      <c r="F157" s="45">
        <f>[2]Historicals!F200</f>
        <v>-0.14285714285714285</v>
      </c>
      <c r="G157" s="45">
        <f>[2]Historicals!G200</f>
        <v>4.1666666666666664E-2</v>
      </c>
      <c r="H157" s="45">
        <f>[2]Historicals!H200</f>
        <v>0.16</v>
      </c>
      <c r="I157" s="64">
        <f>[2]Historicals!I200</f>
        <v>-0.16</v>
      </c>
      <c r="J157" s="65">
        <v>4.9000000000000002E-2</v>
      </c>
      <c r="K157" s="65">
        <f t="shared" ref="K157:N158" si="114">+J157</f>
        <v>4.9000000000000002E-2</v>
      </c>
      <c r="L157" s="65">
        <f t="shared" si="114"/>
        <v>4.9000000000000002E-2</v>
      </c>
      <c r="M157" s="65">
        <f t="shared" si="114"/>
        <v>4.9000000000000002E-2</v>
      </c>
      <c r="N157" s="65">
        <f t="shared" si="114"/>
        <v>4.9000000000000002E-2</v>
      </c>
    </row>
    <row r="158" spans="1:14" x14ac:dyDescent="0.3">
      <c r="A158" s="42" t="s">
        <v>138</v>
      </c>
      <c r="B158" s="45" t="str">
        <f t="shared" ref="B158:I158" si="115">+IFERROR(B156-B157,"nm")</f>
        <v>nm</v>
      </c>
      <c r="C158" s="45" t="str">
        <f t="shared" si="115"/>
        <v>nm</v>
      </c>
      <c r="D158" s="45" t="str">
        <f t="shared" si="115"/>
        <v>nm</v>
      </c>
      <c r="E158" s="45" t="str">
        <f t="shared" si="115"/>
        <v>nm</v>
      </c>
      <c r="F158" s="45">
        <f t="shared" si="115"/>
        <v>-5.5511151231257827E-17</v>
      </c>
      <c r="G158" s="45">
        <f t="shared" si="115"/>
        <v>7.6327832942979512E-17</v>
      </c>
      <c r="H158" s="45">
        <f t="shared" si="115"/>
        <v>-8.3266726846886741E-17</v>
      </c>
      <c r="I158" s="64">
        <f t="shared" si="115"/>
        <v>5.6551724137931053E-2</v>
      </c>
      <c r="J158" s="65">
        <v>0</v>
      </c>
      <c r="K158" s="65">
        <f t="shared" si="114"/>
        <v>0</v>
      </c>
      <c r="L158" s="65">
        <f t="shared" si="114"/>
        <v>0</v>
      </c>
      <c r="M158" s="65">
        <f t="shared" si="114"/>
        <v>0</v>
      </c>
      <c r="N158" s="65">
        <f t="shared" si="114"/>
        <v>0</v>
      </c>
    </row>
    <row r="159" spans="1:14" x14ac:dyDescent="0.3">
      <c r="A159" s="43" t="s">
        <v>121</v>
      </c>
      <c r="B159" s="9">
        <f>[2]Historicals!B129</f>
        <v>1982</v>
      </c>
      <c r="C159" s="9">
        <f>[2]Historicals!C129</f>
        <v>1955</v>
      </c>
      <c r="D159" s="9">
        <f>[2]Historicals!D129</f>
        <v>2042</v>
      </c>
      <c r="E159" s="9">
        <f>[2]Historicals!E129</f>
        <v>103</v>
      </c>
      <c r="F159" s="9">
        <f>[2]Historicals!F129</f>
        <v>106</v>
      </c>
      <c r="G159" s="9">
        <f>[2]Historicals!G129</f>
        <v>90</v>
      </c>
      <c r="H159" s="9">
        <f>[2]Historicals!H129</f>
        <v>86</v>
      </c>
      <c r="I159" s="63">
        <f>[2]Historicals!I129</f>
        <v>123</v>
      </c>
      <c r="J159" s="63">
        <f>+I159*(1+J160)</f>
        <v>129.02699999999999</v>
      </c>
      <c r="K159" s="63">
        <f>+J159*(1+K160)</f>
        <v>135.34932299999997</v>
      </c>
      <c r="L159" s="63">
        <f>+K159*(1+L160)</f>
        <v>141.98143982699995</v>
      </c>
      <c r="M159" s="63">
        <f>+L159*(1+M160)</f>
        <v>148.93853037852293</v>
      </c>
      <c r="N159" s="63">
        <f>+M159*(1+N160)</f>
        <v>156.23651836707054</v>
      </c>
    </row>
    <row r="160" spans="1:14" x14ac:dyDescent="0.3">
      <c r="A160" s="42" t="s">
        <v>129</v>
      </c>
      <c r="B160" s="45" t="str">
        <f t="shared" ref="B160:I160" si="116">+IFERROR(B159/A159-1,"nm")</f>
        <v>nm</v>
      </c>
      <c r="C160" s="45">
        <f t="shared" si="116"/>
        <v>-1.3622603430877955E-2</v>
      </c>
      <c r="D160" s="45">
        <f t="shared" si="116"/>
        <v>4.4501278772378416E-2</v>
      </c>
      <c r="E160" s="45">
        <f t="shared" si="116"/>
        <v>-0.9495592556317336</v>
      </c>
      <c r="F160" s="45">
        <f t="shared" si="116"/>
        <v>2.9126213592232997E-2</v>
      </c>
      <c r="G160" s="45">
        <f t="shared" si="116"/>
        <v>-0.15094339622641506</v>
      </c>
      <c r="H160" s="45">
        <f t="shared" si="116"/>
        <v>-4.4444444444444398E-2</v>
      </c>
      <c r="I160" s="64">
        <f t="shared" si="116"/>
        <v>0.43023255813953498</v>
      </c>
      <c r="J160" s="64">
        <f>+J161+J162</f>
        <v>4.9000000000000002E-2</v>
      </c>
      <c r="K160" s="64">
        <f>+K161+K162</f>
        <v>4.9000000000000002E-2</v>
      </c>
      <c r="L160" s="64">
        <f>+L161+L162</f>
        <v>4.9000000000000002E-2</v>
      </c>
      <c r="M160" s="64">
        <f>+M161+M162</f>
        <v>4.9000000000000002E-2</v>
      </c>
      <c r="N160" s="64">
        <f>+N161+N162</f>
        <v>4.9000000000000002E-2</v>
      </c>
    </row>
    <row r="161" spans="1:14" x14ac:dyDescent="0.3">
      <c r="A161" s="42" t="s">
        <v>137</v>
      </c>
      <c r="B161" s="45">
        <f>[2]Historicals!B201</f>
        <v>0</v>
      </c>
      <c r="C161" s="45">
        <f>[2]Historicals!C201</f>
        <v>-1.3622603430877902E-2</v>
      </c>
      <c r="D161" s="45">
        <f>[2]Historicals!D201</f>
        <v>4.4501278772378514E-2</v>
      </c>
      <c r="E161" s="45">
        <f>[2]Historicals!E201</f>
        <v>-0.9495592556317336</v>
      </c>
      <c r="F161" s="45">
        <f>[2]Historicals!F201</f>
        <v>2.9126213592233011E-2</v>
      </c>
      <c r="G161" s="45">
        <f>[2]Historicals!G201</f>
        <v>-0.15094339622641509</v>
      </c>
      <c r="H161" s="45">
        <f>[2]Historicals!H201</f>
        <v>-4.4444444444444446E-2</v>
      </c>
      <c r="I161" s="64">
        <f>[2]Historicals!I201</f>
        <v>0.42</v>
      </c>
      <c r="J161" s="65">
        <v>4.9000000000000002E-2</v>
      </c>
      <c r="K161" s="65">
        <f t="shared" ref="K161:N162" si="117">+J161</f>
        <v>4.9000000000000002E-2</v>
      </c>
      <c r="L161" s="65">
        <f t="shared" si="117"/>
        <v>4.9000000000000002E-2</v>
      </c>
      <c r="M161" s="65">
        <f t="shared" si="117"/>
        <v>4.9000000000000002E-2</v>
      </c>
      <c r="N161" s="65">
        <f t="shared" si="117"/>
        <v>4.9000000000000002E-2</v>
      </c>
    </row>
    <row r="162" spans="1:14" x14ac:dyDescent="0.3">
      <c r="A162" s="42" t="s">
        <v>138</v>
      </c>
      <c r="B162" s="45" t="str">
        <f t="shared" ref="B162:I162" si="118">+IFERROR(B160-B161,"nm")</f>
        <v>nm</v>
      </c>
      <c r="C162" s="45">
        <f t="shared" si="118"/>
        <v>-5.377642775528102E-17</v>
      </c>
      <c r="D162" s="45">
        <f t="shared" si="118"/>
        <v>-9.7144514654701197E-17</v>
      </c>
      <c r="E162" s="45">
        <f t="shared" si="118"/>
        <v>0</v>
      </c>
      <c r="F162" s="45">
        <f t="shared" si="118"/>
        <v>-1.3877787807814457E-17</v>
      </c>
      <c r="G162" s="45">
        <f t="shared" si="118"/>
        <v>2.7755575615628914E-17</v>
      </c>
      <c r="H162" s="45">
        <f t="shared" si="118"/>
        <v>4.8572257327350599E-17</v>
      </c>
      <c r="I162" s="64">
        <f t="shared" si="118"/>
        <v>1.0232558139534997E-2</v>
      </c>
      <c r="J162" s="65">
        <v>0</v>
      </c>
      <c r="K162" s="65">
        <f t="shared" si="117"/>
        <v>0</v>
      </c>
      <c r="L162" s="65">
        <f t="shared" si="117"/>
        <v>0</v>
      </c>
      <c r="M162" s="65">
        <f t="shared" si="117"/>
        <v>0</v>
      </c>
      <c r="N162" s="65">
        <f t="shared" si="117"/>
        <v>0</v>
      </c>
    </row>
    <row r="163" spans="1:14" x14ac:dyDescent="0.3">
      <c r="A163" s="9" t="s">
        <v>130</v>
      </c>
      <c r="B163" s="46">
        <f t="shared" ref="B163:H163" si="119">+B170+B166</f>
        <v>535</v>
      </c>
      <c r="C163" s="46">
        <f t="shared" si="119"/>
        <v>514</v>
      </c>
      <c r="D163" s="46">
        <f t="shared" si="119"/>
        <v>505</v>
      </c>
      <c r="E163" s="46">
        <f t="shared" si="119"/>
        <v>343</v>
      </c>
      <c r="F163" s="46">
        <f t="shared" si="119"/>
        <v>334</v>
      </c>
      <c r="G163" s="46">
        <f t="shared" si="119"/>
        <v>322</v>
      </c>
      <c r="H163" s="46">
        <f t="shared" si="119"/>
        <v>569</v>
      </c>
      <c r="I163" s="46">
        <f>+I170+I166</f>
        <v>691</v>
      </c>
      <c r="J163" s="46">
        <f>+J145*J165</f>
        <v>719.30802557544757</v>
      </c>
      <c r="K163" s="46">
        <f>+K145*K165</f>
        <v>748.78110542711011</v>
      </c>
      <c r="L163" s="46">
        <f>+L145*L165</f>
        <v>779.46744565544259</v>
      </c>
      <c r="M163" s="46">
        <f>+M145*M165</f>
        <v>811.41725919745966</v>
      </c>
      <c r="N163" s="46">
        <f>+N145*N165</f>
        <v>844.68284995123133</v>
      </c>
    </row>
    <row r="164" spans="1:14" x14ac:dyDescent="0.3">
      <c r="A164" s="44" t="s">
        <v>129</v>
      </c>
      <c r="B164" s="45" t="str">
        <f t="shared" ref="B164:N164" si="120">+IFERROR(B163/A163-1,"nm")</f>
        <v>nm</v>
      </c>
      <c r="C164" s="45">
        <f t="shared" si="120"/>
        <v>-3.9252336448598157E-2</v>
      </c>
      <c r="D164" s="45">
        <f t="shared" si="120"/>
        <v>-1.7509727626459193E-2</v>
      </c>
      <c r="E164" s="45">
        <f t="shared" si="120"/>
        <v>-0.32079207920792074</v>
      </c>
      <c r="F164" s="45">
        <f t="shared" si="120"/>
        <v>-2.6239067055393583E-2</v>
      </c>
      <c r="G164" s="45">
        <f t="shared" si="120"/>
        <v>-3.59281437125748E-2</v>
      </c>
      <c r="H164" s="45">
        <f t="shared" si="120"/>
        <v>0.76708074534161486</v>
      </c>
      <c r="I164" s="64">
        <f t="shared" si="120"/>
        <v>0.21441124780316345</v>
      </c>
      <c r="J164" s="64">
        <f t="shared" si="120"/>
        <v>4.0966751918158462E-2</v>
      </c>
      <c r="K164" s="64">
        <f t="shared" si="120"/>
        <v>4.0974212442693059E-2</v>
      </c>
      <c r="L164" s="64">
        <f t="shared" si="120"/>
        <v>4.0981723504933676E-2</v>
      </c>
      <c r="M164" s="64">
        <f t="shared" si="120"/>
        <v>4.0989285338467241E-2</v>
      </c>
      <c r="N164" s="64">
        <f t="shared" si="120"/>
        <v>4.099689817625185E-2</v>
      </c>
    </row>
    <row r="165" spans="1:14" x14ac:dyDescent="0.3">
      <c r="A165" s="44" t="s">
        <v>131</v>
      </c>
      <c r="B165" s="45">
        <f>+IFERROR(B163/B$145,"nm")</f>
        <v>0.26992936427850656</v>
      </c>
      <c r="C165" s="45">
        <f t="shared" ref="C165:I165" si="121">+IFERROR(C163/C$145,"nm")</f>
        <v>0.26291560102301792</v>
      </c>
      <c r="D165" s="45">
        <f t="shared" si="121"/>
        <v>0.24730656219392752</v>
      </c>
      <c r="E165" s="45">
        <f t="shared" si="121"/>
        <v>0.18186638388123011</v>
      </c>
      <c r="F165" s="45">
        <f t="shared" si="121"/>
        <v>0.17523609653725078</v>
      </c>
      <c r="G165" s="45">
        <f t="shared" si="121"/>
        <v>0.17443120260021669</v>
      </c>
      <c r="H165" s="45">
        <f t="shared" si="121"/>
        <v>0.25804988662131517</v>
      </c>
      <c r="I165" s="64">
        <f t="shared" si="121"/>
        <v>0.29454390451832907</v>
      </c>
      <c r="J165" s="65">
        <f>+I165</f>
        <v>0.29454390451832907</v>
      </c>
      <c r="K165" s="65">
        <f>+J165</f>
        <v>0.29454390451832907</v>
      </c>
      <c r="L165" s="65">
        <f>+K165</f>
        <v>0.29454390451832907</v>
      </c>
      <c r="M165" s="65">
        <f>+L165</f>
        <v>0.29454390451832907</v>
      </c>
      <c r="N165" s="65">
        <f>+M165</f>
        <v>0.29454390451832907</v>
      </c>
    </row>
    <row r="166" spans="1:14" x14ac:dyDescent="0.3">
      <c r="A166" s="9" t="s">
        <v>132</v>
      </c>
      <c r="B166" s="9">
        <f>[2]Historicals!B173</f>
        <v>18</v>
      </c>
      <c r="C166" s="9">
        <f>[2]Historicals!C173</f>
        <v>27</v>
      </c>
      <c r="D166" s="9">
        <f>[2]Historicals!D173</f>
        <v>28</v>
      </c>
      <c r="E166" s="9">
        <f>[2]Historicals!E173</f>
        <v>33</v>
      </c>
      <c r="F166" s="9">
        <f>[2]Historicals!F173</f>
        <v>31</v>
      </c>
      <c r="G166" s="9">
        <f>[2]Historicals!G173</f>
        <v>25</v>
      </c>
      <c r="H166" s="9">
        <f>[2]Historicals!H173</f>
        <v>26</v>
      </c>
      <c r="I166" s="63">
        <f>[2]Historicals!I173</f>
        <v>22</v>
      </c>
      <c r="J166" s="46">
        <f>+J169*J176</f>
        <v>22.901268542199492</v>
      </c>
      <c r="K166" s="46">
        <f>+K169*K176</f>
        <v>23.839629984654739</v>
      </c>
      <c r="L166" s="46">
        <f>+L169*L176</f>
        <v>24.816619109145783</v>
      </c>
      <c r="M166" s="46">
        <f>+M169*M176</f>
        <v>25.833834590946619</v>
      </c>
      <c r="N166" s="46">
        <f>+N169*N176</f>
        <v>26.892941677173791</v>
      </c>
    </row>
    <row r="167" spans="1:14" x14ac:dyDescent="0.3">
      <c r="A167" s="44" t="s">
        <v>129</v>
      </c>
      <c r="B167" s="45" t="str">
        <f t="shared" ref="B167:N167" si="122">+IFERROR(B166/A166-1,"nm")</f>
        <v>nm</v>
      </c>
      <c r="C167" s="45">
        <f t="shared" si="122"/>
        <v>0.5</v>
      </c>
      <c r="D167" s="45">
        <f t="shared" si="122"/>
        <v>3.7037037037036979E-2</v>
      </c>
      <c r="E167" s="45">
        <f t="shared" si="122"/>
        <v>0.1785714285714286</v>
      </c>
      <c r="F167" s="45">
        <f t="shared" si="122"/>
        <v>-6.0606060606060552E-2</v>
      </c>
      <c r="G167" s="45">
        <f t="shared" si="122"/>
        <v>-0.19354838709677424</v>
      </c>
      <c r="H167" s="45">
        <f t="shared" si="122"/>
        <v>4.0000000000000036E-2</v>
      </c>
      <c r="I167" s="64">
        <f t="shared" si="122"/>
        <v>-0.15384615384615385</v>
      </c>
      <c r="J167" s="64">
        <f t="shared" si="122"/>
        <v>4.0966751918158684E-2</v>
      </c>
      <c r="K167" s="64">
        <f t="shared" si="122"/>
        <v>4.0974212442693059E-2</v>
      </c>
      <c r="L167" s="64">
        <f t="shared" si="122"/>
        <v>4.0981723504933676E-2</v>
      </c>
      <c r="M167" s="64">
        <f t="shared" si="122"/>
        <v>4.0989285338467241E-2</v>
      </c>
      <c r="N167" s="64">
        <f t="shared" si="122"/>
        <v>4.099689817625185E-2</v>
      </c>
    </row>
    <row r="168" spans="1:14" x14ac:dyDescent="0.3">
      <c r="A168" s="44" t="s">
        <v>133</v>
      </c>
      <c r="B168" s="45">
        <f>+IFERROR(B166/B$145,"nm")</f>
        <v>9.0817356205852677E-3</v>
      </c>
      <c r="C168" s="45">
        <f t="shared" ref="C168:I168" si="123">+IFERROR(C166/C$145,"nm")</f>
        <v>1.3810741687979539E-2</v>
      </c>
      <c r="D168" s="45">
        <f t="shared" si="123"/>
        <v>1.3712047012732615E-2</v>
      </c>
      <c r="E168" s="45">
        <f t="shared" si="123"/>
        <v>1.7497348886532343E-2</v>
      </c>
      <c r="F168" s="45">
        <f t="shared" si="123"/>
        <v>1.6264428121720881E-2</v>
      </c>
      <c r="G168" s="45">
        <f t="shared" si="123"/>
        <v>1.3542795232936078E-2</v>
      </c>
      <c r="H168" s="45">
        <f t="shared" si="123"/>
        <v>1.1791383219954649E-2</v>
      </c>
      <c r="I168" s="64">
        <f t="shared" si="123"/>
        <v>9.3776641091219103E-3</v>
      </c>
      <c r="J168" s="64">
        <f>+IFERROR(J166/J$21,"nm")</f>
        <v>1.2478215301149399E-3</v>
      </c>
      <c r="K168" s="64">
        <f>+IFERROR(K166/K$21,"nm")</f>
        <v>1.2989500345804358E-3</v>
      </c>
      <c r="L168" s="64">
        <f>+IFERROR(L166/L$21,"nm")</f>
        <v>1.3521832457443351E-3</v>
      </c>
      <c r="M168" s="64">
        <f>+IFERROR(M166/M$21,"nm")</f>
        <v>1.4076082706340446E-3</v>
      </c>
      <c r="N168" s="64">
        <f>+IFERROR(N166/N$21,"nm")</f>
        <v>1.4653158435772784E-3</v>
      </c>
    </row>
    <row r="169" spans="1:14" x14ac:dyDescent="0.3">
      <c r="A169" s="44" t="s">
        <v>140</v>
      </c>
      <c r="B169" s="45">
        <f t="shared" ref="B169:I169" si="124">+IFERROR(B166/B176,"nm")</f>
        <v>0.14754098360655737</v>
      </c>
      <c r="C169" s="45">
        <f t="shared" si="124"/>
        <v>0.216</v>
      </c>
      <c r="D169" s="45">
        <f t="shared" si="124"/>
        <v>0.224</v>
      </c>
      <c r="E169" s="45">
        <f t="shared" si="124"/>
        <v>0.28695652173913044</v>
      </c>
      <c r="F169" s="45">
        <f t="shared" si="124"/>
        <v>0.31</v>
      </c>
      <c r="G169" s="45">
        <f t="shared" si="124"/>
        <v>0.3125</v>
      </c>
      <c r="H169" s="45">
        <f t="shared" si="124"/>
        <v>0.41269841269841268</v>
      </c>
      <c r="I169" s="64">
        <f t="shared" si="124"/>
        <v>0.44897959183673469</v>
      </c>
      <c r="J169" s="65">
        <f>+I169</f>
        <v>0.44897959183673469</v>
      </c>
      <c r="K169" s="65">
        <f>+J169</f>
        <v>0.44897959183673469</v>
      </c>
      <c r="L169" s="65">
        <f>+K169</f>
        <v>0.44897959183673469</v>
      </c>
      <c r="M169" s="65">
        <f>+L169</f>
        <v>0.44897959183673469</v>
      </c>
      <c r="N169" s="65">
        <f>+M169</f>
        <v>0.44897959183673469</v>
      </c>
    </row>
    <row r="170" spans="1:14" x14ac:dyDescent="0.3">
      <c r="A170" s="9" t="s">
        <v>134</v>
      </c>
      <c r="B170" s="9">
        <f>[2]Historicals!B140</f>
        <v>517</v>
      </c>
      <c r="C170" s="9">
        <f>[2]Historicals!C140</f>
        <v>487</v>
      </c>
      <c r="D170" s="9">
        <f>[2]Historicals!D140</f>
        <v>477</v>
      </c>
      <c r="E170" s="9">
        <f>[2]Historicals!E140</f>
        <v>310</v>
      </c>
      <c r="F170" s="9">
        <f>[2]Historicals!F140</f>
        <v>303</v>
      </c>
      <c r="G170" s="9">
        <f>[2]Historicals!G140</f>
        <v>297</v>
      </c>
      <c r="H170" s="9">
        <f>[2]Historicals!H140</f>
        <v>543</v>
      </c>
      <c r="I170" s="63">
        <f>[2]Historicals!I140</f>
        <v>669</v>
      </c>
      <c r="J170" s="63">
        <f>+J163-J166</f>
        <v>696.40675703324803</v>
      </c>
      <c r="K170" s="63">
        <f>+K163-K166</f>
        <v>724.94147544245538</v>
      </c>
      <c r="L170" s="63">
        <f>+L163-L166</f>
        <v>754.6508265462968</v>
      </c>
      <c r="M170" s="63">
        <f>+M163-M166</f>
        <v>785.58342460651306</v>
      </c>
      <c r="N170" s="63">
        <f>+N163-N166</f>
        <v>817.78990827405755</v>
      </c>
    </row>
    <row r="171" spans="1:14" x14ac:dyDescent="0.3">
      <c r="A171" s="44" t="s">
        <v>129</v>
      </c>
      <c r="B171" s="45" t="str">
        <f t="shared" ref="B171:N171" si="125">+IFERROR(B170/A170-1,"nm")</f>
        <v>nm</v>
      </c>
      <c r="C171" s="45">
        <f t="shared" si="125"/>
        <v>-5.8027079303675011E-2</v>
      </c>
      <c r="D171" s="45">
        <f t="shared" si="125"/>
        <v>-2.0533880903490731E-2</v>
      </c>
      <c r="E171" s="45">
        <f t="shared" si="125"/>
        <v>-0.35010482180293501</v>
      </c>
      <c r="F171" s="45">
        <f t="shared" si="125"/>
        <v>-2.2580645161290325E-2</v>
      </c>
      <c r="G171" s="45">
        <f t="shared" si="125"/>
        <v>-1.980198019801982E-2</v>
      </c>
      <c r="H171" s="45">
        <f t="shared" si="125"/>
        <v>0.82828282828282829</v>
      </c>
      <c r="I171" s="64">
        <f t="shared" si="125"/>
        <v>0.2320441988950277</v>
      </c>
      <c r="J171" s="64">
        <f t="shared" si="125"/>
        <v>4.0966751918158462E-2</v>
      </c>
      <c r="K171" s="64">
        <f t="shared" si="125"/>
        <v>4.0974212442693281E-2</v>
      </c>
      <c r="L171" s="64">
        <f t="shared" si="125"/>
        <v>4.0981723504933676E-2</v>
      </c>
      <c r="M171" s="64">
        <f t="shared" si="125"/>
        <v>4.0989285338467241E-2</v>
      </c>
      <c r="N171" s="64">
        <f t="shared" si="125"/>
        <v>4.099689817625185E-2</v>
      </c>
    </row>
    <row r="172" spans="1:14" x14ac:dyDescent="0.3">
      <c r="A172" s="44" t="s">
        <v>131</v>
      </c>
      <c r="B172" s="45">
        <f>+IFERROR(B170/B$145,"nm")</f>
        <v>0.26084762865792127</v>
      </c>
      <c r="C172" s="45">
        <f t="shared" ref="C172:N172" si="126">+IFERROR(C170/C$145,"nm")</f>
        <v>0.24910485933503837</v>
      </c>
      <c r="D172" s="45">
        <f t="shared" si="126"/>
        <v>0.23359451518119489</v>
      </c>
      <c r="E172" s="45">
        <f t="shared" si="126"/>
        <v>0.16436903499469777</v>
      </c>
      <c r="F172" s="45">
        <f t="shared" si="126"/>
        <v>0.1589716684155299</v>
      </c>
      <c r="G172" s="45">
        <f t="shared" si="126"/>
        <v>0.16088840736728061</v>
      </c>
      <c r="H172" s="45">
        <f t="shared" si="126"/>
        <v>0.24625850340136055</v>
      </c>
      <c r="I172" s="64">
        <f t="shared" si="126"/>
        <v>0.28516624040920718</v>
      </c>
      <c r="J172" s="64">
        <f t="shared" si="126"/>
        <v>0.28516624040920713</v>
      </c>
      <c r="K172" s="64">
        <f t="shared" si="126"/>
        <v>0.28516624040920718</v>
      </c>
      <c r="L172" s="64">
        <f t="shared" si="126"/>
        <v>0.28516624040920718</v>
      </c>
      <c r="M172" s="64">
        <f t="shared" si="126"/>
        <v>0.28516624040920718</v>
      </c>
      <c r="N172" s="64">
        <f t="shared" si="126"/>
        <v>0.28516624040920718</v>
      </c>
    </row>
    <row r="173" spans="1:14" x14ac:dyDescent="0.3">
      <c r="A173" s="9" t="s">
        <v>135</v>
      </c>
      <c r="B173" s="9">
        <f>[2]Historicals!B162</f>
        <v>69</v>
      </c>
      <c r="C173" s="9">
        <f>[2]Historicals!C162</f>
        <v>39</v>
      </c>
      <c r="D173" s="9">
        <f>[2]Historicals!D162</f>
        <v>30</v>
      </c>
      <c r="E173" s="9">
        <f>[2]Historicals!E162</f>
        <v>22</v>
      </c>
      <c r="F173" s="9">
        <f>[2]Historicals!F162</f>
        <v>18</v>
      </c>
      <c r="G173" s="9">
        <f>[2]Historicals!G162</f>
        <v>12</v>
      </c>
      <c r="H173" s="9">
        <f>[2]Historicals!H162</f>
        <v>7</v>
      </c>
      <c r="I173" s="63">
        <f>[2]Historicals!I162</f>
        <v>9</v>
      </c>
      <c r="J173" s="46">
        <f>+J145*J175</f>
        <v>9.3687007672634284</v>
      </c>
      <c r="K173" s="46">
        <f>+K145*K175</f>
        <v>9.7525759028133017</v>
      </c>
      <c r="L173" s="46">
        <f>+L145*L175</f>
        <v>10.152253271923275</v>
      </c>
      <c r="M173" s="46">
        <f>+M145*M175</f>
        <v>10.568386878114525</v>
      </c>
      <c r="N173" s="46">
        <f>+N145*N175</f>
        <v>11.001657958843824</v>
      </c>
    </row>
    <row r="174" spans="1:14" x14ac:dyDescent="0.3">
      <c r="A174" s="44" t="s">
        <v>129</v>
      </c>
      <c r="B174" s="45" t="str">
        <f t="shared" ref="B174:N174" si="127">+IFERROR(B173/A173-1,"nm")</f>
        <v>nm</v>
      </c>
      <c r="C174" s="45">
        <f t="shared" si="127"/>
        <v>-0.43478260869565222</v>
      </c>
      <c r="D174" s="45">
        <f t="shared" si="127"/>
        <v>-0.23076923076923073</v>
      </c>
      <c r="E174" s="45">
        <f t="shared" si="127"/>
        <v>-0.26666666666666672</v>
      </c>
      <c r="F174" s="45">
        <f t="shared" si="127"/>
        <v>-0.18181818181818177</v>
      </c>
      <c r="G174" s="45">
        <f t="shared" si="127"/>
        <v>-0.33333333333333337</v>
      </c>
      <c r="H174" s="45">
        <f t="shared" si="127"/>
        <v>-0.41666666666666663</v>
      </c>
      <c r="I174" s="64">
        <f t="shared" si="127"/>
        <v>0.28571428571428581</v>
      </c>
      <c r="J174" s="64">
        <f t="shared" si="127"/>
        <v>4.0966751918158684E-2</v>
      </c>
      <c r="K174" s="64">
        <f t="shared" si="127"/>
        <v>4.0974212442693059E-2</v>
      </c>
      <c r="L174" s="64">
        <f t="shared" si="127"/>
        <v>4.0981723504933676E-2</v>
      </c>
      <c r="M174" s="64">
        <f t="shared" si="127"/>
        <v>4.0989285338467241E-2</v>
      </c>
      <c r="N174" s="64">
        <f t="shared" si="127"/>
        <v>4.099689817625185E-2</v>
      </c>
    </row>
    <row r="175" spans="1:14" x14ac:dyDescent="0.3">
      <c r="A175" s="44" t="s">
        <v>133</v>
      </c>
      <c r="B175" s="45">
        <f>+IFERROR(B173/B$145,"nm")</f>
        <v>3.481331987891019E-2</v>
      </c>
      <c r="C175" s="45">
        <f t="shared" ref="C175:I175" si="128">+IFERROR(C173/C$145,"nm")</f>
        <v>1.9948849104859334E-2</v>
      </c>
      <c r="D175" s="45">
        <f t="shared" si="128"/>
        <v>1.4691478942213516E-2</v>
      </c>
      <c r="E175" s="45">
        <f t="shared" si="128"/>
        <v>1.166489925768823E-2</v>
      </c>
      <c r="F175" s="45">
        <f t="shared" si="128"/>
        <v>9.4438614900314802E-3</v>
      </c>
      <c r="G175" s="45">
        <f t="shared" si="128"/>
        <v>6.5005417118093175E-3</v>
      </c>
      <c r="H175" s="45">
        <f t="shared" si="128"/>
        <v>3.1746031746031746E-3</v>
      </c>
      <c r="I175" s="64">
        <f t="shared" si="128"/>
        <v>3.8363171355498722E-3</v>
      </c>
      <c r="J175" s="65">
        <f>+I175</f>
        <v>3.8363171355498722E-3</v>
      </c>
      <c r="K175" s="65">
        <f>+J175</f>
        <v>3.8363171355498722E-3</v>
      </c>
      <c r="L175" s="65">
        <f>+K175</f>
        <v>3.8363171355498722E-3</v>
      </c>
      <c r="M175" s="65">
        <f>+L175</f>
        <v>3.8363171355498722E-3</v>
      </c>
      <c r="N175" s="65">
        <f>+M175</f>
        <v>3.8363171355498722E-3</v>
      </c>
    </row>
    <row r="176" spans="1:14" x14ac:dyDescent="0.3">
      <c r="A176" s="9" t="s">
        <v>141</v>
      </c>
      <c r="B176" s="9">
        <f>[2]Historicals!B151</f>
        <v>122</v>
      </c>
      <c r="C176" s="9">
        <f>[2]Historicals!C151</f>
        <v>125</v>
      </c>
      <c r="D176" s="9">
        <f>[2]Historicals!D151</f>
        <v>125</v>
      </c>
      <c r="E176" s="9">
        <f>[2]Historicals!E151</f>
        <v>115</v>
      </c>
      <c r="F176" s="9">
        <f>[2]Historicals!F151</f>
        <v>100</v>
      </c>
      <c r="G176" s="9">
        <f>[2]Historicals!G151</f>
        <v>80</v>
      </c>
      <c r="H176" s="9">
        <f>[2]Historicals!H151</f>
        <v>63</v>
      </c>
      <c r="I176" s="63">
        <f>[2]Historicals!I151</f>
        <v>49</v>
      </c>
      <c r="J176" s="46">
        <f>+J145*J178</f>
        <v>51.007370843989776</v>
      </c>
      <c r="K176" s="46">
        <f>+K145*K178</f>
        <v>53.097357693094644</v>
      </c>
      <c r="L176" s="46">
        <f>+L145*L178</f>
        <v>55.273378924915612</v>
      </c>
      <c r="M176" s="46">
        <f>+M145*M178</f>
        <v>57.538995225290194</v>
      </c>
      <c r="N176" s="46">
        <f>+N145*N178</f>
        <v>59.897915553705261</v>
      </c>
    </row>
    <row r="177" spans="1:14" x14ac:dyDescent="0.3">
      <c r="A177" s="44" t="s">
        <v>129</v>
      </c>
      <c r="B177" s="45" t="str">
        <f t="shared" ref="B177:N177" si="129">+IFERROR(B176/A176-1,"nm")</f>
        <v>nm</v>
      </c>
      <c r="C177" s="45">
        <f t="shared" si="129"/>
        <v>2.4590163934426146E-2</v>
      </c>
      <c r="D177" s="45">
        <f t="shared" si="129"/>
        <v>0</v>
      </c>
      <c r="E177" s="45">
        <f t="shared" si="129"/>
        <v>-7.999999999999996E-2</v>
      </c>
      <c r="F177" s="45">
        <f t="shared" si="129"/>
        <v>-0.13043478260869568</v>
      </c>
      <c r="G177" s="45">
        <f t="shared" si="129"/>
        <v>-0.19999999999999996</v>
      </c>
      <c r="H177" s="45">
        <f t="shared" si="129"/>
        <v>-0.21250000000000002</v>
      </c>
      <c r="I177" s="64">
        <f t="shared" si="129"/>
        <v>-0.22222222222222221</v>
      </c>
      <c r="J177" s="64">
        <f t="shared" si="129"/>
        <v>4.0966751918158684E-2</v>
      </c>
      <c r="K177" s="64">
        <f t="shared" si="129"/>
        <v>4.0974212442693059E-2</v>
      </c>
      <c r="L177" s="64">
        <f t="shared" si="129"/>
        <v>4.0981723504933676E-2</v>
      </c>
      <c r="M177" s="64">
        <f t="shared" si="129"/>
        <v>4.0989285338467241E-2</v>
      </c>
      <c r="N177" s="64">
        <f t="shared" si="129"/>
        <v>4.099689817625185E-2</v>
      </c>
    </row>
    <row r="178" spans="1:14" x14ac:dyDescent="0.3">
      <c r="A178" s="44" t="s">
        <v>133</v>
      </c>
      <c r="B178" s="45">
        <f>+IFERROR(B176/B$145,"nm")</f>
        <v>6.1553985872855703E-2</v>
      </c>
      <c r="C178" s="45">
        <f t="shared" ref="C178:I178" si="130">+IFERROR(C176/C$145,"nm")</f>
        <v>6.3938618925831206E-2</v>
      </c>
      <c r="D178" s="45">
        <f t="shared" si="130"/>
        <v>6.1214495592556317E-2</v>
      </c>
      <c r="E178" s="45">
        <f t="shared" si="130"/>
        <v>6.097560975609756E-2</v>
      </c>
      <c r="F178" s="45">
        <f t="shared" si="130"/>
        <v>5.2465897166841552E-2</v>
      </c>
      <c r="G178" s="45">
        <f t="shared" si="130"/>
        <v>4.3336944745395449E-2</v>
      </c>
      <c r="H178" s="45">
        <f t="shared" si="130"/>
        <v>2.8571428571428571E-2</v>
      </c>
      <c r="I178" s="64">
        <f t="shared" si="130"/>
        <v>2.0886615515771527E-2</v>
      </c>
      <c r="J178" s="65">
        <f>+I178</f>
        <v>2.0886615515771527E-2</v>
      </c>
      <c r="K178" s="65">
        <f>+J178</f>
        <v>2.0886615515771527E-2</v>
      </c>
      <c r="L178" s="65">
        <f>+K178</f>
        <v>2.0886615515771527E-2</v>
      </c>
      <c r="M178" s="65">
        <f>+L178</f>
        <v>2.0886615515771527E-2</v>
      </c>
      <c r="N178" s="65">
        <f>+M178</f>
        <v>2.0886615515771527E-2</v>
      </c>
    </row>
    <row r="179" spans="1:14" x14ac:dyDescent="0.3">
      <c r="A179" s="41" t="s">
        <v>107</v>
      </c>
      <c r="B179" s="41"/>
      <c r="C179" s="41"/>
      <c r="D179" s="41"/>
      <c r="E179" s="41"/>
      <c r="F179" s="41"/>
      <c r="G179" s="41"/>
      <c r="H179" s="41"/>
      <c r="I179" s="41"/>
      <c r="J179" s="37"/>
      <c r="K179" s="37"/>
      <c r="L179" s="37"/>
      <c r="M179" s="37"/>
      <c r="N179" s="37"/>
    </row>
    <row r="180" spans="1:14" x14ac:dyDescent="0.3">
      <c r="A180" s="9" t="s">
        <v>136</v>
      </c>
      <c r="B180" s="9">
        <f>[2]Historicals!B123</f>
        <v>115</v>
      </c>
      <c r="C180" s="9">
        <f>[2]Historicals!C123</f>
        <v>73</v>
      </c>
      <c r="D180" s="9">
        <f>[2]Historicals!D123</f>
        <v>73</v>
      </c>
      <c r="E180" s="9">
        <f>[2]Historicals!E123</f>
        <v>88</v>
      </c>
      <c r="F180" s="9">
        <f>[2]Historicals!F123</f>
        <v>42</v>
      </c>
      <c r="G180" s="9">
        <f>[2]Historicals!G123</f>
        <v>30</v>
      </c>
      <c r="H180" s="9">
        <f>[2]Historicals!H123</f>
        <v>25</v>
      </c>
      <c r="I180" s="63">
        <f>[2]Historicals!I123</f>
        <v>102</v>
      </c>
      <c r="J180" s="63">
        <f>I180*(1+J181)</f>
        <v>106.99799999999999</v>
      </c>
      <c r="K180" s="63">
        <f>J180*(1+K181)</f>
        <v>112.24090199999998</v>
      </c>
      <c r="L180" s="63">
        <f>K180*(1+L181)</f>
        <v>117.74070619799997</v>
      </c>
      <c r="M180" s="63">
        <f>L180*(1+M181)</f>
        <v>123.51000080170196</v>
      </c>
      <c r="N180" s="63">
        <f>M180*(1+N181)</f>
        <v>129.56199084098535</v>
      </c>
    </row>
    <row r="181" spans="1:14" x14ac:dyDescent="0.3">
      <c r="A181" s="42" t="s">
        <v>129</v>
      </c>
      <c r="B181" s="45" t="str">
        <f t="shared" ref="B181:I181" si="131">+IFERROR(B180/A180-1,"nm")</f>
        <v>nm</v>
      </c>
      <c r="C181" s="45">
        <f t="shared" si="131"/>
        <v>-0.36521739130434783</v>
      </c>
      <c r="D181" s="45">
        <f t="shared" si="131"/>
        <v>0</v>
      </c>
      <c r="E181" s="45">
        <f t="shared" si="131"/>
        <v>0.20547945205479445</v>
      </c>
      <c r="F181" s="45">
        <f t="shared" si="131"/>
        <v>-0.52272727272727271</v>
      </c>
      <c r="G181" s="45">
        <f t="shared" si="131"/>
        <v>-0.2857142857142857</v>
      </c>
      <c r="H181" s="45">
        <f t="shared" si="131"/>
        <v>-0.16666666666666663</v>
      </c>
      <c r="I181" s="64">
        <f t="shared" si="131"/>
        <v>3.08</v>
      </c>
      <c r="J181" s="64">
        <v>4.9000000000000002E-2</v>
      </c>
      <c r="K181" s="64">
        <f>J181</f>
        <v>4.9000000000000002E-2</v>
      </c>
      <c r="L181" s="64">
        <f>K181</f>
        <v>4.9000000000000002E-2</v>
      </c>
      <c r="M181" s="64">
        <f>L181</f>
        <v>4.9000000000000002E-2</v>
      </c>
      <c r="N181" s="64">
        <f>M181</f>
        <v>4.9000000000000002E-2</v>
      </c>
    </row>
    <row r="182" spans="1:14" x14ac:dyDescent="0.3">
      <c r="A182" s="9" t="s">
        <v>130</v>
      </c>
      <c r="B182" s="46">
        <f t="shared" ref="B182:H182" si="132">+B189+B185</f>
        <v>-2057</v>
      </c>
      <c r="C182" s="46">
        <f t="shared" si="132"/>
        <v>-2366</v>
      </c>
      <c r="D182" s="46">
        <f t="shared" si="132"/>
        <v>-2444</v>
      </c>
      <c r="E182" s="46">
        <f t="shared" si="132"/>
        <v>-2441</v>
      </c>
      <c r="F182" s="46">
        <f t="shared" si="132"/>
        <v>-3067</v>
      </c>
      <c r="G182" s="46">
        <f t="shared" si="132"/>
        <v>-3254</v>
      </c>
      <c r="H182" s="46">
        <f t="shared" si="132"/>
        <v>-3434</v>
      </c>
      <c r="I182" s="46">
        <f>+I189+I185</f>
        <v>-4042</v>
      </c>
      <c r="J182" s="46">
        <f>+J180*J184</f>
        <v>-4240.0579999999991</v>
      </c>
      <c r="K182" s="46">
        <f>+K180*K184</f>
        <v>-4447.8208419999992</v>
      </c>
      <c r="L182" s="46">
        <f>+L180*L184</f>
        <v>-4665.7640632579987</v>
      </c>
      <c r="M182" s="46">
        <f>+M180*M184</f>
        <v>-4894.38650235764</v>
      </c>
      <c r="N182" s="46">
        <f>+N180*N184</f>
        <v>-5134.2114409731639</v>
      </c>
    </row>
    <row r="183" spans="1:14" x14ac:dyDescent="0.3">
      <c r="A183" s="44" t="s">
        <v>129</v>
      </c>
      <c r="B183" s="45" t="str">
        <f t="shared" ref="B183:N183" si="133">+IFERROR(B182/A182-1,"nm")</f>
        <v>nm</v>
      </c>
      <c r="C183" s="45">
        <f t="shared" si="133"/>
        <v>0.15021876519202726</v>
      </c>
      <c r="D183" s="45">
        <f t="shared" si="133"/>
        <v>3.2967032967033072E-2</v>
      </c>
      <c r="E183" s="45">
        <f t="shared" si="133"/>
        <v>-1.2274959083469206E-3</v>
      </c>
      <c r="F183" s="45">
        <f t="shared" si="133"/>
        <v>0.25645227365833678</v>
      </c>
      <c r="G183" s="45">
        <f t="shared" si="133"/>
        <v>6.0971633518095869E-2</v>
      </c>
      <c r="H183" s="45">
        <f t="shared" si="133"/>
        <v>5.5316533497234088E-2</v>
      </c>
      <c r="I183" s="64">
        <f t="shared" si="133"/>
        <v>0.1770529994175889</v>
      </c>
      <c r="J183" s="64">
        <f t="shared" si="133"/>
        <v>4.899999999999971E-2</v>
      </c>
      <c r="K183" s="64">
        <f t="shared" si="133"/>
        <v>4.8999999999999932E-2</v>
      </c>
      <c r="L183" s="64">
        <f t="shared" si="133"/>
        <v>4.8999999999999932E-2</v>
      </c>
      <c r="M183" s="64">
        <f t="shared" si="133"/>
        <v>4.8999999999999932E-2</v>
      </c>
      <c r="N183" s="64">
        <f t="shared" si="133"/>
        <v>4.8999999999999932E-2</v>
      </c>
    </row>
    <row r="184" spans="1:14" x14ac:dyDescent="0.3">
      <c r="A184" s="44" t="s">
        <v>131</v>
      </c>
      <c r="B184" s="45">
        <f>+IFERROR(B182/B$180,"nm")</f>
        <v>-17.88695652173913</v>
      </c>
      <c r="C184" s="45">
        <f t="shared" ref="C184:I184" si="134">+IFERROR(C182/C$180,"nm")</f>
        <v>-32.410958904109592</v>
      </c>
      <c r="D184" s="45">
        <f t="shared" si="134"/>
        <v>-33.479452054794521</v>
      </c>
      <c r="E184" s="45">
        <f t="shared" si="134"/>
        <v>-27.738636363636363</v>
      </c>
      <c r="F184" s="45">
        <f t="shared" si="134"/>
        <v>-73.023809523809518</v>
      </c>
      <c r="G184" s="45">
        <f t="shared" si="134"/>
        <v>-108.46666666666667</v>
      </c>
      <c r="H184" s="45">
        <f t="shared" si="134"/>
        <v>-137.36000000000001</v>
      </c>
      <c r="I184" s="64">
        <f t="shared" si="134"/>
        <v>-39.627450980392155</v>
      </c>
      <c r="J184" s="65">
        <f>+I184</f>
        <v>-39.627450980392155</v>
      </c>
      <c r="K184" s="65">
        <f>+J184</f>
        <v>-39.627450980392155</v>
      </c>
      <c r="L184" s="65">
        <f>+K184</f>
        <v>-39.627450980392155</v>
      </c>
      <c r="M184" s="65">
        <f>+L184</f>
        <v>-39.627450980392155</v>
      </c>
      <c r="N184" s="65">
        <f>+M184</f>
        <v>-39.627450980392155</v>
      </c>
    </row>
    <row r="185" spans="1:14" x14ac:dyDescent="0.3">
      <c r="A185" s="9" t="s">
        <v>132</v>
      </c>
      <c r="B185" s="9">
        <f>[2]Historicals!B171</f>
        <v>210</v>
      </c>
      <c r="C185" s="9">
        <f>[2]Historicals!C171</f>
        <v>230</v>
      </c>
      <c r="D185" s="9">
        <f>[2]Historicals!D171</f>
        <v>233</v>
      </c>
      <c r="E185" s="9">
        <f>[2]Historicals!E171</f>
        <v>217</v>
      </c>
      <c r="F185" s="9">
        <f>[2]Historicals!F171</f>
        <v>195</v>
      </c>
      <c r="G185" s="9">
        <f>[2]Historicals!G171</f>
        <v>214</v>
      </c>
      <c r="H185" s="9">
        <f>[2]Historicals!H171</f>
        <v>222</v>
      </c>
      <c r="I185" s="63">
        <f>[2]Historicals!I171</f>
        <v>220</v>
      </c>
      <c r="J185" s="46">
        <f>+J188*J195</f>
        <v>230.77999999999997</v>
      </c>
      <c r="K185" s="46">
        <f>+K188*K195</f>
        <v>242.08821999999992</v>
      </c>
      <c r="L185" s="46">
        <f>+L188*L195</f>
        <v>253.95054277999989</v>
      </c>
      <c r="M185" s="46">
        <f>+M188*M195</f>
        <v>266.39411937621992</v>
      </c>
      <c r="N185" s="46">
        <f>+N188*N195</f>
        <v>279.44743122565467</v>
      </c>
    </row>
    <row r="186" spans="1:14" x14ac:dyDescent="0.3">
      <c r="A186" s="44" t="s">
        <v>129</v>
      </c>
      <c r="B186" s="45" t="str">
        <f t="shared" ref="B186:N186" si="135">+IFERROR(B185/A185-1,"nm")</f>
        <v>nm</v>
      </c>
      <c r="C186" s="45">
        <f t="shared" si="135"/>
        <v>9.5238095238095344E-2</v>
      </c>
      <c r="D186" s="45">
        <f t="shared" si="135"/>
        <v>1.304347826086949E-2</v>
      </c>
      <c r="E186" s="45">
        <f t="shared" si="135"/>
        <v>-6.8669527896995763E-2</v>
      </c>
      <c r="F186" s="45">
        <f t="shared" si="135"/>
        <v>-0.10138248847926268</v>
      </c>
      <c r="G186" s="45">
        <f t="shared" si="135"/>
        <v>9.7435897435897534E-2</v>
      </c>
      <c r="H186" s="45">
        <f t="shared" si="135"/>
        <v>3.7383177570093462E-2</v>
      </c>
      <c r="I186" s="64">
        <f t="shared" si="135"/>
        <v>-9.009009009009028E-3</v>
      </c>
      <c r="J186" s="64">
        <f t="shared" si="135"/>
        <v>4.8999999999999932E-2</v>
      </c>
      <c r="K186" s="64">
        <f t="shared" si="135"/>
        <v>4.899999999999971E-2</v>
      </c>
      <c r="L186" s="64">
        <f t="shared" si="135"/>
        <v>4.8999999999999932E-2</v>
      </c>
      <c r="M186" s="64">
        <f t="shared" si="135"/>
        <v>4.9000000000000155E-2</v>
      </c>
      <c r="N186" s="64">
        <f t="shared" si="135"/>
        <v>4.8999999999999932E-2</v>
      </c>
    </row>
    <row r="187" spans="1:14" x14ac:dyDescent="0.3">
      <c r="A187" s="44" t="s">
        <v>133</v>
      </c>
      <c r="B187" s="45">
        <f>+IFERROR(B185/B$180,"nm")</f>
        <v>1.826086956521739</v>
      </c>
      <c r="C187" s="45">
        <f t="shared" ref="C187:I187" si="136">+IFERROR(C185/C$180,"nm")</f>
        <v>3.1506849315068495</v>
      </c>
      <c r="D187" s="45">
        <f t="shared" si="136"/>
        <v>3.1917808219178081</v>
      </c>
      <c r="E187" s="45">
        <f t="shared" si="136"/>
        <v>2.4659090909090908</v>
      </c>
      <c r="F187" s="45">
        <f t="shared" si="136"/>
        <v>4.6428571428571432</v>
      </c>
      <c r="G187" s="45">
        <f t="shared" si="136"/>
        <v>7.1333333333333337</v>
      </c>
      <c r="H187" s="45">
        <f t="shared" si="136"/>
        <v>8.8800000000000008</v>
      </c>
      <c r="I187" s="64">
        <f t="shared" si="136"/>
        <v>2.1568627450980391</v>
      </c>
      <c r="J187" s="64">
        <f>+IFERROR(J185/J$21,"nm")</f>
        <v>1.2574510979131476E-2</v>
      </c>
      <c r="K187" s="64">
        <f>+IFERROR(K185/K$21,"nm")</f>
        <v>1.3190662017108916E-2</v>
      </c>
      <c r="L187" s="64">
        <f>+IFERROR(L185/L$21,"nm")</f>
        <v>1.383700445594725E-2</v>
      </c>
      <c r="M187" s="64">
        <f>+IFERROR(M185/M$21,"nm")</f>
        <v>1.4515017674288668E-2</v>
      </c>
      <c r="N187" s="64">
        <f>+IFERROR(N185/N$21,"nm")</f>
        <v>1.5226253540328812E-2</v>
      </c>
    </row>
    <row r="188" spans="1:14" x14ac:dyDescent="0.3">
      <c r="A188" s="44" t="s">
        <v>140</v>
      </c>
      <c r="B188" s="45">
        <f t="shared" ref="B188:I188" si="137">+IFERROR(B185/B195,"nm")</f>
        <v>0.43388429752066116</v>
      </c>
      <c r="C188" s="45">
        <f t="shared" si="137"/>
        <v>0.45009784735812131</v>
      </c>
      <c r="D188" s="45">
        <f t="shared" si="137"/>
        <v>0.43714821763602252</v>
      </c>
      <c r="E188" s="45">
        <f t="shared" si="137"/>
        <v>0.36348408710217756</v>
      </c>
      <c r="F188" s="45">
        <f t="shared" si="137"/>
        <v>0.2932330827067669</v>
      </c>
      <c r="G188" s="45">
        <f t="shared" si="137"/>
        <v>0.25783132530120484</v>
      </c>
      <c r="H188" s="45">
        <f t="shared" si="137"/>
        <v>0.2846153846153846</v>
      </c>
      <c r="I188" s="64">
        <f t="shared" si="137"/>
        <v>0.27883396704689478</v>
      </c>
      <c r="J188" s="65">
        <f>+I188</f>
        <v>0.27883396704689478</v>
      </c>
      <c r="K188" s="65">
        <f>+J188</f>
        <v>0.27883396704689478</v>
      </c>
      <c r="L188" s="65">
        <f>+K188</f>
        <v>0.27883396704689478</v>
      </c>
      <c r="M188" s="65">
        <f>+L188</f>
        <v>0.27883396704689478</v>
      </c>
      <c r="N188" s="65">
        <f>+M188</f>
        <v>0.27883396704689478</v>
      </c>
    </row>
    <row r="189" spans="1:14" x14ac:dyDescent="0.3">
      <c r="A189" s="9" t="s">
        <v>134</v>
      </c>
      <c r="B189" s="9">
        <f>[2]Historicals!B138</f>
        <v>-2267</v>
      </c>
      <c r="C189" s="9">
        <f>[2]Historicals!C138</f>
        <v>-2596</v>
      </c>
      <c r="D189" s="9">
        <f>[2]Historicals!D138</f>
        <v>-2677</v>
      </c>
      <c r="E189" s="9">
        <f>[2]Historicals!E138</f>
        <v>-2658</v>
      </c>
      <c r="F189" s="9">
        <f>[2]Historicals!F138</f>
        <v>-3262</v>
      </c>
      <c r="G189" s="9">
        <f>[2]Historicals!G138</f>
        <v>-3468</v>
      </c>
      <c r="H189" s="9">
        <f>[2]Historicals!H138</f>
        <v>-3656</v>
      </c>
      <c r="I189" s="63">
        <f>[2]Historicals!I138</f>
        <v>-4262</v>
      </c>
      <c r="J189" s="63">
        <f>+J182-J185</f>
        <v>-4470.8379999999988</v>
      </c>
      <c r="K189" s="63">
        <f>+K182-K185</f>
        <v>-4689.9090619999988</v>
      </c>
      <c r="L189" s="63">
        <f>+L182-L185</f>
        <v>-4919.7146060379982</v>
      </c>
      <c r="M189" s="63">
        <f>+M182-M185</f>
        <v>-5160.7806217338602</v>
      </c>
      <c r="N189" s="63">
        <f>+N182-N185</f>
        <v>-5413.6588721988182</v>
      </c>
    </row>
    <row r="190" spans="1:14" x14ac:dyDescent="0.3">
      <c r="A190" s="44" t="s">
        <v>129</v>
      </c>
      <c r="B190" s="45" t="str">
        <f t="shared" ref="B190:N190" si="138">+IFERROR(B189/A189-1,"nm")</f>
        <v>nm</v>
      </c>
      <c r="C190" s="45">
        <f t="shared" si="138"/>
        <v>0.145125716806352</v>
      </c>
      <c r="D190" s="45">
        <f t="shared" si="138"/>
        <v>3.1201848998459125E-2</v>
      </c>
      <c r="E190" s="45">
        <f t="shared" si="138"/>
        <v>-7.097497198356395E-3</v>
      </c>
      <c r="F190" s="45">
        <f t="shared" si="138"/>
        <v>0.22723852520692245</v>
      </c>
      <c r="G190" s="45">
        <f t="shared" si="138"/>
        <v>6.3151440833844275E-2</v>
      </c>
      <c r="H190" s="45">
        <f t="shared" si="138"/>
        <v>5.4209919261822392E-2</v>
      </c>
      <c r="I190" s="64">
        <f t="shared" si="138"/>
        <v>0.16575492341356668</v>
      </c>
      <c r="J190" s="64">
        <f t="shared" si="138"/>
        <v>4.899999999999971E-2</v>
      </c>
      <c r="K190" s="64">
        <f t="shared" si="138"/>
        <v>4.8999999999999932E-2</v>
      </c>
      <c r="L190" s="64">
        <f t="shared" si="138"/>
        <v>4.8999999999999932E-2</v>
      </c>
      <c r="M190" s="64">
        <f t="shared" si="138"/>
        <v>4.8999999999999932E-2</v>
      </c>
      <c r="N190" s="64">
        <f t="shared" si="138"/>
        <v>4.899999999999971E-2</v>
      </c>
    </row>
    <row r="191" spans="1:14" x14ac:dyDescent="0.3">
      <c r="A191" s="44" t="s">
        <v>131</v>
      </c>
      <c r="B191" s="45">
        <f>+IFERROR(B189/B$180,"nm")</f>
        <v>-19.713043478260868</v>
      </c>
      <c r="C191" s="45">
        <f t="shared" ref="C191:N191" si="139">+IFERROR(C189/C$180,"nm")</f>
        <v>-35.561643835616437</v>
      </c>
      <c r="D191" s="45">
        <f t="shared" si="139"/>
        <v>-36.671232876712331</v>
      </c>
      <c r="E191" s="45">
        <f t="shared" si="139"/>
        <v>-30.204545454545453</v>
      </c>
      <c r="F191" s="45">
        <f t="shared" si="139"/>
        <v>-77.666666666666671</v>
      </c>
      <c r="G191" s="45">
        <f t="shared" si="139"/>
        <v>-115.6</v>
      </c>
      <c r="H191" s="45">
        <f t="shared" si="139"/>
        <v>-146.24</v>
      </c>
      <c r="I191" s="64">
        <f t="shared" si="139"/>
        <v>-41.784313725490193</v>
      </c>
      <c r="J191" s="64">
        <f t="shared" si="139"/>
        <v>-41.784313725490186</v>
      </c>
      <c r="K191" s="64">
        <f t="shared" si="139"/>
        <v>-41.784313725490193</v>
      </c>
      <c r="L191" s="64">
        <f t="shared" si="139"/>
        <v>-41.784313725490193</v>
      </c>
      <c r="M191" s="64">
        <f t="shared" si="139"/>
        <v>-41.784313725490193</v>
      </c>
      <c r="N191" s="64">
        <f t="shared" si="139"/>
        <v>-41.784313725490193</v>
      </c>
    </row>
    <row r="192" spans="1:14" x14ac:dyDescent="0.3">
      <c r="A192" s="9" t="s">
        <v>135</v>
      </c>
      <c r="B192" s="9">
        <f>[2]Historicals!B160</f>
        <v>225</v>
      </c>
      <c r="C192" s="9">
        <f>[2]Historicals!C160</f>
        <v>258</v>
      </c>
      <c r="D192" s="9">
        <f>[2]Historicals!D160</f>
        <v>278</v>
      </c>
      <c r="E192" s="9">
        <f>[2]Historicals!E160</f>
        <v>286</v>
      </c>
      <c r="F192" s="9">
        <f>[2]Historicals!F160</f>
        <v>278</v>
      </c>
      <c r="G192" s="9">
        <f>[2]Historicals!G160</f>
        <v>438</v>
      </c>
      <c r="H192" s="9">
        <f>[2]Historicals!H160</f>
        <v>278</v>
      </c>
      <c r="I192" s="63">
        <f>[2]Historicals!I160</f>
        <v>222</v>
      </c>
      <c r="J192" s="46">
        <f>+J180*J194</f>
        <v>232.87799999999996</v>
      </c>
      <c r="K192" s="46">
        <f>+K180*K194</f>
        <v>244.28902199999993</v>
      </c>
      <c r="L192" s="46">
        <f>+L180*L194</f>
        <v>256.25918407799992</v>
      </c>
      <c r="M192" s="46">
        <f>+M180*M194</f>
        <v>268.81588409782188</v>
      </c>
      <c r="N192" s="46">
        <f>+N180*N194</f>
        <v>281.98786241861512</v>
      </c>
    </row>
    <row r="193" spans="1:14" x14ac:dyDescent="0.3">
      <c r="A193" s="44" t="s">
        <v>129</v>
      </c>
      <c r="B193" s="45" t="str">
        <f t="shared" ref="B193:N193" si="140">+IFERROR(B192/A192-1,"nm")</f>
        <v>nm</v>
      </c>
      <c r="C193" s="45">
        <f t="shared" si="140"/>
        <v>0.14666666666666672</v>
      </c>
      <c r="D193" s="45">
        <f t="shared" si="140"/>
        <v>7.7519379844961156E-2</v>
      </c>
      <c r="E193" s="45">
        <f t="shared" si="140"/>
        <v>2.877697841726623E-2</v>
      </c>
      <c r="F193" s="45">
        <f t="shared" si="140"/>
        <v>-2.7972027972028024E-2</v>
      </c>
      <c r="G193" s="45">
        <f t="shared" si="140"/>
        <v>0.57553956834532372</v>
      </c>
      <c r="H193" s="45">
        <f t="shared" si="140"/>
        <v>-0.36529680365296802</v>
      </c>
      <c r="I193" s="64">
        <f t="shared" si="140"/>
        <v>-0.20143884892086328</v>
      </c>
      <c r="J193" s="64">
        <f t="shared" si="140"/>
        <v>4.899999999999971E-2</v>
      </c>
      <c r="K193" s="64">
        <f t="shared" si="140"/>
        <v>4.8999999999999932E-2</v>
      </c>
      <c r="L193" s="64">
        <f t="shared" si="140"/>
        <v>4.8999999999999932E-2</v>
      </c>
      <c r="M193" s="64">
        <f t="shared" si="140"/>
        <v>4.8999999999999932E-2</v>
      </c>
      <c r="N193" s="64">
        <f t="shared" si="140"/>
        <v>4.8999999999999932E-2</v>
      </c>
    </row>
    <row r="194" spans="1:14" x14ac:dyDescent="0.3">
      <c r="A194" s="44" t="s">
        <v>133</v>
      </c>
      <c r="B194" s="45">
        <f>+IFERROR(B192/B$180,"nm")</f>
        <v>1.9565217391304348</v>
      </c>
      <c r="C194" s="45">
        <f t="shared" ref="C194:I194" si="141">+IFERROR(C192/C$180,"nm")</f>
        <v>3.5342465753424657</v>
      </c>
      <c r="D194" s="45">
        <f t="shared" si="141"/>
        <v>3.8082191780821919</v>
      </c>
      <c r="E194" s="45">
        <f t="shared" si="141"/>
        <v>3.25</v>
      </c>
      <c r="F194" s="45">
        <f t="shared" si="141"/>
        <v>6.6190476190476186</v>
      </c>
      <c r="G194" s="45">
        <f t="shared" si="141"/>
        <v>14.6</v>
      </c>
      <c r="H194" s="45">
        <f t="shared" si="141"/>
        <v>11.12</v>
      </c>
      <c r="I194" s="64">
        <f t="shared" si="141"/>
        <v>2.1764705882352939</v>
      </c>
      <c r="J194" s="65">
        <f>+I194</f>
        <v>2.1764705882352939</v>
      </c>
      <c r="K194" s="65">
        <f>+J194</f>
        <v>2.1764705882352939</v>
      </c>
      <c r="L194" s="65">
        <f>+K194</f>
        <v>2.1764705882352939</v>
      </c>
      <c r="M194" s="65">
        <f>+L194</f>
        <v>2.1764705882352939</v>
      </c>
      <c r="N194" s="65">
        <f>+M194</f>
        <v>2.1764705882352939</v>
      </c>
    </row>
    <row r="195" spans="1:14" x14ac:dyDescent="0.3">
      <c r="A195" s="9" t="s">
        <v>141</v>
      </c>
      <c r="B195" s="9">
        <f>[2]Historicals!B149</f>
        <v>484</v>
      </c>
      <c r="C195" s="9">
        <f>[2]Historicals!C149</f>
        <v>511</v>
      </c>
      <c r="D195" s="9">
        <f>[2]Historicals!D149</f>
        <v>533</v>
      </c>
      <c r="E195" s="9">
        <f>[2]Historicals!E149</f>
        <v>597</v>
      </c>
      <c r="F195" s="9">
        <f>[2]Historicals!F149</f>
        <v>665</v>
      </c>
      <c r="G195" s="9">
        <f>[2]Historicals!G149</f>
        <v>830</v>
      </c>
      <c r="H195" s="9">
        <f>[2]Historicals!H149</f>
        <v>780</v>
      </c>
      <c r="I195" s="63">
        <f>[2]Historicals!I149</f>
        <v>789</v>
      </c>
      <c r="J195" s="46">
        <f>+J180*J197</f>
        <v>827.66099999999994</v>
      </c>
      <c r="K195" s="46">
        <f>+K180*K197</f>
        <v>868.21638899999982</v>
      </c>
      <c r="L195" s="46">
        <f>+L180*L197</f>
        <v>910.75899206099973</v>
      </c>
      <c r="M195" s="46">
        <f>+M180*M197</f>
        <v>955.38618267198876</v>
      </c>
      <c r="N195" s="46">
        <f>+N180*N197</f>
        <v>1002.2001056229161</v>
      </c>
    </row>
    <row r="196" spans="1:14" x14ac:dyDescent="0.3">
      <c r="A196" s="44" t="s">
        <v>129</v>
      </c>
      <c r="B196" s="45" t="str">
        <f t="shared" ref="B196:N196" si="142">+IFERROR(B195/A195-1,"nm")</f>
        <v>nm</v>
      </c>
      <c r="C196" s="45">
        <f t="shared" si="142"/>
        <v>5.5785123966942241E-2</v>
      </c>
      <c r="D196" s="45">
        <f t="shared" si="142"/>
        <v>4.3052837573385627E-2</v>
      </c>
      <c r="E196" s="45">
        <f t="shared" si="142"/>
        <v>0.12007504690431525</v>
      </c>
      <c r="F196" s="45">
        <f t="shared" si="142"/>
        <v>0.11390284757118918</v>
      </c>
      <c r="G196" s="45">
        <f t="shared" si="142"/>
        <v>0.24812030075187974</v>
      </c>
      <c r="H196" s="45">
        <f t="shared" si="142"/>
        <v>-6.0240963855421659E-2</v>
      </c>
      <c r="I196" s="64">
        <f t="shared" si="142"/>
        <v>1.1538461538461497E-2</v>
      </c>
      <c r="J196" s="64">
        <f t="shared" si="142"/>
        <v>4.8999999999999932E-2</v>
      </c>
      <c r="K196" s="64">
        <f t="shared" si="142"/>
        <v>4.8999999999999932E-2</v>
      </c>
      <c r="L196" s="64">
        <f t="shared" si="142"/>
        <v>4.8999999999999932E-2</v>
      </c>
      <c r="M196" s="64">
        <f t="shared" si="142"/>
        <v>4.9000000000000155E-2</v>
      </c>
      <c r="N196" s="64">
        <f t="shared" si="142"/>
        <v>4.8999999999999932E-2</v>
      </c>
    </row>
    <row r="197" spans="1:14" x14ac:dyDescent="0.3">
      <c r="A197" s="44" t="s">
        <v>133</v>
      </c>
      <c r="B197" s="45">
        <f>+IFERROR(B195/B$180,"nm")</f>
        <v>4.2086956521739127</v>
      </c>
      <c r="C197" s="45">
        <f t="shared" ref="C197:I197" si="143">+IFERROR(C195/C$180,"nm")</f>
        <v>7</v>
      </c>
      <c r="D197" s="45">
        <f t="shared" si="143"/>
        <v>7.3013698630136989</v>
      </c>
      <c r="E197" s="45">
        <f t="shared" si="143"/>
        <v>6.7840909090909092</v>
      </c>
      <c r="F197" s="45">
        <f t="shared" si="143"/>
        <v>15.833333333333334</v>
      </c>
      <c r="G197" s="45">
        <f t="shared" si="143"/>
        <v>27.666666666666668</v>
      </c>
      <c r="H197" s="45">
        <f t="shared" si="143"/>
        <v>31.2</v>
      </c>
      <c r="I197" s="64">
        <f t="shared" si="143"/>
        <v>7.7352941176470589</v>
      </c>
      <c r="J197" s="65">
        <f>+I197</f>
        <v>7.7352941176470589</v>
      </c>
      <c r="K197" s="65">
        <f>+J197</f>
        <v>7.7352941176470589</v>
      </c>
      <c r="L197" s="65">
        <f>+K197</f>
        <v>7.7352941176470589</v>
      </c>
      <c r="M197" s="65">
        <f>+L197</f>
        <v>7.7352941176470589</v>
      </c>
      <c r="N197" s="65">
        <f>+M197</f>
        <v>7.7352941176470589</v>
      </c>
    </row>
    <row r="198" spans="1:14" x14ac:dyDescent="0.3">
      <c r="A198" s="41" t="s">
        <v>108</v>
      </c>
      <c r="B198" s="41"/>
      <c r="C198" s="41"/>
      <c r="D198" s="41"/>
      <c r="E198" s="41"/>
      <c r="F198" s="41"/>
      <c r="G198" s="41"/>
      <c r="H198" s="41"/>
      <c r="I198" s="41"/>
      <c r="J198" s="37"/>
      <c r="K198" s="37"/>
      <c r="L198" s="37"/>
      <c r="M198" s="37"/>
      <c r="N198" s="37"/>
    </row>
    <row r="199" spans="1:14" x14ac:dyDescent="0.3">
      <c r="A199" s="9" t="s">
        <v>136</v>
      </c>
      <c r="B199" s="9">
        <f>[2]Historicals!B130</f>
        <v>-82</v>
      </c>
      <c r="C199" s="9">
        <f>[2]Historicals!C130</f>
        <v>-86</v>
      </c>
      <c r="D199" s="9">
        <f>[2]Historicals!D130</f>
        <v>75</v>
      </c>
      <c r="E199" s="9">
        <f>[2]Historicals!E130</f>
        <v>26</v>
      </c>
      <c r="F199" s="9">
        <f>[2]Historicals!F130</f>
        <v>-7</v>
      </c>
      <c r="G199" s="9">
        <f>[2]Historicals!G130</f>
        <v>-11</v>
      </c>
      <c r="H199" s="9">
        <f>[2]Historicals!H130</f>
        <v>40</v>
      </c>
      <c r="I199" s="63">
        <f>[2]Historicals!I130</f>
        <v>-72</v>
      </c>
      <c r="J199" s="63">
        <f>I199*(1+J200)</f>
        <v>-75.527999999999992</v>
      </c>
      <c r="K199" s="63">
        <f>J199*(1+K200)</f>
        <v>-79.228871999999981</v>
      </c>
      <c r="L199" s="63">
        <f>K199*(1+L200)</f>
        <v>-83.111086727999975</v>
      </c>
      <c r="M199" s="63">
        <f>L199*(1+M200)</f>
        <v>-87.183529977671967</v>
      </c>
      <c r="N199" s="63">
        <f>M199*(1+N200)</f>
        <v>-91.455522946577887</v>
      </c>
    </row>
    <row r="200" spans="1:14" x14ac:dyDescent="0.3">
      <c r="A200" s="42" t="s">
        <v>129</v>
      </c>
      <c r="B200" s="45" t="str">
        <f t="shared" ref="B200:I200" si="144">+IFERROR(B199/A199-1,"nm")</f>
        <v>nm</v>
      </c>
      <c r="C200" s="45">
        <f t="shared" si="144"/>
        <v>4.8780487804878092E-2</v>
      </c>
      <c r="D200" s="45">
        <f t="shared" si="144"/>
        <v>-1.8720930232558139</v>
      </c>
      <c r="E200" s="45">
        <f t="shared" si="144"/>
        <v>-0.65333333333333332</v>
      </c>
      <c r="F200" s="45">
        <f t="shared" si="144"/>
        <v>-1.2692307692307692</v>
      </c>
      <c r="G200" s="45">
        <f t="shared" si="144"/>
        <v>0.5714285714285714</v>
      </c>
      <c r="H200" s="45">
        <f t="shared" si="144"/>
        <v>-4.6363636363636367</v>
      </c>
      <c r="I200" s="64">
        <f t="shared" si="144"/>
        <v>-2.8</v>
      </c>
      <c r="J200" s="64">
        <v>4.9000000000000002E-2</v>
      </c>
      <c r="K200" s="64">
        <f>J200</f>
        <v>4.9000000000000002E-2</v>
      </c>
      <c r="L200" s="64">
        <f>K200</f>
        <v>4.9000000000000002E-2</v>
      </c>
      <c r="M200" s="64">
        <f>L200</f>
        <v>4.9000000000000002E-2</v>
      </c>
      <c r="N200" s="64">
        <f>M200</f>
        <v>4.9000000000000002E-2</v>
      </c>
    </row>
    <row r="201" spans="1:14" x14ac:dyDescent="0.3">
      <c r="A201" s="9" t="s">
        <v>130</v>
      </c>
      <c r="B201" s="46">
        <f t="shared" ref="B201:H201" si="145">+B208+B204</f>
        <v>-1022</v>
      </c>
      <c r="C201" s="46">
        <f t="shared" si="145"/>
        <v>-1089</v>
      </c>
      <c r="D201" s="46">
        <f t="shared" si="145"/>
        <v>-633</v>
      </c>
      <c r="E201" s="46">
        <f t="shared" si="145"/>
        <v>-1346</v>
      </c>
      <c r="F201" s="46">
        <f t="shared" si="145"/>
        <v>-1694</v>
      </c>
      <c r="G201" s="46">
        <f t="shared" si="145"/>
        <v>-1855</v>
      </c>
      <c r="H201" s="46">
        <f t="shared" si="145"/>
        <v>-2120</v>
      </c>
      <c r="I201" s="46">
        <f>+I208+I204</f>
        <v>-2085</v>
      </c>
      <c r="J201" s="46">
        <f>+J199*J203</f>
        <v>-2187.1649999999995</v>
      </c>
      <c r="K201" s="46">
        <f>+K199*K203</f>
        <v>-2294.3360849999995</v>
      </c>
      <c r="L201" s="46">
        <f>+L199*L203</f>
        <v>-2406.7585531649993</v>
      </c>
      <c r="M201" s="46">
        <f>+M199*M203</f>
        <v>-2524.6897222700841</v>
      </c>
      <c r="N201" s="46">
        <f>+N199*N203</f>
        <v>-2648.3995186613179</v>
      </c>
    </row>
    <row r="202" spans="1:14" x14ac:dyDescent="0.3">
      <c r="A202" s="44" t="s">
        <v>129</v>
      </c>
      <c r="B202" s="45" t="str">
        <f t="shared" ref="B202:N202" si="146">+IFERROR(B201/A201-1,"nm")</f>
        <v>nm</v>
      </c>
      <c r="C202" s="45">
        <f t="shared" si="146"/>
        <v>6.5557729941291498E-2</v>
      </c>
      <c r="D202" s="45">
        <f t="shared" si="146"/>
        <v>-0.41873278236914602</v>
      </c>
      <c r="E202" s="45">
        <f t="shared" si="146"/>
        <v>1.126382306477093</v>
      </c>
      <c r="F202" s="45">
        <f t="shared" si="146"/>
        <v>0.25854383358098065</v>
      </c>
      <c r="G202" s="45">
        <f t="shared" si="146"/>
        <v>9.5041322314049603E-2</v>
      </c>
      <c r="H202" s="45">
        <f t="shared" si="146"/>
        <v>0.14285714285714279</v>
      </c>
      <c r="I202" s="64">
        <f t="shared" si="146"/>
        <v>-1.650943396226412E-2</v>
      </c>
      <c r="J202" s="64">
        <f t="shared" si="146"/>
        <v>4.899999999999971E-2</v>
      </c>
      <c r="K202" s="64">
        <f t="shared" si="146"/>
        <v>4.8999999999999932E-2</v>
      </c>
      <c r="L202" s="64">
        <f t="shared" si="146"/>
        <v>4.8999999999999932E-2</v>
      </c>
      <c r="M202" s="64">
        <f t="shared" si="146"/>
        <v>4.8999999999999932E-2</v>
      </c>
      <c r="N202" s="64">
        <f t="shared" si="146"/>
        <v>4.8999999999999932E-2</v>
      </c>
    </row>
    <row r="203" spans="1:14" x14ac:dyDescent="0.3">
      <c r="A203" s="44" t="s">
        <v>131</v>
      </c>
      <c r="B203" s="45">
        <f>+IFERROR(B201/B$199,"nm")</f>
        <v>12.463414634146341</v>
      </c>
      <c r="C203" s="45">
        <f t="shared" ref="C203:I203" si="147">+IFERROR(C201/C$199,"nm")</f>
        <v>12.662790697674419</v>
      </c>
      <c r="D203" s="45">
        <f t="shared" si="147"/>
        <v>-8.44</v>
      </c>
      <c r="E203" s="45">
        <f t="shared" si="147"/>
        <v>-51.769230769230766</v>
      </c>
      <c r="F203" s="45">
        <f t="shared" si="147"/>
        <v>242</v>
      </c>
      <c r="G203" s="45">
        <f t="shared" si="147"/>
        <v>168.63636363636363</v>
      </c>
      <c r="H203" s="45">
        <f t="shared" si="147"/>
        <v>-53</v>
      </c>
      <c r="I203" s="64">
        <f t="shared" si="147"/>
        <v>28.958333333333332</v>
      </c>
      <c r="J203" s="65">
        <f>+I203</f>
        <v>28.958333333333332</v>
      </c>
      <c r="K203" s="65">
        <f>+J203</f>
        <v>28.958333333333332</v>
      </c>
      <c r="L203" s="65">
        <f>+K203</f>
        <v>28.958333333333332</v>
      </c>
      <c r="M203" s="65">
        <f>+L203</f>
        <v>28.958333333333332</v>
      </c>
      <c r="N203" s="65">
        <f>+M203</f>
        <v>28.958333333333332</v>
      </c>
    </row>
    <row r="204" spans="1:14" x14ac:dyDescent="0.3">
      <c r="A204" s="9" t="s">
        <v>132</v>
      </c>
      <c r="B204" s="9">
        <f>[2]Historicals!B174</f>
        <v>75</v>
      </c>
      <c r="C204" s="9">
        <f>[2]Historicals!C174</f>
        <v>84</v>
      </c>
      <c r="D204" s="9">
        <f>[2]Historicals!D174</f>
        <v>91</v>
      </c>
      <c r="E204" s="9">
        <f>[2]Historicals!E174</f>
        <v>110</v>
      </c>
      <c r="F204" s="9">
        <f>[2]Historicals!F174</f>
        <v>116</v>
      </c>
      <c r="G204" s="9">
        <f>[2]Historicals!G174</f>
        <v>112</v>
      </c>
      <c r="H204" s="9">
        <f>[2]Historicals!H174</f>
        <v>141</v>
      </c>
      <c r="I204" s="63">
        <f>[2]Historicals!I174</f>
        <v>134</v>
      </c>
      <c r="J204" s="46">
        <f>+J207*J214</f>
        <v>140.56599999999997</v>
      </c>
      <c r="K204" s="46">
        <f>+K207*K214</f>
        <v>147.45373399999997</v>
      </c>
      <c r="L204" s="46">
        <f>+L207*L214</f>
        <v>154.67896696599996</v>
      </c>
      <c r="M204" s="46">
        <f>+M207*M214</f>
        <v>162.25823634733396</v>
      </c>
      <c r="N204" s="46">
        <f>+N207*N214</f>
        <v>170.2088899283533</v>
      </c>
    </row>
    <row r="205" spans="1:14" x14ac:dyDescent="0.3">
      <c r="A205" s="44" t="s">
        <v>129</v>
      </c>
      <c r="B205" s="45" t="str">
        <f t="shared" ref="B205:N205" si="148">+IFERROR(B204/A204-1,"nm")</f>
        <v>nm</v>
      </c>
      <c r="C205" s="45">
        <f t="shared" si="148"/>
        <v>0.12000000000000011</v>
      </c>
      <c r="D205" s="45">
        <f t="shared" si="148"/>
        <v>8.3333333333333259E-2</v>
      </c>
      <c r="E205" s="45">
        <f t="shared" si="148"/>
        <v>0.20879120879120872</v>
      </c>
      <c r="F205" s="45">
        <f t="shared" si="148"/>
        <v>5.4545454545454453E-2</v>
      </c>
      <c r="G205" s="45">
        <f t="shared" si="148"/>
        <v>-3.4482758620689613E-2</v>
      </c>
      <c r="H205" s="45">
        <f t="shared" si="148"/>
        <v>0.2589285714285714</v>
      </c>
      <c r="I205" s="64">
        <f t="shared" si="148"/>
        <v>-4.9645390070921946E-2</v>
      </c>
      <c r="J205" s="64">
        <f t="shared" si="148"/>
        <v>4.899999999999971E-2</v>
      </c>
      <c r="K205" s="64">
        <f t="shared" si="148"/>
        <v>4.8999999999999932E-2</v>
      </c>
      <c r="L205" s="64">
        <f t="shared" si="148"/>
        <v>4.8999999999999932E-2</v>
      </c>
      <c r="M205" s="64">
        <f t="shared" si="148"/>
        <v>4.8999999999999932E-2</v>
      </c>
      <c r="N205" s="64">
        <f t="shared" si="148"/>
        <v>4.8999999999999932E-2</v>
      </c>
    </row>
    <row r="206" spans="1:14" x14ac:dyDescent="0.3">
      <c r="A206" s="44" t="s">
        <v>133</v>
      </c>
      <c r="B206" s="45">
        <f>+IFERROR(B204/B$199,"nm")</f>
        <v>-0.91463414634146345</v>
      </c>
      <c r="C206" s="45">
        <f t="shared" ref="C206:I206" si="149">+IFERROR(C204/C$199,"nm")</f>
        <v>-0.97674418604651159</v>
      </c>
      <c r="D206" s="45">
        <f t="shared" si="149"/>
        <v>1.2133333333333334</v>
      </c>
      <c r="E206" s="45">
        <f t="shared" si="149"/>
        <v>4.2307692307692308</v>
      </c>
      <c r="F206" s="45">
        <f t="shared" si="149"/>
        <v>-16.571428571428573</v>
      </c>
      <c r="G206" s="45">
        <f t="shared" si="149"/>
        <v>-10.181818181818182</v>
      </c>
      <c r="H206" s="45">
        <f t="shared" si="149"/>
        <v>3.5249999999999999</v>
      </c>
      <c r="I206" s="64">
        <f t="shared" si="149"/>
        <v>-1.8611111111111112</v>
      </c>
      <c r="J206" s="64">
        <f>+IFERROR(J204/J$21,"nm")</f>
        <v>7.6590203236528076E-3</v>
      </c>
      <c r="K206" s="64">
        <f>+IFERROR(K204/K$21,"nm")</f>
        <v>8.0343123195117955E-3</v>
      </c>
      <c r="L206" s="64">
        <f>+IFERROR(L204/L$21,"nm")</f>
        <v>8.4279936231678731E-3</v>
      </c>
      <c r="M206" s="64">
        <f>+IFERROR(M204/M$21,"nm")</f>
        <v>8.8409653107030979E-3</v>
      </c>
      <c r="N206" s="64">
        <f>+IFERROR(N204/N$21,"nm")</f>
        <v>9.2741726109275488E-3</v>
      </c>
    </row>
    <row r="207" spans="1:14" x14ac:dyDescent="0.3">
      <c r="A207" s="44" t="s">
        <v>140</v>
      </c>
      <c r="B207" s="45">
        <f t="shared" ref="B207:I207" si="150">+IFERROR(B204/B214,"nm")</f>
        <v>0.10518934081346423</v>
      </c>
      <c r="C207" s="45">
        <f t="shared" si="150"/>
        <v>8.9647812166488788E-2</v>
      </c>
      <c r="D207" s="45">
        <f t="shared" si="150"/>
        <v>7.3505654281098551E-2</v>
      </c>
      <c r="E207" s="45">
        <f t="shared" si="150"/>
        <v>7.586206896551724E-2</v>
      </c>
      <c r="F207" s="45">
        <f t="shared" si="150"/>
        <v>6.9336521219366412E-2</v>
      </c>
      <c r="G207" s="45">
        <f t="shared" si="150"/>
        <v>5.845511482254697E-2</v>
      </c>
      <c r="H207" s="45">
        <f t="shared" si="150"/>
        <v>7.5401069518716571E-2</v>
      </c>
      <c r="I207" s="64">
        <f t="shared" si="150"/>
        <v>7.374793615850303E-2</v>
      </c>
      <c r="J207" s="65">
        <f>+I207</f>
        <v>7.374793615850303E-2</v>
      </c>
      <c r="K207" s="65">
        <f>+J207</f>
        <v>7.374793615850303E-2</v>
      </c>
      <c r="L207" s="65">
        <f>+K207</f>
        <v>7.374793615850303E-2</v>
      </c>
      <c r="M207" s="65">
        <f>+L207</f>
        <v>7.374793615850303E-2</v>
      </c>
      <c r="N207" s="65">
        <f>+M207</f>
        <v>7.374793615850303E-2</v>
      </c>
    </row>
    <row r="208" spans="1:14" x14ac:dyDescent="0.3">
      <c r="A208" s="9" t="s">
        <v>134</v>
      </c>
      <c r="B208" s="9">
        <f>[2]Historicals!B141</f>
        <v>-1097</v>
      </c>
      <c r="C208" s="9">
        <f>[2]Historicals!C141</f>
        <v>-1173</v>
      </c>
      <c r="D208" s="9">
        <f>[2]Historicals!D141</f>
        <v>-724</v>
      </c>
      <c r="E208" s="9">
        <f>[2]Historicals!E141</f>
        <v>-1456</v>
      </c>
      <c r="F208" s="9">
        <f>[2]Historicals!F141</f>
        <v>-1810</v>
      </c>
      <c r="G208" s="9">
        <f>[2]Historicals!G141</f>
        <v>-1967</v>
      </c>
      <c r="H208" s="9">
        <f>[2]Historicals!H141</f>
        <v>-2261</v>
      </c>
      <c r="I208" s="63">
        <f>[2]Historicals!I141</f>
        <v>-2219</v>
      </c>
      <c r="J208" s="63">
        <f>+J201-J204</f>
        <v>-2327.7309999999993</v>
      </c>
      <c r="K208" s="63">
        <f>+K201-K204</f>
        <v>-2441.7898189999996</v>
      </c>
      <c r="L208" s="63">
        <f>+L201-L204</f>
        <v>-2561.4375201309995</v>
      </c>
      <c r="M208" s="63">
        <f>+M201-M204</f>
        <v>-2686.947958617418</v>
      </c>
      <c r="N208" s="63">
        <f>+N201-N204</f>
        <v>-2818.6084085896709</v>
      </c>
    </row>
    <row r="209" spans="1:14" x14ac:dyDescent="0.3">
      <c r="A209" s="44" t="s">
        <v>129</v>
      </c>
      <c r="B209" s="45" t="str">
        <f t="shared" ref="B209:N209" si="151">+IFERROR(B208/A208-1,"nm")</f>
        <v>nm</v>
      </c>
      <c r="C209" s="45">
        <f t="shared" si="151"/>
        <v>6.9279854147675568E-2</v>
      </c>
      <c r="D209" s="45">
        <f t="shared" si="151"/>
        <v>-0.38277919863597609</v>
      </c>
      <c r="E209" s="45">
        <f t="shared" si="151"/>
        <v>1.0110497237569063</v>
      </c>
      <c r="F209" s="45">
        <f t="shared" si="151"/>
        <v>0.24313186813186816</v>
      </c>
      <c r="G209" s="45">
        <f t="shared" si="151"/>
        <v>8.6740331491712785E-2</v>
      </c>
      <c r="H209" s="45">
        <f t="shared" si="151"/>
        <v>0.14946619217081847</v>
      </c>
      <c r="I209" s="64">
        <f t="shared" si="151"/>
        <v>-1.8575851393188847E-2</v>
      </c>
      <c r="J209" s="64">
        <f t="shared" si="151"/>
        <v>4.899999999999971E-2</v>
      </c>
      <c r="K209" s="64">
        <f t="shared" si="151"/>
        <v>4.9000000000000155E-2</v>
      </c>
      <c r="L209" s="64">
        <f t="shared" si="151"/>
        <v>4.8999999999999932E-2</v>
      </c>
      <c r="M209" s="64">
        <f t="shared" si="151"/>
        <v>4.899999999999971E-2</v>
      </c>
      <c r="N209" s="64">
        <f t="shared" si="151"/>
        <v>4.899999999999971E-2</v>
      </c>
    </row>
    <row r="210" spans="1:14" x14ac:dyDescent="0.3">
      <c r="A210" s="44" t="s">
        <v>131</v>
      </c>
      <c r="B210" s="45">
        <f>+IFERROR(B208/B$199,"nm")</f>
        <v>13.378048780487806</v>
      </c>
      <c r="C210" s="45">
        <f t="shared" ref="C210:N210" si="152">+IFERROR(C208/C$199,"nm")</f>
        <v>13.63953488372093</v>
      </c>
      <c r="D210" s="45">
        <f t="shared" si="152"/>
        <v>-9.6533333333333342</v>
      </c>
      <c r="E210" s="45">
        <f t="shared" si="152"/>
        <v>-56</v>
      </c>
      <c r="F210" s="45">
        <f t="shared" si="152"/>
        <v>258.57142857142856</v>
      </c>
      <c r="G210" s="45">
        <f t="shared" si="152"/>
        <v>178.81818181818181</v>
      </c>
      <c r="H210" s="45">
        <f t="shared" si="152"/>
        <v>-56.524999999999999</v>
      </c>
      <c r="I210" s="64">
        <f t="shared" si="152"/>
        <v>30.819444444444443</v>
      </c>
      <c r="J210" s="64">
        <f t="shared" si="152"/>
        <v>30.819444444444439</v>
      </c>
      <c r="K210" s="64">
        <f t="shared" si="152"/>
        <v>30.819444444444446</v>
      </c>
      <c r="L210" s="64">
        <f t="shared" si="152"/>
        <v>30.819444444444446</v>
      </c>
      <c r="M210" s="64">
        <f t="shared" si="152"/>
        <v>30.819444444444443</v>
      </c>
      <c r="N210" s="64">
        <f t="shared" si="152"/>
        <v>30.819444444444439</v>
      </c>
    </row>
    <row r="211" spans="1:14" x14ac:dyDescent="0.3">
      <c r="A211" s="9" t="s">
        <v>135</v>
      </c>
      <c r="B211" s="9">
        <f>[2]Historicals!B163</f>
        <v>104</v>
      </c>
      <c r="C211" s="9">
        <f>[2]Historicals!C163</f>
        <v>264</v>
      </c>
      <c r="D211" s="9">
        <f>[2]Historicals!D163</f>
        <v>291</v>
      </c>
      <c r="E211" s="9">
        <f>[2]Historicals!E163</f>
        <v>159</v>
      </c>
      <c r="F211" s="9">
        <f>[2]Historicals!F163</f>
        <v>377</v>
      </c>
      <c r="G211" s="9">
        <f>[2]Historicals!G163</f>
        <v>318</v>
      </c>
      <c r="H211" s="9">
        <f>[2]Historicals!H163</f>
        <v>11</v>
      </c>
      <c r="I211" s="63">
        <f>[2]Historicals!I163</f>
        <v>50</v>
      </c>
      <c r="J211" s="46">
        <f>+J199*J213</f>
        <v>52.449999999999996</v>
      </c>
      <c r="K211" s="46">
        <f>+K199*K213</f>
        <v>55.020049999999983</v>
      </c>
      <c r="L211" s="46">
        <f>+L199*L213</f>
        <v>57.716032449999979</v>
      </c>
      <c r="M211" s="46">
        <f>+M199*M213</f>
        <v>60.544118040049973</v>
      </c>
      <c r="N211" s="46">
        <f>+N199*N213</f>
        <v>63.510779824012417</v>
      </c>
    </row>
    <row r="212" spans="1:14" x14ac:dyDescent="0.3">
      <c r="A212" s="44" t="s">
        <v>129</v>
      </c>
      <c r="B212" s="45" t="str">
        <f t="shared" ref="B212:N212" si="153">+IFERROR(B211/A211-1,"nm")</f>
        <v>nm</v>
      </c>
      <c r="C212" s="45">
        <f t="shared" si="153"/>
        <v>1.5384615384615383</v>
      </c>
      <c r="D212" s="45">
        <f t="shared" si="153"/>
        <v>0.10227272727272729</v>
      </c>
      <c r="E212" s="45">
        <f t="shared" si="153"/>
        <v>-0.45360824742268047</v>
      </c>
      <c r="F212" s="45">
        <f t="shared" si="153"/>
        <v>1.3710691823899372</v>
      </c>
      <c r="G212" s="45">
        <f t="shared" si="153"/>
        <v>-0.156498673740053</v>
      </c>
      <c r="H212" s="45">
        <f t="shared" si="153"/>
        <v>-0.96540880503144655</v>
      </c>
      <c r="I212" s="64">
        <f t="shared" si="153"/>
        <v>3.5454545454545459</v>
      </c>
      <c r="J212" s="64">
        <f t="shared" si="153"/>
        <v>4.8999999999999932E-2</v>
      </c>
      <c r="K212" s="64">
        <f t="shared" si="153"/>
        <v>4.899999999999971E-2</v>
      </c>
      <c r="L212" s="64">
        <f t="shared" si="153"/>
        <v>4.8999999999999932E-2</v>
      </c>
      <c r="M212" s="64">
        <f t="shared" si="153"/>
        <v>4.8999999999999932E-2</v>
      </c>
      <c r="N212" s="64">
        <f t="shared" si="153"/>
        <v>4.8999999999999932E-2</v>
      </c>
    </row>
    <row r="213" spans="1:14" x14ac:dyDescent="0.3">
      <c r="A213" s="44" t="s">
        <v>133</v>
      </c>
      <c r="B213" s="45">
        <f>+IFERROR(B211/B$199,"nm")</f>
        <v>-1.2682926829268293</v>
      </c>
      <c r="C213" s="45">
        <f t="shared" ref="C213:I213" si="154">+IFERROR(C211/C$199,"nm")</f>
        <v>-3.0697674418604652</v>
      </c>
      <c r="D213" s="45">
        <f t="shared" si="154"/>
        <v>3.88</v>
      </c>
      <c r="E213" s="45">
        <f t="shared" si="154"/>
        <v>6.115384615384615</v>
      </c>
      <c r="F213" s="45">
        <f t="shared" si="154"/>
        <v>-53.857142857142854</v>
      </c>
      <c r="G213" s="45">
        <f t="shared" si="154"/>
        <v>-28.90909090909091</v>
      </c>
      <c r="H213" s="45">
        <f t="shared" si="154"/>
        <v>0.27500000000000002</v>
      </c>
      <c r="I213" s="64">
        <f t="shared" si="154"/>
        <v>-0.69444444444444442</v>
      </c>
      <c r="J213" s="65">
        <f>+I213</f>
        <v>-0.69444444444444442</v>
      </c>
      <c r="K213" s="65">
        <f>+J213</f>
        <v>-0.69444444444444442</v>
      </c>
      <c r="L213" s="65">
        <f>+K213</f>
        <v>-0.69444444444444442</v>
      </c>
      <c r="M213" s="65">
        <f>+L213</f>
        <v>-0.69444444444444442</v>
      </c>
      <c r="N213" s="65">
        <f>+M213</f>
        <v>-0.69444444444444442</v>
      </c>
    </row>
    <row r="214" spans="1:14" x14ac:dyDescent="0.3">
      <c r="A214" s="9" t="s">
        <v>141</v>
      </c>
      <c r="B214" s="9">
        <f>[2]Historicals!B152</f>
        <v>713</v>
      </c>
      <c r="C214" s="9">
        <f>[2]Historicals!C152</f>
        <v>937</v>
      </c>
      <c r="D214" s="9">
        <f>[2]Historicals!D152</f>
        <v>1238</v>
      </c>
      <c r="E214" s="9">
        <f>[2]Historicals!E152</f>
        <v>1450</v>
      </c>
      <c r="F214" s="9">
        <f>[2]Historicals!F152</f>
        <v>1673</v>
      </c>
      <c r="G214" s="9">
        <f>[2]Historicals!G152</f>
        <v>1916</v>
      </c>
      <c r="H214" s="9">
        <f>[2]Historicals!H152</f>
        <v>1870</v>
      </c>
      <c r="I214" s="63">
        <f>[2]Historicals!I152</f>
        <v>1817</v>
      </c>
      <c r="J214" s="46">
        <f>+J199*J216</f>
        <v>1906.0329999999997</v>
      </c>
      <c r="K214" s="46">
        <f>+K199*K216</f>
        <v>1999.4286169999996</v>
      </c>
      <c r="L214" s="46">
        <f>+L199*L216</f>
        <v>2097.4006192329994</v>
      </c>
      <c r="M214" s="46">
        <f>+M199*M216</f>
        <v>2200.1732495754163</v>
      </c>
      <c r="N214" s="46">
        <f>+N199*N216</f>
        <v>2307.9817388046113</v>
      </c>
    </row>
    <row r="215" spans="1:14" x14ac:dyDescent="0.3">
      <c r="A215" s="44" t="s">
        <v>129</v>
      </c>
      <c r="B215" s="45" t="str">
        <f t="shared" ref="B215:N215" si="155">+IFERROR(B214/A214-1,"nm")</f>
        <v>nm</v>
      </c>
      <c r="C215" s="45">
        <f t="shared" si="155"/>
        <v>0.31416549789621318</v>
      </c>
      <c r="D215" s="45">
        <f t="shared" si="155"/>
        <v>0.32123799359658478</v>
      </c>
      <c r="E215" s="45">
        <f t="shared" si="155"/>
        <v>0.17124394184168024</v>
      </c>
      <c r="F215" s="45">
        <f t="shared" si="155"/>
        <v>0.15379310344827579</v>
      </c>
      <c r="G215" s="45">
        <f t="shared" si="155"/>
        <v>0.14524805738194857</v>
      </c>
      <c r="H215" s="45">
        <f t="shared" si="155"/>
        <v>-2.4008350730688965E-2</v>
      </c>
      <c r="I215" s="64">
        <f t="shared" si="155"/>
        <v>-2.8342245989304793E-2</v>
      </c>
      <c r="J215" s="64">
        <f t="shared" si="155"/>
        <v>4.899999999999971E-2</v>
      </c>
      <c r="K215" s="64">
        <f t="shared" si="155"/>
        <v>4.8999999999999932E-2</v>
      </c>
      <c r="L215" s="64">
        <f t="shared" si="155"/>
        <v>4.8999999999999932E-2</v>
      </c>
      <c r="M215" s="64">
        <f t="shared" si="155"/>
        <v>4.8999999999999932E-2</v>
      </c>
      <c r="N215" s="64">
        <f t="shared" si="155"/>
        <v>4.899999999999971E-2</v>
      </c>
    </row>
    <row r="216" spans="1:14" x14ac:dyDescent="0.3">
      <c r="A216" s="44" t="s">
        <v>133</v>
      </c>
      <c r="B216" s="45">
        <f>+IFERROR(B214/B$199,"nm")</f>
        <v>-8.6951219512195124</v>
      </c>
      <c r="C216" s="45">
        <f t="shared" ref="C216:I216" si="156">+IFERROR(C214/C$199,"nm")</f>
        <v>-10.895348837209303</v>
      </c>
      <c r="D216" s="45">
        <f t="shared" si="156"/>
        <v>16.506666666666668</v>
      </c>
      <c r="E216" s="45">
        <f t="shared" si="156"/>
        <v>55.769230769230766</v>
      </c>
      <c r="F216" s="45">
        <f t="shared" si="156"/>
        <v>-239</v>
      </c>
      <c r="G216" s="45">
        <f t="shared" si="156"/>
        <v>-174.18181818181819</v>
      </c>
      <c r="H216" s="45">
        <f t="shared" si="156"/>
        <v>46.75</v>
      </c>
      <c r="I216" s="64">
        <f t="shared" si="156"/>
        <v>-25.236111111111111</v>
      </c>
      <c r="J216" s="65">
        <f>+I216</f>
        <v>-25.236111111111111</v>
      </c>
      <c r="K216" s="65">
        <f>+J216</f>
        <v>-25.236111111111111</v>
      </c>
      <c r="L216" s="65">
        <f>+K216</f>
        <v>-25.236111111111111</v>
      </c>
      <c r="M216" s="65">
        <f>+L216</f>
        <v>-25.236111111111111</v>
      </c>
      <c r="N216" s="65">
        <f>+M216</f>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2"/>
  <sheetViews>
    <sheetView tabSelected="1" topLeftCell="A21" zoomScale="80" zoomScaleNormal="80" workbookViewId="0">
      <selection activeCell="O45" sqref="O45"/>
    </sheetView>
  </sheetViews>
  <sheetFormatPr defaultRowHeight="14.4" x14ac:dyDescent="0.3"/>
  <cols>
    <col min="1" max="1" width="48.77734375" customWidth="1"/>
    <col min="2" max="14" width="11.77734375" customWidth="1"/>
    <col min="15" max="15" width="52.5546875" customWidth="1"/>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60" t="s">
        <v>197</v>
      </c>
    </row>
    <row r="2" spans="1:15" x14ac:dyDescent="0.3">
      <c r="A2" s="38" t="s">
        <v>148</v>
      </c>
      <c r="B2" s="38"/>
      <c r="C2" s="38"/>
      <c r="D2" s="38"/>
      <c r="E2" s="38"/>
      <c r="F2" s="38"/>
      <c r="G2" s="38"/>
      <c r="H2" s="38"/>
      <c r="I2" s="38"/>
      <c r="J2" s="38"/>
      <c r="K2" s="38"/>
      <c r="L2" s="38"/>
      <c r="M2" s="38"/>
      <c r="N2" s="38"/>
    </row>
    <row r="3" spans="1:15" x14ac:dyDescent="0.3">
      <c r="A3" s="1" t="s">
        <v>136</v>
      </c>
      <c r="B3" s="9">
        <f>'[3]Segmental forecast'!B3</f>
        <v>30601</v>
      </c>
      <c r="C3" s="9">
        <f>'[3]Segmental forecast'!C3</f>
        <v>32376</v>
      </c>
      <c r="D3" s="9">
        <f>'[3]Segmental forecast'!D3</f>
        <v>34350</v>
      </c>
      <c r="E3" s="9">
        <f>'[3]Segmental forecast'!E3</f>
        <v>36397</v>
      </c>
      <c r="F3" s="9">
        <f>'[3]Segmental forecast'!F3</f>
        <v>39117</v>
      </c>
      <c r="G3" s="9">
        <f>'[3]Segmental forecast'!G3</f>
        <v>37403</v>
      </c>
      <c r="H3" s="9">
        <f>'[3]Segmental forecast'!H3</f>
        <v>44538</v>
      </c>
      <c r="I3" s="9">
        <f>'[3]Segmental forecast'!I3</f>
        <v>46710</v>
      </c>
      <c r="J3" s="9">
        <f>I3*(1+I4)</f>
        <v>48987.922672773813</v>
      </c>
      <c r="K3" s="9">
        <f>J3*(1+J4)</f>
        <v>51376.933585820305</v>
      </c>
      <c r="L3" s="9">
        <f>K3*(1+K4)</f>
        <v>53882.450217649348</v>
      </c>
      <c r="M3" s="9">
        <f>L3*(1+L4)</f>
        <v>56510.154242812903</v>
      </c>
      <c r="N3" s="9">
        <f>M3*(1+M4)</f>
        <v>59266.004416044518</v>
      </c>
    </row>
    <row r="4" spans="1:15" x14ac:dyDescent="0.3">
      <c r="A4" s="40" t="s">
        <v>129</v>
      </c>
      <c r="B4" s="48" t="str">
        <f>IFERROR(B3/A3-1,"nm")</f>
        <v>nm</v>
      </c>
      <c r="C4" s="48">
        <f t="shared" ref="C4:N4" si="1">IFERROR(C3/B3-1,"nm")</f>
        <v>5.8004640371229765E-2</v>
      </c>
      <c r="D4" s="48">
        <f t="shared" si="1"/>
        <v>6.0971089696071123E-2</v>
      </c>
      <c r="E4" s="48">
        <f t="shared" si="1"/>
        <v>5.95924308588065E-2</v>
      </c>
      <c r="F4" s="48">
        <f t="shared" si="1"/>
        <v>7.4731433909388079E-2</v>
      </c>
      <c r="G4" s="48">
        <f t="shared" si="1"/>
        <v>-4.3817266150267153E-2</v>
      </c>
      <c r="H4" s="48">
        <f t="shared" si="1"/>
        <v>0.19076009945726269</v>
      </c>
      <c r="I4" s="48">
        <f t="shared" si="1"/>
        <v>4.8767344739323759E-2</v>
      </c>
      <c r="J4" s="48">
        <f t="shared" si="1"/>
        <v>4.8767344739323759E-2</v>
      </c>
      <c r="K4" s="48">
        <f t="shared" si="1"/>
        <v>4.8767344739323759E-2</v>
      </c>
      <c r="L4" s="48">
        <f t="shared" si="1"/>
        <v>4.8767344739323759E-2</v>
      </c>
      <c r="M4" s="48">
        <f t="shared" si="1"/>
        <v>4.8767344739323759E-2</v>
      </c>
      <c r="N4" s="48">
        <f t="shared" si="1"/>
        <v>4.8767344739323759E-2</v>
      </c>
    </row>
    <row r="5" spans="1:15" x14ac:dyDescent="0.3">
      <c r="A5" s="1" t="s">
        <v>149</v>
      </c>
      <c r="B5" s="9">
        <f>'[3]Segmental forecast'!B5</f>
        <v>4839</v>
      </c>
      <c r="C5" s="9">
        <f>'[3]Segmental forecast'!C5</f>
        <v>5291</v>
      </c>
      <c r="D5" s="9">
        <f>'[3]Segmental forecast'!D5</f>
        <v>5651</v>
      </c>
      <c r="E5" s="9">
        <f>'[3]Segmental forecast'!E5</f>
        <v>5126</v>
      </c>
      <c r="F5" s="9">
        <f>'[3]Segmental forecast'!F5</f>
        <v>5555</v>
      </c>
      <c r="G5" s="9">
        <f>'[3]Segmental forecast'!G5</f>
        <v>3697</v>
      </c>
      <c r="H5" s="9">
        <f>'[3]Segmental forecast'!H5</f>
        <v>7667</v>
      </c>
      <c r="I5" s="9">
        <f>'[3]Segmental forecast'!I5</f>
        <v>7573</v>
      </c>
      <c r="J5" s="9">
        <f>'[1]Segmental forecast'!J5</f>
        <v>8419.696696063791</v>
      </c>
      <c r="K5" s="9">
        <f>'[1]Segmental forecast'!K5</f>
        <v>8580.5464986774859</v>
      </c>
      <c r="L5" s="9">
        <f>'[1]Segmental forecast'!L5</f>
        <v>8746.3073866070736</v>
      </c>
      <c r="M5" s="9">
        <f>'[1]Segmental forecast'!M5</f>
        <v>8920.6595746894291</v>
      </c>
      <c r="N5" s="9">
        <f>'[1]Segmental forecast'!N5</f>
        <v>9104.0633243275752</v>
      </c>
    </row>
    <row r="6" spans="1:15" x14ac:dyDescent="0.3">
      <c r="A6" s="49" t="s">
        <v>132</v>
      </c>
      <c r="B6" s="50">
        <f>'[3]Segmental forecast'!B8</f>
        <v>606</v>
      </c>
      <c r="C6" s="50">
        <f>'[3]Segmental forecast'!C8</f>
        <v>649</v>
      </c>
      <c r="D6" s="50">
        <f>'[3]Segmental forecast'!D8</f>
        <v>706</v>
      </c>
      <c r="E6" s="50">
        <f>'[3]Segmental forecast'!E8</f>
        <v>747</v>
      </c>
      <c r="F6" s="50">
        <f>'[3]Segmental forecast'!F8</f>
        <v>705</v>
      </c>
      <c r="G6" s="50">
        <f>'[3]Segmental forecast'!G8</f>
        <v>721</v>
      </c>
      <c r="H6" s="50">
        <f>'[3]Segmental forecast'!H8</f>
        <v>744</v>
      </c>
      <c r="I6" s="50">
        <f>'[3]Segmental forecast'!I8</f>
        <v>717</v>
      </c>
      <c r="J6" s="50">
        <f>'[1]Segmental forecast'!J8</f>
        <v>746.67292340777976</v>
      </c>
      <c r="K6" s="50">
        <f>'[1]Segmental forecast'!K8</f>
        <v>777.682040448355</v>
      </c>
      <c r="L6" s="50">
        <f>'[1]Segmental forecast'!L8</f>
        <v>810.10356755479529</v>
      </c>
      <c r="M6" s="50">
        <f>'[1]Segmental forecast'!M8</f>
        <v>844.1414239153745</v>
      </c>
      <c r="N6" s="50">
        <f>'[1]Segmental forecast'!N8</f>
        <v>879.87656710200781</v>
      </c>
    </row>
    <row r="7" spans="1:15" x14ac:dyDescent="0.3">
      <c r="A7" s="4" t="s">
        <v>134</v>
      </c>
      <c r="B7" s="5">
        <f>B5-B6</f>
        <v>4233</v>
      </c>
      <c r="C7" s="5">
        <f t="shared" ref="C7:N7" si="2">C5-C6</f>
        <v>4642</v>
      </c>
      <c r="D7" s="5">
        <f t="shared" si="2"/>
        <v>4945</v>
      </c>
      <c r="E7" s="5">
        <f t="shared" si="2"/>
        <v>4379</v>
      </c>
      <c r="F7" s="5">
        <f t="shared" si="2"/>
        <v>4850</v>
      </c>
      <c r="G7" s="5">
        <f t="shared" si="2"/>
        <v>2976</v>
      </c>
      <c r="H7" s="5">
        <f t="shared" si="2"/>
        <v>6923</v>
      </c>
      <c r="I7" s="5">
        <f t="shared" si="2"/>
        <v>6856</v>
      </c>
      <c r="J7" s="5">
        <f t="shared" si="2"/>
        <v>7673.0237726560117</v>
      </c>
      <c r="K7" s="5">
        <f t="shared" si="2"/>
        <v>7802.8644582291308</v>
      </c>
      <c r="L7" s="5">
        <f t="shared" si="2"/>
        <v>7936.203819052278</v>
      </c>
      <c r="M7" s="5">
        <f t="shared" si="2"/>
        <v>8076.5181507740544</v>
      </c>
      <c r="N7" s="5">
        <f t="shared" si="2"/>
        <v>8224.1867572255669</v>
      </c>
    </row>
    <row r="8" spans="1:15" x14ac:dyDescent="0.3">
      <c r="A8" s="40" t="s">
        <v>129</v>
      </c>
      <c r="B8" s="48" t="str">
        <f>IFERROR(B7/A7-1,"nm")</f>
        <v>nm</v>
      </c>
      <c r="C8" s="48">
        <f t="shared" ref="C8:I8" si="3">IFERROR(C7/B7-1,"nm")</f>
        <v>9.6621781242617555E-2</v>
      </c>
      <c r="D8" s="48">
        <f t="shared" si="3"/>
        <v>6.5273588970271357E-2</v>
      </c>
      <c r="E8" s="48">
        <f t="shared" si="3"/>
        <v>-0.11445904954499497</v>
      </c>
      <c r="F8" s="48">
        <f t="shared" si="3"/>
        <v>0.10755880337976698</v>
      </c>
      <c r="G8" s="48">
        <f t="shared" si="3"/>
        <v>-0.38639175257731961</v>
      </c>
      <c r="H8" s="48">
        <f t="shared" si="3"/>
        <v>1.32627688172043</v>
      </c>
      <c r="I8" s="48">
        <f t="shared" si="3"/>
        <v>-9.67788530983682E-3</v>
      </c>
      <c r="J8" s="48">
        <f>IFERROR(J7/I7-1,"nm")</f>
        <v>0.11916916170595271</v>
      </c>
      <c r="K8" s="48">
        <f>IFERROR(K7/J7-1,"nm")</f>
        <v>1.6921710321793348E-2</v>
      </c>
      <c r="L8" s="48">
        <f>IFERROR(L7/K7-1,"nm")</f>
        <v>1.7088514293302159E-2</v>
      </c>
      <c r="M8" s="48">
        <f>IFERROR(M7/L7-1,"nm")</f>
        <v>1.7680283284172482E-2</v>
      </c>
      <c r="N8" s="48">
        <f>IFERROR(N7/M7-1,"nm")</f>
        <v>1.8283696475982048E-2</v>
      </c>
    </row>
    <row r="9" spans="1:15" x14ac:dyDescent="0.3">
      <c r="A9" s="40" t="s">
        <v>131</v>
      </c>
      <c r="B9" s="48">
        <f>IFERROR(B7/B3,"nm")</f>
        <v>0.13832881278389594</v>
      </c>
      <c r="C9" s="48">
        <f t="shared" ref="C9:I9" si="4">IFERROR(C7/C3,"nm")</f>
        <v>0.14337781072399308</v>
      </c>
      <c r="D9" s="48">
        <f t="shared" si="4"/>
        <v>0.14395924308588065</v>
      </c>
      <c r="E9" s="48">
        <f t="shared" si="4"/>
        <v>0.12031211363573921</v>
      </c>
      <c r="F9" s="48">
        <f t="shared" si="4"/>
        <v>0.12398701331901731</v>
      </c>
      <c r="G9" s="48">
        <f t="shared" si="4"/>
        <v>7.9565810229126011E-2</v>
      </c>
      <c r="H9" s="48">
        <f t="shared" si="4"/>
        <v>0.1554402981723472</v>
      </c>
      <c r="I9" s="48">
        <f t="shared" si="4"/>
        <v>0.14677799186469706</v>
      </c>
      <c r="J9" s="48">
        <f>IFERROR(J7/J3,"nm")</f>
        <v>0.15663092766577902</v>
      </c>
      <c r="K9" s="48">
        <f>IFERROR(K7/K3,"nm")</f>
        <v>0.15187485732668696</v>
      </c>
      <c r="L9" s="48">
        <f>IFERROR(L7/L3,"nm")</f>
        <v>0.14728735955761627</v>
      </c>
      <c r="M9" s="48">
        <f>IFERROR(M7/M3,"nm")</f>
        <v>0.14292153788982526</v>
      </c>
      <c r="N9" s="48">
        <f>IFERROR(N7/N3,"nm")</f>
        <v>0.13876735640034327</v>
      </c>
    </row>
    <row r="10" spans="1:15" x14ac:dyDescent="0.3">
      <c r="A10" s="2" t="s">
        <v>24</v>
      </c>
      <c r="B10" s="3">
        <f>[3]Historicals!B8</f>
        <v>28</v>
      </c>
      <c r="C10" s="3">
        <f>[3]Historicals!C8</f>
        <v>19</v>
      </c>
      <c r="D10" s="3">
        <f>[3]Historicals!D8</f>
        <v>59</v>
      </c>
      <c r="E10" s="3">
        <f>[3]Historicals!E8</f>
        <v>54</v>
      </c>
      <c r="F10" s="3">
        <f>[3]Historicals!F8</f>
        <v>49</v>
      </c>
      <c r="G10" s="3">
        <f>[3]Historicals!G8</f>
        <v>89</v>
      </c>
      <c r="H10" s="3">
        <f>[3]Historicals!H8</f>
        <v>262</v>
      </c>
      <c r="I10" s="3">
        <f>[3]Historicals!I8</f>
        <v>205</v>
      </c>
      <c r="J10" s="3">
        <v>-6</v>
      </c>
      <c r="K10" s="3"/>
      <c r="L10" s="3"/>
      <c r="M10" s="3"/>
      <c r="N10" s="3"/>
    </row>
    <row r="11" spans="1:15" x14ac:dyDescent="0.3">
      <c r="A11" s="4" t="s">
        <v>150</v>
      </c>
      <c r="B11" s="5">
        <f>B7-B10</f>
        <v>4205</v>
      </c>
      <c r="C11" s="5">
        <f t="shared" ref="C11:J11" si="5">C7-C10</f>
        <v>4623</v>
      </c>
      <c r="D11" s="5">
        <f t="shared" si="5"/>
        <v>4886</v>
      </c>
      <c r="E11" s="5">
        <f t="shared" si="5"/>
        <v>4325</v>
      </c>
      <c r="F11" s="5">
        <f t="shared" si="5"/>
        <v>4801</v>
      </c>
      <c r="G11" s="5">
        <f t="shared" si="5"/>
        <v>2887</v>
      </c>
      <c r="H11" s="5">
        <f t="shared" si="5"/>
        <v>6661</v>
      </c>
      <c r="I11" s="5">
        <f t="shared" si="5"/>
        <v>6651</v>
      </c>
      <c r="J11" s="5">
        <f t="shared" si="5"/>
        <v>7679.0237726560117</v>
      </c>
      <c r="K11" s="5">
        <f>J11*(1+J4)</f>
        <v>8053.50937223859</v>
      </c>
      <c r="L11" s="5">
        <f>K11*(1+K4)</f>
        <v>8446.2576401559236</v>
      </c>
      <c r="M11" s="5">
        <f>L11*(1+L4)</f>
        <v>8858.1591982505543</v>
      </c>
      <c r="N11" s="5">
        <f>M11*(1+M4)</f>
        <v>9290.1481016274502</v>
      </c>
    </row>
    <row r="12" spans="1:15" x14ac:dyDescent="0.3">
      <c r="A12" t="s">
        <v>26</v>
      </c>
      <c r="B12" s="3">
        <f>[3]Historicals!B11</f>
        <v>932</v>
      </c>
      <c r="C12" s="3">
        <f>[3]Historicals!C11</f>
        <v>863</v>
      </c>
      <c r="D12" s="3">
        <f>[3]Historicals!D11</f>
        <v>646</v>
      </c>
      <c r="E12" s="3">
        <f>[3]Historicals!E11</f>
        <v>2392</v>
      </c>
      <c r="F12" s="3">
        <f>[3]Historicals!F11</f>
        <v>772</v>
      </c>
      <c r="G12" s="3">
        <f>[3]Historicals!G11</f>
        <v>348</v>
      </c>
      <c r="H12" s="3">
        <f>[3]Historicals!H11</f>
        <v>934</v>
      </c>
      <c r="I12" s="3">
        <f>[3]Historicals!I11</f>
        <v>605</v>
      </c>
      <c r="J12" s="3">
        <v>1131</v>
      </c>
      <c r="K12" s="3">
        <f>J12*(J13+1)</f>
        <v>1297.5785961693364</v>
      </c>
      <c r="L12" s="3">
        <f>K12*(K13+1)</f>
        <v>1506.6440029894657</v>
      </c>
      <c r="M12" s="3">
        <f>L12*(L13+1)</f>
        <v>1775.3992610521614</v>
      </c>
      <c r="N12" s="3">
        <f>M12*(M13+1)</f>
        <v>2131.2341998470156</v>
      </c>
    </row>
    <row r="13" spans="1:15" x14ac:dyDescent="0.3">
      <c r="A13" s="51" t="s">
        <v>151</v>
      </c>
      <c r="B13" s="52">
        <f>IFERROR(B12/B11,"nm")</f>
        <v>0.22164090368608799</v>
      </c>
      <c r="C13" s="52">
        <f t="shared" ref="C13:N13" si="6">IFERROR(C12/C11,"nm")</f>
        <v>0.18667531905688947</v>
      </c>
      <c r="D13" s="52">
        <f t="shared" si="6"/>
        <v>0.13221449038067951</v>
      </c>
      <c r="E13" s="52">
        <f t="shared" si="6"/>
        <v>0.55306358381502885</v>
      </c>
      <c r="F13" s="52">
        <f t="shared" si="6"/>
        <v>0.16079983336804832</v>
      </c>
      <c r="G13" s="52">
        <f t="shared" si="6"/>
        <v>0.12054035330793211</v>
      </c>
      <c r="H13" s="52">
        <f t="shared" si="6"/>
        <v>0.14021918630836211</v>
      </c>
      <c r="I13" s="52">
        <f t="shared" si="6"/>
        <v>9.0963764847391368E-2</v>
      </c>
      <c r="J13" s="52">
        <f t="shared" si="6"/>
        <v>0.14728434674565555</v>
      </c>
      <c r="K13" s="52">
        <f t="shared" si="6"/>
        <v>0.16111964811790558</v>
      </c>
      <c r="L13" s="52">
        <f t="shared" si="6"/>
        <v>0.17838006690992345</v>
      </c>
      <c r="M13" s="52">
        <f t="shared" si="6"/>
        <v>0.20042530522625904</v>
      </c>
      <c r="N13" s="52">
        <f t="shared" si="6"/>
        <v>0.22940798968249662</v>
      </c>
    </row>
    <row r="14" spans="1:15" ht="15" thickBot="1" x14ac:dyDescent="0.35">
      <c r="A14" s="6" t="s">
        <v>152</v>
      </c>
      <c r="B14" s="7">
        <f t="shared" ref="B14:M14" si="7">B11-B12</f>
        <v>3273</v>
      </c>
      <c r="C14" s="7">
        <f t="shared" si="7"/>
        <v>3760</v>
      </c>
      <c r="D14" s="7">
        <f t="shared" si="7"/>
        <v>4240</v>
      </c>
      <c r="E14" s="7">
        <f t="shared" si="7"/>
        <v>1933</v>
      </c>
      <c r="F14" s="7">
        <f t="shared" si="7"/>
        <v>4029</v>
      </c>
      <c r="G14" s="7">
        <f t="shared" si="7"/>
        <v>2539</v>
      </c>
      <c r="H14" s="7">
        <f t="shared" si="7"/>
        <v>5727</v>
      </c>
      <c r="I14" s="7">
        <f t="shared" si="7"/>
        <v>6046</v>
      </c>
      <c r="J14" s="7">
        <f t="shared" si="7"/>
        <v>6548.0237726560117</v>
      </c>
      <c r="K14" s="7">
        <f t="shared" si="7"/>
        <v>6755.9307760692536</v>
      </c>
      <c r="L14" s="7">
        <f t="shared" si="7"/>
        <v>6939.6136371664579</v>
      </c>
      <c r="M14" s="7">
        <f t="shared" si="7"/>
        <v>7082.7599371983924</v>
      </c>
      <c r="N14" s="7">
        <f>N11-N12</f>
        <v>7158.9139017804346</v>
      </c>
    </row>
    <row r="15" spans="1:15" ht="15" thickTop="1" x14ac:dyDescent="0.3">
      <c r="A15" t="s">
        <v>153</v>
      </c>
      <c r="B15" s="3">
        <f>[2]Historicals!B18</f>
        <v>1768.8</v>
      </c>
      <c r="C15" s="3">
        <f>[2]Historicals!C18</f>
        <v>1742.5</v>
      </c>
      <c r="D15" s="3">
        <f>[2]Historicals!D18</f>
        <v>1692</v>
      </c>
      <c r="E15" s="3">
        <f>[2]Historicals!E18</f>
        <v>1659.1</v>
      </c>
      <c r="F15" s="3">
        <f>[2]Historicals!F18</f>
        <v>1618.4</v>
      </c>
      <c r="G15" s="3">
        <f>[2]Historicals!G18</f>
        <v>1591.6</v>
      </c>
      <c r="H15" s="3">
        <f>[2]Historicals!H18</f>
        <v>1609.4</v>
      </c>
      <c r="I15" s="3">
        <f>[2]Historicals!I18</f>
        <v>1610.8</v>
      </c>
      <c r="J15" s="3">
        <v>1569.8</v>
      </c>
      <c r="K15" s="3">
        <v>1569.8</v>
      </c>
      <c r="L15" s="3">
        <v>1569.8</v>
      </c>
      <c r="M15" s="3">
        <v>1569.8</v>
      </c>
      <c r="N15" s="3">
        <v>1569.8</v>
      </c>
    </row>
    <row r="16" spans="1:15" x14ac:dyDescent="0.3">
      <c r="A16" t="s">
        <v>154</v>
      </c>
      <c r="B16" s="54">
        <f>IFERROR(B14/B15,"nm")</f>
        <v>1.8504070556309362</v>
      </c>
      <c r="C16" s="54">
        <f t="shared" ref="C16:I16" si="8">IFERROR(C14/C15,"nm")</f>
        <v>2.1578192252510759</v>
      </c>
      <c r="D16" s="54">
        <f t="shared" si="8"/>
        <v>2.5059101654846336</v>
      </c>
      <c r="E16" s="54">
        <f t="shared" si="8"/>
        <v>1.1650895063588693</v>
      </c>
      <c r="F16" s="54">
        <f t="shared" si="8"/>
        <v>2.4894957983193278</v>
      </c>
      <c r="G16" s="54">
        <f t="shared" si="8"/>
        <v>1.5952500628298569</v>
      </c>
      <c r="H16" s="54">
        <f t="shared" si="8"/>
        <v>3.5584689946563937</v>
      </c>
      <c r="I16" s="54">
        <f t="shared" si="8"/>
        <v>3.7534144524459898</v>
      </c>
      <c r="J16" s="54">
        <v>3.23</v>
      </c>
      <c r="K16" s="54">
        <v>3.23</v>
      </c>
      <c r="L16" s="54">
        <v>3.23</v>
      </c>
      <c r="M16" s="54">
        <v>3.23</v>
      </c>
      <c r="N16" s="54">
        <v>3.23</v>
      </c>
    </row>
    <row r="17" spans="1:14" x14ac:dyDescent="0.3">
      <c r="A17" t="s">
        <v>155</v>
      </c>
      <c r="B17" s="54">
        <f>-[2]Historicals!B90/B15</f>
        <v>0.508254183627318</v>
      </c>
      <c r="C17" s="54">
        <f>-[2]Historicals!C90/C15</f>
        <v>0.58651362984218081</v>
      </c>
      <c r="D17" s="54">
        <f>-[2]Historicals!D90/D15</f>
        <v>0.66962174940898345</v>
      </c>
      <c r="E17" s="54">
        <f>-[2]Historicals!E90/E15</f>
        <v>0.74920137423904531</v>
      </c>
      <c r="F17" s="54">
        <f>-[2]Historicals!F90/F15</f>
        <v>0.82303509639149774</v>
      </c>
      <c r="G17" s="54">
        <f>-[2]Historicals!G90/G15</f>
        <v>0.91228951997989449</v>
      </c>
      <c r="H17" s="54">
        <f>-[2]Historicals!H90/H15</f>
        <v>1.0177705977382876</v>
      </c>
      <c r="I17" s="54">
        <f>-[2]Historicals!I90/I15</f>
        <v>1.1404271169605165</v>
      </c>
      <c r="J17" s="54">
        <v>-1.2816919352783795</v>
      </c>
      <c r="K17" s="54">
        <v>-0.9924765434020365</v>
      </c>
      <c r="L17" s="54">
        <v>-0.74487244262839147</v>
      </c>
      <c r="M17" s="54">
        <v>-0.54424376538591213</v>
      </c>
      <c r="N17" s="54">
        <v>-0.38961690098840385</v>
      </c>
    </row>
    <row r="18" spans="1:14" x14ac:dyDescent="0.3">
      <c r="A18" s="51" t="s">
        <v>129</v>
      </c>
      <c r="B18" s="52" t="str">
        <f>IFERROR(B17/A17-1,"nm")</f>
        <v>nm</v>
      </c>
      <c r="C18" s="52">
        <f t="shared" ref="C18:J18" si="9">IFERROR(C17/B17-1,"nm")</f>
        <v>0.15397698383186809</v>
      </c>
      <c r="D18" s="52">
        <f t="shared" si="9"/>
        <v>0.14169853067040461</v>
      </c>
      <c r="E18" s="52">
        <f t="shared" si="9"/>
        <v>0.11884265243818604</v>
      </c>
      <c r="F18" s="52">
        <f t="shared" si="9"/>
        <v>9.8549902190775418E-2</v>
      </c>
      <c r="G18" s="52">
        <f t="shared" si="9"/>
        <v>0.10844546481641237</v>
      </c>
      <c r="H18" s="52">
        <f t="shared" si="9"/>
        <v>0.11562237146023313</v>
      </c>
      <c r="I18" s="52">
        <f t="shared" si="9"/>
        <v>0.12051489745803123</v>
      </c>
      <c r="J18" s="53">
        <f>IFERROR(J17/I17-1,"nm")</f>
        <v>-2.1238700976300566</v>
      </c>
      <c r="K18" s="53">
        <f t="shared" ref="K18:N18" si="10">IFERROR(K17/J17-1,"nm")</f>
        <v>-0.22565125356236737</v>
      </c>
      <c r="L18" s="53">
        <f t="shared" si="10"/>
        <v>-0.24948106070587961</v>
      </c>
      <c r="M18" s="53">
        <f t="shared" si="10"/>
        <v>-0.26934635483967118</v>
      </c>
      <c r="N18" s="53">
        <f t="shared" si="10"/>
        <v>-0.28411324893701917</v>
      </c>
    </row>
    <row r="19" spans="1:14" x14ac:dyDescent="0.3">
      <c r="A19" s="51" t="s">
        <v>156</v>
      </c>
      <c r="B19" s="52">
        <f>IFERROR(B17*B15/B14,"nm")</f>
        <v>0.27467155514818214</v>
      </c>
      <c r="C19" s="52">
        <f t="shared" ref="C19:N19" si="11">IFERROR(C17*C15/C14,"nm")</f>
        <v>0.27180851063829786</v>
      </c>
      <c r="D19" s="52">
        <f t="shared" si="11"/>
        <v>0.26721698113207548</v>
      </c>
      <c r="E19" s="52">
        <f t="shared" si="11"/>
        <v>0.64304190377651316</v>
      </c>
      <c r="F19" s="52">
        <f t="shared" si="11"/>
        <v>0.33060312732688013</v>
      </c>
      <c r="G19" s="52">
        <f t="shared" si="11"/>
        <v>0.57187869239858213</v>
      </c>
      <c r="H19" s="52">
        <f t="shared" si="11"/>
        <v>0.28601361969617606</v>
      </c>
      <c r="I19" s="52">
        <f t="shared" si="11"/>
        <v>0.30383724776711873</v>
      </c>
      <c r="J19" s="52">
        <f t="shared" si="11"/>
        <v>-0.30726827969103299</v>
      </c>
      <c r="K19" s="52">
        <f t="shared" si="11"/>
        <v>-0.23061066335244318</v>
      </c>
      <c r="L19" s="52">
        <f t="shared" si="11"/>
        <v>-0.16849652179130406</v>
      </c>
      <c r="M19" s="52">
        <f t="shared" si="11"/>
        <v>-0.12062442755058943</v>
      </c>
      <c r="N19" s="52">
        <f t="shared" si="11"/>
        <v>-8.5434832652406284E-2</v>
      </c>
    </row>
    <row r="20" spans="1:14" x14ac:dyDescent="0.3">
      <c r="A20" s="55" t="s">
        <v>157</v>
      </c>
      <c r="B20" s="38"/>
      <c r="C20" s="38"/>
      <c r="D20" s="38"/>
      <c r="E20" s="38"/>
      <c r="F20" s="38"/>
      <c r="G20" s="38"/>
      <c r="H20" s="38"/>
      <c r="I20" s="38"/>
      <c r="J20" s="38"/>
      <c r="K20" s="38"/>
      <c r="L20" s="38"/>
      <c r="M20" s="38"/>
      <c r="N20" s="38"/>
    </row>
    <row r="21" spans="1:14" x14ac:dyDescent="0.3">
      <c r="A21" t="s">
        <v>158</v>
      </c>
      <c r="B21" s="3">
        <f>[3]Historicals!B25</f>
        <v>3852</v>
      </c>
      <c r="C21" s="3">
        <f>[3]Historicals!C25</f>
        <v>3138</v>
      </c>
      <c r="D21" s="3">
        <f>[3]Historicals!D25</f>
        <v>3808</v>
      </c>
      <c r="E21" s="3">
        <f>[3]Historicals!E25</f>
        <v>4249</v>
      </c>
      <c r="F21" s="3">
        <f>[3]Historicals!F25</f>
        <v>4466</v>
      </c>
      <c r="G21" s="3">
        <f>[3]Historicals!G25</f>
        <v>8348</v>
      </c>
      <c r="H21" s="3">
        <f>[3]Historicals!H25</f>
        <v>9889</v>
      </c>
      <c r="I21" s="3">
        <f>[3]Historicals!I25</f>
        <v>8574</v>
      </c>
      <c r="J21" s="3">
        <f t="shared" ref="J21:N22" si="12">I21*(1+$K$4)</f>
        <v>8992.1312137949626</v>
      </c>
      <c r="K21" s="3">
        <f t="shared" si="12"/>
        <v>9430.6535766393354</v>
      </c>
      <c r="L21" s="3">
        <f t="shared" si="12"/>
        <v>9890.561510728443</v>
      </c>
      <c r="M21" s="3">
        <f t="shared" si="12"/>
        <v>10372.897933587623</v>
      </c>
      <c r="N21" s="3">
        <f t="shared" si="12"/>
        <v>10878.75662306071</v>
      </c>
    </row>
    <row r="22" spans="1:14" x14ac:dyDescent="0.3">
      <c r="A22" t="s">
        <v>159</v>
      </c>
      <c r="B22" s="3">
        <f>[3]Historicals!B39+[3]Historicals!B46</f>
        <v>1186</v>
      </c>
      <c r="C22" s="3">
        <f>[3]Historicals!C39+[3]Historicals!C46</f>
        <v>2054</v>
      </c>
      <c r="D22" s="3">
        <f>[3]Historicals!D39+[3]Historicals!D46</f>
        <v>3477</v>
      </c>
      <c r="E22" s="3">
        <f>[3]Historicals!E39+[3]Historicals!E46</f>
        <v>3474</v>
      </c>
      <c r="F22" s="3">
        <f>[3]Historicals!F39+[3]Historicals!F46</f>
        <v>3470</v>
      </c>
      <c r="G22" s="3">
        <f>[3]Historicals!G39+[3]Historicals!G46</f>
        <v>9409</v>
      </c>
      <c r="H22" s="3">
        <f>[3]Historicals!H39+[3]Historicals!H46</f>
        <v>9413</v>
      </c>
      <c r="I22" s="3">
        <f>H22*(1+$K$4)</f>
        <v>9872.0470160312543</v>
      </c>
      <c r="J22" s="3">
        <f t="shared" si="12"/>
        <v>10353.480536144863</v>
      </c>
      <c r="K22" s="3">
        <f t="shared" si="12"/>
        <v>10858.392290702919</v>
      </c>
      <c r="L22" s="3">
        <f t="shared" si="12"/>
        <v>11387.927250858444</v>
      </c>
      <c r="M22" s="3">
        <f t="shared" si="12"/>
        <v>11943.286224967396</v>
      </c>
      <c r="N22" s="3">
        <f t="shared" si="12"/>
        <v>12525.728581620799</v>
      </c>
    </row>
    <row r="23" spans="1:14" x14ac:dyDescent="0.3">
      <c r="A23" t="s">
        <v>160</v>
      </c>
      <c r="B23" s="3">
        <f>[3]Historicals!B28+[3]Historicals!B27-[3]Historicals!B41</f>
        <v>5564</v>
      </c>
      <c r="C23" s="3">
        <f>[3]Historicals!C28+[3]Historicals!C27-[3]Historicals!C41</f>
        <v>5888</v>
      </c>
      <c r="D23" s="3">
        <f>[3]Historicals!D28+[3]Historicals!D27-[3]Historicals!D41</f>
        <v>6684</v>
      </c>
      <c r="E23" s="3">
        <f>[3]Historicals!E28+[3]Historicals!E27-[3]Historicals!E41</f>
        <v>6480</v>
      </c>
      <c r="F23" s="3">
        <f>[3]Historicals!F28+[3]Historicals!F27-[3]Historicals!F41</f>
        <v>7282</v>
      </c>
      <c r="G23" s="3">
        <f>[3]Historicals!G28+[3]Historicals!G27-[3]Historicals!G41</f>
        <v>7868</v>
      </c>
      <c r="H23" s="3">
        <f>[3]Historicals!H28+[3]Historicals!H27-[3]Historicals!H41</f>
        <v>8481</v>
      </c>
      <c r="I23" s="3">
        <f>[3]Historicals!I28+[3]Historicals!I27-[3]Historicals!I41</f>
        <v>9729</v>
      </c>
      <c r="J23" s="3">
        <f>I23*(1+I24)</f>
        <v>11755.406358381504</v>
      </c>
      <c r="K23" s="3">
        <f>J23*(1+J24)</f>
        <v>13892.822814642237</v>
      </c>
      <c r="L23" s="3">
        <f>K23*(1+K24)</f>
        <v>16419.414757211223</v>
      </c>
      <c r="M23" s="3">
        <f>L23*(1+L24)</f>
        <v>19614.389087260708</v>
      </c>
      <c r="N23" s="3">
        <f>M23*(1+M24)</f>
        <v>23106.469239071281</v>
      </c>
    </row>
    <row r="24" spans="1:14" x14ac:dyDescent="0.3">
      <c r="A24" s="51" t="s">
        <v>161</v>
      </c>
      <c r="B24" s="52">
        <f>IFERROR(B23/B3,"nm")</f>
        <v>0.18182412339466031</v>
      </c>
      <c r="C24" s="52">
        <f t="shared" ref="C24:I24" si="13">IFERROR(C23/C3,"nm")</f>
        <v>0.1818631084754139</v>
      </c>
      <c r="D24" s="52">
        <f t="shared" si="13"/>
        <v>0.19458515283842795</v>
      </c>
      <c r="E24" s="52">
        <f t="shared" si="13"/>
        <v>0.17803665137236585</v>
      </c>
      <c r="F24" s="52">
        <f t="shared" si="13"/>
        <v>0.18615947030702765</v>
      </c>
      <c r="G24" s="52">
        <f t="shared" si="13"/>
        <v>0.21035745795791783</v>
      </c>
      <c r="H24" s="52">
        <f t="shared" si="13"/>
        <v>0.19042166240064665</v>
      </c>
      <c r="I24" s="52">
        <f t="shared" si="13"/>
        <v>0.20828516377649325</v>
      </c>
      <c r="J24" s="53">
        <f>IFERROR(B23/B3,"nm")</f>
        <v>0.18182412339466031</v>
      </c>
      <c r="K24" s="53">
        <f t="shared" ref="K24:N24" si="14">IFERROR(C23/C3,"nm")</f>
        <v>0.1818631084754139</v>
      </c>
      <c r="L24" s="53">
        <f t="shared" si="14"/>
        <v>0.19458515283842795</v>
      </c>
      <c r="M24" s="53">
        <f t="shared" si="14"/>
        <v>0.17803665137236585</v>
      </c>
      <c r="N24" s="53">
        <f t="shared" si="14"/>
        <v>0.18615947030702765</v>
      </c>
    </row>
    <row r="25" spans="1:14" x14ac:dyDescent="0.3">
      <c r="A25" t="s">
        <v>162</v>
      </c>
      <c r="B25" s="3">
        <f>[3]Historicals!B26+[3]Historicals!B27+[3]Historicals!B28+[3]Historicals!B29</f>
        <v>11735</v>
      </c>
      <c r="C25" s="3">
        <f>[3]Historicals!C26+[3]Historicals!C27+[3]Historicals!C28+[3]Historicals!C29</f>
        <v>11887</v>
      </c>
      <c r="D25" s="3">
        <f>[3]Historicals!D26+[3]Historicals!D27+[3]Historicals!D28+[3]Historicals!D29</f>
        <v>12253</v>
      </c>
      <c r="E25" s="3">
        <f>[3]Historicals!E26+[3]Historicals!E27+[3]Historicals!E28+[3]Historicals!E29</f>
        <v>10885</v>
      </c>
      <c r="F25" s="3">
        <f>[3]Historicals!F26+[3]Historicals!F27+[3]Historicals!F28+[3]Historicals!F29</f>
        <v>12059</v>
      </c>
      <c r="G25" s="3">
        <f>[3]Historicals!G26+[3]Historicals!G27+[3]Historicals!G28+[3]Historicals!G29</f>
        <v>12208</v>
      </c>
      <c r="H25" s="3">
        <f>[3]Historicals!H26+[3]Historicals!H27+[3]Historicals!H28+[3]Historicals!H29</f>
        <v>16402</v>
      </c>
      <c r="I25" s="3">
        <f>[3]Historicals!I26+[3]Historicals!I27+[3]Historicals!I28+[3]Historicals!I29</f>
        <v>19639</v>
      </c>
      <c r="J25" s="3">
        <f>I25*(1+$K$4)</f>
        <v>20596.74188333558</v>
      </c>
      <c r="K25" s="3">
        <f>J25*(1+$K$4)</f>
        <v>21601.190295267075</v>
      </c>
      <c r="L25" s="3">
        <f>K25*(1+$K$4)</f>
        <v>22654.6229891761</v>
      </c>
      <c r="M25" s="3">
        <f>L25*(1+$K$4)</f>
        <v>23759.42879842866</v>
      </c>
      <c r="N25" s="3">
        <f>M25*(1+$K$4)</f>
        <v>24918.113053451048</v>
      </c>
    </row>
    <row r="26" spans="1:14" x14ac:dyDescent="0.3">
      <c r="A26" t="s">
        <v>163</v>
      </c>
      <c r="B26" s="3">
        <f>[3]Historicals!B31</f>
        <v>3011</v>
      </c>
      <c r="C26" s="3">
        <f>[3]Historicals!C31</f>
        <v>3520</v>
      </c>
      <c r="D26" s="3">
        <f>[3]Historicals!D31</f>
        <v>3989</v>
      </c>
      <c r="E26" s="3">
        <f>[3]Historicals!E31</f>
        <v>4454</v>
      </c>
      <c r="F26" s="3">
        <f>[3]Historicals!F31</f>
        <v>4744</v>
      </c>
      <c r="G26" s="3">
        <f>[3]Historicals!G31</f>
        <v>4866</v>
      </c>
      <c r="H26" s="3">
        <f>[3]Historicals!H31</f>
        <v>4904</v>
      </c>
      <c r="I26" s="3">
        <f>[3]Historicals!I31</f>
        <v>4791</v>
      </c>
      <c r="J26" s="3">
        <f>I26*(1+$K$4)</f>
        <v>5024.6443486461003</v>
      </c>
      <c r="K26" s="3">
        <f t="shared" ref="K26:N30" si="15">J26*(1+$K$4)</f>
        <v>5269.6829117890193</v>
      </c>
      <c r="L26" s="3">
        <f t="shared" si="15"/>
        <v>5526.671355015158</v>
      </c>
      <c r="M26" s="3">
        <f t="shared" si="15"/>
        <v>5796.1924422461279</v>
      </c>
      <c r="N26" s="3">
        <f t="shared" si="15"/>
        <v>6078.8573572526075</v>
      </c>
    </row>
    <row r="27" spans="1:14" x14ac:dyDescent="0.3">
      <c r="A27" t="s">
        <v>164</v>
      </c>
      <c r="B27" s="3">
        <f>[3]Historicals!B33</f>
        <v>281</v>
      </c>
      <c r="C27" s="3">
        <f>[3]Historicals!C33</f>
        <v>281</v>
      </c>
      <c r="D27" s="3">
        <f>[3]Historicals!D33</f>
        <v>283</v>
      </c>
      <c r="E27" s="3">
        <f>[3]Historicals!E33</f>
        <v>285</v>
      </c>
      <c r="F27" s="3">
        <f>[3]Historicals!F33</f>
        <v>283</v>
      </c>
      <c r="G27" s="3">
        <f>[3]Historicals!G33</f>
        <v>274</v>
      </c>
      <c r="H27" s="3">
        <f>[3]Historicals!H33</f>
        <v>269</v>
      </c>
      <c r="I27" s="3">
        <f>[3]Historicals!I33</f>
        <v>286</v>
      </c>
      <c r="J27" s="3">
        <f>I27*(1+$K$4)</f>
        <v>299.94746059544661</v>
      </c>
      <c r="K27" s="3">
        <f t="shared" si="15"/>
        <v>314.57510180998946</v>
      </c>
      <c r="L27" s="3">
        <f t="shared" si="15"/>
        <v>329.91609424636511</v>
      </c>
      <c r="M27" s="3">
        <f t="shared" si="15"/>
        <v>346.00522614952882</v>
      </c>
      <c r="N27" s="3">
        <f t="shared" si="15"/>
        <v>362.87898229477059</v>
      </c>
    </row>
    <row r="28" spans="1:14" x14ac:dyDescent="0.3">
      <c r="A28" t="s">
        <v>40</v>
      </c>
      <c r="B28">
        <f>[3]Historicals!B34</f>
        <v>131</v>
      </c>
      <c r="C28">
        <f>[3]Historicals!C34</f>
        <v>131</v>
      </c>
      <c r="D28">
        <f>[3]Historicals!D34</f>
        <v>139</v>
      </c>
      <c r="E28">
        <f>[3]Historicals!E34</f>
        <v>154</v>
      </c>
      <c r="F28">
        <f>[3]Historicals!F34</f>
        <v>154</v>
      </c>
      <c r="G28">
        <f>[3]Historicals!G34</f>
        <v>223</v>
      </c>
      <c r="H28">
        <f>[3]Historicals!H34</f>
        <v>242</v>
      </c>
      <c r="I28">
        <f>[3]Historicals!I34</f>
        <v>284</v>
      </c>
      <c r="J28" s="3">
        <f>I28*(1+$K$4)</f>
        <v>297.84992590596795</v>
      </c>
      <c r="K28" s="3">
        <f t="shared" si="15"/>
        <v>312.37527592320635</v>
      </c>
      <c r="L28" s="3">
        <f t="shared" si="15"/>
        <v>327.60898869219471</v>
      </c>
      <c r="M28" s="3">
        <f t="shared" si="15"/>
        <v>343.58560918344818</v>
      </c>
      <c r="N28" s="3">
        <f t="shared" si="15"/>
        <v>360.34136703396797</v>
      </c>
    </row>
    <row r="29" spans="1:14" x14ac:dyDescent="0.3">
      <c r="A29" s="56" t="s">
        <v>38</v>
      </c>
      <c r="B29" s="3">
        <f>[3]Historicals!B32</f>
        <v>0</v>
      </c>
      <c r="C29" s="3">
        <f>[3]Historicals!C32</f>
        <v>0</v>
      </c>
      <c r="D29" s="3">
        <f>[3]Historicals!D32</f>
        <v>0</v>
      </c>
      <c r="E29" s="3">
        <f>[3]Historicals!E32</f>
        <v>0</v>
      </c>
      <c r="F29" s="3">
        <f>[3]Historicals!F32</f>
        <v>0</v>
      </c>
      <c r="G29" s="3">
        <f>[3]Historicals!G32</f>
        <v>3097</v>
      </c>
      <c r="H29" s="3">
        <f>[3]Historicals!H32</f>
        <v>3113</v>
      </c>
      <c r="I29" s="3">
        <f>[3]Historicals!I32</f>
        <v>2926</v>
      </c>
      <c r="J29" s="3">
        <f>I29*(1+$K$4)</f>
        <v>3068.6932507072615</v>
      </c>
      <c r="K29" s="3">
        <f t="shared" si="15"/>
        <v>3218.3452723637388</v>
      </c>
      <c r="L29" s="3">
        <f t="shared" si="15"/>
        <v>3375.2954257512743</v>
      </c>
      <c r="M29" s="3">
        <f t="shared" si="15"/>
        <v>3539.8996213759492</v>
      </c>
      <c r="N29" s="3">
        <f t="shared" si="15"/>
        <v>3712.5311265541918</v>
      </c>
    </row>
    <row r="30" spans="1:14" x14ac:dyDescent="0.3">
      <c r="A30" t="s">
        <v>165</v>
      </c>
      <c r="B30" s="3">
        <f>[3]Historicals!B35</f>
        <v>2587</v>
      </c>
      <c r="C30" s="3">
        <f>[3]Historicals!C35</f>
        <v>2439</v>
      </c>
      <c r="D30" s="3">
        <f>[3]Historicals!D35</f>
        <v>2787</v>
      </c>
      <c r="E30" s="3">
        <f>[3]Historicals!E35</f>
        <v>2509</v>
      </c>
      <c r="F30" s="3">
        <f>[3]Historicals!F35</f>
        <v>2011</v>
      </c>
      <c r="G30" s="3">
        <f>[3]Historicals!G35</f>
        <v>2326</v>
      </c>
      <c r="H30" s="3">
        <f>[3]Historicals!H35</f>
        <v>2921</v>
      </c>
      <c r="I30" s="3">
        <f>[3]Historicals!I35</f>
        <v>3821</v>
      </c>
      <c r="J30" s="3">
        <f>I30*(1+$K$4)</f>
        <v>4007.3400242489561</v>
      </c>
      <c r="K30" s="3">
        <f t="shared" si="15"/>
        <v>4202.7673566991953</v>
      </c>
      <c r="L30" s="3">
        <f t="shared" si="15"/>
        <v>4407.7251612425216</v>
      </c>
      <c r="M30" s="3">
        <f t="shared" si="15"/>
        <v>4622.6782136970269</v>
      </c>
      <c r="N30" s="3">
        <f t="shared" si="15"/>
        <v>4848.1139557633514</v>
      </c>
    </row>
    <row r="31" spans="1:14" ht="15" thickBot="1" x14ac:dyDescent="0.35">
      <c r="A31" s="6" t="s">
        <v>166</v>
      </c>
      <c r="B31" s="7">
        <f>B30+B29+B28+B29+B27+B25+B26+B21</f>
        <v>21597</v>
      </c>
      <c r="C31" s="7">
        <f t="shared" ref="C31:N31" si="16">C30+C29+C28+C29+C27+C25+C26+C21</f>
        <v>21396</v>
      </c>
      <c r="D31" s="7">
        <f t="shared" si="16"/>
        <v>23259</v>
      </c>
      <c r="E31" s="7">
        <f t="shared" si="16"/>
        <v>22536</v>
      </c>
      <c r="F31" s="7">
        <f t="shared" si="16"/>
        <v>23717</v>
      </c>
      <c r="G31" s="7">
        <f>G30+G29+G28+G27+G25+G26+G21</f>
        <v>31342</v>
      </c>
      <c r="H31" s="7">
        <f t="shared" ref="H31:N31" si="17">H30+H29+H28+H27+H25+H26+H21</f>
        <v>37740</v>
      </c>
      <c r="I31" s="7">
        <f t="shared" si="17"/>
        <v>40321</v>
      </c>
      <c r="J31" s="7">
        <f t="shared" ref="J31" si="18">J30+J29+J28+J27+J25+J26+J21</f>
        <v>42287.348107234277</v>
      </c>
      <c r="K31" s="7">
        <f t="shared" ref="K31" si="19">K30+K29+K28+K27+K25+K26+K21</f>
        <v>44349.589790491562</v>
      </c>
      <c r="L31" s="7">
        <f t="shared" ref="L31" si="20">L30+L29+L28+L27+L25+L26+L21</f>
        <v>46512.401524852059</v>
      </c>
      <c r="M31" s="7">
        <f t="shared" ref="M31" si="21">M30+M29+M28+M27+M25+M26+M21</f>
        <v>48780.687844668362</v>
      </c>
      <c r="N31" s="7">
        <f t="shared" ref="N31" si="22">N30+N29+N28+N27+N25+N26+N21</f>
        <v>51159.592465410649</v>
      </c>
    </row>
    <row r="32" spans="1:14" ht="15" thickTop="1" x14ac:dyDescent="0.3">
      <c r="A32" t="s">
        <v>167</v>
      </c>
      <c r="B32" s="3">
        <f>[3]Historicals!B42</f>
        <v>0</v>
      </c>
      <c r="C32" s="3">
        <f>[3]Historicals!C42</f>
        <v>0</v>
      </c>
      <c r="D32" s="3">
        <f>[3]Historicals!D42</f>
        <v>0</v>
      </c>
      <c r="E32" s="3">
        <f>[3]Historicals!E42</f>
        <v>0</v>
      </c>
      <c r="F32" s="3">
        <f>[3]Historicals!F42</f>
        <v>0</v>
      </c>
      <c r="G32" s="3">
        <f>[3]Historicals!G42</f>
        <v>445</v>
      </c>
      <c r="H32" s="3">
        <f>[3]Historicals!H42</f>
        <v>467</v>
      </c>
      <c r="I32" s="3">
        <f>[3]Historicals!I42</f>
        <v>420</v>
      </c>
      <c r="J32" s="3">
        <f>I32*(1+$K$4)</f>
        <v>440.48228479051596</v>
      </c>
      <c r="K32" s="3">
        <f>J32*(1+$K$4)</f>
        <v>461.96343622446005</v>
      </c>
      <c r="L32" s="3">
        <f>K32*(1+$K$4)</f>
        <v>484.49216637578093</v>
      </c>
      <c r="M32" s="3">
        <f>L32*(1+$K$4)</f>
        <v>508.11956287693044</v>
      </c>
      <c r="N32" s="3">
        <f>M32*(1+$K$4)</f>
        <v>532.89920476854422</v>
      </c>
    </row>
    <row r="33" spans="1:15" x14ac:dyDescent="0.3">
      <c r="A33" s="2" t="s">
        <v>45</v>
      </c>
      <c r="B33">
        <f>[3]Historicals!B39</f>
        <v>107</v>
      </c>
      <c r="C33">
        <f>[3]Historicals!C39</f>
        <v>44</v>
      </c>
      <c r="D33">
        <f>[3]Historicals!D39</f>
        <v>6</v>
      </c>
      <c r="E33">
        <f>[3]Historicals!E39</f>
        <v>6</v>
      </c>
      <c r="F33">
        <f>[3]Historicals!F39</f>
        <v>6</v>
      </c>
      <c r="G33">
        <f>[3]Historicals!G39</f>
        <v>3</v>
      </c>
      <c r="H33">
        <f>[3]Historicals!H39</f>
        <v>0</v>
      </c>
      <c r="I33">
        <f>[3]Historicals!I39</f>
        <v>500</v>
      </c>
      <c r="J33" s="3">
        <v>0</v>
      </c>
      <c r="K33" s="3">
        <f t="shared" ref="K33:N34" si="23">J33*(1+$K$4)</f>
        <v>0</v>
      </c>
      <c r="L33" s="3">
        <f t="shared" si="23"/>
        <v>0</v>
      </c>
      <c r="M33" s="3">
        <f t="shared" si="23"/>
        <v>0</v>
      </c>
      <c r="N33" s="3">
        <f t="shared" si="23"/>
        <v>0</v>
      </c>
    </row>
    <row r="34" spans="1:15" x14ac:dyDescent="0.3">
      <c r="A34" s="2" t="s">
        <v>46</v>
      </c>
      <c r="B34" s="3">
        <f>[3]Historicals!B40</f>
        <v>74</v>
      </c>
      <c r="C34" s="3">
        <f>[3]Historicals!C40</f>
        <v>1</v>
      </c>
      <c r="D34" s="3">
        <f>[3]Historicals!D40</f>
        <v>325</v>
      </c>
      <c r="E34" s="3">
        <f>[3]Historicals!E40</f>
        <v>336</v>
      </c>
      <c r="F34" s="3">
        <f>[3]Historicals!F40</f>
        <v>9</v>
      </c>
      <c r="G34" s="3">
        <f>[3]Historicals!G40</f>
        <v>248</v>
      </c>
      <c r="H34" s="3">
        <f>[3]Historicals!H40</f>
        <v>2</v>
      </c>
      <c r="I34" s="3">
        <f>[3]Historicals!I40</f>
        <v>10</v>
      </c>
      <c r="J34" s="3">
        <v>94.39</v>
      </c>
      <c r="K34" s="3">
        <f t="shared" si="23"/>
        <v>98.993149669944771</v>
      </c>
      <c r="L34" s="3">
        <f t="shared" si="23"/>
        <v>103.82078272673044</v>
      </c>
      <c r="M34" s="3">
        <f t="shared" si="23"/>
        <v>108.88384662907133</v>
      </c>
      <c r="N34" s="3">
        <f t="shared" si="23"/>
        <v>114.1938227141749</v>
      </c>
    </row>
    <row r="35" spans="1:15" x14ac:dyDescent="0.3">
      <c r="A35" t="s">
        <v>168</v>
      </c>
      <c r="B35" s="3">
        <f>[3]Historicals!B41+[3]Historicals!B42+[3]Historicals!B43+[3]Historicals!B44</f>
        <v>6151</v>
      </c>
      <c r="C35" s="3">
        <f>[3]Historicals!C41+[3]Historicals!C42+[3]Historicals!C43+[3]Historicals!C44</f>
        <v>5313</v>
      </c>
      <c r="D35" s="3">
        <f>[3]Historicals!D41+[3]Historicals!D42+[3]Historicals!D43+[3]Historicals!D44</f>
        <v>5143</v>
      </c>
      <c r="E35" s="3">
        <f>[3]Historicals!E41+[3]Historicals!E42+[3]Historicals!E43+[3]Historicals!E44</f>
        <v>5698</v>
      </c>
      <c r="F35" s="3">
        <f>[3]Historicals!F41+[3]Historicals!F42+[3]Historicals!F43+[3]Historicals!F44</f>
        <v>7851</v>
      </c>
      <c r="G35" s="3">
        <f>[3]Historicals!G41+[3]Historicals!G42+[3]Historicals!G43+[3]Historicals!G44</f>
        <v>8033</v>
      </c>
      <c r="H35" s="3">
        <f>[3]Historicals!H41+[3]Historicals!H42+[3]Historicals!H43+[3]Historicals!H44</f>
        <v>9672</v>
      </c>
      <c r="I35" s="3">
        <f>[3]Historicals!I41+[3]Historicals!I42+[3]Historicals!I43+[3]Historicals!I44</f>
        <v>10220</v>
      </c>
      <c r="J35" s="3">
        <f t="shared" ref="J35:N42" si="24">I35*(1+$K$4)</f>
        <v>10718.402263235888</v>
      </c>
      <c r="K35" s="3">
        <f t="shared" si="24"/>
        <v>11241.110281461861</v>
      </c>
      <c r="L35" s="3">
        <f t="shared" si="24"/>
        <v>11789.309381810668</v>
      </c>
      <c r="M35" s="3">
        <f t="shared" si="24"/>
        <v>12364.242696671972</v>
      </c>
      <c r="N35" s="3">
        <f t="shared" si="24"/>
        <v>12967.21398270124</v>
      </c>
    </row>
    <row r="36" spans="1:15" x14ac:dyDescent="0.3">
      <c r="A36" t="s">
        <v>49</v>
      </c>
      <c r="B36" s="3">
        <f>[3]Historicals!B46</f>
        <v>1079</v>
      </c>
      <c r="C36" s="3">
        <f>[3]Historicals!C46</f>
        <v>2010</v>
      </c>
      <c r="D36" s="3">
        <f>[3]Historicals!D46</f>
        <v>3471</v>
      </c>
      <c r="E36" s="3">
        <f>[3]Historicals!E46</f>
        <v>3468</v>
      </c>
      <c r="F36" s="3">
        <f>[3]Historicals!F46</f>
        <v>3464</v>
      </c>
      <c r="G36" s="3">
        <f>[3]Historicals!G46</f>
        <v>9406</v>
      </c>
      <c r="H36" s="3">
        <f>[3]Historicals!H46</f>
        <v>9413</v>
      </c>
      <c r="I36" s="3">
        <f>[3]Historicals!I46</f>
        <v>8920</v>
      </c>
      <c r="J36" s="3">
        <f t="shared" si="24"/>
        <v>9355.0047150747687</v>
      </c>
      <c r="K36" s="3">
        <f t="shared" si="24"/>
        <v>9811.2234550528192</v>
      </c>
      <c r="L36" s="3">
        <f t="shared" si="24"/>
        <v>10289.690771599919</v>
      </c>
      <c r="M36" s="3">
        <f t="shared" si="24"/>
        <v>10791.491668719571</v>
      </c>
      <c r="N36" s="3">
        <f t="shared" si="24"/>
        <v>11317.764063179558</v>
      </c>
    </row>
    <row r="37" spans="1:15" x14ac:dyDescent="0.3">
      <c r="A37" s="56" t="s">
        <v>50</v>
      </c>
      <c r="B37" s="3">
        <f>[3]Historicals!B47</f>
        <v>0</v>
      </c>
      <c r="C37" s="3">
        <f>[3]Historicals!C47</f>
        <v>0</v>
      </c>
      <c r="D37" s="3">
        <f>[3]Historicals!D47</f>
        <v>0</v>
      </c>
      <c r="E37" s="3">
        <f>[3]Historicals!E47</f>
        <v>0</v>
      </c>
      <c r="F37" s="3">
        <f>[3]Historicals!F47</f>
        <v>0</v>
      </c>
      <c r="G37" s="3">
        <f>[3]Historicals!G47</f>
        <v>2913</v>
      </c>
      <c r="H37" s="3">
        <f>[3]Historicals!H47</f>
        <v>2931</v>
      </c>
      <c r="I37" s="3">
        <f>[3]Historicals!I47</f>
        <v>2777</v>
      </c>
      <c r="J37" s="3">
        <f t="shared" si="24"/>
        <v>2912.4269163411022</v>
      </c>
      <c r="K37" s="3">
        <f t="shared" si="24"/>
        <v>3054.4582437983945</v>
      </c>
      <c r="L37" s="3">
        <f t="shared" si="24"/>
        <v>3203.4160619655804</v>
      </c>
      <c r="M37" s="3">
        <f t="shared" si="24"/>
        <v>3359.6381574029429</v>
      </c>
      <c r="N37" s="3">
        <f t="shared" si="24"/>
        <v>3523.4787896243988</v>
      </c>
    </row>
    <row r="38" spans="1:15" x14ac:dyDescent="0.3">
      <c r="A38" t="s">
        <v>169</v>
      </c>
      <c r="B38" s="3">
        <f>[3]Historicals!B48</f>
        <v>1479</v>
      </c>
      <c r="C38" s="3">
        <f>[3]Historicals!C48</f>
        <v>1770</v>
      </c>
      <c r="D38" s="3">
        <f>[3]Historicals!D48</f>
        <v>1907</v>
      </c>
      <c r="E38" s="3">
        <f>[3]Historicals!E48</f>
        <v>3216</v>
      </c>
      <c r="F38" s="3">
        <f>[3]Historicals!F48</f>
        <v>3347</v>
      </c>
      <c r="G38" s="3">
        <f>[3]Historicals!G48</f>
        <v>2684</v>
      </c>
      <c r="H38" s="3">
        <f>[3]Historicals!H48</f>
        <v>2955</v>
      </c>
      <c r="I38" s="3">
        <f>[3]Historicals!I48</f>
        <v>2613</v>
      </c>
      <c r="J38" s="3">
        <f t="shared" si="24"/>
        <v>2740.4290718038528</v>
      </c>
      <c r="K38" s="3">
        <f t="shared" si="24"/>
        <v>2874.0725210821765</v>
      </c>
      <c r="L38" s="3">
        <f t="shared" si="24"/>
        <v>3014.2334065236082</v>
      </c>
      <c r="M38" s="3">
        <f t="shared" si="24"/>
        <v>3161.2295661843314</v>
      </c>
      <c r="N38" s="3">
        <f t="shared" si="24"/>
        <v>3315.3943382385855</v>
      </c>
    </row>
    <row r="39" spans="1:15" x14ac:dyDescent="0.3">
      <c r="A39" t="s">
        <v>170</v>
      </c>
      <c r="B39" s="3">
        <f>[3]Historicals!B55</f>
        <v>6773</v>
      </c>
      <c r="C39" s="3">
        <f>[3]Historicals!C55</f>
        <v>7786</v>
      </c>
      <c r="D39" s="3">
        <f>[3]Historicals!D55</f>
        <v>5710</v>
      </c>
      <c r="E39" s="3">
        <f>[3]Historicals!E55</f>
        <v>6384</v>
      </c>
      <c r="F39" s="3">
        <f>[3]Historicals!F55</f>
        <v>7163</v>
      </c>
      <c r="G39" s="3">
        <f>[3]Historicals!G55</f>
        <v>8299</v>
      </c>
      <c r="H39" s="3">
        <f>[3]Historicals!H55</f>
        <v>9965</v>
      </c>
      <c r="I39" s="3">
        <f>[3]Historicals!I55</f>
        <v>11484</v>
      </c>
      <c r="J39" s="3">
        <f t="shared" si="24"/>
        <v>12044.044186986393</v>
      </c>
      <c r="K39" s="3">
        <f t="shared" si="24"/>
        <v>12631.400241908806</v>
      </c>
      <c r="L39" s="3">
        <f t="shared" si="24"/>
        <v>13247.400092046351</v>
      </c>
      <c r="M39" s="3">
        <f t="shared" si="24"/>
        <v>13893.440619234925</v>
      </c>
      <c r="N39" s="3">
        <f t="shared" si="24"/>
        <v>14570.986827528479</v>
      </c>
    </row>
    <row r="40" spans="1:15" x14ac:dyDescent="0.3">
      <c r="A40" s="2" t="s">
        <v>171</v>
      </c>
      <c r="B40" s="3">
        <f>[3]Historicals!B54</f>
        <v>3</v>
      </c>
      <c r="C40" s="3">
        <f>[3]Historicals!C54</f>
        <v>3</v>
      </c>
      <c r="D40" s="3">
        <f>[3]Historicals!D54</f>
        <v>3</v>
      </c>
      <c r="E40" s="3">
        <f>[3]Historicals!E54</f>
        <v>3</v>
      </c>
      <c r="F40" s="3">
        <f>[3]Historicals!F54</f>
        <v>3</v>
      </c>
      <c r="G40" s="3">
        <f>[3]Historicals!G54</f>
        <v>3</v>
      </c>
      <c r="H40" s="3">
        <f>[3]Historicals!H54</f>
        <v>3</v>
      </c>
      <c r="I40" s="3">
        <f>[3]Historicals!I54</f>
        <v>3</v>
      </c>
      <c r="J40" s="3">
        <f t="shared" si="24"/>
        <v>3.1463020342179711</v>
      </c>
      <c r="K40" s="3">
        <f t="shared" si="24"/>
        <v>3.2997388301747144</v>
      </c>
      <c r="L40" s="3">
        <f t="shared" si="24"/>
        <v>3.4606583312555776</v>
      </c>
      <c r="M40" s="3">
        <f t="shared" si="24"/>
        <v>3.6294254491209315</v>
      </c>
      <c r="N40" s="3">
        <f t="shared" si="24"/>
        <v>3.8064228912038871</v>
      </c>
    </row>
    <row r="41" spans="1:15" x14ac:dyDescent="0.3">
      <c r="A41" s="2" t="s">
        <v>172</v>
      </c>
      <c r="B41" s="3">
        <f>[3]Historicals!B57</f>
        <v>4685</v>
      </c>
      <c r="C41" s="3">
        <f>[3]Historicals!C57</f>
        <v>4151</v>
      </c>
      <c r="D41" s="3">
        <f>[3]Historicals!D57</f>
        <v>6907</v>
      </c>
      <c r="E41" s="3">
        <f>[3]Historicals!E57</f>
        <v>3517</v>
      </c>
      <c r="F41" s="3">
        <f>[3]Historicals!F57</f>
        <v>1643</v>
      </c>
      <c r="G41" s="3">
        <f>[3]Historicals!G57</f>
        <v>-191</v>
      </c>
      <c r="H41" s="3">
        <f>[3]Historicals!H57</f>
        <v>3179</v>
      </c>
      <c r="I41" s="3">
        <f>[3]Historicals!I57</f>
        <v>3476</v>
      </c>
      <c r="J41" s="3">
        <f t="shared" si="24"/>
        <v>3645.5152903138892</v>
      </c>
      <c r="K41" s="3">
        <f t="shared" si="24"/>
        <v>3823.2973912291027</v>
      </c>
      <c r="L41" s="3">
        <f t="shared" si="24"/>
        <v>4009.7494531481293</v>
      </c>
      <c r="M41" s="3">
        <f t="shared" si="24"/>
        <v>4205.2942870481193</v>
      </c>
      <c r="N41" s="3">
        <f t="shared" si="24"/>
        <v>4410.3753232749032</v>
      </c>
    </row>
    <row r="42" spans="1:15" x14ac:dyDescent="0.3">
      <c r="A42" s="2" t="s">
        <v>173</v>
      </c>
      <c r="B42" s="3">
        <f>[3]Historicals!B56</f>
        <v>1246</v>
      </c>
      <c r="C42" s="3">
        <f>[3]Historicals!C56</f>
        <v>318</v>
      </c>
      <c r="D42" s="3">
        <f>[3]Historicals!D56</f>
        <v>-213</v>
      </c>
      <c r="E42" s="3">
        <f>[3]Historicals!E56</f>
        <v>-92</v>
      </c>
      <c r="F42" s="3">
        <f>[3]Historicals!F56</f>
        <v>231</v>
      </c>
      <c r="G42" s="3">
        <f>[3]Historicals!G56</f>
        <v>-56</v>
      </c>
      <c r="H42" s="3">
        <f>[3]Historicals!H56</f>
        <v>-380</v>
      </c>
      <c r="I42" s="3">
        <f>[3]Historicals!I56</f>
        <v>318</v>
      </c>
      <c r="J42" s="3">
        <f t="shared" si="24"/>
        <v>333.50801562710495</v>
      </c>
      <c r="K42" s="3">
        <f t="shared" si="24"/>
        <v>349.77231599851973</v>
      </c>
      <c r="L42" s="3">
        <f t="shared" si="24"/>
        <v>366.82978311309125</v>
      </c>
      <c r="M42" s="3">
        <f t="shared" si="24"/>
        <v>384.71909760681876</v>
      </c>
      <c r="N42" s="3">
        <f t="shared" si="24"/>
        <v>403.48082646761202</v>
      </c>
    </row>
    <row r="43" spans="1:15" ht="15" thickBot="1" x14ac:dyDescent="0.35">
      <c r="A43" s="6" t="s">
        <v>174</v>
      </c>
      <c r="B43" s="7">
        <f>B42+B41+B40+B39+B38+B37+B36+B35+B34+B32+B33</f>
        <v>21597</v>
      </c>
      <c r="C43" s="7">
        <f t="shared" ref="C43:H43" si="25">C42+C41+C40+C39+C38+C37+C36+C35+C34+C32+C33</f>
        <v>21396</v>
      </c>
      <c r="D43" s="7">
        <f t="shared" si="25"/>
        <v>23259</v>
      </c>
      <c r="E43" s="7">
        <f t="shared" si="25"/>
        <v>22536</v>
      </c>
      <c r="F43" s="7">
        <f t="shared" si="25"/>
        <v>23717</v>
      </c>
      <c r="G43" s="7">
        <f>SUM(G33:G42)</f>
        <v>31342</v>
      </c>
      <c r="H43" s="7">
        <f t="shared" ref="H43:N43" si="26">SUM(H33:H42)</f>
        <v>37740</v>
      </c>
      <c r="I43" s="7">
        <f t="shared" si="26"/>
        <v>40321</v>
      </c>
      <c r="J43" s="7">
        <f>SUM(J32:J42)</f>
        <v>42287.349046207732</v>
      </c>
      <c r="K43" s="7">
        <f t="shared" ref="K43:N43" si="27">SUM(K32:K42)</f>
        <v>44349.590775256263</v>
      </c>
      <c r="L43" s="7">
        <f t="shared" si="27"/>
        <v>46512.402557641115</v>
      </c>
      <c r="M43" s="7">
        <f t="shared" si="27"/>
        <v>48780.688927823801</v>
      </c>
      <c r="N43" s="7">
        <f t="shared" si="27"/>
        <v>51159.593601388689</v>
      </c>
    </row>
    <row r="44" spans="1:15" s="1" customFormat="1" ht="15" thickTop="1" x14ac:dyDescent="0.3">
      <c r="A44" s="57" t="s">
        <v>175</v>
      </c>
      <c r="B44" s="57">
        <f>B43-B31</f>
        <v>0</v>
      </c>
      <c r="C44" s="57">
        <f t="shared" ref="C44:N44" si="28">C43-C31</f>
        <v>0</v>
      </c>
      <c r="D44" s="57">
        <f t="shared" si="28"/>
        <v>0</v>
      </c>
      <c r="E44" s="57">
        <f t="shared" si="28"/>
        <v>0</v>
      </c>
      <c r="F44" s="57">
        <f t="shared" si="28"/>
        <v>0</v>
      </c>
      <c r="G44" s="57">
        <f t="shared" si="28"/>
        <v>0</v>
      </c>
      <c r="H44" s="57">
        <f t="shared" ref="H44" si="29">H43-H31</f>
        <v>0</v>
      </c>
      <c r="I44" s="57">
        <f t="shared" ref="I44" si="30">I43-I31</f>
        <v>0</v>
      </c>
      <c r="J44" s="57">
        <f t="shared" ref="J44" si="31">J43-J31</f>
        <v>9.389734550495632E-4</v>
      </c>
      <c r="K44" s="57">
        <f t="shared" ref="K44" si="32">K43-K31</f>
        <v>9.847647015703842E-4</v>
      </c>
      <c r="L44" s="57">
        <f t="shared" ref="L44" si="33">L43-L31</f>
        <v>1.0327890558983199E-3</v>
      </c>
      <c r="M44" s="57">
        <f t="shared" ref="M44" si="34">M43-M31</f>
        <v>1.0831554391188547E-3</v>
      </c>
      <c r="N44" s="57">
        <f t="shared" ref="N44" si="35">N43-N31</f>
        <v>1.1359780401107855E-3</v>
      </c>
      <c r="O44" s="57" t="s">
        <v>225</v>
      </c>
    </row>
    <row r="45" spans="1:15" x14ac:dyDescent="0.3">
      <c r="A45" s="55" t="s">
        <v>176</v>
      </c>
      <c r="B45" s="38"/>
      <c r="C45" s="38"/>
      <c r="D45" s="38"/>
      <c r="E45" s="38"/>
      <c r="F45" s="38"/>
      <c r="G45" s="38"/>
      <c r="H45" s="38"/>
      <c r="I45" s="38"/>
      <c r="J45" s="38"/>
      <c r="K45" s="38"/>
      <c r="L45" s="38"/>
      <c r="M45" s="38"/>
      <c r="N45" s="38"/>
    </row>
    <row r="46" spans="1:15" x14ac:dyDescent="0.3">
      <c r="A46" s="1" t="s">
        <v>134</v>
      </c>
      <c r="B46" s="9">
        <f>'[3]Segmental forecast'!B11</f>
        <v>4233</v>
      </c>
      <c r="C46" s="9">
        <f>'[3]Segmental forecast'!C11</f>
        <v>4642</v>
      </c>
      <c r="D46" s="9">
        <f>'[3]Segmental forecast'!D11</f>
        <v>4945</v>
      </c>
      <c r="E46" s="9">
        <f>'[3]Segmental forecast'!E11</f>
        <v>4379</v>
      </c>
      <c r="F46" s="9">
        <f>'[3]Segmental forecast'!F11</f>
        <v>4850</v>
      </c>
      <c r="G46" s="9">
        <f>'[3]Segmental forecast'!G11</f>
        <v>2976</v>
      </c>
      <c r="H46" s="9">
        <f>'[3]Segmental forecast'!H11</f>
        <v>6923</v>
      </c>
      <c r="I46" s="9">
        <f>'[3]Segmental forecast'!I11</f>
        <v>6856</v>
      </c>
      <c r="J46" s="9">
        <v>6195</v>
      </c>
      <c r="K46" s="9">
        <f>J46*(1+J4)</f>
        <v>6497.1137006601111</v>
      </c>
      <c r="L46" s="9">
        <f>K46*(1+K4)</f>
        <v>6813.9606843107867</v>
      </c>
      <c r="M46" s="9">
        <f>L46*(1+L4)</f>
        <v>7146.259454042769</v>
      </c>
      <c r="N46" s="9">
        <f>M46*(1+M4)</f>
        <v>7494.7635524347243</v>
      </c>
    </row>
    <row r="47" spans="1:15" x14ac:dyDescent="0.3">
      <c r="A47" t="s">
        <v>132</v>
      </c>
      <c r="B47" s="58">
        <f>'[3]Segmental forecast'!B8</f>
        <v>606</v>
      </c>
      <c r="C47" s="58">
        <f>'[3]Segmental forecast'!C8</f>
        <v>649</v>
      </c>
      <c r="D47" s="58">
        <f>'[3]Segmental forecast'!D8</f>
        <v>706</v>
      </c>
      <c r="E47" s="58">
        <f>'[3]Segmental forecast'!E8</f>
        <v>747</v>
      </c>
      <c r="F47" s="58">
        <f>'[3]Segmental forecast'!F8</f>
        <v>705</v>
      </c>
      <c r="G47" s="58">
        <f>'[3]Segmental forecast'!G8</f>
        <v>721</v>
      </c>
      <c r="H47" s="58">
        <f>'[3]Segmental forecast'!H8</f>
        <v>744</v>
      </c>
      <c r="I47" s="58">
        <f>'[3]Segmental forecast'!I8</f>
        <v>717</v>
      </c>
      <c r="J47" s="58">
        <v>703</v>
      </c>
      <c r="K47" s="58">
        <f t="shared" ref="K47:N48" si="36">J47*(1+$K$8)</f>
        <v>714.89596235622071</v>
      </c>
      <c r="L47" s="58">
        <f t="shared" si="36"/>
        <v>726.9932247414323</v>
      </c>
      <c r="M47" s="58">
        <f t="shared" si="36"/>
        <v>739.29519349641328</v>
      </c>
      <c r="N47" s="58">
        <f t="shared" si="36"/>
        <v>751.80533260305378</v>
      </c>
    </row>
    <row r="48" spans="1:15" x14ac:dyDescent="0.3">
      <c r="A48" t="s">
        <v>177</v>
      </c>
      <c r="B48" s="3">
        <f>[3]Historicals!B101</f>
        <v>1262</v>
      </c>
      <c r="C48" s="3">
        <f>[3]Historicals!C101</f>
        <v>748</v>
      </c>
      <c r="D48" s="3">
        <f>[3]Historicals!D101</f>
        <v>703</v>
      </c>
      <c r="E48" s="3">
        <f>[3]Historicals!E101</f>
        <v>529</v>
      </c>
      <c r="F48" s="3">
        <f>[3]Historicals!F101</f>
        <v>757</v>
      </c>
      <c r="G48" s="3">
        <f>[3]Historicals!G101</f>
        <v>1028</v>
      </c>
      <c r="H48" s="3">
        <f>[3]Historicals!H101</f>
        <v>1177</v>
      </c>
      <c r="I48" s="3">
        <f>[3]Historicals!I101</f>
        <v>1231</v>
      </c>
      <c r="J48" s="3">
        <v>1517</v>
      </c>
      <c r="K48" s="58">
        <f t="shared" si="36"/>
        <v>1542.6702345581605</v>
      </c>
      <c r="L48" s="58">
        <f t="shared" si="36"/>
        <v>1568.7748533894066</v>
      </c>
      <c r="M48" s="58">
        <f t="shared" si="36"/>
        <v>1595.3212070185759</v>
      </c>
      <c r="N48" s="58">
        <f t="shared" si="36"/>
        <v>1622.316770353958</v>
      </c>
    </row>
    <row r="49" spans="1:15" x14ac:dyDescent="0.3">
      <c r="A49" s="1" t="s">
        <v>178</v>
      </c>
      <c r="B49" s="9">
        <f>B46-B48</f>
        <v>2971</v>
      </c>
      <c r="C49" s="9">
        <f t="shared" ref="C49:N49" si="37">C46-C48</f>
        <v>3894</v>
      </c>
      <c r="D49" s="9">
        <f t="shared" si="37"/>
        <v>4242</v>
      </c>
      <c r="E49" s="9">
        <f t="shared" si="37"/>
        <v>3850</v>
      </c>
      <c r="F49" s="9">
        <f t="shared" si="37"/>
        <v>4093</v>
      </c>
      <c r="G49" s="9">
        <f t="shared" si="37"/>
        <v>1948</v>
      </c>
      <c r="H49" s="9">
        <f t="shared" si="37"/>
        <v>5746</v>
      </c>
      <c r="I49" s="9">
        <f t="shared" si="37"/>
        <v>5625</v>
      </c>
      <c r="J49" s="9">
        <f t="shared" si="37"/>
        <v>4678</v>
      </c>
      <c r="K49" s="9">
        <f t="shared" si="37"/>
        <v>4954.4434661019504</v>
      </c>
      <c r="L49" s="9">
        <f t="shared" si="37"/>
        <v>5245.1858309213803</v>
      </c>
      <c r="M49" s="9">
        <f t="shared" si="37"/>
        <v>5550.9382470241926</v>
      </c>
      <c r="N49" s="9">
        <f t="shared" si="37"/>
        <v>5872.4467820807658</v>
      </c>
    </row>
    <row r="50" spans="1:15" x14ac:dyDescent="0.3">
      <c r="A50" t="s">
        <v>179</v>
      </c>
      <c r="B50" s="3">
        <f>[3]Historicals!B100</f>
        <v>53</v>
      </c>
      <c r="C50" s="3">
        <f>[3]Historicals!C100</f>
        <v>70</v>
      </c>
      <c r="D50" s="3">
        <f>[3]Historicals!D100</f>
        <v>98</v>
      </c>
      <c r="E50" s="3">
        <f>[3]Historicals!E100</f>
        <v>125</v>
      </c>
      <c r="F50" s="3">
        <f>[3]Historicals!F100</f>
        <v>153</v>
      </c>
      <c r="G50" s="3">
        <f>[3]Historicals!G100</f>
        <v>140</v>
      </c>
      <c r="H50" s="3">
        <f>[3]Historicals!H100</f>
        <v>293</v>
      </c>
      <c r="I50" s="3">
        <f>[3]Historicals!I100</f>
        <v>290</v>
      </c>
      <c r="J50" s="3">
        <v>347</v>
      </c>
      <c r="K50" s="3">
        <f>J50*(J4+1)</f>
        <v>363.92226862454532</v>
      </c>
      <c r="L50" s="3">
        <f>K50*(K4+1)</f>
        <v>381.66979135687529</v>
      </c>
      <c r="M50" s="3">
        <f>L50*(L4+1)</f>
        <v>400.28281364856178</v>
      </c>
      <c r="N50" s="3">
        <f>M50*(M4+1)</f>
        <v>419.80354361498769</v>
      </c>
    </row>
    <row r="51" spans="1:15" x14ac:dyDescent="0.3">
      <c r="A51" t="s">
        <v>180</v>
      </c>
      <c r="B51" s="3">
        <f>SUM([3]Historicals!B72:B75)</f>
        <v>256</v>
      </c>
      <c r="C51" s="3">
        <f>SUM([3]Historicals!C72:C75)</f>
        <v>-1580</v>
      </c>
      <c r="D51" s="3">
        <f>SUM([3]Historicals!D72:D75)</f>
        <v>-935</v>
      </c>
      <c r="E51" s="3">
        <f>SUM([3]Historicals!E72:E75)</f>
        <v>1482</v>
      </c>
      <c r="F51" s="3">
        <f>SUM([3]Historicals!F72:F75)</f>
        <v>562</v>
      </c>
      <c r="G51" s="3">
        <f>SUM([3]Historicals!G72:G75)</f>
        <v>-1245</v>
      </c>
      <c r="H51" s="3">
        <f>SUM([3]Historicals!H72:H75)</f>
        <v>45</v>
      </c>
      <c r="I51" s="3">
        <f>SUM([3]Historicals!I72:I75)</f>
        <v>-1660</v>
      </c>
      <c r="J51" s="3">
        <f>489-133-644+225</f>
        <v>-63</v>
      </c>
      <c r="K51" s="3">
        <f>J51*(1+J4)</f>
        <v>-66.072342718577403</v>
      </c>
      <c r="L51" s="3">
        <f>K51*(1+K4)</f>
        <v>-69.294515433669019</v>
      </c>
      <c r="M51" s="3">
        <f>L51*(1+L4)</f>
        <v>-72.673824956367142</v>
      </c>
      <c r="N51" s="3">
        <f>M51*(1+M4)</f>
        <v>-76.217934431539575</v>
      </c>
    </row>
    <row r="52" spans="1:15" x14ac:dyDescent="0.3">
      <c r="A52" t="s">
        <v>135</v>
      </c>
      <c r="B52" s="3">
        <f>-[3]Historicals!B81-[3]Historicals!B102</f>
        <v>757</v>
      </c>
      <c r="C52" s="3">
        <f>-[3]Historicals!C81-[3]Historicals!C102</f>
        <v>891</v>
      </c>
      <c r="D52" s="3">
        <f>-[3]Historicals!D81-[3]Historicals!D102</f>
        <v>839</v>
      </c>
      <c r="E52" s="3">
        <f>-[3]Historicals!E81-[3]Historicals!E102</f>
        <v>734</v>
      </c>
      <c r="F52" s="3">
        <f>-[3]Historicals!F81-[3]Historicals!F102</f>
        <v>959</v>
      </c>
      <c r="G52" s="3">
        <f>-[3]Historicals!G81-[3]Historicals!G102</f>
        <v>965</v>
      </c>
      <c r="H52" s="3">
        <f>-[3]Historicals!H81-[3]Historicals!H102</f>
        <v>516</v>
      </c>
      <c r="I52" s="3">
        <f>-[3]Historicals!I81-[3]Historicals!I102</f>
        <v>598</v>
      </c>
      <c r="J52" s="3">
        <f>969-211</f>
        <v>758</v>
      </c>
      <c r="K52" s="3">
        <f>J52*(1+J4)</f>
        <v>794.96564731240744</v>
      </c>
      <c r="L52" s="3">
        <f>K52*(1+K4)</f>
        <v>833.73401109081124</v>
      </c>
      <c r="M52" s="3">
        <f>L52*(1+L4)</f>
        <v>874.39300503057598</v>
      </c>
      <c r="N52" s="3">
        <f>M52*(1+M4)</f>
        <v>917.03483014455537</v>
      </c>
    </row>
    <row r="53" spans="1:15" x14ac:dyDescent="0.3">
      <c r="A53" s="1" t="s">
        <v>181</v>
      </c>
      <c r="B53" s="9">
        <f t="shared" ref="B53:N53" si="38">B49-B50-B51-B52+B47</f>
        <v>2511</v>
      </c>
      <c r="C53" s="9">
        <f t="shared" si="38"/>
        <v>5162</v>
      </c>
      <c r="D53" s="9">
        <f t="shared" si="38"/>
        <v>4946</v>
      </c>
      <c r="E53" s="9">
        <f t="shared" si="38"/>
        <v>2256</v>
      </c>
      <c r="F53" s="9">
        <f t="shared" si="38"/>
        <v>3124</v>
      </c>
      <c r="G53" s="9">
        <f t="shared" si="38"/>
        <v>2809</v>
      </c>
      <c r="H53" s="9">
        <f t="shared" si="38"/>
        <v>5636</v>
      </c>
      <c r="I53" s="9">
        <f t="shared" si="38"/>
        <v>7114</v>
      </c>
      <c r="J53" s="9">
        <f t="shared" si="38"/>
        <v>4339</v>
      </c>
      <c r="K53" s="9">
        <f t="shared" si="38"/>
        <v>4576.5238552397959</v>
      </c>
      <c r="L53" s="9">
        <f t="shared" si="38"/>
        <v>4826.0697686487965</v>
      </c>
      <c r="M53" s="9">
        <f t="shared" si="38"/>
        <v>5088.2314467978349</v>
      </c>
      <c r="N53" s="9">
        <f t="shared" si="38"/>
        <v>5363.6316753558167</v>
      </c>
    </row>
    <row r="54" spans="1:15" x14ac:dyDescent="0.3">
      <c r="A54" t="s">
        <v>182</v>
      </c>
      <c r="B54" s="3">
        <f>[3]Historicals!B76-'[3]Three Statements'!B53</f>
        <v>2169</v>
      </c>
      <c r="C54" s="3">
        <f>[3]Historicals!C76-'[3]Three Statements'!C53</f>
        <v>-2066</v>
      </c>
      <c r="D54" s="3">
        <f>[3]Historicals!D76-'[3]Three Statements'!D53</f>
        <v>-1100</v>
      </c>
      <c r="E54" s="3">
        <f>[3]Historicals!E76-'[3]Three Statements'!E53</f>
        <v>2699</v>
      </c>
      <c r="F54" s="3">
        <f>[3]Historicals!F76-'[3]Three Statements'!F53</f>
        <v>2779</v>
      </c>
      <c r="G54" s="3">
        <f>[3]Historicals!G76-'[3]Three Statements'!G53</f>
        <v>-324</v>
      </c>
      <c r="H54" s="3">
        <f>[3]Historicals!H76-'[3]Three Statements'!H53</f>
        <v>1021</v>
      </c>
      <c r="I54" s="3">
        <f>[3]Historicals!I76-'[3]Three Statements'!I53</f>
        <v>-1926</v>
      </c>
      <c r="J54" s="3">
        <f>5841-231</f>
        <v>5610</v>
      </c>
      <c r="K54" s="3">
        <f>J54*(1+$K$4)</f>
        <v>5883.5848039876064</v>
      </c>
      <c r="L54" s="3">
        <f>K54*(1+$K$4)</f>
        <v>6170.511612426717</v>
      </c>
      <c r="M54" s="3">
        <f>L54*(1+$K$4)</f>
        <v>6471.4310794479316</v>
      </c>
      <c r="N54" s="3">
        <f>M54*(1+$K$4)</f>
        <v>6787.0255898561427</v>
      </c>
    </row>
    <row r="55" spans="1:15" x14ac:dyDescent="0.3">
      <c r="A55" s="26" t="s">
        <v>183</v>
      </c>
      <c r="B55" s="25">
        <f>B54+B53</f>
        <v>4680</v>
      </c>
      <c r="C55" s="25">
        <f t="shared" ref="C55:N55" si="39">C54+C53</f>
        <v>3096</v>
      </c>
      <c r="D55" s="25">
        <f t="shared" si="39"/>
        <v>3846</v>
      </c>
      <c r="E55" s="25">
        <f t="shared" si="39"/>
        <v>4955</v>
      </c>
      <c r="F55" s="25">
        <f t="shared" si="39"/>
        <v>5903</v>
      </c>
      <c r="G55" s="25">
        <f t="shared" si="39"/>
        <v>2485</v>
      </c>
      <c r="H55" s="25">
        <f t="shared" si="39"/>
        <v>6657</v>
      </c>
      <c r="I55" s="25">
        <f t="shared" si="39"/>
        <v>5188</v>
      </c>
      <c r="J55" s="25">
        <f t="shared" si="39"/>
        <v>9949</v>
      </c>
      <c r="K55" s="25">
        <f t="shared" si="39"/>
        <v>10460.108659227402</v>
      </c>
      <c r="L55" s="25">
        <f t="shared" si="39"/>
        <v>10996.581381075513</v>
      </c>
      <c r="M55" s="25">
        <f t="shared" si="39"/>
        <v>11559.662526245767</v>
      </c>
      <c r="N55" s="25">
        <f t="shared" si="39"/>
        <v>12150.657265211959</v>
      </c>
    </row>
    <row r="56" spans="1:15" x14ac:dyDescent="0.3">
      <c r="A56" t="s">
        <v>184</v>
      </c>
      <c r="B56" s="3">
        <f>SUM([3]Historicals!B78:B81)</f>
        <v>-28</v>
      </c>
      <c r="C56" s="3">
        <f>SUM([3]Historicals!C78:C81)</f>
        <v>-1200</v>
      </c>
      <c r="D56" s="3">
        <f>SUM([3]Historicals!D78:D81)</f>
        <v>-987</v>
      </c>
      <c r="E56" s="3">
        <f>SUM([3]Historicals!E78:E81)</f>
        <v>298</v>
      </c>
      <c r="F56" s="3">
        <f>SUM([3]Historicals!F78:F81)</f>
        <v>-269</v>
      </c>
      <c r="G56" s="3">
        <f>SUM([3]Historicals!G78:G81)</f>
        <v>-1059</v>
      </c>
      <c r="H56" s="3">
        <f>SUM([3]Historicals!H78:H81)</f>
        <v>-3971</v>
      </c>
      <c r="I56" s="3">
        <f>SUM([3]Historicals!I78:I81)</f>
        <v>-1505</v>
      </c>
      <c r="J56" s="3">
        <f>-6059+-969+3356+4184+52</f>
        <v>564</v>
      </c>
      <c r="K56" s="3">
        <f t="shared" ref="K56:N57" si="40">J56*(1+$K$4)</f>
        <v>591.50478243297857</v>
      </c>
      <c r="L56" s="3">
        <f t="shared" si="40"/>
        <v>620.35090007284634</v>
      </c>
      <c r="M56" s="3">
        <f t="shared" si="40"/>
        <v>650.60376627604865</v>
      </c>
      <c r="N56" s="3">
        <f t="shared" si="40"/>
        <v>682.33198443473509</v>
      </c>
    </row>
    <row r="57" spans="1:15" x14ac:dyDescent="0.3">
      <c r="A57" t="s">
        <v>185</v>
      </c>
      <c r="B57" s="3">
        <f>[3]Historicals!B82</f>
        <v>-147</v>
      </c>
      <c r="C57" s="3">
        <f>[3]Historicals!C82</f>
        <v>166</v>
      </c>
      <c r="D57" s="3">
        <f>[3]Historicals!D82</f>
        <v>-21</v>
      </c>
      <c r="E57" s="3">
        <f>[3]Historicals!E82</f>
        <v>-22</v>
      </c>
      <c r="F57" s="3">
        <f>[3]Historicals!F82</f>
        <v>5</v>
      </c>
      <c r="G57" s="3">
        <f>[3]Historicals!G82</f>
        <v>31</v>
      </c>
      <c r="H57" s="3">
        <f>[3]Historicals!H82</f>
        <v>171</v>
      </c>
      <c r="I57" s="3">
        <f>[3]Historicals!I82</f>
        <v>-19</v>
      </c>
      <c r="J57" s="3">
        <v>-19</v>
      </c>
      <c r="K57" s="3">
        <f t="shared" si="40"/>
        <v>-19.926579550047151</v>
      </c>
      <c r="L57" s="3">
        <f t="shared" si="40"/>
        <v>-20.898345924439859</v>
      </c>
      <c r="M57" s="3">
        <f t="shared" si="40"/>
        <v>-21.917502764618661</v>
      </c>
      <c r="N57" s="3">
        <f t="shared" si="40"/>
        <v>-22.9863611777659</v>
      </c>
      <c r="O57" t="s">
        <v>223</v>
      </c>
    </row>
    <row r="58" spans="1:15" x14ac:dyDescent="0.3">
      <c r="A58" s="26" t="s">
        <v>186</v>
      </c>
      <c r="B58" s="25">
        <f>B57+B56</f>
        <v>-175</v>
      </c>
      <c r="C58" s="25">
        <f t="shared" ref="C58:N58" si="41">C57+C56</f>
        <v>-1034</v>
      </c>
      <c r="D58" s="25">
        <f t="shared" si="41"/>
        <v>-1008</v>
      </c>
      <c r="E58" s="25">
        <f t="shared" si="41"/>
        <v>276</v>
      </c>
      <c r="F58" s="25">
        <f t="shared" si="41"/>
        <v>-264</v>
      </c>
      <c r="G58" s="25">
        <f t="shared" si="41"/>
        <v>-1028</v>
      </c>
      <c r="H58" s="25">
        <f t="shared" si="41"/>
        <v>-3800</v>
      </c>
      <c r="I58" s="25">
        <f t="shared" si="41"/>
        <v>-1524</v>
      </c>
      <c r="J58" s="25">
        <f t="shared" si="41"/>
        <v>545</v>
      </c>
      <c r="K58" s="25">
        <f t="shared" si="41"/>
        <v>571.57820288293146</v>
      </c>
      <c r="L58" s="25">
        <f t="shared" si="41"/>
        <v>599.45255414840653</v>
      </c>
      <c r="M58" s="25">
        <f t="shared" si="41"/>
        <v>628.68626351142996</v>
      </c>
      <c r="N58" s="25">
        <f t="shared" si="41"/>
        <v>659.34562325696925</v>
      </c>
    </row>
    <row r="59" spans="1:15" x14ac:dyDescent="0.3">
      <c r="A59" t="s">
        <v>187</v>
      </c>
      <c r="B59" s="3">
        <v>-2020</v>
      </c>
      <c r="C59" s="3">
        <v>-2731</v>
      </c>
      <c r="D59" s="3">
        <v>-2734</v>
      </c>
      <c r="E59" s="3">
        <v>-3521</v>
      </c>
      <c r="F59" s="3">
        <v>-3586</v>
      </c>
      <c r="G59" s="3">
        <v>-2182</v>
      </c>
      <c r="H59" s="3">
        <v>564</v>
      </c>
      <c r="I59" s="3">
        <v>-2863</v>
      </c>
      <c r="J59" s="3">
        <v>-4829</v>
      </c>
      <c r="K59" s="59">
        <v>-5064.4975077461941</v>
      </c>
      <c r="L59" s="59">
        <v>-5311.4796036378984</v>
      </c>
      <c r="M59" s="59"/>
      <c r="N59" s="59"/>
    </row>
    <row r="60" spans="1:15" x14ac:dyDescent="0.3">
      <c r="A60" s="51" t="s">
        <v>129</v>
      </c>
      <c r="B60" s="52" t="s">
        <v>209</v>
      </c>
      <c r="C60" s="52">
        <v>1.3519801980198021</v>
      </c>
      <c r="D60" s="52">
        <v>1.0010984987184182</v>
      </c>
      <c r="E60" s="52">
        <v>1.2878566203365034</v>
      </c>
      <c r="F60" s="52">
        <v>1.0184606645839249</v>
      </c>
      <c r="G60" s="52">
        <v>0.60847741215839379</v>
      </c>
      <c r="H60" s="52">
        <v>-0.25847846012832265</v>
      </c>
      <c r="I60" s="52">
        <v>-5.0762411347517729</v>
      </c>
      <c r="J60" s="52">
        <v>1.6866922808243101</v>
      </c>
      <c r="K60" s="52">
        <v>1.0487673447393238</v>
      </c>
      <c r="L60" s="52">
        <v>1.0487673447393238</v>
      </c>
      <c r="M60" s="52">
        <v>0</v>
      </c>
      <c r="N60" s="52" t="s">
        <v>209</v>
      </c>
    </row>
    <row r="61" spans="1:15" x14ac:dyDescent="0.3">
      <c r="A61" t="s">
        <v>188</v>
      </c>
      <c r="B61" s="3">
        <v>-899</v>
      </c>
      <c r="C61" s="3">
        <v>-1022</v>
      </c>
      <c r="D61" s="3">
        <v>-1133</v>
      </c>
      <c r="E61" s="3">
        <v>-1243</v>
      </c>
      <c r="F61" s="3">
        <v>-1332</v>
      </c>
      <c r="G61" s="3">
        <v>-1452</v>
      </c>
      <c r="H61" s="3">
        <v>-1638</v>
      </c>
      <c r="I61" s="3">
        <v>-1837</v>
      </c>
      <c r="J61" s="3">
        <v>-2012</v>
      </c>
      <c r="K61" s="3">
        <v>-5405.6248690185121</v>
      </c>
      <c r="L61" s="3">
        <v>-11074.867709555912</v>
      </c>
      <c r="M61" s="3">
        <v>-22689.827310646146</v>
      </c>
      <c r="N61" s="3">
        <v>-22689.827310646146</v>
      </c>
    </row>
    <row r="62" spans="1:15" x14ac:dyDescent="0.3">
      <c r="A62" t="s">
        <v>189</v>
      </c>
      <c r="B62" s="3">
        <v>-70</v>
      </c>
      <c r="C62" s="3">
        <v>-173</v>
      </c>
      <c r="D62" s="3">
        <v>283</v>
      </c>
      <c r="E62" s="3">
        <v>7</v>
      </c>
      <c r="F62" s="3">
        <v>-325</v>
      </c>
      <c r="G62" s="3">
        <v>49</v>
      </c>
      <c r="H62" s="3">
        <v>-249</v>
      </c>
      <c r="I62" s="3">
        <v>15</v>
      </c>
      <c r="J62" s="3">
        <v>0</v>
      </c>
      <c r="K62" s="3">
        <v>0</v>
      </c>
      <c r="L62" s="3">
        <v>0</v>
      </c>
      <c r="M62" s="3">
        <v>0</v>
      </c>
      <c r="N62" s="3">
        <v>0</v>
      </c>
    </row>
    <row r="63" spans="1:15" x14ac:dyDescent="0.3">
      <c r="A63" t="s">
        <v>190</v>
      </c>
      <c r="B63" s="3">
        <v>199</v>
      </c>
      <c r="C63" s="3">
        <v>274</v>
      </c>
      <c r="D63" s="3">
        <v>-46</v>
      </c>
      <c r="E63" s="3">
        <v>-78</v>
      </c>
      <c r="F63" s="3">
        <v>-50</v>
      </c>
      <c r="G63" s="3">
        <v>-58</v>
      </c>
      <c r="H63" s="3">
        <v>-136</v>
      </c>
      <c r="I63" s="3">
        <v>-151</v>
      </c>
      <c r="J63" s="3">
        <v>-102</v>
      </c>
      <c r="K63" s="3"/>
      <c r="L63" s="3"/>
      <c r="M63" s="3"/>
      <c r="N63" s="3"/>
    </row>
    <row r="64" spans="1:15" x14ac:dyDescent="0.3">
      <c r="A64" s="26" t="s">
        <v>191</v>
      </c>
      <c r="B64" s="25">
        <f>B63+B62+B61+B59</f>
        <v>-2790</v>
      </c>
      <c r="C64" s="25">
        <f t="shared" ref="C64:N64" si="42">C63+C62+C61+C59</f>
        <v>-3652</v>
      </c>
      <c r="D64" s="25">
        <f t="shared" si="42"/>
        <v>-3630</v>
      </c>
      <c r="E64" s="25">
        <f t="shared" si="42"/>
        <v>-4835</v>
      </c>
      <c r="F64" s="25">
        <f t="shared" si="42"/>
        <v>-5293</v>
      </c>
      <c r="G64" s="25">
        <f t="shared" si="42"/>
        <v>-3643</v>
      </c>
      <c r="H64" s="25">
        <f t="shared" si="42"/>
        <v>-1459</v>
      </c>
      <c r="I64" s="25">
        <f t="shared" si="42"/>
        <v>-4836</v>
      </c>
      <c r="J64" s="25">
        <f t="shared" si="42"/>
        <v>-6943</v>
      </c>
      <c r="K64" s="25">
        <f t="shared" si="42"/>
        <v>-10470.122376764706</v>
      </c>
      <c r="L64" s="25">
        <f t="shared" si="42"/>
        <v>-16386.347313193812</v>
      </c>
      <c r="M64" s="25">
        <f t="shared" si="42"/>
        <v>-22689.827310646146</v>
      </c>
      <c r="N64" s="25">
        <f t="shared" si="42"/>
        <v>-22689.827310646146</v>
      </c>
    </row>
    <row r="65" spans="1:15" x14ac:dyDescent="0.3">
      <c r="A65" t="s">
        <v>192</v>
      </c>
      <c r="B65" s="3">
        <v>-83</v>
      </c>
      <c r="C65" s="3">
        <v>-105</v>
      </c>
      <c r="D65" s="3">
        <v>-20</v>
      </c>
      <c r="E65" s="3">
        <v>45</v>
      </c>
      <c r="F65" s="3">
        <v>-129</v>
      </c>
      <c r="G65" s="3">
        <v>-66</v>
      </c>
      <c r="H65" s="3">
        <v>143</v>
      </c>
      <c r="I65" s="3">
        <v>-143</v>
      </c>
      <c r="J65" s="3">
        <v>-91</v>
      </c>
      <c r="K65" s="3">
        <v>-95.437828371278457</v>
      </c>
      <c r="L65" s="3">
        <v>-100.09207784863301</v>
      </c>
      <c r="M65" s="3">
        <v>-104.97330271475253</v>
      </c>
      <c r="N65" s="3">
        <v>-110.09257195666827</v>
      </c>
    </row>
    <row r="66" spans="1:15" x14ac:dyDescent="0.3">
      <c r="A66" s="26" t="s">
        <v>193</v>
      </c>
      <c r="B66" s="25">
        <f>B68-B67</f>
        <v>1632</v>
      </c>
      <c r="C66" s="25">
        <f t="shared" ref="C66:N66" si="43">C68-C67</f>
        <v>-661</v>
      </c>
      <c r="D66" s="25">
        <f t="shared" si="43"/>
        <v>-812</v>
      </c>
      <c r="E66" s="25">
        <f t="shared" si="43"/>
        <v>441</v>
      </c>
      <c r="F66" s="25">
        <f t="shared" si="43"/>
        <v>217</v>
      </c>
      <c r="G66" s="25">
        <f t="shared" si="43"/>
        <v>3876</v>
      </c>
      <c r="H66" s="25">
        <f t="shared" si="43"/>
        <v>1541</v>
      </c>
      <c r="I66" s="25">
        <f t="shared" si="43"/>
        <v>-1315</v>
      </c>
      <c r="J66" s="25">
        <f t="shared" si="43"/>
        <v>3551</v>
      </c>
      <c r="K66" s="25">
        <f t="shared" si="43"/>
        <v>561.56448534562696</v>
      </c>
      <c r="L66" s="25">
        <f t="shared" si="43"/>
        <v>-4790.313377969891</v>
      </c>
      <c r="M66" s="25">
        <f t="shared" si="43"/>
        <v>-10501.478520888948</v>
      </c>
      <c r="N66" s="25">
        <f t="shared" si="43"/>
        <v>-9879.8244221772165</v>
      </c>
    </row>
    <row r="67" spans="1:15" x14ac:dyDescent="0.3">
      <c r="A67" t="s">
        <v>194</v>
      </c>
      <c r="B67" s="3">
        <v>2220</v>
      </c>
      <c r="C67" s="3">
        <v>3799</v>
      </c>
      <c r="D67" s="3">
        <f>3138+1482</f>
        <v>4620</v>
      </c>
      <c r="E67" s="3">
        <v>3808</v>
      </c>
      <c r="F67" s="3">
        <v>4249</v>
      </c>
      <c r="G67" s="3">
        <v>4472</v>
      </c>
      <c r="H67" s="3">
        <v>8348</v>
      </c>
      <c r="I67" s="3">
        <v>9889</v>
      </c>
      <c r="J67" s="3">
        <v>5441</v>
      </c>
      <c r="K67" s="3">
        <v>8869</v>
      </c>
      <c r="L67" s="3">
        <v>14681</v>
      </c>
      <c r="M67" s="3">
        <v>20874</v>
      </c>
      <c r="N67" s="3">
        <v>20759</v>
      </c>
    </row>
    <row r="68" spans="1:15" ht="15" thickBot="1" x14ac:dyDescent="0.35">
      <c r="A68" s="6" t="s">
        <v>195</v>
      </c>
      <c r="B68" s="7">
        <f>'Three Statements'!B55+'Three Statements'!B58+'Three Statements'!B64+B67+B65</f>
        <v>3852</v>
      </c>
      <c r="C68" s="7">
        <f>'Three Statements'!C55+'Three Statements'!C64+C67+C65</f>
        <v>3138</v>
      </c>
      <c r="D68" s="7">
        <f>'Three Statements'!D55+'Three Statements'!D58+'Three Statements'!D64+D67+D65</f>
        <v>3808</v>
      </c>
      <c r="E68" s="7">
        <f>'Three Statements'!E55+'Three Statements'!E58+'Three Statements'!E64+E67+E65</f>
        <v>4249</v>
      </c>
      <c r="F68" s="7">
        <f>'Three Statements'!F55+'Three Statements'!F58+'Three Statements'!F64+F67+F65</f>
        <v>4466</v>
      </c>
      <c r="G68" s="7">
        <f>'Three Statements'!G55+'Three Statements'!G58+G67+G65+G53+G54</f>
        <v>8348</v>
      </c>
      <c r="H68" s="7">
        <f>'Three Statements'!H55+'Three Statements'!H58+'Three Statements'!H64+H67+H65</f>
        <v>9889</v>
      </c>
      <c r="I68" s="7">
        <f>'Three Statements'!I55+'Three Statements'!I58+'Three Statements'!I64+I67+I65</f>
        <v>8574</v>
      </c>
      <c r="J68" s="7">
        <f>'Three Statements'!J55+'Three Statements'!J58+'Three Statements'!J64+J67</f>
        <v>8992</v>
      </c>
      <c r="K68" s="7">
        <f>'Three Statements'!K55+'Three Statements'!K58+'Three Statements'!K64+K67</f>
        <v>9430.564485345627</v>
      </c>
      <c r="L68" s="7">
        <f>'Three Statements'!L55+'Three Statements'!L58+'Three Statements'!L64+L67</f>
        <v>9890.686622030109</v>
      </c>
      <c r="M68" s="7">
        <f>'Three Statements'!M55+'Three Statements'!M58+'Three Statements'!M64+M67</f>
        <v>10372.521479111052</v>
      </c>
      <c r="N68" s="7">
        <f>'Three Statements'!N55+'Three Statements'!N58+'Three Statements'!N64+N67</f>
        <v>10879.175577822783</v>
      </c>
    </row>
    <row r="69" spans="1:15" ht="15" thickTop="1" x14ac:dyDescent="0.3">
      <c r="A69" s="57" t="s">
        <v>175</v>
      </c>
      <c r="B69" s="39">
        <f>B68-B21</f>
        <v>0</v>
      </c>
      <c r="C69" s="39">
        <f>C68-C21</f>
        <v>0</v>
      </c>
      <c r="D69" s="39">
        <f t="shared" ref="C69:N69" si="44">D68-D21</f>
        <v>0</v>
      </c>
      <c r="E69" s="39">
        <f t="shared" si="44"/>
        <v>0</v>
      </c>
      <c r="F69" s="39">
        <f t="shared" si="44"/>
        <v>0</v>
      </c>
      <c r="G69" s="39">
        <f t="shared" si="44"/>
        <v>0</v>
      </c>
      <c r="H69" s="39">
        <f t="shared" si="44"/>
        <v>0</v>
      </c>
      <c r="I69" s="39">
        <f t="shared" si="44"/>
        <v>0</v>
      </c>
      <c r="J69" s="39">
        <f t="shared" si="44"/>
        <v>-0.13121379496260488</v>
      </c>
      <c r="K69" s="39">
        <f t="shared" si="44"/>
        <v>-8.9091293708406738E-2</v>
      </c>
      <c r="L69" s="39">
        <f t="shared" si="44"/>
        <v>0.12511130166603834</v>
      </c>
      <c r="M69" s="39">
        <f t="shared" si="44"/>
        <v>-0.37645447657087061</v>
      </c>
      <c r="N69" s="39">
        <f>N68-N21</f>
        <v>0.41895476207355387</v>
      </c>
    </row>
    <row r="70" spans="1:15" x14ac:dyDescent="0.3">
      <c r="A70" s="1" t="s">
        <v>196</v>
      </c>
      <c r="B70" s="46">
        <f>B22-B21</f>
        <v>-2666</v>
      </c>
      <c r="C70" s="46">
        <f t="shared" ref="C70:N70" si="45">C22-C21</f>
        <v>-1084</v>
      </c>
      <c r="D70" s="46">
        <f t="shared" si="45"/>
        <v>-331</v>
      </c>
      <c r="E70" s="46">
        <f t="shared" si="45"/>
        <v>-775</v>
      </c>
      <c r="F70" s="46">
        <f t="shared" si="45"/>
        <v>-996</v>
      </c>
      <c r="G70" s="46">
        <f t="shared" si="45"/>
        <v>1061</v>
      </c>
      <c r="H70" s="46">
        <f t="shared" si="45"/>
        <v>-476</v>
      </c>
      <c r="I70" s="46">
        <f t="shared" si="45"/>
        <v>1298.0470160312543</v>
      </c>
      <c r="J70" s="46">
        <f t="shared" si="45"/>
        <v>1361.3493223499008</v>
      </c>
      <c r="K70" s="46">
        <f t="shared" si="45"/>
        <v>1427.7387140635838</v>
      </c>
      <c r="L70" s="46">
        <f t="shared" si="45"/>
        <v>1497.3657401300006</v>
      </c>
      <c r="M70" s="46">
        <f t="shared" si="45"/>
        <v>1570.3882913797734</v>
      </c>
      <c r="N70" s="46">
        <f t="shared" si="45"/>
        <v>1646.9719585600888</v>
      </c>
    </row>
    <row r="72" spans="1:15" x14ac:dyDescent="0.3">
      <c r="A72" t="s">
        <v>206</v>
      </c>
      <c r="B72" s="61">
        <v>112.69333115384613</v>
      </c>
    </row>
    <row r="73" spans="1:15" x14ac:dyDescent="0.3">
      <c r="O73" t="s">
        <v>224</v>
      </c>
    </row>
    <row r="75" spans="1:15" x14ac:dyDescent="0.3">
      <c r="A75" t="s">
        <v>215</v>
      </c>
      <c r="B75" t="s">
        <v>214</v>
      </c>
    </row>
    <row r="76" spans="1:15" x14ac:dyDescent="0.3">
      <c r="A76" t="s">
        <v>210</v>
      </c>
      <c r="B76" t="s">
        <v>211</v>
      </c>
    </row>
    <row r="77" spans="1:15" x14ac:dyDescent="0.3">
      <c r="A77" t="s">
        <v>212</v>
      </c>
      <c r="B77" t="s">
        <v>213</v>
      </c>
      <c r="O77" t="s">
        <v>222</v>
      </c>
    </row>
    <row r="78" spans="1:15" x14ac:dyDescent="0.3">
      <c r="A78">
        <v>2023</v>
      </c>
    </row>
    <row r="79" spans="1:15" x14ac:dyDescent="0.3">
      <c r="A79" t="s">
        <v>216</v>
      </c>
      <c r="B79" t="s">
        <v>218</v>
      </c>
    </row>
    <row r="80" spans="1:15" x14ac:dyDescent="0.3">
      <c r="A80" t="s">
        <v>217</v>
      </c>
      <c r="B80" t="s">
        <v>219</v>
      </c>
    </row>
    <row r="81" spans="1:2" x14ac:dyDescent="0.3">
      <c r="A81" t="s">
        <v>210</v>
      </c>
      <c r="B81" t="s">
        <v>220</v>
      </c>
    </row>
    <row r="82" spans="1:2" x14ac:dyDescent="0.3">
      <c r="A82" t="s">
        <v>212</v>
      </c>
      <c r="B82" t="s">
        <v>221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17F10-37F8-4B89-904D-0A80A1171E60}">
  <dimension ref="A1"/>
  <sheetViews>
    <sheetView workbookViewId="0">
      <selection activeCell="A11" sqref="A1:B11"/>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Historicals</vt:lpstr>
      <vt:lpstr>Segmental forecast</vt:lpstr>
      <vt:lpstr>Three Statements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hardy ramsden</cp:lastModifiedBy>
  <dcterms:created xsi:type="dcterms:W3CDTF">2020-05-20T17:26:08Z</dcterms:created>
  <dcterms:modified xsi:type="dcterms:W3CDTF">2024-08-13T13:45:10Z</dcterms:modified>
</cp:coreProperties>
</file>