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lucascooper/Desktop/"/>
    </mc:Choice>
  </mc:AlternateContent>
  <xr:revisionPtr revIDLastSave="0" documentId="13_ncr:1_{4487A46C-9825-8047-8D69-D9A492913420}" xr6:coauthVersionLast="47" xr6:coauthVersionMax="47" xr10:uidLastSave="{00000000-0000-0000-0000-000000000000}"/>
  <bookViews>
    <workbookView xWindow="0" yWindow="0" windowWidth="28800" windowHeight="180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 r="B34" i="3" s="1"/>
  <c r="B20" i="3"/>
  <c r="B21" i="3" s="1"/>
  <c r="B23" i="3" s="1"/>
  <c r="B22" i="3"/>
  <c r="B19" i="3" l="1"/>
  <c r="E182" i="1"/>
  <c r="D182" i="1"/>
  <c r="C182" i="1"/>
  <c r="B182" i="1"/>
  <c r="G179" i="1"/>
  <c r="G182" i="1" s="1"/>
  <c r="F179" i="1"/>
  <c r="F182" i="1" s="1"/>
  <c r="E179" i="1"/>
  <c r="D179" i="1"/>
  <c r="C179" i="1"/>
  <c r="B179" i="1"/>
  <c r="B171" i="1"/>
  <c r="B172" i="1" s="1"/>
  <c r="B170" i="1"/>
  <c r="G168" i="1"/>
  <c r="G171" i="1" s="1"/>
  <c r="G172" i="1" s="1"/>
  <c r="F168" i="1"/>
  <c r="F171" i="1" s="1"/>
  <c r="F172" i="1" s="1"/>
  <c r="E168" i="1"/>
  <c r="E171" i="1" s="1"/>
  <c r="E172" i="1" s="1"/>
  <c r="D168" i="1"/>
  <c r="D170" i="1" s="1"/>
  <c r="C168" i="1"/>
  <c r="C170" i="1" s="1"/>
  <c r="B168" i="1"/>
  <c r="E160" i="1"/>
  <c r="D160" i="1"/>
  <c r="C160" i="1"/>
  <c r="B160" i="1"/>
  <c r="G157" i="1"/>
  <c r="G160" i="1" s="1"/>
  <c r="F157" i="1"/>
  <c r="F160" i="1" s="1"/>
  <c r="E157" i="1"/>
  <c r="D157" i="1"/>
  <c r="C157" i="1"/>
  <c r="B157" i="1"/>
  <c r="G150" i="1"/>
  <c r="F150" i="1"/>
  <c r="E150" i="1"/>
  <c r="D150" i="1"/>
  <c r="G149" i="1"/>
  <c r="F149" i="1"/>
  <c r="E149" i="1"/>
  <c r="D149" i="1"/>
  <c r="B149" i="1"/>
  <c r="B150" i="1" s="1"/>
  <c r="G146" i="1"/>
  <c r="F146" i="1"/>
  <c r="E146" i="1"/>
  <c r="D146" i="1"/>
  <c r="B146" i="1"/>
  <c r="C144" i="1"/>
  <c r="C142" i="1"/>
  <c r="C146" i="1" s="1"/>
  <c r="C149" i="1" s="1"/>
  <c r="C150" i="1" s="1"/>
  <c r="C129" i="1"/>
  <c r="C128" i="1"/>
  <c r="C127" i="1"/>
  <c r="C126" i="1" s="1"/>
  <c r="G126" i="1"/>
  <c r="F126" i="1"/>
  <c r="E126" i="1"/>
  <c r="D126" i="1"/>
  <c r="B126" i="1"/>
  <c r="G122" i="1"/>
  <c r="F122" i="1"/>
  <c r="E122" i="1"/>
  <c r="D122" i="1"/>
  <c r="C122" i="1"/>
  <c r="B122" i="1"/>
  <c r="D121" i="1"/>
  <c r="D120" i="1"/>
  <c r="D119" i="1"/>
  <c r="D118" i="1" s="1"/>
  <c r="G118" i="1"/>
  <c r="G131" i="1" s="1"/>
  <c r="G138" i="1" s="1"/>
  <c r="F118" i="1"/>
  <c r="F131" i="1" s="1"/>
  <c r="F138" i="1" s="1"/>
  <c r="E118" i="1"/>
  <c r="C118" i="1"/>
  <c r="C131" i="1" s="1"/>
  <c r="C138" i="1" s="1"/>
  <c r="B118" i="1"/>
  <c r="B131" i="1" s="1"/>
  <c r="B138" i="1" s="1"/>
  <c r="G114" i="1"/>
  <c r="F114" i="1"/>
  <c r="E114" i="1"/>
  <c r="E131" i="1" s="1"/>
  <c r="E138" i="1" s="1"/>
  <c r="D114" i="1"/>
  <c r="D131" i="1" s="1"/>
  <c r="D138" i="1" s="1"/>
  <c r="C114" i="1"/>
  <c r="B114" i="1"/>
  <c r="E101" i="1"/>
  <c r="D101" i="1"/>
  <c r="C101" i="1"/>
  <c r="B101" i="1"/>
  <c r="G99" i="1"/>
  <c r="G101" i="1" s="1"/>
  <c r="F99" i="1"/>
  <c r="F101" i="1" s="1"/>
  <c r="E99" i="1"/>
  <c r="D99" i="1"/>
  <c r="C99" i="1"/>
  <c r="B99" i="1"/>
  <c r="B104" i="1"/>
  <c r="C104" i="1"/>
  <c r="D104" i="1"/>
  <c r="E104" i="1"/>
  <c r="F104" i="1"/>
  <c r="G104" i="1"/>
  <c r="G86" i="1"/>
  <c r="F86" i="1"/>
  <c r="E86" i="1"/>
  <c r="D86" i="1"/>
  <c r="C86" i="1"/>
  <c r="B86" i="1"/>
  <c r="G77" i="1"/>
  <c r="F77" i="1"/>
  <c r="E77" i="1"/>
  <c r="D77" i="1"/>
  <c r="C77" i="1"/>
  <c r="B77" i="1"/>
  <c r="G59" i="1"/>
  <c r="F59" i="1"/>
  <c r="E59" i="1"/>
  <c r="D59" i="1"/>
  <c r="C59" i="1"/>
  <c r="B59" i="1"/>
  <c r="G46" i="1"/>
  <c r="F46" i="1"/>
  <c r="E46" i="1"/>
  <c r="D46" i="1"/>
  <c r="C46" i="1"/>
  <c r="B46" i="1"/>
  <c r="G31" i="1"/>
  <c r="G37" i="1" s="1"/>
  <c r="F31" i="1"/>
  <c r="F37" i="1" s="1"/>
  <c r="E31" i="1"/>
  <c r="E37" i="1" s="1"/>
  <c r="D31" i="1"/>
  <c r="D37" i="1" s="1"/>
  <c r="C31" i="1"/>
  <c r="C37" i="1" s="1"/>
  <c r="B31" i="1"/>
  <c r="B37" i="1" s="1"/>
  <c r="G7" i="1"/>
  <c r="F7" i="1"/>
  <c r="E7" i="1"/>
  <c r="D7" i="1"/>
  <c r="C7" i="1"/>
  <c r="B7" i="1"/>
  <c r="G4" i="1"/>
  <c r="F4" i="1"/>
  <c r="E4" i="1"/>
  <c r="D4" i="1"/>
  <c r="C4" i="1"/>
  <c r="B4" i="1"/>
  <c r="C171" i="1" l="1"/>
  <c r="C172" i="1" s="1"/>
  <c r="D171" i="1"/>
  <c r="D172" i="1" s="1"/>
  <c r="C60" i="1"/>
  <c r="C61" i="1" s="1"/>
  <c r="B60" i="1"/>
  <c r="B61" i="1" s="1"/>
  <c r="G10" i="1"/>
  <c r="G12" i="1" s="1"/>
  <c r="F60" i="1"/>
  <c r="F61" i="1" s="1"/>
  <c r="D10" i="1"/>
  <c r="D12" i="1" s="1"/>
  <c r="D60" i="1"/>
  <c r="D61" i="1" s="1"/>
  <c r="E60" i="1"/>
  <c r="E61" i="1" s="1"/>
  <c r="G60" i="1"/>
  <c r="G61" i="1" s="1"/>
  <c r="F10" i="1"/>
  <c r="F12" i="1" s="1"/>
  <c r="C10" i="1"/>
  <c r="C12" i="1" s="1"/>
  <c r="E10" i="1"/>
  <c r="E12" i="1" s="1"/>
  <c r="B10" i="1"/>
  <c r="B12" i="1" s="1"/>
  <c r="A17" i="3" l="1"/>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I22" i="3"/>
  <c r="I28" i="3"/>
  <c r="H28" i="3"/>
  <c r="G28" i="3"/>
  <c r="F28" i="3"/>
  <c r="E28" i="3"/>
  <c r="D28" i="3"/>
  <c r="C28" i="3"/>
  <c r="B28" i="3"/>
  <c r="B29" i="3" s="1"/>
  <c r="I24" i="3"/>
  <c r="H24" i="3"/>
  <c r="G24" i="3"/>
  <c r="F24" i="3"/>
  <c r="E24" i="3"/>
  <c r="D24" i="3"/>
  <c r="C24" i="3"/>
  <c r="B24" i="3"/>
  <c r="B25" i="3" s="1"/>
  <c r="B27" i="3" s="1"/>
  <c r="C20" i="3"/>
  <c r="D20" i="3"/>
  <c r="E20" i="3"/>
  <c r="F20" i="3"/>
  <c r="G20" i="3"/>
  <c r="H20" i="3"/>
  <c r="I20" i="3"/>
  <c r="I21" i="3" s="1"/>
  <c r="I23" i="3" s="1"/>
  <c r="J1" i="3"/>
  <c r="K1" i="3" s="1"/>
  <c r="L1" i="3" s="1"/>
  <c r="M1" i="3" s="1"/>
  <c r="N1" i="3" s="1"/>
  <c r="H1" i="3"/>
  <c r="G1" i="3" s="1"/>
  <c r="F1" i="3" s="1"/>
  <c r="E1" i="3" s="1"/>
  <c r="D1" i="3" s="1"/>
  <c r="C1" i="3" s="1"/>
  <c r="B1" i="3" s="1"/>
  <c r="I39" i="3" l="1"/>
  <c r="G39" i="3"/>
  <c r="G42" i="3"/>
  <c r="I42" i="3"/>
  <c r="B31" i="3"/>
  <c r="E21" i="3"/>
  <c r="E23" i="3" s="1"/>
  <c r="G25" i="3"/>
  <c r="G27" i="3" s="1"/>
  <c r="G29" i="3"/>
  <c r="G31" i="3" s="1"/>
  <c r="F21" i="3"/>
  <c r="F23" i="3" s="1"/>
  <c r="I25" i="3"/>
  <c r="I27" i="3" s="1"/>
  <c r="D21" i="3"/>
  <c r="D23" i="3" s="1"/>
  <c r="I29" i="3"/>
  <c r="I31" i="3" s="1"/>
  <c r="F39" i="3"/>
  <c r="C25" i="3"/>
  <c r="C27" i="3" s="1"/>
  <c r="C29" i="3"/>
  <c r="C31" i="3" s="1"/>
  <c r="G32" i="3"/>
  <c r="H21" i="3"/>
  <c r="H23" i="3" s="1"/>
  <c r="D25" i="3"/>
  <c r="D27" i="3" s="1"/>
  <c r="D29" i="3"/>
  <c r="D31" i="3" s="1"/>
  <c r="E25" i="3"/>
  <c r="E27" i="3" s="1"/>
  <c r="E29" i="3"/>
  <c r="E31" i="3" s="1"/>
  <c r="I32" i="3"/>
  <c r="F25" i="3"/>
  <c r="F27" i="3" s="1"/>
  <c r="F29" i="3"/>
  <c r="F31" i="3" s="1"/>
  <c r="B32" i="3"/>
  <c r="B33" i="3" s="1"/>
  <c r="C21" i="3"/>
  <c r="C23" i="3" s="1"/>
  <c r="H25" i="3"/>
  <c r="H27" i="3" s="1"/>
  <c r="H29" i="3"/>
  <c r="H31" i="3" s="1"/>
  <c r="E39" i="3"/>
  <c r="C32" i="3"/>
  <c r="D36" i="3"/>
  <c r="D39" i="3"/>
  <c r="D42" i="3"/>
  <c r="D32" i="3"/>
  <c r="E36" i="3"/>
  <c r="E42" i="3"/>
  <c r="E32" i="3"/>
  <c r="F36" i="3"/>
  <c r="F42" i="3"/>
  <c r="G21" i="3"/>
  <c r="G23" i="3" s="1"/>
  <c r="F32" i="3"/>
  <c r="G36" i="3"/>
  <c r="H36" i="3"/>
  <c r="H39" i="3"/>
  <c r="H42" i="3"/>
  <c r="H32" i="3"/>
  <c r="I33" i="3" s="1"/>
  <c r="I36" i="3"/>
  <c r="B36" i="3"/>
  <c r="B39" i="3"/>
  <c r="B42" i="3"/>
  <c r="C36" i="3"/>
  <c r="C39" i="3"/>
  <c r="C42" i="3"/>
  <c r="C183" i="1"/>
  <c r="I179" i="1"/>
  <c r="I182" i="1" s="1"/>
  <c r="I183" i="1" s="1"/>
  <c r="H179" i="1"/>
  <c r="H182" i="1" s="1"/>
  <c r="H183" i="1" s="1"/>
  <c r="G183" i="1"/>
  <c r="F183" i="1"/>
  <c r="E183" i="1"/>
  <c r="D183" i="1"/>
  <c r="B183" i="1"/>
  <c r="I168" i="1"/>
  <c r="I170" i="1" s="1"/>
  <c r="H168" i="1"/>
  <c r="H170" i="1" s="1"/>
  <c r="H171" i="1" s="1"/>
  <c r="H172" i="1" s="1"/>
  <c r="H132" i="1"/>
  <c r="I132" i="1"/>
  <c r="I157" i="1"/>
  <c r="I160" i="1" s="1"/>
  <c r="I161" i="1" s="1"/>
  <c r="H157" i="1"/>
  <c r="H160" i="1" s="1"/>
  <c r="H161" i="1" s="1"/>
  <c r="G161" i="1"/>
  <c r="F161" i="1"/>
  <c r="E161" i="1"/>
  <c r="D161" i="1"/>
  <c r="C161" i="1"/>
  <c r="B161" i="1"/>
  <c r="G33" i="3" l="1"/>
  <c r="C33" i="3"/>
  <c r="I171" i="1"/>
  <c r="I172" i="1" s="1"/>
  <c r="E33" i="3"/>
  <c r="H33" i="3"/>
  <c r="F33" i="3"/>
  <c r="D33" i="3"/>
  <c r="I126" i="1"/>
  <c r="H126" i="1"/>
  <c r="I122" i="1"/>
  <c r="H122" i="1"/>
  <c r="I118" i="1"/>
  <c r="H118" i="1"/>
  <c r="H114" i="1"/>
  <c r="H18" i="3" s="1"/>
  <c r="H34" i="3" s="1"/>
  <c r="G18" i="3"/>
  <c r="F18" i="3"/>
  <c r="E18" i="3"/>
  <c r="D18" i="3"/>
  <c r="D34" i="3" s="1"/>
  <c r="C18" i="3"/>
  <c r="I114" i="1"/>
  <c r="I18" i="3" s="1"/>
  <c r="I146" i="1"/>
  <c r="I149" i="1" s="1"/>
  <c r="H146" i="1"/>
  <c r="H149" i="1" s="1"/>
  <c r="B40" i="3" l="1"/>
  <c r="B37" i="3"/>
  <c r="B43" i="3"/>
  <c r="E19" i="3"/>
  <c r="E40" i="3"/>
  <c r="E37" i="3"/>
  <c r="E43" i="3"/>
  <c r="C19" i="3"/>
  <c r="C43" i="3"/>
  <c r="C37" i="3"/>
  <c r="C40" i="3"/>
  <c r="F19" i="3"/>
  <c r="F40" i="3"/>
  <c r="F37" i="3"/>
  <c r="F43" i="3"/>
  <c r="G19" i="3"/>
  <c r="G43" i="3"/>
  <c r="G40" i="3"/>
  <c r="G37" i="3"/>
  <c r="G34" i="3"/>
  <c r="E34" i="3"/>
  <c r="H19" i="3"/>
  <c r="H37" i="3"/>
  <c r="H43" i="3"/>
  <c r="H40" i="3"/>
  <c r="D19" i="3"/>
  <c r="D40" i="3"/>
  <c r="D37" i="3"/>
  <c r="D43" i="3"/>
  <c r="I19" i="3"/>
  <c r="I40" i="3"/>
  <c r="I37" i="3"/>
  <c r="I34" i="3"/>
  <c r="I43" i="3"/>
  <c r="F34" i="3"/>
  <c r="C34" i="3"/>
  <c r="H131" i="1"/>
  <c r="H138" i="1" s="1"/>
  <c r="H139" i="1" s="1"/>
  <c r="I131" i="1"/>
  <c r="E139" i="1" l="1"/>
  <c r="G139" i="1"/>
  <c r="D139" i="1"/>
  <c r="F139" i="1"/>
  <c r="I138" i="1"/>
  <c r="B139" i="1" s="1"/>
  <c r="C139" i="1"/>
  <c r="H99" i="1"/>
  <c r="I99" i="1"/>
  <c r="H86" i="1"/>
  <c r="I86" i="1"/>
  <c r="H59" i="1"/>
  <c r="I59" i="1"/>
  <c r="H46" i="1"/>
  <c r="H60" i="1" s="1"/>
  <c r="I46" i="1"/>
  <c r="H31" i="1"/>
  <c r="H37" i="1" s="1"/>
  <c r="I31" i="1"/>
  <c r="I37" i="1" s="1"/>
  <c r="H7" i="1"/>
  <c r="I7" i="1"/>
  <c r="H4" i="1"/>
  <c r="I4" i="1"/>
  <c r="I10" i="1" l="1"/>
  <c r="H10" i="1"/>
  <c r="H150" i="1" s="1"/>
  <c r="E20" i="1"/>
  <c r="F20" i="1"/>
  <c r="I12" i="1"/>
  <c r="I20" i="1" s="1"/>
  <c r="I150" i="1"/>
  <c r="B20" i="1"/>
  <c r="C20" i="1"/>
  <c r="D20" i="1"/>
  <c r="I60" i="1"/>
  <c r="I61" i="1" s="1"/>
  <c r="H61" i="1"/>
  <c r="H12" i="1" l="1"/>
  <c r="H20" i="1" s="1"/>
  <c r="I65" i="1"/>
  <c r="I77" i="1" s="1"/>
  <c r="I101" i="1" s="1"/>
  <c r="G20" i="1"/>
  <c r="H65" i="1" l="1"/>
  <c r="H77" i="1" s="1"/>
  <c r="H101" i="1" s="1"/>
  <c r="H103" i="1" s="1"/>
  <c r="H1" i="1"/>
  <c r="G1" i="1" s="1"/>
  <c r="F1" i="1" s="1"/>
  <c r="E1" i="1" s="1"/>
  <c r="D1" i="1" s="1"/>
  <c r="C1" i="1" s="1"/>
  <c r="B1" i="1" s="1"/>
  <c r="I102" i="1" l="1"/>
  <c r="I103" i="1" s="1"/>
  <c r="I104" i="1" s="1"/>
  <c r="H1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0"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<sst xmlns="http://schemas.openxmlformats.org/spreadsheetml/2006/main" count="253" uniqueCount="150">
  <si>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</si>
  <si>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</si>
  <si>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</si>
  <si>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</si>
  <si>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</si>
  <si>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</si>
  <si>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</si>
  <si>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</si>
  <si>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</si>
  <si>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</si>
  <si>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</si>
  <si>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</si>
  <si>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</si>
  <si>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</si>
  <si>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</si>
  <si>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</si>
  <si>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</si>
  <si>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</si>
  <si>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</si>
  <si>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</si>
  <si>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</si>
  <si>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</si>
  <si>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</si>
  <si>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</si>
  <si>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</si>
  <si>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</si>
  <si>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</si>
  <si>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</si>
  <si>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</si>
  <si>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</si>
  <si>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</si>
  <si>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</si>
  <si>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</si>
  <si>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</si>
  <si>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</si>
  <si>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</si>
  <si>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</si>
  <si>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</si>
  <si>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</si>
  <si>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</si>
  <si>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</si>
  <si>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</si>
  <si>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</si>
  <si>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</si>
  <si>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</si>
  <si>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</si>
  <si>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</si>
  <si>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</si>
  <si>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</si>
  <si>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</si>
  <si>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</si>
  <si>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</si>
  <si>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</si>
  <si>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</si>
  <si>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</si>
  <si>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</si>
  <si>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</si>
  <si>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</si>
  <si>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</si>
  <si>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</si>
  <si>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</si>
  <si>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</si>
  <si>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</si>
  <si>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</si>
  <si>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</si>
  <si>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</si>
  <si>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</si>
  <si>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</si>
  <si>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</si>
  <si>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</si>
  <si>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</si>
  <si>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</si>
  <si>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</si>
  <si>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</si>
  <si>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</si>
  <si>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</si>
  <si>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</si>
  <si>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</si>
  <si>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</si>
  <si>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</si>
  <si>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</si>
  <si>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</si>
  <si>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</si>
  <si>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</si>
  <si>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</si>
  <si>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</si>
  <si>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</si>
  <si>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</si>
  <si>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</si>
  <si>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</si>
  <si>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</si>
  <si>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</si>
  <si>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</si>
  <si>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</si>
  <si>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</si>
  <si>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</si>
  <si>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</si>
  <si>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</si>
  <si>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</si>
  <si>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</si>
  <si>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</si>
  <si>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</si>
  <si>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</si>
  <si>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</si>
  <si>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</si>
  <si>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</si>
  <si>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</si>
  <si>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</si>
  <si>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</si>
  <si>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</si>
  <si>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</si>
  <si>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</si>
  <si>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</si>
  <si>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</si>
  <si>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</si>
  <si>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</si>
  <si>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</si>
  <si>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</si>
  <si>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</si>
  <si>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</si>
  <si>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</si>
  <si>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</si>
  <si>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</si>
  <si>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</si>
  <si>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</si>
  <si>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</si>
  <si>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</si>
  <si>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</si>
  <si>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</si>
  <si>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</si>
  <si>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</si>
  <si>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</si>
  <si>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</si>
  <si>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</si>
  <si>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</si>
  <si>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</si>
  <si>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</si>
  <si>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</si>
  <si>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</si>
  <si>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</si>
  <si>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</si>
  <si>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</si>
  <si>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</si>
  <si>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</si>
  <si>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disposals of property, plant and equipment</t>
  </si>
  <si>
    <t>investments in reverse repurchase agreements</t>
  </si>
  <si>
    <t>long term debt payments, including current portion</t>
  </si>
  <si>
    <t>payments on current lease and other financing obligations</t>
  </si>
  <si>
    <t>tax payments for net share settlements of equity awards</t>
  </si>
  <si>
    <t>excess tax benefit from share based payment arrangement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</si>
</sst>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 fontId="0" fillId="0" borderId="0" xfId="1" applyNumberFormat="1" applyFont="1"/>
    <xf numFmtId="1" fontId="0" fillId="0" borderId="3" xfId="1" applyNumberFormat="1" applyFont="1" applyBorder="1"/>
    <xf numFmtId="1" fontId="2" fillId="0" borderId="0" xfId="1" applyNumberFormat="1" applyFont="1"/>
    <xf numFmtId="1" fontId="0" fillId="0" borderId="1" xfId="1" applyNumberFormat="1" applyFont="1" applyBorder="1"/>
    <xf numFmtId="1" fontId="2" fillId="0" borderId="1" xfId="1" applyNumberFormat="1" applyFont="1" applyBorder="1"/>
    <xf numFmtId="1" fontId="2" fillId="0" borderId="2" xfId="1" applyNumberFormat="1" applyFont="1" applyBorder="1"/>
    <xf numFmtId="2"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1"/>
  <sheetViews>
    <sheetView zoomScale="94" workbookViewId="0">
      <pane ySplit="1" topLeftCell="A19" activePane="bottomLeft" state="frozen"/>
      <selection pane="bottomLeft" activeCell="L182" sqref="L182"/>
    </sheetView>
  </sheetViews>
  <sheetFormatPr baseColWidth="10" defaultColWidth="8.83203125" defaultRowHeight="15" x14ac:dyDescent="0.2"/>
  <cols>
    <col min="1" max="1" width="101.332031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49">
        <v>37403</v>
      </c>
      <c r="H2" s="3">
        <v>44538</v>
      </c>
      <c r="I2" s="3">
        <v>46710</v>
      </c>
    </row>
    <row r="3" spans="1:9" x14ac:dyDescent="0.2">
      <c r="A3" s="23" t="s">
        <v>29</v>
      </c>
      <c r="B3" s="24">
        <v>16534</v>
      </c>
      <c r="C3" s="24">
        <v>17405</v>
      </c>
      <c r="D3" s="24">
        <v>19038</v>
      </c>
      <c r="E3" s="24">
        <v>20441</v>
      </c>
      <c r="F3" s="24">
        <v>21643</v>
      </c>
      <c r="G3" s="50">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51">
        <f t="shared" si="1"/>
        <v>16241</v>
      </c>
      <c r="H4" s="9">
        <f t="shared" ref="H4" si="2">+H2-H3</f>
        <v>19962</v>
      </c>
      <c r="I4" s="9">
        <f>+I2-I3</f>
        <v>21479</v>
      </c>
    </row>
    <row r="5" spans="1:9" x14ac:dyDescent="0.2">
      <c r="A5" s="11" t="s">
        <v>22</v>
      </c>
      <c r="B5" s="3">
        <v>3213</v>
      </c>
      <c r="C5" s="3">
        <v>3278</v>
      </c>
      <c r="D5" s="3">
        <v>3341</v>
      </c>
      <c r="E5" s="3">
        <v>3577</v>
      </c>
      <c r="F5" s="3">
        <v>3753</v>
      </c>
      <c r="G5" s="49">
        <v>3592</v>
      </c>
      <c r="H5" s="3">
        <v>3114</v>
      </c>
      <c r="I5" s="3">
        <v>3850</v>
      </c>
    </row>
    <row r="6" spans="1:9" x14ac:dyDescent="0.2">
      <c r="A6" s="11" t="s">
        <v>23</v>
      </c>
      <c r="B6" s="3">
        <v>6679</v>
      </c>
      <c r="C6" s="3">
        <v>7191</v>
      </c>
      <c r="D6" s="3">
        <v>7222</v>
      </c>
      <c r="E6" s="3">
        <v>7934</v>
      </c>
      <c r="F6" s="3">
        <v>8949</v>
      </c>
      <c r="G6" s="49">
        <v>9534</v>
      </c>
      <c r="H6" s="3">
        <v>9911</v>
      </c>
      <c r="I6" s="3">
        <v>10954</v>
      </c>
    </row>
    <row r="7" spans="1:9" x14ac:dyDescent="0.2">
      <c r="A7" s="22" t="s">
        <v>24</v>
      </c>
      <c r="B7" s="21">
        <f t="shared" ref="B7:G7" si="3">+B5+B6</f>
        <v>9892</v>
      </c>
      <c r="C7" s="21">
        <f t="shared" si="3"/>
        <v>10469</v>
      </c>
      <c r="D7" s="21">
        <f t="shared" si="3"/>
        <v>10563</v>
      </c>
      <c r="E7" s="21">
        <f t="shared" si="3"/>
        <v>11511</v>
      </c>
      <c r="F7" s="21">
        <f t="shared" si="3"/>
        <v>12702</v>
      </c>
      <c r="G7" s="52">
        <f t="shared" si="3"/>
        <v>13126</v>
      </c>
      <c r="H7" s="21">
        <f t="shared" ref="H7" si="4">+H5+H6</f>
        <v>13025</v>
      </c>
      <c r="I7" s="21">
        <f>+I5+I6</f>
        <v>14804</v>
      </c>
    </row>
    <row r="8" spans="1:9" x14ac:dyDescent="0.2">
      <c r="A8" s="2" t="s">
        <v>25</v>
      </c>
      <c r="B8" s="3">
        <v>28</v>
      </c>
      <c r="C8" s="3">
        <v>19</v>
      </c>
      <c r="D8" s="3">
        <v>59</v>
      </c>
      <c r="E8" s="3">
        <v>54</v>
      </c>
      <c r="F8" s="3">
        <v>49</v>
      </c>
      <c r="G8" s="49">
        <v>89</v>
      </c>
      <c r="H8" s="3">
        <v>262</v>
      </c>
      <c r="I8" s="3">
        <v>205</v>
      </c>
    </row>
    <row r="9" spans="1:9" x14ac:dyDescent="0.2">
      <c r="A9" s="2" t="s">
        <v>5</v>
      </c>
      <c r="B9" s="3">
        <v>-58</v>
      </c>
      <c r="C9" s="3">
        <v>-140</v>
      </c>
      <c r="D9" s="3">
        <v>-196</v>
      </c>
      <c r="E9" s="3">
        <v>66</v>
      </c>
      <c r="F9" s="3">
        <v>-78</v>
      </c>
      <c r="G9" s="49">
        <v>139</v>
      </c>
      <c r="H9" s="3">
        <v>14</v>
      </c>
      <c r="I9" s="3">
        <v>-181</v>
      </c>
    </row>
    <row r="10" spans="1:9" x14ac:dyDescent="0.2">
      <c r="A10" s="4" t="s">
        <v>26</v>
      </c>
      <c r="B10" s="5">
        <f t="shared" ref="B10:G10" si="5">+B4-B7-B8-B9</f>
        <v>4205</v>
      </c>
      <c r="C10" s="5">
        <f t="shared" si="5"/>
        <v>4623</v>
      </c>
      <c r="D10" s="5">
        <f t="shared" si="5"/>
        <v>4886</v>
      </c>
      <c r="E10" s="5">
        <f t="shared" si="5"/>
        <v>4325</v>
      </c>
      <c r="F10" s="5">
        <f t="shared" si="5"/>
        <v>4801</v>
      </c>
      <c r="G10" s="53">
        <f t="shared" si="5"/>
        <v>2887</v>
      </c>
      <c r="H10" s="5">
        <f t="shared" ref="H10" si="6">+H4-H7-H8-H9</f>
        <v>6661</v>
      </c>
      <c r="I10" s="5">
        <f>+I4-I7-I8-I9</f>
        <v>6651</v>
      </c>
    </row>
    <row r="11" spans="1:9" x14ac:dyDescent="0.2">
      <c r="A11" s="2" t="s">
        <v>27</v>
      </c>
      <c r="B11" s="3">
        <v>932</v>
      </c>
      <c r="C11" s="3">
        <v>863</v>
      </c>
      <c r="D11" s="3">
        <v>646</v>
      </c>
      <c r="E11" s="3">
        <v>2392</v>
      </c>
      <c r="F11" s="3">
        <v>772</v>
      </c>
      <c r="G11" s="49">
        <v>348</v>
      </c>
      <c r="H11" s="3">
        <v>934</v>
      </c>
      <c r="I11" s="3">
        <v>605</v>
      </c>
    </row>
    <row r="12" spans="1:9" ht="16" thickBot="1" x14ac:dyDescent="0.25">
      <c r="A12" s="6" t="s">
        <v>30</v>
      </c>
      <c r="B12" s="7">
        <f t="shared" ref="B12:G12" si="7">+B10-B11</f>
        <v>3273</v>
      </c>
      <c r="C12" s="7">
        <f t="shared" si="7"/>
        <v>3760</v>
      </c>
      <c r="D12" s="7">
        <f t="shared" si="7"/>
        <v>4240</v>
      </c>
      <c r="E12" s="7">
        <f t="shared" si="7"/>
        <v>1933</v>
      </c>
      <c r="F12" s="7">
        <f t="shared" si="7"/>
        <v>4029</v>
      </c>
      <c r="G12" s="54">
        <f t="shared" si="7"/>
        <v>2539</v>
      </c>
      <c r="H12" s="7">
        <f t="shared" ref="H12" si="8">+H10-H11</f>
        <v>5727</v>
      </c>
      <c r="I12" s="7">
        <f>+I10-I11</f>
        <v>6046</v>
      </c>
    </row>
    <row r="13" spans="1:9" ht="16" thickTop="1" x14ac:dyDescent="0.2">
      <c r="A13" s="1" t="s">
        <v>8</v>
      </c>
      <c r="G13" s="55"/>
    </row>
    <row r="14" spans="1:9" x14ac:dyDescent="0.2">
      <c r="A14" s="2" t="s">
        <v>6</v>
      </c>
      <c r="B14">
        <v>1.9</v>
      </c>
      <c r="C14">
        <v>2.21</v>
      </c>
      <c r="D14">
        <v>2.56</v>
      </c>
      <c r="E14">
        <v>1.19</v>
      </c>
      <c r="F14">
        <v>2.5499999999999998</v>
      </c>
      <c r="G14" s="55">
        <v>1.63</v>
      </c>
      <c r="H14">
        <v>3.64</v>
      </c>
      <c r="I14">
        <v>3.83</v>
      </c>
    </row>
    <row r="15" spans="1:9" x14ac:dyDescent="0.2">
      <c r="A15" s="2" t="s">
        <v>7</v>
      </c>
      <c r="B15">
        <v>1.85</v>
      </c>
      <c r="C15">
        <v>2.16</v>
      </c>
      <c r="D15">
        <v>2.5099999999999998</v>
      </c>
      <c r="E15">
        <v>1.17</v>
      </c>
      <c r="F15">
        <v>2.4900000000000002</v>
      </c>
      <c r="G15" s="55">
        <v>1.6</v>
      </c>
      <c r="H15">
        <v>3.56</v>
      </c>
      <c r="I15">
        <v>3.75</v>
      </c>
    </row>
    <row r="16" spans="1:9" x14ac:dyDescent="0.2">
      <c r="A16" s="1" t="s">
        <v>9</v>
      </c>
      <c r="G16" s="55"/>
    </row>
    <row r="17" spans="1:9" x14ac:dyDescent="0.2">
      <c r="A17" s="2" t="s">
        <v>6</v>
      </c>
      <c r="B17">
        <v>1723.5</v>
      </c>
      <c r="C17">
        <v>1697.9</v>
      </c>
      <c r="D17">
        <v>1657.8</v>
      </c>
      <c r="E17">
        <v>1623.8</v>
      </c>
      <c r="F17">
        <v>1579.7</v>
      </c>
      <c r="G17" s="55">
        <v>1558.8</v>
      </c>
      <c r="H17" s="8">
        <v>1573</v>
      </c>
      <c r="I17" s="8">
        <v>1578.8</v>
      </c>
    </row>
    <row r="18" spans="1:9" x14ac:dyDescent="0.2">
      <c r="A18" s="2" t="s">
        <v>7</v>
      </c>
      <c r="B18">
        <v>1768.8</v>
      </c>
      <c r="C18">
        <v>1742.5</v>
      </c>
      <c r="D18">
        <v>1692</v>
      </c>
      <c r="E18">
        <v>1659.1</v>
      </c>
      <c r="F18">
        <v>1618.4</v>
      </c>
      <c r="G18" s="55">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c r="B28" s="3">
        <v>4337</v>
      </c>
      <c r="C28" s="3">
        <v>4838</v>
      </c>
      <c r="D28" s="3">
        <v>5055</v>
      </c>
      <c r="E28" s="3">
        <v>5261</v>
      </c>
      <c r="F28" s="3">
        <v>5622</v>
      </c>
      <c r="G28" s="3">
        <v>7367</v>
      </c>
      <c r="H28" s="3"/>
      <c r="I28" s="3"/>
    </row>
    <row r="29" spans="1:9" x14ac:dyDescent="0.2">
      <c r="A29" s="11" t="s">
        <v>36</v>
      </c>
      <c r="B29" s="3">
        <v>389</v>
      </c>
      <c r="C29" s="3"/>
      <c r="D29" s="3"/>
      <c r="E29" s="3"/>
      <c r="F29" s="3"/>
      <c r="G29" s="3"/>
      <c r="H29" s="3">
        <v>6854</v>
      </c>
      <c r="I29" s="3">
        <v>8420</v>
      </c>
    </row>
    <row r="30" spans="1:9" x14ac:dyDescent="0.2">
      <c r="A30" s="11" t="s">
        <v>37</v>
      </c>
      <c r="B30" s="3">
        <v>1968</v>
      </c>
      <c r="C30" s="3">
        <v>1489</v>
      </c>
      <c r="D30" s="3">
        <v>1150</v>
      </c>
      <c r="E30" s="3">
        <v>1130</v>
      </c>
      <c r="F30" s="3">
        <v>1968</v>
      </c>
      <c r="G30" s="3">
        <v>1653</v>
      </c>
      <c r="H30" s="3">
        <v>1498</v>
      </c>
      <c r="I30" s="3">
        <v>2129</v>
      </c>
    </row>
    <row r="31" spans="1:9" x14ac:dyDescent="0.2">
      <c r="A31" s="4" t="s">
        <v>10</v>
      </c>
      <c r="B31" s="5">
        <f t="shared" ref="B31:G31" si="10">+SUM(B25:B30)</f>
        <v>15976</v>
      </c>
      <c r="C31" s="5">
        <f t="shared" si="10"/>
        <v>15025</v>
      </c>
      <c r="D31" s="5">
        <f t="shared" si="10"/>
        <v>16061</v>
      </c>
      <c r="E31" s="5">
        <f t="shared" si="10"/>
        <v>15134</v>
      </c>
      <c r="F31" s="5">
        <f t="shared" si="10"/>
        <v>16525</v>
      </c>
      <c r="G31" s="5">
        <f t="shared" si="10"/>
        <v>20556</v>
      </c>
      <c r="H31" s="5">
        <f t="shared" ref="H31" si="11">+SUM(H25:H30)</f>
        <v>26291</v>
      </c>
      <c r="I31" s="5">
        <f>+SUM(I25:I30)</f>
        <v>28213</v>
      </c>
    </row>
    <row r="32" spans="1:9" x14ac:dyDescent="0.2">
      <c r="A32" s="2" t="s">
        <v>38</v>
      </c>
      <c r="B32" s="3">
        <v>3011</v>
      </c>
      <c r="C32" s="3">
        <v>3520</v>
      </c>
      <c r="D32" s="3">
        <v>3989</v>
      </c>
      <c r="E32" s="3">
        <v>4454</v>
      </c>
      <c r="F32" s="3">
        <v>4744</v>
      </c>
      <c r="G32" s="3">
        <v>4866</v>
      </c>
      <c r="H32" s="3">
        <v>4904</v>
      </c>
      <c r="I32" s="3">
        <v>4791</v>
      </c>
    </row>
    <row r="33" spans="1:9" x14ac:dyDescent="0.2">
      <c r="A33" s="2" t="s">
        <v>39</v>
      </c>
      <c r="B33" s="3">
        <v>281</v>
      </c>
      <c r="C33" s="3"/>
      <c r="D33" s="3"/>
      <c r="E33" s="3"/>
      <c r="F33" s="3"/>
      <c r="G33" s="3">
        <v>3097</v>
      </c>
      <c r="H33" s="3">
        <v>3113</v>
      </c>
      <c r="I33" s="3">
        <v>2926</v>
      </c>
    </row>
    <row r="34" spans="1:9" x14ac:dyDescent="0.2">
      <c r="A34" s="2" t="s">
        <v>40</v>
      </c>
      <c r="B34" s="3">
        <v>131</v>
      </c>
      <c r="C34" s="3">
        <v>281</v>
      </c>
      <c r="D34" s="3">
        <v>283</v>
      </c>
      <c r="E34" s="3">
        <v>285</v>
      </c>
      <c r="F34" s="3">
        <v>283</v>
      </c>
      <c r="G34" s="3">
        <v>274</v>
      </c>
      <c r="H34" s="3">
        <v>269</v>
      </c>
      <c r="I34" s="3">
        <v>286</v>
      </c>
    </row>
    <row r="35" spans="1:9" x14ac:dyDescent="0.2">
      <c r="A35" s="2" t="s">
        <v>41</v>
      </c>
      <c r="B35" s="3">
        <v>2201</v>
      </c>
      <c r="C35" s="3">
        <v>131</v>
      </c>
      <c r="D35" s="3">
        <v>139</v>
      </c>
      <c r="E35" s="3">
        <v>154</v>
      </c>
      <c r="F35" s="3">
        <v>154</v>
      </c>
      <c r="G35" s="3">
        <v>223</v>
      </c>
      <c r="H35" s="3">
        <v>242</v>
      </c>
      <c r="I35" s="3">
        <v>284</v>
      </c>
    </row>
    <row r="36" spans="1:9" x14ac:dyDescent="0.2">
      <c r="A36" s="2" t="s">
        <v>42</v>
      </c>
      <c r="B36" s="3"/>
      <c r="C36" s="3">
        <v>2439</v>
      </c>
      <c r="D36" s="3">
        <v>2787</v>
      </c>
      <c r="E36" s="3">
        <v>2509</v>
      </c>
      <c r="F36" s="3">
        <v>2011</v>
      </c>
      <c r="G36" s="3">
        <v>2326</v>
      </c>
      <c r="H36" s="3">
        <v>2921</v>
      </c>
      <c r="I36" s="3">
        <v>3821</v>
      </c>
    </row>
    <row r="37" spans="1:9" ht="16" thickBot="1" x14ac:dyDescent="0.25">
      <c r="A37" s="6" t="s">
        <v>43</v>
      </c>
      <c r="B37" s="7">
        <f t="shared" ref="B37:G37" si="12">+SUM(B31:B36)</f>
        <v>21600</v>
      </c>
      <c r="C37" s="7">
        <f t="shared" si="12"/>
        <v>21396</v>
      </c>
      <c r="D37" s="7">
        <f t="shared" si="12"/>
        <v>23259</v>
      </c>
      <c r="E37" s="7">
        <f t="shared" si="12"/>
        <v>22536</v>
      </c>
      <c r="F37" s="7">
        <f t="shared" si="12"/>
        <v>23717</v>
      </c>
      <c r="G37" s="7">
        <f t="shared" si="12"/>
        <v>31342</v>
      </c>
      <c r="H37" s="7">
        <f t="shared" ref="H37" si="13">+SUM(H31:H36)</f>
        <v>37740</v>
      </c>
      <c r="I37" s="7">
        <f>+SUM(I31:I36)</f>
        <v>40321</v>
      </c>
    </row>
    <row r="38" spans="1:9" ht="16" thickTop="1" x14ac:dyDescent="0.2">
      <c r="A38" s="1" t="s">
        <v>44</v>
      </c>
      <c r="B38" s="3"/>
      <c r="C38" s="3"/>
      <c r="D38" s="3"/>
      <c r="E38" s="3"/>
      <c r="F38" s="3"/>
      <c r="G38" s="3"/>
      <c r="H38" s="3"/>
      <c r="I38" s="3"/>
    </row>
    <row r="39" spans="1:9" x14ac:dyDescent="0.2">
      <c r="A39" s="2" t="s">
        <v>45</v>
      </c>
      <c r="B39" s="3"/>
      <c r="C39" s="3"/>
      <c r="D39" s="3"/>
      <c r="E39" s="3"/>
      <c r="F39" s="3"/>
      <c r="G39" s="3"/>
      <c r="H39" s="3"/>
      <c r="I39" s="3"/>
    </row>
    <row r="40" spans="1:9" x14ac:dyDescent="0.2">
      <c r="A40" s="11" t="s">
        <v>46</v>
      </c>
      <c r="B40" s="3">
        <v>107</v>
      </c>
      <c r="C40" s="3">
        <v>44</v>
      </c>
      <c r="D40" s="3">
        <v>6</v>
      </c>
      <c r="E40" s="3">
        <v>6</v>
      </c>
      <c r="F40" s="3">
        <v>6</v>
      </c>
      <c r="G40" s="3">
        <v>3</v>
      </c>
      <c r="H40" s="3">
        <v>0</v>
      </c>
      <c r="I40" s="3">
        <v>500</v>
      </c>
    </row>
    <row r="41" spans="1:9" x14ac:dyDescent="0.2">
      <c r="A41" s="11" t="s">
        <v>47</v>
      </c>
      <c r="B41" s="3">
        <v>74</v>
      </c>
      <c r="C41" s="3">
        <v>1</v>
      </c>
      <c r="D41" s="3">
        <v>325</v>
      </c>
      <c r="E41" s="3">
        <v>336</v>
      </c>
      <c r="F41" s="3">
        <v>9</v>
      </c>
      <c r="G41" s="3">
        <v>248</v>
      </c>
      <c r="H41" s="3">
        <v>2</v>
      </c>
      <c r="I41" s="3">
        <v>10</v>
      </c>
    </row>
    <row r="42" spans="1:9" x14ac:dyDescent="0.2">
      <c r="A42" s="11" t="s">
        <v>11</v>
      </c>
      <c r="B42" s="3">
        <v>2131</v>
      </c>
      <c r="C42" s="3">
        <v>2191</v>
      </c>
      <c r="D42" s="3">
        <v>2048</v>
      </c>
      <c r="E42" s="3">
        <v>2279</v>
      </c>
      <c r="F42" s="3">
        <v>2612</v>
      </c>
      <c r="G42" s="3">
        <v>2248</v>
      </c>
      <c r="H42" s="3">
        <v>2836</v>
      </c>
      <c r="I42" s="3">
        <v>3358</v>
      </c>
    </row>
    <row r="43" spans="1:9" x14ac:dyDescent="0.2">
      <c r="A43" s="11" t="s">
        <v>48</v>
      </c>
      <c r="C43" s="3">
        <v>3037</v>
      </c>
      <c r="D43" s="3"/>
      <c r="E43" s="3"/>
      <c r="F43" s="3">
        <v>5010</v>
      </c>
      <c r="G43" s="3">
        <v>445</v>
      </c>
      <c r="H43" s="3">
        <v>467</v>
      </c>
      <c r="I43" s="3">
        <v>420</v>
      </c>
    </row>
    <row r="44" spans="1:9" x14ac:dyDescent="0.2">
      <c r="A44" s="11" t="s">
        <v>12</v>
      </c>
      <c r="B44" s="3">
        <v>3951</v>
      </c>
      <c r="C44" s="3">
        <v>85</v>
      </c>
      <c r="D44" s="3">
        <v>3011</v>
      </c>
      <c r="E44" s="3">
        <v>3269</v>
      </c>
      <c r="F44" s="3"/>
      <c r="G44" s="3">
        <v>5184</v>
      </c>
      <c r="H44" s="3">
        <v>6063</v>
      </c>
      <c r="I44" s="3">
        <v>6220</v>
      </c>
    </row>
    <row r="45" spans="1:9" x14ac:dyDescent="0.2">
      <c r="A45" s="11" t="s">
        <v>49</v>
      </c>
      <c r="B45" s="3">
        <v>71</v>
      </c>
      <c r="C45" s="3"/>
      <c r="D45" s="3">
        <v>84</v>
      </c>
      <c r="E45" s="3">
        <v>150</v>
      </c>
      <c r="F45" s="3">
        <v>229</v>
      </c>
      <c r="G45" s="3">
        <v>156</v>
      </c>
      <c r="H45" s="3">
        <v>306</v>
      </c>
      <c r="I45" s="3">
        <v>222</v>
      </c>
    </row>
    <row r="46" spans="1:9" x14ac:dyDescent="0.2">
      <c r="A46" s="4" t="s">
        <v>13</v>
      </c>
      <c r="B46" s="5">
        <f>+SUM(B40:B45)</f>
        <v>6334</v>
      </c>
      <c r="C46" s="5">
        <f t="shared" ref="C46:G46" si="14">+SUM(C40:C45)</f>
        <v>5358</v>
      </c>
      <c r="D46" s="5">
        <f t="shared" si="14"/>
        <v>5474</v>
      </c>
      <c r="E46" s="5">
        <f t="shared" si="14"/>
        <v>6040</v>
      </c>
      <c r="F46" s="5">
        <f t="shared" si="14"/>
        <v>7866</v>
      </c>
      <c r="G46" s="5">
        <f t="shared" si="14"/>
        <v>8284</v>
      </c>
      <c r="H46" s="5">
        <f t="shared" ref="H46" si="15">+SUM(H40:H45)</f>
        <v>9674</v>
      </c>
      <c r="I46" s="5">
        <f>+SUM(I40:I45)</f>
        <v>10730</v>
      </c>
    </row>
    <row r="47" spans="1:9" x14ac:dyDescent="0.2">
      <c r="A47" s="2" t="s">
        <v>50</v>
      </c>
      <c r="B47" s="3">
        <v>1079</v>
      </c>
      <c r="C47" s="3">
        <v>2010</v>
      </c>
      <c r="D47" s="3">
        <v>3471</v>
      </c>
      <c r="E47" s="3">
        <v>3468</v>
      </c>
      <c r="F47" s="3">
        <v>3464</v>
      </c>
      <c r="G47" s="3">
        <v>9406</v>
      </c>
      <c r="H47" s="3">
        <v>9413</v>
      </c>
      <c r="I47" s="3">
        <v>8920</v>
      </c>
    </row>
    <row r="48" spans="1:9" x14ac:dyDescent="0.2">
      <c r="A48" s="2" t="s">
        <v>51</v>
      </c>
      <c r="B48" s="3"/>
      <c r="C48" s="3"/>
      <c r="D48" s="3"/>
      <c r="E48" s="3"/>
      <c r="F48" s="3"/>
      <c r="G48" s="3">
        <v>2913</v>
      </c>
      <c r="H48" s="3">
        <v>2931</v>
      </c>
      <c r="I48" s="3">
        <v>2777</v>
      </c>
    </row>
    <row r="49" spans="1:9" x14ac:dyDescent="0.2">
      <c r="A49" s="2" t="s">
        <v>52</v>
      </c>
      <c r="B49" s="3">
        <v>1480</v>
      </c>
      <c r="C49" s="3">
        <v>1770</v>
      </c>
      <c r="D49" s="3">
        <v>1907</v>
      </c>
      <c r="E49" s="3">
        <v>3216</v>
      </c>
      <c r="F49" s="3">
        <v>3347</v>
      </c>
      <c r="G49" s="3">
        <v>2684</v>
      </c>
      <c r="H49" s="3">
        <v>2955</v>
      </c>
      <c r="I49" s="3">
        <v>2613</v>
      </c>
    </row>
    <row r="50" spans="1:9" x14ac:dyDescent="0.2">
      <c r="A50" s="2" t="s">
        <v>53</v>
      </c>
      <c r="B50" s="3"/>
      <c r="C50" s="3"/>
      <c r="D50" s="3"/>
      <c r="E50" s="3"/>
      <c r="F50" s="3"/>
      <c r="G50" s="3"/>
      <c r="H50" s="3"/>
      <c r="I50" s="3"/>
    </row>
    <row r="51" spans="1:9" x14ac:dyDescent="0.2">
      <c r="A51" s="11" t="s">
        <v>54</v>
      </c>
      <c r="B51" s="3"/>
      <c r="C51" s="3"/>
      <c r="D51" s="3"/>
      <c r="E51" s="3"/>
      <c r="F51" s="3"/>
      <c r="G51" s="3"/>
      <c r="H51" s="3">
        <v>0</v>
      </c>
      <c r="I51" s="3">
        <v>0</v>
      </c>
    </row>
    <row r="52" spans="1:9" x14ac:dyDescent="0.2">
      <c r="A52" s="2" t="s">
        <v>55</v>
      </c>
      <c r="B52" s="3"/>
      <c r="C52" s="3"/>
      <c r="D52" s="3"/>
      <c r="E52" s="3"/>
      <c r="F52" s="3"/>
      <c r="G52" s="3"/>
      <c r="H52" s="3"/>
      <c r="I52" s="3"/>
    </row>
    <row r="53" spans="1:9" x14ac:dyDescent="0.2">
      <c r="A53" s="11" t="s">
        <v>56</v>
      </c>
      <c r="B53" s="3"/>
      <c r="C53" s="3"/>
      <c r="D53" s="3"/>
      <c r="E53" s="3"/>
      <c r="F53" s="3"/>
      <c r="G53" s="3"/>
      <c r="H53" s="3"/>
      <c r="I53" s="3"/>
    </row>
    <row r="54" spans="1:9" x14ac:dyDescent="0.2">
      <c r="A54" s="17" t="s">
        <v>57</v>
      </c>
      <c r="B54" s="3"/>
      <c r="C54" s="3"/>
      <c r="D54" s="3"/>
      <c r="E54" s="3"/>
      <c r="F54" s="3"/>
      <c r="G54" s="3"/>
      <c r="H54" s="3"/>
      <c r="I54" s="3"/>
    </row>
    <row r="55" spans="1:9" x14ac:dyDescent="0.2">
      <c r="A55" s="17" t="s">
        <v>58</v>
      </c>
      <c r="B55" s="3">
        <v>3</v>
      </c>
      <c r="C55" s="3">
        <v>3</v>
      </c>
      <c r="D55" s="3">
        <v>3</v>
      </c>
      <c r="E55" s="3">
        <v>3</v>
      </c>
      <c r="F55" s="3">
        <v>3</v>
      </c>
      <c r="G55" s="3">
        <v>3</v>
      </c>
      <c r="H55" s="3">
        <v>3</v>
      </c>
      <c r="I55" s="3">
        <v>3</v>
      </c>
    </row>
    <row r="56" spans="1:9" x14ac:dyDescent="0.2">
      <c r="A56" s="17" t="s">
        <v>59</v>
      </c>
      <c r="B56" s="3">
        <v>6773</v>
      </c>
      <c r="C56" s="3">
        <v>7786</v>
      </c>
      <c r="D56" s="3">
        <v>8638</v>
      </c>
      <c r="E56" s="3">
        <v>6384</v>
      </c>
      <c r="F56" s="3">
        <v>7163</v>
      </c>
      <c r="G56" s="3">
        <v>8299</v>
      </c>
      <c r="H56" s="3">
        <v>9965</v>
      </c>
      <c r="I56" s="3">
        <v>11484</v>
      </c>
    </row>
    <row r="57" spans="1:9" x14ac:dyDescent="0.2">
      <c r="A57" s="17" t="s">
        <v>60</v>
      </c>
      <c r="B57" s="3">
        <v>1246</v>
      </c>
      <c r="C57" s="3">
        <v>318</v>
      </c>
      <c r="D57" s="3">
        <v>-213</v>
      </c>
      <c r="E57" s="3">
        <v>-92</v>
      </c>
      <c r="F57" s="3">
        <v>231</v>
      </c>
      <c r="G57" s="3">
        <v>-56</v>
      </c>
      <c r="H57" s="3">
        <v>-380</v>
      </c>
      <c r="I57" s="3">
        <v>318</v>
      </c>
    </row>
    <row r="58" spans="1:9" x14ac:dyDescent="0.2">
      <c r="A58" s="17" t="s">
        <v>61</v>
      </c>
      <c r="B58" s="3">
        <v>4685</v>
      </c>
      <c r="C58" s="3">
        <v>4151</v>
      </c>
      <c r="D58" s="3">
        <v>3979</v>
      </c>
      <c r="E58" s="3">
        <v>3517</v>
      </c>
      <c r="F58" s="3">
        <v>1643</v>
      </c>
      <c r="G58" s="3">
        <v>-191</v>
      </c>
      <c r="H58" s="3">
        <v>3179</v>
      </c>
      <c r="I58" s="3">
        <v>3476</v>
      </c>
    </row>
    <row r="59" spans="1:9" x14ac:dyDescent="0.2">
      <c r="A59" s="4" t="s">
        <v>62</v>
      </c>
      <c r="B59" s="5">
        <f t="shared" ref="B59:G59" si="16">+SUM(B54:B58)</f>
        <v>12707</v>
      </c>
      <c r="C59" s="5">
        <f t="shared" si="16"/>
        <v>12258</v>
      </c>
      <c r="D59" s="5">
        <f t="shared" si="16"/>
        <v>12407</v>
      </c>
      <c r="E59" s="5">
        <f t="shared" si="16"/>
        <v>9812</v>
      </c>
      <c r="F59" s="5">
        <f t="shared" si="16"/>
        <v>9040</v>
      </c>
      <c r="G59" s="5">
        <f t="shared" si="16"/>
        <v>8055</v>
      </c>
      <c r="H59" s="5">
        <f t="shared" ref="H59" si="17">+SUM(H54:H58)</f>
        <v>12767</v>
      </c>
      <c r="I59" s="5">
        <f>+SUM(I54:I58)</f>
        <v>15281</v>
      </c>
    </row>
    <row r="60" spans="1:9" ht="16" thickBot="1" x14ac:dyDescent="0.25">
      <c r="A60" s="6" t="s">
        <v>63</v>
      </c>
      <c r="B60" s="7">
        <f t="shared" ref="B60:G60" si="18">+SUM(B46:B51)+B59</f>
        <v>21600</v>
      </c>
      <c r="C60" s="7">
        <f t="shared" si="18"/>
        <v>21396</v>
      </c>
      <c r="D60" s="7">
        <f t="shared" si="18"/>
        <v>23259</v>
      </c>
      <c r="E60" s="7">
        <f t="shared" si="18"/>
        <v>22536</v>
      </c>
      <c r="F60" s="7">
        <f t="shared" si="18"/>
        <v>23717</v>
      </c>
      <c r="G60" s="7">
        <f t="shared" si="18"/>
        <v>31342</v>
      </c>
      <c r="H60" s="7">
        <f t="shared" ref="H60" si="19">+SUM(H46:H51)+H59</f>
        <v>37740</v>
      </c>
      <c r="I60" s="7">
        <f>+SUM(I46:I51)+I59</f>
        <v>40321</v>
      </c>
    </row>
    <row r="61" spans="1:9" s="12" customFormat="1" ht="16" thickTop="1" x14ac:dyDescent="0.2">
      <c r="A61" s="12" t="s">
        <v>3</v>
      </c>
      <c r="B61" s="13">
        <f t="shared" ref="B61:H61" si="20">+B60-B37</f>
        <v>0</v>
      </c>
      <c r="C61" s="13">
        <f t="shared" si="20"/>
        <v>0</v>
      </c>
      <c r="D61" s="13">
        <f t="shared" si="20"/>
        <v>0</v>
      </c>
      <c r="E61" s="13">
        <f t="shared" si="20"/>
        <v>0</v>
      </c>
      <c r="F61" s="13">
        <f t="shared" si="20"/>
        <v>0</v>
      </c>
      <c r="G61" s="13">
        <f>+G60-G37</f>
        <v>0</v>
      </c>
      <c r="H61" s="13">
        <f t="shared" si="20"/>
        <v>0</v>
      </c>
      <c r="I61" s="13">
        <f>+I60-I37</f>
        <v>0</v>
      </c>
    </row>
    <row r="62" spans="1:9" x14ac:dyDescent="0.2">
      <c r="A62" s="14" t="s">
        <v>1</v>
      </c>
      <c r="B62" s="14"/>
      <c r="C62" s="14"/>
      <c r="D62" s="14"/>
      <c r="E62" s="14"/>
      <c r="F62" s="14"/>
      <c r="G62" s="14"/>
      <c r="H62" s="14"/>
      <c r="I62" s="14"/>
    </row>
    <row r="63" spans="1:9" x14ac:dyDescent="0.2">
      <c r="A63" t="s">
        <v>15</v>
      </c>
    </row>
    <row r="64" spans="1:9" x14ac:dyDescent="0.2">
      <c r="A64" s="1" t="s">
        <v>64</v>
      </c>
    </row>
    <row r="65" spans="1:9" s="1" customFormat="1" x14ac:dyDescent="0.2">
      <c r="A65" s="10" t="s">
        <v>65</v>
      </c>
      <c r="B65" s="9">
        <v>3273</v>
      </c>
      <c r="C65" s="9">
        <v>3760</v>
      </c>
      <c r="D65" s="9">
        <v>4240</v>
      </c>
      <c r="E65" s="9">
        <v>1933</v>
      </c>
      <c r="F65" s="9">
        <v>4029</v>
      </c>
      <c r="G65" s="9">
        <v>2539</v>
      </c>
      <c r="H65" s="9">
        <f>+H12</f>
        <v>5727</v>
      </c>
      <c r="I65" s="9">
        <f>+I12</f>
        <v>6046</v>
      </c>
    </row>
    <row r="66" spans="1:9" s="1" customFormat="1" x14ac:dyDescent="0.2">
      <c r="A66" s="2" t="s">
        <v>66</v>
      </c>
      <c r="B66" s="3"/>
      <c r="C66" s="3"/>
      <c r="D66" s="3"/>
      <c r="E66" s="3"/>
      <c r="F66" s="3"/>
      <c r="G66" s="3"/>
      <c r="H66" s="3"/>
      <c r="I66" s="3"/>
    </row>
    <row r="67" spans="1:9" x14ac:dyDescent="0.2">
      <c r="A67" s="11" t="s">
        <v>67</v>
      </c>
      <c r="B67" s="3">
        <v>606</v>
      </c>
      <c r="C67" s="3">
        <v>649</v>
      </c>
      <c r="D67" s="3">
        <v>706</v>
      </c>
      <c r="E67" s="3">
        <v>747</v>
      </c>
      <c r="F67" s="3">
        <v>705</v>
      </c>
      <c r="G67" s="3">
        <v>721</v>
      </c>
      <c r="H67" s="3">
        <v>744</v>
      </c>
      <c r="I67" s="3">
        <v>717</v>
      </c>
    </row>
    <row r="68" spans="1:9" x14ac:dyDescent="0.2">
      <c r="A68" s="11" t="s">
        <v>68</v>
      </c>
      <c r="B68" s="3">
        <v>-113</v>
      </c>
      <c r="C68" s="3">
        <v>-80</v>
      </c>
      <c r="D68" s="3">
        <v>-273</v>
      </c>
      <c r="E68" s="3">
        <v>647</v>
      </c>
      <c r="F68" s="3">
        <v>34</v>
      </c>
      <c r="G68" s="3">
        <v>-380</v>
      </c>
      <c r="H68" s="3">
        <v>-385</v>
      </c>
      <c r="I68" s="3">
        <v>-650</v>
      </c>
    </row>
    <row r="69" spans="1:9" x14ac:dyDescent="0.2">
      <c r="A69" s="11" t="s">
        <v>69</v>
      </c>
      <c r="B69" s="3">
        <v>191</v>
      </c>
      <c r="C69" s="3">
        <v>236</v>
      </c>
      <c r="D69" s="3">
        <v>215</v>
      </c>
      <c r="E69" s="3">
        <v>218</v>
      </c>
      <c r="F69" s="3">
        <v>325</v>
      </c>
      <c r="G69" s="3">
        <v>429</v>
      </c>
      <c r="H69" s="3">
        <v>611</v>
      </c>
      <c r="I69" s="3">
        <v>638</v>
      </c>
    </row>
    <row r="70" spans="1:9" x14ac:dyDescent="0.2">
      <c r="A70" s="11" t="s">
        <v>70</v>
      </c>
      <c r="B70" s="3">
        <v>43</v>
      </c>
      <c r="C70" s="3">
        <v>13</v>
      </c>
      <c r="D70" s="3">
        <v>10</v>
      </c>
      <c r="E70" s="3">
        <v>27</v>
      </c>
      <c r="F70" s="3">
        <v>15</v>
      </c>
      <c r="G70" s="3">
        <v>398</v>
      </c>
      <c r="H70" s="3">
        <v>53</v>
      </c>
      <c r="I70" s="3">
        <v>123</v>
      </c>
    </row>
    <row r="71" spans="1:9" x14ac:dyDescent="0.2">
      <c r="A71" s="11" t="s">
        <v>71</v>
      </c>
      <c r="B71" s="3">
        <v>424</v>
      </c>
      <c r="C71" s="3">
        <v>98</v>
      </c>
      <c r="D71" s="3">
        <v>-117</v>
      </c>
      <c r="E71" s="3">
        <v>-99</v>
      </c>
      <c r="F71" s="3">
        <v>233</v>
      </c>
      <c r="G71" s="3">
        <v>23</v>
      </c>
      <c r="H71" s="3">
        <v>-138</v>
      </c>
      <c r="I71" s="3">
        <v>-26</v>
      </c>
    </row>
    <row r="72" spans="1:9" x14ac:dyDescent="0.2">
      <c r="A72" s="2" t="s">
        <v>72</v>
      </c>
      <c r="B72" s="3"/>
      <c r="C72" s="3"/>
      <c r="D72" s="3"/>
      <c r="E72" s="3"/>
      <c r="F72" s="3"/>
      <c r="G72" s="3"/>
      <c r="H72" s="3"/>
      <c r="I72" s="3"/>
    </row>
    <row r="73" spans="1:9" x14ac:dyDescent="0.2">
      <c r="A73" s="11" t="s">
        <v>73</v>
      </c>
      <c r="B73" s="3">
        <v>-216</v>
      </c>
      <c r="C73" s="3">
        <v>60</v>
      </c>
      <c r="D73" s="3">
        <v>-426</v>
      </c>
      <c r="E73" s="3">
        <v>187</v>
      </c>
      <c r="F73" s="3">
        <v>-270</v>
      </c>
      <c r="G73" s="3">
        <v>1239</v>
      </c>
      <c r="H73" s="3">
        <v>-1606</v>
      </c>
      <c r="I73" s="3">
        <v>-504</v>
      </c>
    </row>
    <row r="74" spans="1:9" x14ac:dyDescent="0.2">
      <c r="A74" s="11" t="s">
        <v>74</v>
      </c>
      <c r="B74" s="3">
        <v>-621</v>
      </c>
      <c r="C74" s="3">
        <v>-590</v>
      </c>
      <c r="D74" s="3">
        <v>-231</v>
      </c>
      <c r="E74" s="3">
        <v>-255</v>
      </c>
      <c r="F74" s="3">
        <v>-490</v>
      </c>
      <c r="G74" s="3">
        <v>-1854</v>
      </c>
      <c r="H74" s="3">
        <v>507</v>
      </c>
      <c r="I74" s="3">
        <v>-1676</v>
      </c>
    </row>
    <row r="75" spans="1:9" x14ac:dyDescent="0.2">
      <c r="A75" s="11" t="s">
        <v>99</v>
      </c>
      <c r="B75" s="3">
        <v>-144</v>
      </c>
      <c r="C75" s="3">
        <v>-161</v>
      </c>
      <c r="D75" s="3">
        <v>-120</v>
      </c>
      <c r="E75" s="3">
        <v>35</v>
      </c>
      <c r="F75" s="3">
        <v>-203</v>
      </c>
      <c r="G75" s="3">
        <v>-654</v>
      </c>
      <c r="H75" s="3">
        <v>-182</v>
      </c>
      <c r="I75" s="3">
        <v>-845</v>
      </c>
    </row>
    <row r="76" spans="1:9" x14ac:dyDescent="0.2">
      <c r="A76" s="11" t="s">
        <v>98</v>
      </c>
      <c r="B76" s="3">
        <v>1237</v>
      </c>
      <c r="C76" s="3">
        <v>-889</v>
      </c>
      <c r="D76" s="3">
        <v>-364</v>
      </c>
      <c r="E76" s="3">
        <v>1515</v>
      </c>
      <c r="F76" s="3">
        <v>1525</v>
      </c>
      <c r="G76" s="3">
        <v>24</v>
      </c>
      <c r="H76" s="3">
        <v>1326</v>
      </c>
      <c r="I76" s="3">
        <v>1365</v>
      </c>
    </row>
    <row r="77" spans="1:9" x14ac:dyDescent="0.2">
      <c r="A77" s="25" t="s">
        <v>75</v>
      </c>
      <c r="B77" s="26">
        <f t="shared" ref="B77:G77" si="21">+SUM(B65:B76)</f>
        <v>4680</v>
      </c>
      <c r="C77" s="26">
        <f t="shared" si="21"/>
        <v>3096</v>
      </c>
      <c r="D77" s="26">
        <f t="shared" si="21"/>
        <v>3640</v>
      </c>
      <c r="E77" s="26">
        <f t="shared" si="21"/>
        <v>4955</v>
      </c>
      <c r="F77" s="26">
        <f t="shared" si="21"/>
        <v>5903</v>
      </c>
      <c r="G77" s="26">
        <f t="shared" si="21"/>
        <v>2485</v>
      </c>
      <c r="H77" s="26">
        <f t="shared" ref="H77" si="22">+SUM(H65:H76)</f>
        <v>6657</v>
      </c>
      <c r="I77" s="26">
        <f>+SUM(I65:I76)</f>
        <v>5188</v>
      </c>
    </row>
    <row r="78" spans="1:9" x14ac:dyDescent="0.2">
      <c r="A78" s="1" t="s">
        <v>76</v>
      </c>
      <c r="B78" s="3"/>
      <c r="C78" s="3"/>
      <c r="D78" s="3"/>
      <c r="E78" s="3"/>
      <c r="F78" s="3"/>
      <c r="G78" s="3"/>
      <c r="H78" s="3"/>
      <c r="I78" s="3"/>
    </row>
    <row r="79" spans="1:9" x14ac:dyDescent="0.2">
      <c r="A79" s="2" t="s">
        <v>77</v>
      </c>
      <c r="B79" s="3">
        <v>-4936</v>
      </c>
      <c r="C79" s="3">
        <v>-5367</v>
      </c>
      <c r="D79" s="3">
        <v>-5928</v>
      </c>
      <c r="E79" s="3">
        <v>-4783</v>
      </c>
      <c r="F79" s="3">
        <v>-2937</v>
      </c>
      <c r="G79" s="3">
        <v>-2426</v>
      </c>
      <c r="H79" s="3">
        <v>-9961</v>
      </c>
      <c r="I79" s="3">
        <v>-12913</v>
      </c>
    </row>
    <row r="80" spans="1:9" x14ac:dyDescent="0.2">
      <c r="A80" s="2" t="s">
        <v>78</v>
      </c>
      <c r="B80" s="3">
        <v>3655</v>
      </c>
      <c r="C80" s="3">
        <v>2924</v>
      </c>
      <c r="D80" s="3">
        <v>3623</v>
      </c>
      <c r="E80" s="3">
        <v>3613</v>
      </c>
      <c r="F80" s="3">
        <v>1715</v>
      </c>
      <c r="G80" s="3">
        <v>74</v>
      </c>
      <c r="H80" s="3">
        <v>4236</v>
      </c>
      <c r="I80" s="3">
        <v>8199</v>
      </c>
    </row>
    <row r="81" spans="1:9" x14ac:dyDescent="0.2">
      <c r="A81" s="2" t="s">
        <v>79</v>
      </c>
      <c r="B81" s="3">
        <v>2216</v>
      </c>
      <c r="C81" s="3">
        <v>2386</v>
      </c>
      <c r="D81" s="3">
        <v>2423</v>
      </c>
      <c r="E81" s="3">
        <v>2496</v>
      </c>
      <c r="F81" s="3">
        <v>2072</v>
      </c>
      <c r="G81" s="3">
        <v>2379</v>
      </c>
      <c r="H81" s="3">
        <v>2449</v>
      </c>
      <c r="I81" s="3">
        <v>3967</v>
      </c>
    </row>
    <row r="82" spans="1:9" x14ac:dyDescent="0.2">
      <c r="A82" s="2" t="s">
        <v>145</v>
      </c>
      <c r="B82" s="3">
        <v>-150</v>
      </c>
      <c r="C82" s="3">
        <v>150</v>
      </c>
      <c r="D82" s="3"/>
      <c r="E82" s="3"/>
      <c r="F82" s="3"/>
      <c r="G82" s="3"/>
      <c r="H82" s="3"/>
      <c r="I82" s="3"/>
    </row>
    <row r="83" spans="1:9" x14ac:dyDescent="0.2">
      <c r="A83" s="2" t="s">
        <v>14</v>
      </c>
      <c r="B83" s="3">
        <v>-963</v>
      </c>
      <c r="C83" s="3">
        <v>-1143</v>
      </c>
      <c r="D83" s="3">
        <v>-1105</v>
      </c>
      <c r="E83" s="3">
        <v>-1028</v>
      </c>
      <c r="F83" s="3">
        <v>-1119</v>
      </c>
      <c r="G83" s="3">
        <v>-1086</v>
      </c>
      <c r="H83" s="3">
        <v>-695</v>
      </c>
      <c r="I83" s="3">
        <v>-758</v>
      </c>
    </row>
    <row r="84" spans="1:9" x14ac:dyDescent="0.2">
      <c r="A84" s="2" t="s">
        <v>144</v>
      </c>
      <c r="B84" s="3">
        <v>3</v>
      </c>
      <c r="C84" s="3">
        <v>10</v>
      </c>
      <c r="D84" s="3">
        <v>13</v>
      </c>
      <c r="E84" s="3">
        <v>3</v>
      </c>
      <c r="F84" s="3">
        <v>5</v>
      </c>
      <c r="G84" s="3"/>
      <c r="H84" s="3"/>
      <c r="I84" s="3"/>
    </row>
    <row r="85" spans="1:9" x14ac:dyDescent="0.2">
      <c r="A85" s="2" t="s">
        <v>80</v>
      </c>
      <c r="B85" s="3"/>
      <c r="C85" s="3">
        <v>6</v>
      </c>
      <c r="D85" s="3">
        <v>-34</v>
      </c>
      <c r="E85" s="3">
        <v>-25</v>
      </c>
      <c r="F85" s="3"/>
      <c r="G85" s="3">
        <v>31</v>
      </c>
      <c r="H85" s="3">
        <v>171</v>
      </c>
      <c r="I85" s="3">
        <v>-19</v>
      </c>
    </row>
    <row r="86" spans="1:9" x14ac:dyDescent="0.2">
      <c r="A86" s="27" t="s">
        <v>81</v>
      </c>
      <c r="B86" s="26">
        <f t="shared" ref="B86:G86" si="23">+SUM(B79:B85)</f>
        <v>-175</v>
      </c>
      <c r="C86" s="26">
        <f t="shared" si="23"/>
        <v>-1034</v>
      </c>
      <c r="D86" s="26">
        <f t="shared" si="23"/>
        <v>-1008</v>
      </c>
      <c r="E86" s="26">
        <f t="shared" si="23"/>
        <v>276</v>
      </c>
      <c r="F86" s="26">
        <f>+SUM(F79:F85)</f>
        <v>-264</v>
      </c>
      <c r="G86" s="26">
        <f t="shared" si="23"/>
        <v>-1028</v>
      </c>
      <c r="H86" s="26">
        <f t="shared" ref="H86" si="24">+SUM(H79:H85)</f>
        <v>-3800</v>
      </c>
      <c r="I86" s="26">
        <f>+SUM(I79:I85)</f>
        <v>-1524</v>
      </c>
    </row>
    <row r="87" spans="1:9" x14ac:dyDescent="0.2">
      <c r="A87" s="1" t="s">
        <v>82</v>
      </c>
      <c r="B87" s="3"/>
      <c r="C87" s="3"/>
      <c r="D87" s="3"/>
      <c r="E87" s="3"/>
      <c r="F87" s="3"/>
      <c r="G87" s="3"/>
      <c r="H87" s="3"/>
      <c r="I87" s="3"/>
    </row>
    <row r="88" spans="1:9" x14ac:dyDescent="0.2">
      <c r="A88" s="2" t="s">
        <v>83</v>
      </c>
      <c r="B88" s="3"/>
      <c r="C88" s="3">
        <v>981</v>
      </c>
      <c r="D88" s="3">
        <v>1482</v>
      </c>
      <c r="E88" s="3"/>
      <c r="F88" s="3">
        <v>0</v>
      </c>
      <c r="G88" s="3">
        <v>6134</v>
      </c>
      <c r="H88" s="3"/>
      <c r="I88" s="3"/>
    </row>
    <row r="89" spans="1:9" x14ac:dyDescent="0.2">
      <c r="A89" t="s">
        <v>146</v>
      </c>
      <c r="B89" s="3">
        <v>-7</v>
      </c>
      <c r="C89" s="3">
        <v>-106</v>
      </c>
      <c r="D89" s="3">
        <v>-44</v>
      </c>
      <c r="E89" s="3">
        <v>-6</v>
      </c>
      <c r="F89" s="3">
        <v>-6</v>
      </c>
      <c r="G89" s="3"/>
      <c r="H89" s="3"/>
      <c r="I89" s="3"/>
    </row>
    <row r="90" spans="1:9" x14ac:dyDescent="0.2">
      <c r="A90" s="2" t="s">
        <v>84</v>
      </c>
      <c r="B90" s="3">
        <v>-63</v>
      </c>
      <c r="C90" s="3">
        <v>-67</v>
      </c>
      <c r="D90" s="3">
        <v>327</v>
      </c>
      <c r="E90" s="3">
        <v>13</v>
      </c>
      <c r="F90" s="3">
        <v>-325</v>
      </c>
      <c r="G90" s="3">
        <v>49</v>
      </c>
      <c r="H90" s="3">
        <v>0</v>
      </c>
      <c r="I90" s="3">
        <v>0</v>
      </c>
    </row>
    <row r="91" spans="1:9" x14ac:dyDescent="0.2">
      <c r="A91" t="s">
        <v>147</v>
      </c>
      <c r="B91" s="3">
        <v>-19</v>
      </c>
      <c r="C91" s="3">
        <v>-7</v>
      </c>
      <c r="D91" s="3">
        <v>-17</v>
      </c>
      <c r="E91" s="3">
        <v>-23</v>
      </c>
      <c r="F91" s="3">
        <v>-27</v>
      </c>
      <c r="G91" s="3"/>
      <c r="H91" s="3">
        <v>-52</v>
      </c>
      <c r="I91" s="3">
        <v>15</v>
      </c>
    </row>
    <row r="92" spans="1:9" x14ac:dyDescent="0.2">
      <c r="A92" s="2" t="s">
        <v>85</v>
      </c>
      <c r="B92" s="3"/>
      <c r="C92" s="3"/>
      <c r="D92" s="3">
        <v>489</v>
      </c>
      <c r="E92" s="3"/>
      <c r="F92" s="3"/>
      <c r="G92" s="3"/>
      <c r="H92" s="3">
        <v>-197</v>
      </c>
      <c r="I92" s="3">
        <v>0</v>
      </c>
    </row>
    <row r="93" spans="1:9" x14ac:dyDescent="0.2">
      <c r="A93" s="2" t="s">
        <v>86</v>
      </c>
      <c r="B93" s="3">
        <v>514</v>
      </c>
      <c r="C93" s="3">
        <v>507</v>
      </c>
      <c r="D93" s="3">
        <v>177</v>
      </c>
      <c r="E93" s="3">
        <v>733</v>
      </c>
      <c r="F93" s="3">
        <v>700</v>
      </c>
      <c r="G93" s="3">
        <v>885</v>
      </c>
      <c r="H93" s="3">
        <v>1172</v>
      </c>
      <c r="I93" s="3">
        <v>1151</v>
      </c>
    </row>
    <row r="94" spans="1:9" x14ac:dyDescent="0.2">
      <c r="A94" s="2" t="s">
        <v>149</v>
      </c>
      <c r="B94" s="3">
        <v>218</v>
      </c>
      <c r="C94" s="3">
        <v>281</v>
      </c>
      <c r="D94" s="3"/>
      <c r="E94" s="3"/>
      <c r="F94" s="3"/>
      <c r="G94" s="3"/>
      <c r="H94" s="3"/>
      <c r="I94" s="3"/>
    </row>
    <row r="95" spans="1:9" x14ac:dyDescent="0.2">
      <c r="A95" s="2" t="s">
        <v>16</v>
      </c>
      <c r="B95" s="3">
        <v>-2534</v>
      </c>
      <c r="C95" s="3">
        <v>-3238</v>
      </c>
      <c r="D95" s="3">
        <v>-3223</v>
      </c>
      <c r="E95" s="3">
        <v>-4254</v>
      </c>
      <c r="F95" s="3">
        <v>-4286</v>
      </c>
      <c r="G95" s="3">
        <v>-3067</v>
      </c>
      <c r="H95" s="3">
        <v>-608</v>
      </c>
      <c r="I95" s="3">
        <v>-4014</v>
      </c>
    </row>
    <row r="96" spans="1:9" x14ac:dyDescent="0.2">
      <c r="A96" s="2" t="s">
        <v>87</v>
      </c>
      <c r="B96" s="3">
        <v>-899</v>
      </c>
      <c r="C96" s="3">
        <v>-1022</v>
      </c>
      <c r="D96" s="3">
        <v>-1133</v>
      </c>
      <c r="E96" s="3">
        <v>-1243</v>
      </c>
      <c r="F96" s="3">
        <v>-1332</v>
      </c>
      <c r="G96" s="3">
        <v>-1452</v>
      </c>
      <c r="H96" s="3">
        <v>-1638</v>
      </c>
      <c r="I96" s="3">
        <v>-1837</v>
      </c>
    </row>
    <row r="97" spans="1:9" x14ac:dyDescent="0.2">
      <c r="A97" s="2" t="s">
        <v>148</v>
      </c>
      <c r="B97" s="3"/>
      <c r="C97" s="3"/>
      <c r="D97" s="3"/>
      <c r="E97" s="3">
        <v>-55</v>
      </c>
      <c r="F97" s="3">
        <v>-17</v>
      </c>
      <c r="G97" s="3"/>
      <c r="H97" s="3"/>
      <c r="I97" s="3"/>
    </row>
    <row r="98" spans="1:9" x14ac:dyDescent="0.2">
      <c r="A98" s="2" t="s">
        <v>88</v>
      </c>
      <c r="B98" s="3"/>
      <c r="C98" s="3"/>
      <c r="D98" s="3"/>
      <c r="E98" s="3"/>
      <c r="F98" s="3"/>
      <c r="G98" s="3">
        <v>-58</v>
      </c>
      <c r="H98" s="3">
        <v>-136</v>
      </c>
      <c r="I98" s="3">
        <v>-151</v>
      </c>
    </row>
    <row r="99" spans="1:9" x14ac:dyDescent="0.2">
      <c r="A99" s="27" t="s">
        <v>89</v>
      </c>
      <c r="B99" s="26">
        <f t="shared" ref="B99:G99" si="25">+SUM(B88:B98)</f>
        <v>-2790</v>
      </c>
      <c r="C99" s="26">
        <f t="shared" si="25"/>
        <v>-2671</v>
      </c>
      <c r="D99" s="26">
        <f t="shared" si="25"/>
        <v>-1942</v>
      </c>
      <c r="E99" s="26">
        <f t="shared" si="25"/>
        <v>-4835</v>
      </c>
      <c r="F99" s="26">
        <f t="shared" si="25"/>
        <v>-5293</v>
      </c>
      <c r="G99" s="26">
        <f t="shared" si="25"/>
        <v>2491</v>
      </c>
      <c r="H99" s="26">
        <f t="shared" ref="H99" si="26">+SUM(H90:H98)</f>
        <v>-1459</v>
      </c>
      <c r="I99" s="26">
        <f>+SUM(I90:I98)</f>
        <v>-4836</v>
      </c>
    </row>
    <row r="100" spans="1:9" x14ac:dyDescent="0.2">
      <c r="A100" s="2" t="s">
        <v>90</v>
      </c>
      <c r="B100" s="3">
        <v>-83</v>
      </c>
      <c r="C100" s="3">
        <v>-105</v>
      </c>
      <c r="D100" s="3">
        <v>-20</v>
      </c>
      <c r="E100" s="3">
        <v>45</v>
      </c>
      <c r="F100" s="3">
        <v>-129</v>
      </c>
      <c r="G100" s="3">
        <v>-66</v>
      </c>
      <c r="H100" s="3">
        <v>143</v>
      </c>
      <c r="I100" s="3">
        <v>-143</v>
      </c>
    </row>
    <row r="101" spans="1:9" x14ac:dyDescent="0.2">
      <c r="A101" s="27" t="s">
        <v>91</v>
      </c>
      <c r="B101" s="26">
        <f t="shared" ref="B101:G101" si="27">+B77+B86+B99+B100</f>
        <v>1632</v>
      </c>
      <c r="C101" s="26">
        <f t="shared" si="27"/>
        <v>-714</v>
      </c>
      <c r="D101" s="26">
        <f t="shared" si="27"/>
        <v>670</v>
      </c>
      <c r="E101" s="26">
        <f t="shared" si="27"/>
        <v>441</v>
      </c>
      <c r="F101" s="26">
        <f t="shared" si="27"/>
        <v>217</v>
      </c>
      <c r="G101" s="26">
        <f t="shared" si="27"/>
        <v>3882</v>
      </c>
      <c r="H101" s="26">
        <f t="shared" ref="H101" si="28">+H77+H86+H99+H100</f>
        <v>1541</v>
      </c>
      <c r="I101" s="26">
        <f>+I77+I86+I99+I100</f>
        <v>-1315</v>
      </c>
    </row>
    <row r="102" spans="1:9" x14ac:dyDescent="0.2">
      <c r="A102" t="s">
        <v>92</v>
      </c>
      <c r="B102" s="3">
        <v>2220</v>
      </c>
      <c r="C102" s="3">
        <v>3852</v>
      </c>
      <c r="D102" s="3">
        <v>3138</v>
      </c>
      <c r="E102" s="3">
        <v>3808</v>
      </c>
      <c r="F102" s="3">
        <v>4249</v>
      </c>
      <c r="G102" s="3">
        <v>4466</v>
      </c>
      <c r="H102" s="3">
        <v>8348</v>
      </c>
      <c r="I102" s="3">
        <f>+H103</f>
        <v>9889</v>
      </c>
    </row>
    <row r="103" spans="1:9" ht="16" thickBot="1" x14ac:dyDescent="0.25">
      <c r="A103" s="6" t="s">
        <v>93</v>
      </c>
      <c r="B103" s="7">
        <v>3852</v>
      </c>
      <c r="C103" s="7">
        <v>3138</v>
      </c>
      <c r="D103" s="7">
        <v>3808</v>
      </c>
      <c r="E103" s="7">
        <v>4249</v>
      </c>
      <c r="F103" s="7">
        <v>4466</v>
      </c>
      <c r="G103" s="7">
        <v>8348</v>
      </c>
      <c r="H103" s="7">
        <f>+H101+H102</f>
        <v>9889</v>
      </c>
      <c r="I103" s="7">
        <f>+I101+I102</f>
        <v>8574</v>
      </c>
    </row>
    <row r="104" spans="1:9" s="12" customFormat="1" ht="16" thickTop="1" x14ac:dyDescent="0.2">
      <c r="A104" s="12" t="s">
        <v>19</v>
      </c>
      <c r="B104" s="13">
        <f t="shared" ref="B104:H104" si="29">+B103-B25</f>
        <v>0</v>
      </c>
      <c r="C104" s="13">
        <f t="shared" si="29"/>
        <v>0</v>
      </c>
      <c r="D104" s="13">
        <f t="shared" si="29"/>
        <v>0</v>
      </c>
      <c r="E104" s="13">
        <f t="shared" si="29"/>
        <v>0</v>
      </c>
      <c r="F104" s="13">
        <f t="shared" si="29"/>
        <v>0</v>
      </c>
      <c r="G104" s="13">
        <f t="shared" si="29"/>
        <v>0</v>
      </c>
      <c r="H104" s="13">
        <f t="shared" si="29"/>
        <v>0</v>
      </c>
      <c r="I104" s="13">
        <f>+I103-I25</f>
        <v>0</v>
      </c>
    </row>
    <row r="105" spans="1:9" x14ac:dyDescent="0.2">
      <c r="A105" t="s">
        <v>94</v>
      </c>
      <c r="B105" s="3"/>
      <c r="C105" s="3"/>
      <c r="D105" s="3"/>
      <c r="E105" s="3"/>
      <c r="F105" s="3"/>
      <c r="G105" s="3"/>
      <c r="H105" s="3"/>
      <c r="I105" s="3"/>
    </row>
    <row r="106" spans="1:9" x14ac:dyDescent="0.2">
      <c r="A106" s="2" t="s">
        <v>17</v>
      </c>
      <c r="B106" s="3"/>
      <c r="C106" s="3"/>
      <c r="D106" s="3"/>
      <c r="E106" s="3"/>
      <c r="F106" s="3"/>
      <c r="G106" s="3"/>
      <c r="H106" s="3"/>
      <c r="I106" s="3"/>
    </row>
    <row r="107" spans="1:9" x14ac:dyDescent="0.2">
      <c r="A107" s="11" t="s">
        <v>95</v>
      </c>
      <c r="B107" s="3">
        <v>53</v>
      </c>
      <c r="C107" s="3">
        <v>70</v>
      </c>
      <c r="D107" s="3">
        <v>98</v>
      </c>
      <c r="E107" s="3">
        <v>125</v>
      </c>
      <c r="F107" s="3">
        <v>153</v>
      </c>
      <c r="G107" s="3">
        <v>140</v>
      </c>
      <c r="H107" s="3">
        <v>293</v>
      </c>
      <c r="I107" s="3">
        <v>290</v>
      </c>
    </row>
    <row r="108" spans="1:9" x14ac:dyDescent="0.2">
      <c r="A108" s="11" t="s">
        <v>18</v>
      </c>
      <c r="B108" s="3">
        <v>1262</v>
      </c>
      <c r="C108" s="3">
        <v>748</v>
      </c>
      <c r="D108" s="3">
        <v>703</v>
      </c>
      <c r="E108" s="3">
        <v>529</v>
      </c>
      <c r="F108" s="3">
        <v>757</v>
      </c>
      <c r="G108" s="3">
        <v>1028</v>
      </c>
      <c r="H108" s="3">
        <v>1177</v>
      </c>
      <c r="I108" s="3">
        <v>1231</v>
      </c>
    </row>
    <row r="109" spans="1:9" x14ac:dyDescent="0.2">
      <c r="A109" s="11" t="s">
        <v>96</v>
      </c>
      <c r="B109" s="3">
        <v>206</v>
      </c>
      <c r="C109" s="3">
        <v>252</v>
      </c>
      <c r="D109" s="3">
        <v>266</v>
      </c>
      <c r="E109" s="3">
        <v>294</v>
      </c>
      <c r="F109" s="3">
        <v>160</v>
      </c>
      <c r="G109" s="3">
        <v>121</v>
      </c>
      <c r="H109" s="3">
        <v>179</v>
      </c>
      <c r="I109" s="3">
        <v>160</v>
      </c>
    </row>
    <row r="110" spans="1:9" x14ac:dyDescent="0.2">
      <c r="A110" s="11" t="s">
        <v>97</v>
      </c>
      <c r="B110" s="3">
        <v>240</v>
      </c>
      <c r="C110" s="3">
        <v>271</v>
      </c>
      <c r="D110" s="3">
        <v>300</v>
      </c>
      <c r="E110" s="3">
        <v>320</v>
      </c>
      <c r="F110" s="3">
        <v>347</v>
      </c>
      <c r="G110" s="3">
        <v>385</v>
      </c>
      <c r="H110" s="3">
        <v>438</v>
      </c>
      <c r="I110" s="3">
        <v>480</v>
      </c>
    </row>
    <row r="112" spans="1:9" x14ac:dyDescent="0.2">
      <c r="A112" s="14" t="s">
        <v>100</v>
      </c>
      <c r="B112" s="14"/>
      <c r="C112" s="14"/>
      <c r="D112" s="14"/>
      <c r="E112" s="14"/>
      <c r="F112" s="14"/>
      <c r="G112" s="14"/>
      <c r="H112" s="14"/>
      <c r="I112" s="14"/>
    </row>
    <row r="113" spans="1:9" x14ac:dyDescent="0.2">
      <c r="A113" s="28" t="s">
        <v>110</v>
      </c>
      <c r="B113" s="3"/>
      <c r="C113" s="3"/>
      <c r="D113" s="3"/>
      <c r="E113" s="3"/>
      <c r="F113" s="3"/>
      <c r="G113" s="3"/>
      <c r="H113" s="3"/>
      <c r="I113" s="3"/>
    </row>
    <row r="114" spans="1:9" x14ac:dyDescent="0.2">
      <c r="A114" s="2" t="s">
        <v>101</v>
      </c>
      <c r="B114" s="3">
        <f t="shared" ref="B114:F114" si="30">+SUM(B115:B117)</f>
        <v>13740</v>
      </c>
      <c r="C114" s="3">
        <f t="shared" si="30"/>
        <v>14764</v>
      </c>
      <c r="D114" s="3">
        <f t="shared" si="30"/>
        <v>15216</v>
      </c>
      <c r="E114" s="3">
        <f t="shared" si="30"/>
        <v>14855</v>
      </c>
      <c r="F114" s="3">
        <f t="shared" si="30"/>
        <v>15902</v>
      </c>
      <c r="G114" s="3">
        <f>+SUM(G115:G117)</f>
        <v>14484</v>
      </c>
      <c r="H114" s="3">
        <f t="shared" ref="H114" si="31">+SUM(H115:H117)</f>
        <v>17179</v>
      </c>
      <c r="I114" s="3">
        <f>+SUM(I115:I117)</f>
        <v>18353</v>
      </c>
    </row>
    <row r="115" spans="1:9" x14ac:dyDescent="0.2">
      <c r="A115" s="11" t="s">
        <v>114</v>
      </c>
      <c r="B115">
        <v>8506</v>
      </c>
      <c r="C115">
        <v>9299</v>
      </c>
      <c r="D115">
        <v>9684</v>
      </c>
      <c r="E115">
        <v>9322</v>
      </c>
      <c r="F115">
        <v>10045</v>
      </c>
      <c r="G115">
        <v>9329</v>
      </c>
      <c r="H115" s="8">
        <v>11644</v>
      </c>
      <c r="I115" s="8">
        <v>12228</v>
      </c>
    </row>
    <row r="116" spans="1:9" x14ac:dyDescent="0.2">
      <c r="A116" s="11" t="s">
        <v>115</v>
      </c>
      <c r="B116">
        <v>4410</v>
      </c>
      <c r="C116">
        <v>4746</v>
      </c>
      <c r="D116">
        <v>4886</v>
      </c>
      <c r="E116">
        <v>4938</v>
      </c>
      <c r="F116">
        <v>5260</v>
      </c>
      <c r="G116">
        <v>4639</v>
      </c>
      <c r="H116" s="8">
        <v>5028</v>
      </c>
      <c r="I116" s="8">
        <v>5492</v>
      </c>
    </row>
    <row r="117" spans="1:9" x14ac:dyDescent="0.2">
      <c r="A117" s="11" t="s">
        <v>116</v>
      </c>
      <c r="B117">
        <v>824</v>
      </c>
      <c r="C117">
        <v>719</v>
      </c>
      <c r="D117">
        <v>646</v>
      </c>
      <c r="E117">
        <v>595</v>
      </c>
      <c r="F117">
        <v>597</v>
      </c>
      <c r="G117">
        <v>516</v>
      </c>
      <c r="H117">
        <v>507</v>
      </c>
      <c r="I117">
        <v>633</v>
      </c>
    </row>
    <row r="118" spans="1:9" x14ac:dyDescent="0.2">
      <c r="A118" s="2" t="s">
        <v>102</v>
      </c>
      <c r="B118" s="3">
        <f t="shared" ref="B118" si="32">+SUM(B119:B121)</f>
        <v>7126</v>
      </c>
      <c r="C118" s="3">
        <f>+SUM(C119:C121)</f>
        <v>7315</v>
      </c>
      <c r="D118" s="3">
        <f t="shared" ref="D118:G118" si="33">+SUM(D119:D121)</f>
        <v>7698</v>
      </c>
      <c r="E118" s="3">
        <f t="shared" si="33"/>
        <v>9242</v>
      </c>
      <c r="F118" s="3">
        <f t="shared" si="33"/>
        <v>9812</v>
      </c>
      <c r="G118" s="3">
        <f t="shared" si="33"/>
        <v>9347</v>
      </c>
      <c r="H118" s="3">
        <f t="shared" ref="H118" si="34">+SUM(H119:H121)</f>
        <v>11456</v>
      </c>
      <c r="I118" s="3">
        <f>+SUM(I119:I121)</f>
        <v>12479</v>
      </c>
    </row>
    <row r="119" spans="1:9" x14ac:dyDescent="0.2">
      <c r="A119" s="11" t="s">
        <v>114</v>
      </c>
      <c r="B119">
        <v>4703</v>
      </c>
      <c r="C119">
        <v>4867</v>
      </c>
      <c r="D119">
        <f>4068+927</f>
        <v>4995</v>
      </c>
      <c r="E119">
        <v>5875</v>
      </c>
      <c r="F119">
        <v>6293</v>
      </c>
      <c r="G119">
        <v>5892</v>
      </c>
      <c r="H119" s="8">
        <v>6970</v>
      </c>
      <c r="I119" s="8">
        <v>7388</v>
      </c>
    </row>
    <row r="120" spans="1:9" x14ac:dyDescent="0.2">
      <c r="A120" s="11" t="s">
        <v>115</v>
      </c>
      <c r="B120">
        <v>2050</v>
      </c>
      <c r="C120">
        <v>2091</v>
      </c>
      <c r="D120">
        <f>1868+471</f>
        <v>2339</v>
      </c>
      <c r="E120">
        <v>2940</v>
      </c>
      <c r="F120">
        <v>3087</v>
      </c>
      <c r="G120">
        <v>3053</v>
      </c>
      <c r="H120" s="8">
        <v>3996</v>
      </c>
      <c r="I120" s="8">
        <v>4527</v>
      </c>
    </row>
    <row r="121" spans="1:9" x14ac:dyDescent="0.2">
      <c r="A121" s="11" t="s">
        <v>116</v>
      </c>
      <c r="B121">
        <v>373</v>
      </c>
      <c r="C121">
        <v>357</v>
      </c>
      <c r="D121">
        <f>275+89</f>
        <v>364</v>
      </c>
      <c r="E121">
        <v>427</v>
      </c>
      <c r="F121">
        <v>432</v>
      </c>
      <c r="G121">
        <v>402</v>
      </c>
      <c r="H121">
        <v>490</v>
      </c>
      <c r="I121">
        <v>564</v>
      </c>
    </row>
    <row r="122" spans="1:9" x14ac:dyDescent="0.2">
      <c r="A122" s="2" t="s">
        <v>103</v>
      </c>
      <c r="B122" s="3">
        <f t="shared" ref="B122:G122" si="35">+SUM(B123:B125)</f>
        <v>3067</v>
      </c>
      <c r="C122" s="3">
        <f t="shared" si="35"/>
        <v>3785</v>
      </c>
      <c r="D122" s="3">
        <f t="shared" si="35"/>
        <v>4237</v>
      </c>
      <c r="E122" s="3">
        <f t="shared" si="35"/>
        <v>5134</v>
      </c>
      <c r="F122" s="3">
        <f t="shared" si="35"/>
        <v>6208</v>
      </c>
      <c r="G122" s="3">
        <f t="shared" si="35"/>
        <v>6679</v>
      </c>
      <c r="H122" s="3">
        <f t="shared" ref="H122" si="36">+SUM(H123:H125)</f>
        <v>8290</v>
      </c>
      <c r="I122" s="3">
        <f>+SUM(I123:I125)</f>
        <v>7547</v>
      </c>
    </row>
    <row r="123" spans="1:9" x14ac:dyDescent="0.2">
      <c r="A123" s="11" t="s">
        <v>114</v>
      </c>
      <c r="B123">
        <v>2016</v>
      </c>
      <c r="C123">
        <v>2599</v>
      </c>
      <c r="D123">
        <v>2920</v>
      </c>
      <c r="E123">
        <v>3496</v>
      </c>
      <c r="F123">
        <v>4262</v>
      </c>
      <c r="G123">
        <v>4635</v>
      </c>
      <c r="H123" s="8">
        <v>5748</v>
      </c>
      <c r="I123" s="8">
        <v>5416</v>
      </c>
    </row>
    <row r="124" spans="1:9" x14ac:dyDescent="0.2">
      <c r="A124" s="11" t="s">
        <v>115</v>
      </c>
      <c r="B124">
        <v>925</v>
      </c>
      <c r="C124">
        <v>1055</v>
      </c>
      <c r="D124">
        <v>1188</v>
      </c>
      <c r="E124">
        <v>1508</v>
      </c>
      <c r="F124">
        <v>1808</v>
      </c>
      <c r="G124">
        <v>1896</v>
      </c>
      <c r="H124" s="8">
        <v>2347</v>
      </c>
      <c r="I124" s="8">
        <v>1938</v>
      </c>
    </row>
    <row r="125" spans="1:9" x14ac:dyDescent="0.2">
      <c r="A125" s="11" t="s">
        <v>116</v>
      </c>
      <c r="B125">
        <v>126</v>
      </c>
      <c r="C125">
        <v>131</v>
      </c>
      <c r="D125">
        <v>129</v>
      </c>
      <c r="E125">
        <v>130</v>
      </c>
      <c r="F125">
        <v>138</v>
      </c>
      <c r="G125">
        <v>148</v>
      </c>
      <c r="H125">
        <v>195</v>
      </c>
      <c r="I125">
        <v>193</v>
      </c>
    </row>
    <row r="126" spans="1:9" x14ac:dyDescent="0.2">
      <c r="A126" s="2" t="s">
        <v>107</v>
      </c>
      <c r="B126" s="3">
        <f t="shared" ref="B126" si="37">+SUM(B127:B129)</f>
        <v>4653</v>
      </c>
      <c r="C126" s="3">
        <f>+SUM(C127:C129)</f>
        <v>4570</v>
      </c>
      <c r="D126" s="3">
        <f>SUM(D127:D129)</f>
        <v>5009</v>
      </c>
      <c r="E126" s="3">
        <f t="shared" ref="E126:G126" si="38">+SUM(E127:E129)</f>
        <v>5166</v>
      </c>
      <c r="F126" s="3">
        <f t="shared" si="38"/>
        <v>5254</v>
      </c>
      <c r="G126" s="3">
        <f t="shared" si="38"/>
        <v>5028</v>
      </c>
      <c r="H126" s="3">
        <f t="shared" ref="H126" si="39">+SUM(H127:H129)</f>
        <v>5343</v>
      </c>
      <c r="I126" s="3">
        <f>+SUM(I127:I129)</f>
        <v>5955</v>
      </c>
    </row>
    <row r="127" spans="1:9" x14ac:dyDescent="0.2">
      <c r="A127" s="11" t="s">
        <v>114</v>
      </c>
      <c r="B127">
        <v>3093</v>
      </c>
      <c r="C127">
        <f>570+2536</f>
        <v>3106</v>
      </c>
      <c r="D127">
        <v>3482</v>
      </c>
      <c r="E127">
        <v>3575</v>
      </c>
      <c r="F127">
        <v>3622</v>
      </c>
      <c r="G127">
        <v>3449</v>
      </c>
      <c r="H127" s="8">
        <v>3659</v>
      </c>
      <c r="I127" s="8">
        <v>4111</v>
      </c>
    </row>
    <row r="128" spans="1:9" x14ac:dyDescent="0.2">
      <c r="A128" s="11" t="s">
        <v>115</v>
      </c>
      <c r="B128">
        <v>1251</v>
      </c>
      <c r="C128">
        <f>228+947</f>
        <v>1175</v>
      </c>
      <c r="D128">
        <v>1241</v>
      </c>
      <c r="E128">
        <v>1347</v>
      </c>
      <c r="F128">
        <v>1395</v>
      </c>
      <c r="G128">
        <v>1365</v>
      </c>
      <c r="H128" s="8">
        <v>1494</v>
      </c>
      <c r="I128" s="8">
        <v>1610</v>
      </c>
    </row>
    <row r="129" spans="1:9" x14ac:dyDescent="0.2">
      <c r="A129" s="11" t="s">
        <v>116</v>
      </c>
      <c r="B129">
        <v>309</v>
      </c>
      <c r="C129">
        <f>71+218</f>
        <v>289</v>
      </c>
      <c r="D129">
        <v>286</v>
      </c>
      <c r="E129">
        <v>244</v>
      </c>
      <c r="F129">
        <v>237</v>
      </c>
      <c r="G129">
        <v>214</v>
      </c>
      <c r="H129">
        <v>190</v>
      </c>
      <c r="I129">
        <v>234</v>
      </c>
    </row>
    <row r="130" spans="1:9" x14ac:dyDescent="0.2">
      <c r="A130" s="2" t="s">
        <v>108</v>
      </c>
      <c r="B130" s="3">
        <v>115</v>
      </c>
      <c r="C130" s="3">
        <v>73</v>
      </c>
      <c r="D130" s="3">
        <v>73</v>
      </c>
      <c r="E130" s="3">
        <v>88</v>
      </c>
      <c r="F130" s="3">
        <v>42</v>
      </c>
      <c r="G130" s="3">
        <v>30</v>
      </c>
      <c r="H130" s="3">
        <v>25</v>
      </c>
      <c r="I130" s="3">
        <v>102</v>
      </c>
    </row>
    <row r="131" spans="1:9" x14ac:dyDescent="0.2">
      <c r="A131" s="4" t="s">
        <v>104</v>
      </c>
      <c r="B131" s="5">
        <f t="shared" ref="B131:G131" si="40">+B114+B118+B122+B126+B130</f>
        <v>28701</v>
      </c>
      <c r="C131" s="5">
        <f t="shared" si="40"/>
        <v>30507</v>
      </c>
      <c r="D131" s="5">
        <f t="shared" si="40"/>
        <v>32233</v>
      </c>
      <c r="E131" s="5">
        <f t="shared" si="40"/>
        <v>34485</v>
      </c>
      <c r="F131" s="5">
        <f t="shared" si="40"/>
        <v>37218</v>
      </c>
      <c r="G131" s="5">
        <f t="shared" si="40"/>
        <v>35568</v>
      </c>
      <c r="H131" s="5">
        <f t="shared" ref="H131:I131" si="41">+H114+H118+H122+H126+H130</f>
        <v>42293</v>
      </c>
      <c r="I131" s="5">
        <f t="shared" si="41"/>
        <v>44436</v>
      </c>
    </row>
    <row r="132" spans="1:9" x14ac:dyDescent="0.2">
      <c r="A132" s="2" t="s">
        <v>105</v>
      </c>
      <c r="B132" s="3">
        <v>1982</v>
      </c>
      <c r="C132" s="3">
        <v>1955</v>
      </c>
      <c r="D132" s="3">
        <v>2042</v>
      </c>
      <c r="E132" s="3">
        <v>1886</v>
      </c>
      <c r="F132" s="3">
        <v>1906</v>
      </c>
      <c r="G132" s="3">
        <v>1846</v>
      </c>
      <c r="H132" s="3">
        <f>+SUM(H133:H136)</f>
        <v>2205</v>
      </c>
      <c r="I132" s="3">
        <f>+SUM(I133:I136)</f>
        <v>2346</v>
      </c>
    </row>
    <row r="133" spans="1:9" x14ac:dyDescent="0.2">
      <c r="A133" s="11" t="s">
        <v>114</v>
      </c>
      <c r="B133" s="3"/>
      <c r="C133" s="3"/>
      <c r="D133" s="3"/>
      <c r="E133" s="3">
        <v>1611</v>
      </c>
      <c r="F133" s="3">
        <v>1658</v>
      </c>
      <c r="G133" s="3">
        <v>1642</v>
      </c>
      <c r="H133" s="3">
        <v>1986</v>
      </c>
      <c r="I133" s="3">
        <v>2094</v>
      </c>
    </row>
    <row r="134" spans="1:9" x14ac:dyDescent="0.2">
      <c r="A134" s="11" t="s">
        <v>115</v>
      </c>
      <c r="B134" s="3"/>
      <c r="C134" s="3"/>
      <c r="D134" s="3"/>
      <c r="E134" s="3">
        <v>144</v>
      </c>
      <c r="F134" s="3">
        <v>118</v>
      </c>
      <c r="G134" s="3">
        <v>89</v>
      </c>
      <c r="H134" s="3">
        <v>104</v>
      </c>
      <c r="I134" s="3">
        <v>103</v>
      </c>
    </row>
    <row r="135" spans="1:9" x14ac:dyDescent="0.2">
      <c r="A135" s="11" t="s">
        <v>116</v>
      </c>
      <c r="B135" s="3"/>
      <c r="C135" s="3"/>
      <c r="D135" s="3"/>
      <c r="E135" s="3">
        <v>28</v>
      </c>
      <c r="F135" s="3">
        <v>24</v>
      </c>
      <c r="G135" s="3">
        <v>25</v>
      </c>
      <c r="H135" s="3">
        <v>29</v>
      </c>
      <c r="I135" s="3">
        <v>26</v>
      </c>
    </row>
    <row r="136" spans="1:9" x14ac:dyDescent="0.2">
      <c r="A136" s="11" t="s">
        <v>122</v>
      </c>
      <c r="B136" s="3"/>
      <c r="C136" s="3"/>
      <c r="D136" s="3"/>
      <c r="E136" s="3">
        <v>103</v>
      </c>
      <c r="F136" s="3">
        <v>106</v>
      </c>
      <c r="G136" s="3">
        <v>90</v>
      </c>
      <c r="H136" s="3">
        <v>86</v>
      </c>
      <c r="I136" s="3">
        <v>123</v>
      </c>
    </row>
    <row r="137" spans="1:9" x14ac:dyDescent="0.2">
      <c r="A137" s="2" t="s">
        <v>109</v>
      </c>
      <c r="B137" s="3">
        <v>-82</v>
      </c>
      <c r="C137" s="3">
        <v>-86</v>
      </c>
      <c r="D137" s="3">
        <v>75</v>
      </c>
      <c r="E137" s="3">
        <v>26</v>
      </c>
      <c r="F137" s="3">
        <v>-7</v>
      </c>
      <c r="G137" s="3">
        <v>-11</v>
      </c>
      <c r="H137" s="3">
        <v>40</v>
      </c>
      <c r="I137" s="3">
        <v>-72</v>
      </c>
    </row>
    <row r="138" spans="1:9" ht="16" thickBot="1" x14ac:dyDescent="0.25">
      <c r="A138" s="6" t="s">
        <v>106</v>
      </c>
      <c r="B138" s="7">
        <f t="shared" ref="B138:F138" si="42">+B131+B132+B137</f>
        <v>30601</v>
      </c>
      <c r="C138" s="7">
        <f t="shared" si="42"/>
        <v>32376</v>
      </c>
      <c r="D138" s="7">
        <f t="shared" si="42"/>
        <v>34350</v>
      </c>
      <c r="E138" s="7">
        <f t="shared" si="42"/>
        <v>36397</v>
      </c>
      <c r="F138" s="7">
        <f t="shared" si="42"/>
        <v>39117</v>
      </c>
      <c r="G138" s="7">
        <f>+G131+G132+G137</f>
        <v>37403</v>
      </c>
      <c r="H138" s="7">
        <f t="shared" ref="H138" si="43">+H131+H132+H137</f>
        <v>44538</v>
      </c>
      <c r="I138" s="7">
        <f>+I131+I132+I137</f>
        <v>46710</v>
      </c>
    </row>
    <row r="139" spans="1:9" s="12" customFormat="1" ht="16" thickTop="1" x14ac:dyDescent="0.2">
      <c r="A139" s="12" t="s">
        <v>112</v>
      </c>
      <c r="B139" s="13">
        <f>+I138-I2</f>
        <v>0</v>
      </c>
      <c r="C139" s="13">
        <f t="shared" ref="C139:G139" si="44">+C138-C2</f>
        <v>0</v>
      </c>
      <c r="D139" s="13">
        <f t="shared" si="44"/>
        <v>0</v>
      </c>
      <c r="E139" s="13">
        <f t="shared" si="44"/>
        <v>0</v>
      </c>
      <c r="F139" s="13">
        <f t="shared" si="44"/>
        <v>0</v>
      </c>
      <c r="G139" s="13">
        <f t="shared" si="44"/>
        <v>0</v>
      </c>
      <c r="H139" s="13">
        <f>+H138-H2</f>
        <v>0</v>
      </c>
    </row>
    <row r="140" spans="1:9" x14ac:dyDescent="0.2">
      <c r="A140" s="1" t="s">
        <v>111</v>
      </c>
    </row>
    <row r="141" spans="1:9" x14ac:dyDescent="0.2">
      <c r="A141" s="2" t="s">
        <v>101</v>
      </c>
      <c r="B141" s="3">
        <v>3645</v>
      </c>
      <c r="C141" s="3">
        <v>3763</v>
      </c>
      <c r="D141" s="3">
        <v>3875</v>
      </c>
      <c r="E141" s="3">
        <v>3600</v>
      </c>
      <c r="F141" s="3">
        <v>3925</v>
      </c>
      <c r="G141" s="3">
        <v>2899</v>
      </c>
      <c r="H141" s="3">
        <v>5089</v>
      </c>
      <c r="I141" s="3">
        <v>5114</v>
      </c>
    </row>
    <row r="142" spans="1:9" x14ac:dyDescent="0.2">
      <c r="A142" s="2" t="s">
        <v>102</v>
      </c>
      <c r="B142" s="3">
        <v>1524</v>
      </c>
      <c r="C142" s="3">
        <f>1434+289</f>
        <v>1723</v>
      </c>
      <c r="D142" s="3">
        <v>1447</v>
      </c>
      <c r="E142" s="3">
        <v>1587</v>
      </c>
      <c r="F142" s="3">
        <v>1995</v>
      </c>
      <c r="G142" s="3">
        <v>1541</v>
      </c>
      <c r="H142" s="3">
        <v>2435</v>
      </c>
      <c r="I142" s="3">
        <v>3293</v>
      </c>
    </row>
    <row r="143" spans="1:9" x14ac:dyDescent="0.2">
      <c r="A143" s="2" t="s">
        <v>103</v>
      </c>
      <c r="B143" s="3">
        <v>993</v>
      </c>
      <c r="C143" s="3">
        <v>1372</v>
      </c>
      <c r="D143" s="3">
        <v>1507</v>
      </c>
      <c r="E143" s="3">
        <v>1807</v>
      </c>
      <c r="F143" s="3">
        <v>2376</v>
      </c>
      <c r="G143" s="3">
        <v>2490</v>
      </c>
      <c r="H143" s="3">
        <v>3243</v>
      </c>
      <c r="I143" s="3">
        <v>2365</v>
      </c>
    </row>
    <row r="144" spans="1:9" x14ac:dyDescent="0.2">
      <c r="A144" s="2" t="s">
        <v>107</v>
      </c>
      <c r="B144" s="3">
        <v>918</v>
      </c>
      <c r="C144" s="3">
        <f>892+174</f>
        <v>1066</v>
      </c>
      <c r="D144" s="3">
        <v>1040</v>
      </c>
      <c r="E144" s="3">
        <v>1189</v>
      </c>
      <c r="F144" s="3">
        <v>1323</v>
      </c>
      <c r="G144" s="3">
        <v>1184</v>
      </c>
      <c r="H144" s="3">
        <v>1530</v>
      </c>
      <c r="I144" s="3">
        <v>1896</v>
      </c>
    </row>
    <row r="145" spans="1:9" x14ac:dyDescent="0.2">
      <c r="A145" s="2" t="s">
        <v>108</v>
      </c>
      <c r="B145" s="3">
        <v>-2263</v>
      </c>
      <c r="C145" s="3">
        <v>-2596</v>
      </c>
      <c r="D145" s="3">
        <v>-2677</v>
      </c>
      <c r="E145" s="3">
        <v>-2658</v>
      </c>
      <c r="F145" s="3">
        <v>-3262</v>
      </c>
      <c r="G145" s="3">
        <v>-3468</v>
      </c>
      <c r="H145" s="3">
        <v>-3656</v>
      </c>
      <c r="I145" s="3">
        <v>-4262</v>
      </c>
    </row>
    <row r="146" spans="1:9" x14ac:dyDescent="0.2">
      <c r="A146" s="4" t="s">
        <v>104</v>
      </c>
      <c r="B146" s="5">
        <f t="shared" ref="B146:G146" si="45">+SUM(B141:B145)</f>
        <v>4817</v>
      </c>
      <c r="C146" s="5">
        <f t="shared" si="45"/>
        <v>5328</v>
      </c>
      <c r="D146" s="5">
        <f t="shared" si="45"/>
        <v>5192</v>
      </c>
      <c r="E146" s="5">
        <f t="shared" si="45"/>
        <v>5525</v>
      </c>
      <c r="F146" s="5">
        <f t="shared" si="45"/>
        <v>6357</v>
      </c>
      <c r="G146" s="5">
        <f t="shared" si="45"/>
        <v>4646</v>
      </c>
      <c r="H146" s="5">
        <f t="shared" ref="H146:I146" si="46">+SUM(H141:H145)</f>
        <v>8641</v>
      </c>
      <c r="I146" s="5">
        <f t="shared" si="46"/>
        <v>8406</v>
      </c>
    </row>
    <row r="147" spans="1:9" x14ac:dyDescent="0.2">
      <c r="A147" s="2" t="s">
        <v>105</v>
      </c>
      <c r="B147" s="3">
        <v>517</v>
      </c>
      <c r="C147" s="3">
        <v>487</v>
      </c>
      <c r="D147" s="3">
        <v>477</v>
      </c>
      <c r="E147" s="3">
        <v>310</v>
      </c>
      <c r="F147" s="3">
        <v>303</v>
      </c>
      <c r="G147" s="3">
        <v>297</v>
      </c>
      <c r="H147" s="3">
        <v>543</v>
      </c>
      <c r="I147" s="3">
        <v>669</v>
      </c>
    </row>
    <row r="148" spans="1:9" x14ac:dyDescent="0.2">
      <c r="A148" s="2" t="s">
        <v>109</v>
      </c>
      <c r="B148" s="3">
        <v>-1101</v>
      </c>
      <c r="C148" s="3">
        <v>-1173</v>
      </c>
      <c r="D148" s="3">
        <v>-724</v>
      </c>
      <c r="E148" s="3">
        <v>-1456</v>
      </c>
      <c r="F148" s="3">
        <v>-1810</v>
      </c>
      <c r="G148" s="3">
        <v>-1967</v>
      </c>
      <c r="H148" s="3">
        <v>-2261</v>
      </c>
      <c r="I148" s="3">
        <v>-2219</v>
      </c>
    </row>
    <row r="149" spans="1:9" ht="16" thickBot="1" x14ac:dyDescent="0.25">
      <c r="A149" s="6" t="s">
        <v>113</v>
      </c>
      <c r="B149" s="7">
        <f t="shared" ref="B149" si="47">+SUM(B146:B148)</f>
        <v>4233</v>
      </c>
      <c r="C149" s="7">
        <f>+SUM(C146:C148)</f>
        <v>4642</v>
      </c>
      <c r="D149" s="7">
        <f t="shared" ref="D149:G149" si="48">+SUM(D146:D148)</f>
        <v>4945</v>
      </c>
      <c r="E149" s="7">
        <f t="shared" si="48"/>
        <v>4379</v>
      </c>
      <c r="F149" s="7">
        <f t="shared" si="48"/>
        <v>4850</v>
      </c>
      <c r="G149" s="7">
        <f t="shared" si="48"/>
        <v>2976</v>
      </c>
      <c r="H149" s="7">
        <f t="shared" ref="H149" si="49">+SUM(H146:H148)</f>
        <v>6923</v>
      </c>
      <c r="I149" s="7">
        <f>+SUM(I146:I148)</f>
        <v>6856</v>
      </c>
    </row>
    <row r="150" spans="1:9" s="12" customFormat="1" ht="16" thickTop="1" x14ac:dyDescent="0.2">
      <c r="A150" s="12" t="s">
        <v>112</v>
      </c>
      <c r="B150" s="13">
        <f t="shared" ref="B150:G150" si="50">+B149-B10-B8</f>
        <v>0</v>
      </c>
      <c r="C150" s="13">
        <f t="shared" si="50"/>
        <v>0</v>
      </c>
      <c r="D150" s="13">
        <f t="shared" si="50"/>
        <v>0</v>
      </c>
      <c r="E150" s="13">
        <f t="shared" si="50"/>
        <v>0</v>
      </c>
      <c r="F150" s="13">
        <f t="shared" si="50"/>
        <v>0</v>
      </c>
      <c r="G150" s="13">
        <f t="shared" si="50"/>
        <v>0</v>
      </c>
      <c r="H150" s="13">
        <f t="shared" ref="H150" si="51">+H149-H10-H8</f>
        <v>0</v>
      </c>
      <c r="I150" s="13">
        <f>+I149-I10-I8</f>
        <v>0</v>
      </c>
    </row>
    <row r="151" spans="1:9" x14ac:dyDescent="0.2">
      <c r="A151" s="1" t="s">
        <v>118</v>
      </c>
    </row>
    <row r="152" spans="1:9" x14ac:dyDescent="0.2">
      <c r="A152" s="2" t="s">
        <v>101</v>
      </c>
      <c r="B152" s="3">
        <v>632</v>
      </c>
      <c r="C152" s="3">
        <v>742</v>
      </c>
      <c r="D152" s="3">
        <v>819</v>
      </c>
      <c r="E152" s="3">
        <v>848</v>
      </c>
      <c r="F152" s="3">
        <v>814</v>
      </c>
      <c r="G152" s="3">
        <v>645</v>
      </c>
      <c r="H152" s="3">
        <v>617</v>
      </c>
      <c r="I152" s="3">
        <v>639</v>
      </c>
    </row>
    <row r="153" spans="1:9" x14ac:dyDescent="0.2">
      <c r="A153" s="2" t="s">
        <v>102</v>
      </c>
      <c r="B153" s="3">
        <v>498</v>
      </c>
      <c r="C153" s="3">
        <v>639</v>
      </c>
      <c r="D153" s="3">
        <v>709</v>
      </c>
      <c r="E153" s="3">
        <v>849</v>
      </c>
      <c r="F153" s="3">
        <v>929</v>
      </c>
      <c r="G153" s="3">
        <v>885</v>
      </c>
      <c r="H153" s="3">
        <v>982</v>
      </c>
      <c r="I153" s="3">
        <v>920</v>
      </c>
    </row>
    <row r="154" spans="1:9" x14ac:dyDescent="0.2">
      <c r="A154" s="2" t="s">
        <v>103</v>
      </c>
      <c r="B154" s="3">
        <v>254</v>
      </c>
      <c r="C154" s="3">
        <v>234</v>
      </c>
      <c r="D154" s="3">
        <v>225</v>
      </c>
      <c r="E154" s="3">
        <v>256</v>
      </c>
      <c r="F154" s="3">
        <v>237</v>
      </c>
      <c r="G154" s="3">
        <v>214</v>
      </c>
      <c r="H154" s="3">
        <v>288</v>
      </c>
      <c r="I154" s="3">
        <v>303</v>
      </c>
    </row>
    <row r="155" spans="1:9" x14ac:dyDescent="0.2">
      <c r="A155" s="2" t="s">
        <v>119</v>
      </c>
      <c r="B155" s="3">
        <v>308</v>
      </c>
      <c r="C155" s="3">
        <v>332</v>
      </c>
      <c r="D155" s="3">
        <v>340</v>
      </c>
      <c r="E155" s="3">
        <v>339</v>
      </c>
      <c r="F155" s="3">
        <v>326</v>
      </c>
      <c r="G155" s="3">
        <v>296</v>
      </c>
      <c r="H155" s="3">
        <v>304</v>
      </c>
      <c r="I155" s="3">
        <v>274</v>
      </c>
    </row>
    <row r="156" spans="1:9" x14ac:dyDescent="0.2">
      <c r="A156" s="2" t="s">
        <v>108</v>
      </c>
      <c r="B156" s="3">
        <v>484</v>
      </c>
      <c r="C156" s="3">
        <v>511</v>
      </c>
      <c r="D156" s="3">
        <v>533</v>
      </c>
      <c r="E156" s="3">
        <v>597</v>
      </c>
      <c r="F156" s="3">
        <v>665</v>
      </c>
      <c r="G156" s="3">
        <v>830</v>
      </c>
      <c r="H156" s="3">
        <v>780</v>
      </c>
      <c r="I156" s="3">
        <v>789</v>
      </c>
    </row>
    <row r="157" spans="1:9" x14ac:dyDescent="0.2">
      <c r="A157" s="4" t="s">
        <v>120</v>
      </c>
      <c r="B157" s="5">
        <f t="shared" ref="B157:G157" si="52">+SUM(B152:B156)</f>
        <v>2176</v>
      </c>
      <c r="C157" s="5">
        <f t="shared" si="52"/>
        <v>2458</v>
      </c>
      <c r="D157" s="5">
        <f t="shared" si="52"/>
        <v>2626</v>
      </c>
      <c r="E157" s="5">
        <f t="shared" si="52"/>
        <v>2889</v>
      </c>
      <c r="F157" s="5">
        <f t="shared" si="52"/>
        <v>2971</v>
      </c>
      <c r="G157" s="5">
        <f t="shared" si="52"/>
        <v>2870</v>
      </c>
      <c r="H157" s="5">
        <f t="shared" ref="H157:I157" si="53">+SUM(H152:H156)</f>
        <v>2971</v>
      </c>
      <c r="I157" s="5">
        <f t="shared" si="53"/>
        <v>2925</v>
      </c>
    </row>
    <row r="158" spans="1:9" x14ac:dyDescent="0.2">
      <c r="A158" s="2" t="s">
        <v>105</v>
      </c>
      <c r="B158" s="3">
        <v>122</v>
      </c>
      <c r="C158" s="3">
        <v>125</v>
      </c>
      <c r="D158" s="3">
        <v>125</v>
      </c>
      <c r="E158" s="3">
        <v>115</v>
      </c>
      <c r="F158" s="3">
        <v>100</v>
      </c>
      <c r="G158" s="3">
        <v>80</v>
      </c>
      <c r="H158" s="3">
        <v>63</v>
      </c>
      <c r="I158" s="3">
        <v>49</v>
      </c>
    </row>
    <row r="159" spans="1:9" x14ac:dyDescent="0.2">
      <c r="A159" s="2" t="s">
        <v>109</v>
      </c>
      <c r="B159" s="3">
        <v>713</v>
      </c>
      <c r="C159" s="3">
        <v>937</v>
      </c>
      <c r="D159" s="3">
        <v>1238</v>
      </c>
      <c r="E159" s="3">
        <v>1450</v>
      </c>
      <c r="F159" s="3">
        <v>1673</v>
      </c>
      <c r="G159" s="3">
        <v>1916</v>
      </c>
      <c r="H159" s="3">
        <v>1870</v>
      </c>
      <c r="I159" s="3">
        <v>1817</v>
      </c>
    </row>
    <row r="160" spans="1:9" ht="16" thickBot="1" x14ac:dyDescent="0.25">
      <c r="A160" s="6" t="s">
        <v>121</v>
      </c>
      <c r="B160" s="7">
        <f t="shared" ref="B160:G160" si="54">+SUM(B157:B159)</f>
        <v>3011</v>
      </c>
      <c r="C160" s="7">
        <f t="shared" si="54"/>
        <v>3520</v>
      </c>
      <c r="D160" s="7">
        <f t="shared" si="54"/>
        <v>3989</v>
      </c>
      <c r="E160" s="7">
        <f t="shared" si="54"/>
        <v>4454</v>
      </c>
      <c r="F160" s="7">
        <f t="shared" si="54"/>
        <v>4744</v>
      </c>
      <c r="G160" s="7">
        <f t="shared" si="54"/>
        <v>4866</v>
      </c>
      <c r="H160" s="7">
        <f t="shared" ref="H160" si="55">+SUM(H157:H159)</f>
        <v>4904</v>
      </c>
      <c r="I160" s="7">
        <f>+SUM(I157:I159)</f>
        <v>4791</v>
      </c>
    </row>
    <row r="161" spans="1:9" ht="16" thickTop="1" x14ac:dyDescent="0.2">
      <c r="A161" s="12" t="s">
        <v>112</v>
      </c>
      <c r="B161" s="13">
        <f t="shared" ref="B161:H161" si="56">+B160-B32</f>
        <v>0</v>
      </c>
      <c r="C161" s="13">
        <f t="shared" si="56"/>
        <v>0</v>
      </c>
      <c r="D161" s="13">
        <f t="shared" si="56"/>
        <v>0</v>
      </c>
      <c r="E161" s="13">
        <f t="shared" si="56"/>
        <v>0</v>
      </c>
      <c r="F161" s="13">
        <f t="shared" si="56"/>
        <v>0</v>
      </c>
      <c r="G161" s="13">
        <f t="shared" si="56"/>
        <v>0</v>
      </c>
      <c r="H161" s="13">
        <f t="shared" si="56"/>
        <v>0</v>
      </c>
      <c r="I161" s="13">
        <f>+I160-I32</f>
        <v>0</v>
      </c>
    </row>
    <row r="162" spans="1:9" x14ac:dyDescent="0.2">
      <c r="A162" s="1" t="s">
        <v>123</v>
      </c>
    </row>
    <row r="163" spans="1:9" x14ac:dyDescent="0.2">
      <c r="A163" s="2" t="s">
        <v>101</v>
      </c>
      <c r="B163" s="3"/>
      <c r="C163" s="3"/>
      <c r="D163" s="3"/>
      <c r="E163" s="3">
        <v>196</v>
      </c>
      <c r="F163" s="3">
        <v>117</v>
      </c>
      <c r="G163" s="3">
        <v>110</v>
      </c>
      <c r="H163" s="3">
        <v>98</v>
      </c>
      <c r="I163" s="3">
        <v>146</v>
      </c>
    </row>
    <row r="164" spans="1:9" x14ac:dyDescent="0.2">
      <c r="A164" s="2" t="s">
        <v>102</v>
      </c>
      <c r="B164" s="3"/>
      <c r="C164" s="3"/>
      <c r="D164" s="3"/>
      <c r="E164" s="3">
        <v>240</v>
      </c>
      <c r="F164" s="3">
        <v>233</v>
      </c>
      <c r="G164" s="3">
        <v>139</v>
      </c>
      <c r="H164" s="3">
        <v>153</v>
      </c>
      <c r="I164" s="3">
        <v>197</v>
      </c>
    </row>
    <row r="165" spans="1:9" x14ac:dyDescent="0.2">
      <c r="A165" s="2" t="s">
        <v>103</v>
      </c>
      <c r="B165" s="3"/>
      <c r="C165" s="3"/>
      <c r="D165" s="3"/>
      <c r="E165" s="3">
        <v>76</v>
      </c>
      <c r="F165" s="3">
        <v>49</v>
      </c>
      <c r="G165" s="3">
        <v>28</v>
      </c>
      <c r="H165" s="3">
        <v>94</v>
      </c>
      <c r="I165" s="3">
        <v>78</v>
      </c>
    </row>
    <row r="166" spans="1:9" x14ac:dyDescent="0.2">
      <c r="A166" s="2" t="s">
        <v>119</v>
      </c>
      <c r="B166" s="3"/>
      <c r="C166" s="3"/>
      <c r="D166" s="3"/>
      <c r="E166" s="3">
        <v>49</v>
      </c>
      <c r="F166" s="3">
        <v>47</v>
      </c>
      <c r="G166" s="3">
        <v>41</v>
      </c>
      <c r="H166" s="3">
        <v>54</v>
      </c>
      <c r="I166" s="3">
        <v>56</v>
      </c>
    </row>
    <row r="167" spans="1:9" x14ac:dyDescent="0.2">
      <c r="A167" s="2" t="s">
        <v>108</v>
      </c>
      <c r="B167" s="3"/>
      <c r="C167" s="3"/>
      <c r="D167" s="3"/>
      <c r="E167" s="3">
        <v>286</v>
      </c>
      <c r="F167" s="3">
        <v>278</v>
      </c>
      <c r="G167" s="3">
        <v>438</v>
      </c>
      <c r="H167" s="3">
        <v>278</v>
      </c>
      <c r="I167" s="3">
        <v>222</v>
      </c>
    </row>
    <row r="168" spans="1:9" x14ac:dyDescent="0.2">
      <c r="A168" s="4" t="s">
        <v>120</v>
      </c>
      <c r="B168" s="5">
        <f t="shared" ref="B168:G168" si="57">+SUM(B163:B167)</f>
        <v>0</v>
      </c>
      <c r="C168" s="5">
        <f t="shared" si="57"/>
        <v>0</v>
      </c>
      <c r="D168" s="5">
        <f t="shared" si="57"/>
        <v>0</v>
      </c>
      <c r="E168" s="5">
        <f t="shared" si="57"/>
        <v>847</v>
      </c>
      <c r="F168" s="5">
        <f t="shared" si="57"/>
        <v>724</v>
      </c>
      <c r="G168" s="5">
        <f t="shared" si="57"/>
        <v>756</v>
      </c>
      <c r="H168" s="5">
        <f t="shared" ref="H168:I168" si="58">+SUM(H163:H167)</f>
        <v>677</v>
      </c>
      <c r="I168" s="5">
        <f t="shared" si="58"/>
        <v>699</v>
      </c>
    </row>
    <row r="169" spans="1:9" x14ac:dyDescent="0.2">
      <c r="A169" s="2" t="s">
        <v>105</v>
      </c>
      <c r="B169" s="3"/>
      <c r="C169" s="3"/>
      <c r="D169" s="3"/>
      <c r="E169" s="3">
        <v>22</v>
      </c>
      <c r="F169" s="3">
        <v>18</v>
      </c>
      <c r="G169" s="3">
        <v>12</v>
      </c>
      <c r="H169" s="3">
        <v>7</v>
      </c>
      <c r="I169" s="3">
        <v>9</v>
      </c>
    </row>
    <row r="170" spans="1:9" x14ac:dyDescent="0.2">
      <c r="A170" s="2" t="s">
        <v>109</v>
      </c>
      <c r="B170" s="3">
        <f>-(SUM(B168:B169)+B83)</f>
        <v>963</v>
      </c>
      <c r="C170" s="3">
        <f t="shared" ref="C170:D170" si="59">-(SUM(C168:C169)+C83)</f>
        <v>1143</v>
      </c>
      <c r="D170" s="3">
        <f t="shared" si="59"/>
        <v>1105</v>
      </c>
      <c r="E170" s="3">
        <v>325</v>
      </c>
      <c r="F170" s="3">
        <v>333</v>
      </c>
      <c r="G170" s="3">
        <v>356</v>
      </c>
      <c r="H170" s="3">
        <f t="shared" ref="H170" si="60">-(SUM(H168:H169)+H83)</f>
        <v>11</v>
      </c>
      <c r="I170" s="3">
        <f>-(SUM(I168:I169)+I83)</f>
        <v>50</v>
      </c>
    </row>
    <row r="171" spans="1:9" ht="16" thickBot="1" x14ac:dyDescent="0.25">
      <c r="A171" s="6" t="s">
        <v>124</v>
      </c>
      <c r="B171" s="7">
        <f>+SUM(B168:B170)</f>
        <v>963</v>
      </c>
      <c r="C171" s="7">
        <f>+SUM(C168:C170)</f>
        <v>1143</v>
      </c>
      <c r="D171" s="7">
        <f t="shared" ref="D171:F171" si="61">+SUM(D168:D170)</f>
        <v>1105</v>
      </c>
      <c r="E171" s="7">
        <f t="shared" si="61"/>
        <v>1194</v>
      </c>
      <c r="F171" s="7">
        <f t="shared" si="61"/>
        <v>1075</v>
      </c>
      <c r="G171" s="7">
        <f>+SUM(G168:G170)</f>
        <v>1124</v>
      </c>
      <c r="H171" s="7">
        <f t="shared" ref="H171" si="62">+SUM(H168:H170)</f>
        <v>695</v>
      </c>
      <c r="I171" s="7">
        <f>+SUM(I168:I170)</f>
        <v>758</v>
      </c>
    </row>
    <row r="172" spans="1:9" ht="16" thickTop="1" x14ac:dyDescent="0.2">
      <c r="A172" s="12" t="s">
        <v>112</v>
      </c>
      <c r="B172" s="13">
        <f t="shared" ref="B172:F172" si="63">+B171+B83</f>
        <v>0</v>
      </c>
      <c r="C172" s="13">
        <f t="shared" si="63"/>
        <v>0</v>
      </c>
      <c r="D172" s="13">
        <f t="shared" si="63"/>
        <v>0</v>
      </c>
      <c r="E172" s="13">
        <f t="shared" si="63"/>
        <v>166</v>
      </c>
      <c r="F172" s="13">
        <f t="shared" si="63"/>
        <v>-44</v>
      </c>
      <c r="G172" s="13">
        <f>+G171+G83</f>
        <v>38</v>
      </c>
      <c r="H172" s="13">
        <f t="shared" ref="H172" si="64">+H171+H83</f>
        <v>0</v>
      </c>
      <c r="I172" s="13">
        <f>+I171+I83</f>
        <v>0</v>
      </c>
    </row>
    <row r="173" spans="1:9" x14ac:dyDescent="0.2">
      <c r="A173" s="1" t="s">
        <v>125</v>
      </c>
    </row>
    <row r="174" spans="1:9" x14ac:dyDescent="0.2">
      <c r="A174" s="2" t="s">
        <v>101</v>
      </c>
      <c r="B174" s="3">
        <v>121</v>
      </c>
      <c r="C174" s="3">
        <v>133</v>
      </c>
      <c r="D174" s="3">
        <v>140</v>
      </c>
      <c r="E174" s="3">
        <v>160</v>
      </c>
      <c r="F174" s="3">
        <v>149</v>
      </c>
      <c r="G174" s="3">
        <v>148</v>
      </c>
      <c r="H174" s="3">
        <v>130</v>
      </c>
      <c r="I174" s="3">
        <v>124</v>
      </c>
    </row>
    <row r="175" spans="1:9" x14ac:dyDescent="0.2">
      <c r="A175" s="2" t="s">
        <v>102</v>
      </c>
      <c r="B175" s="3">
        <v>87</v>
      </c>
      <c r="C175" s="3">
        <v>84</v>
      </c>
      <c r="D175" s="3">
        <v>104</v>
      </c>
      <c r="E175" s="3">
        <v>116</v>
      </c>
      <c r="F175" s="3">
        <v>111</v>
      </c>
      <c r="G175" s="3">
        <v>132</v>
      </c>
      <c r="H175" s="3">
        <v>136</v>
      </c>
      <c r="I175" s="3">
        <v>134</v>
      </c>
    </row>
    <row r="176" spans="1:9" x14ac:dyDescent="0.2">
      <c r="A176" s="2" t="s">
        <v>103</v>
      </c>
      <c r="B176" s="3">
        <v>46</v>
      </c>
      <c r="C176" s="3">
        <v>48</v>
      </c>
      <c r="D176" s="3">
        <v>54</v>
      </c>
      <c r="E176" s="3">
        <v>56</v>
      </c>
      <c r="F176" s="3">
        <v>50</v>
      </c>
      <c r="G176" s="3">
        <v>44</v>
      </c>
      <c r="H176" s="3">
        <v>46</v>
      </c>
      <c r="I176" s="3">
        <v>41</v>
      </c>
    </row>
    <row r="177" spans="1:9" x14ac:dyDescent="0.2">
      <c r="A177" s="2" t="s">
        <v>107</v>
      </c>
      <c r="B177" s="3">
        <v>49</v>
      </c>
      <c r="C177" s="3">
        <v>43</v>
      </c>
      <c r="D177" s="3">
        <v>56</v>
      </c>
      <c r="E177" s="3">
        <v>55</v>
      </c>
      <c r="F177" s="3">
        <v>53</v>
      </c>
      <c r="G177" s="3">
        <v>46</v>
      </c>
      <c r="H177" s="3">
        <v>43</v>
      </c>
      <c r="I177" s="3">
        <v>42</v>
      </c>
    </row>
    <row r="178" spans="1:9" x14ac:dyDescent="0.2">
      <c r="A178" s="2" t="s">
        <v>108</v>
      </c>
      <c r="B178" s="3">
        <v>210</v>
      </c>
      <c r="C178" s="3">
        <v>230</v>
      </c>
      <c r="D178" s="3">
        <v>233</v>
      </c>
      <c r="E178" s="3">
        <v>217</v>
      </c>
      <c r="F178" s="3">
        <v>195</v>
      </c>
      <c r="G178" s="3">
        <v>214</v>
      </c>
      <c r="H178" s="3">
        <v>222</v>
      </c>
      <c r="I178" s="3">
        <v>220</v>
      </c>
    </row>
    <row r="179" spans="1:9" x14ac:dyDescent="0.2">
      <c r="A179" s="4" t="s">
        <v>120</v>
      </c>
      <c r="B179" s="5">
        <f t="shared" ref="B179:G179" si="65">+SUM(B174:B178)</f>
        <v>513</v>
      </c>
      <c r="C179" s="5">
        <f t="shared" si="65"/>
        <v>538</v>
      </c>
      <c r="D179" s="5">
        <f t="shared" si="65"/>
        <v>587</v>
      </c>
      <c r="E179" s="5">
        <f t="shared" si="65"/>
        <v>604</v>
      </c>
      <c r="F179" s="5">
        <f t="shared" si="65"/>
        <v>558</v>
      </c>
      <c r="G179" s="5">
        <f t="shared" si="65"/>
        <v>584</v>
      </c>
      <c r="H179" s="5">
        <f t="shared" ref="H179:I179" si="66">+SUM(H174:H178)</f>
        <v>577</v>
      </c>
      <c r="I179" s="5">
        <f t="shared" si="66"/>
        <v>561</v>
      </c>
    </row>
    <row r="180" spans="1:9" x14ac:dyDescent="0.2">
      <c r="A180" s="2" t="s">
        <v>105</v>
      </c>
      <c r="B180" s="3">
        <v>18</v>
      </c>
      <c r="C180" s="3">
        <v>27</v>
      </c>
      <c r="D180" s="3">
        <v>28</v>
      </c>
      <c r="E180" s="3">
        <v>33</v>
      </c>
      <c r="F180" s="3">
        <v>31</v>
      </c>
      <c r="G180" s="3">
        <v>25</v>
      </c>
      <c r="H180" s="3">
        <v>26</v>
      </c>
      <c r="I180" s="3">
        <v>22</v>
      </c>
    </row>
    <row r="181" spans="1:9" x14ac:dyDescent="0.2">
      <c r="A181" s="2" t="s">
        <v>109</v>
      </c>
      <c r="B181" s="3">
        <v>75</v>
      </c>
      <c r="C181" s="3">
        <v>84</v>
      </c>
      <c r="D181" s="3">
        <v>91</v>
      </c>
      <c r="E181" s="3">
        <v>110</v>
      </c>
      <c r="F181" s="3">
        <v>116</v>
      </c>
      <c r="G181" s="3">
        <v>112</v>
      </c>
      <c r="H181" s="3">
        <v>141</v>
      </c>
      <c r="I181" s="3">
        <v>134</v>
      </c>
    </row>
    <row r="182" spans="1:9" ht="16" thickBot="1" x14ac:dyDescent="0.25">
      <c r="A182" s="6" t="s">
        <v>126</v>
      </c>
      <c r="B182" s="7">
        <f t="shared" ref="B182:G182" si="67">+SUM(B179:B181)</f>
        <v>606</v>
      </c>
      <c r="C182" s="7">
        <f t="shared" si="67"/>
        <v>649</v>
      </c>
      <c r="D182" s="7">
        <f t="shared" si="67"/>
        <v>706</v>
      </c>
      <c r="E182" s="7">
        <f t="shared" si="67"/>
        <v>747</v>
      </c>
      <c r="F182" s="7">
        <f t="shared" si="67"/>
        <v>705</v>
      </c>
      <c r="G182" s="7">
        <f t="shared" si="67"/>
        <v>721</v>
      </c>
      <c r="H182" s="7">
        <f t="shared" ref="H182" si="68">+SUM(H179:H181)</f>
        <v>744</v>
      </c>
      <c r="I182" s="7">
        <f>+SUM(I179:I181)</f>
        <v>717</v>
      </c>
    </row>
    <row r="183" spans="1:9" ht="16" thickTop="1" x14ac:dyDescent="0.2">
      <c r="A183" s="12" t="s">
        <v>112</v>
      </c>
      <c r="B183" s="13">
        <f t="shared" ref="B183:H183" si="69">+B182-B67</f>
        <v>0</v>
      </c>
      <c r="C183" s="13">
        <f t="shared" si="69"/>
        <v>0</v>
      </c>
      <c r="D183" s="13">
        <f t="shared" si="69"/>
        <v>0</v>
      </c>
      <c r="E183" s="13">
        <f t="shared" si="69"/>
        <v>0</v>
      </c>
      <c r="F183" s="13">
        <f t="shared" si="69"/>
        <v>0</v>
      </c>
      <c r="G183" s="13">
        <f t="shared" si="69"/>
        <v>0</v>
      </c>
      <c r="H183" s="13">
        <f t="shared" si="69"/>
        <v>0</v>
      </c>
      <c r="I183" s="13">
        <f>+I182-I67</f>
        <v>0</v>
      </c>
    </row>
    <row r="184" spans="1:9" x14ac:dyDescent="0.2">
      <c r="A184" s="14" t="s">
        <v>127</v>
      </c>
      <c r="B184" s="14"/>
      <c r="C184" s="14"/>
      <c r="D184" s="14"/>
      <c r="E184" s="14"/>
      <c r="F184" s="14"/>
      <c r="G184" s="14"/>
      <c r="H184" s="14"/>
      <c r="I184" s="14"/>
    </row>
    <row r="185" spans="1:9" x14ac:dyDescent="0.2">
      <c r="A185" s="28" t="s">
        <v>128</v>
      </c>
    </row>
    <row r="186" spans="1:9" x14ac:dyDescent="0.2">
      <c r="A186" s="33" t="s">
        <v>101</v>
      </c>
      <c r="B186" s="34">
        <v>0.12</v>
      </c>
      <c r="C186" s="34">
        <v>0.08</v>
      </c>
      <c r="D186" s="34">
        <v>0.03</v>
      </c>
      <c r="E186" s="34">
        <v>-0.02</v>
      </c>
      <c r="F186" s="34">
        <v>7.0000000000000007E-2</v>
      </c>
      <c r="G186" s="34">
        <v>-0.09</v>
      </c>
      <c r="H186" s="34">
        <v>0.19</v>
      </c>
      <c r="I186" s="34">
        <v>7.0000000000000007E-2</v>
      </c>
    </row>
    <row r="187" spans="1:9" x14ac:dyDescent="0.2">
      <c r="A187" s="31" t="s">
        <v>114</v>
      </c>
      <c r="B187" s="30">
        <v>0.14000000000000001</v>
      </c>
      <c r="C187" s="30">
        <v>0.1</v>
      </c>
      <c r="D187" s="30">
        <v>0.04</v>
      </c>
      <c r="E187" s="30">
        <v>-0.04</v>
      </c>
      <c r="F187" s="30">
        <v>0.08</v>
      </c>
      <c r="G187" s="30">
        <v>-7.0000000000000007E-2</v>
      </c>
      <c r="H187" s="30">
        <v>0.25</v>
      </c>
      <c r="I187" s="30">
        <v>0.05</v>
      </c>
    </row>
    <row r="188" spans="1:9" x14ac:dyDescent="0.2">
      <c r="A188" s="31" t="s">
        <v>115</v>
      </c>
      <c r="B188" s="30">
        <v>0.12</v>
      </c>
      <c r="C188" s="30">
        <v>0.08</v>
      </c>
      <c r="D188" s="30">
        <v>0.03</v>
      </c>
      <c r="E188" s="30">
        <v>0.01</v>
      </c>
      <c r="F188" s="30">
        <v>7.0000000000000007E-2</v>
      </c>
      <c r="G188" s="30">
        <v>-0.12</v>
      </c>
      <c r="H188" s="30">
        <v>0.08</v>
      </c>
      <c r="I188" s="30">
        <v>0.09</v>
      </c>
    </row>
    <row r="189" spans="1:9" x14ac:dyDescent="0.2">
      <c r="A189" s="31" t="s">
        <v>116</v>
      </c>
      <c r="B189" s="30">
        <v>-0.05</v>
      </c>
      <c r="C189" s="30">
        <v>-0.13</v>
      </c>
      <c r="D189" s="30">
        <v>-0.1</v>
      </c>
      <c r="E189" s="30">
        <v>-0.08</v>
      </c>
      <c r="F189" s="30">
        <v>0</v>
      </c>
      <c r="G189" s="30">
        <v>-0.14000000000000001</v>
      </c>
      <c r="H189" s="30">
        <v>-0.02</v>
      </c>
      <c r="I189" s="30">
        <v>0.25</v>
      </c>
    </row>
    <row r="190" spans="1:9" x14ac:dyDescent="0.2">
      <c r="A190" s="33" t="s">
        <v>102</v>
      </c>
      <c r="B190" s="34">
        <v>0.18</v>
      </c>
      <c r="C190" s="34">
        <v>0.155</v>
      </c>
      <c r="D190" s="34">
        <v>0.1</v>
      </c>
      <c r="E190" s="34">
        <v>0.09</v>
      </c>
      <c r="F190" s="34">
        <v>0.11</v>
      </c>
      <c r="G190" s="34">
        <v>-0.01</v>
      </c>
      <c r="H190" s="34">
        <v>0.17</v>
      </c>
      <c r="I190" s="34">
        <v>0.12</v>
      </c>
    </row>
    <row r="191" spans="1:9" x14ac:dyDescent="0.2">
      <c r="A191" s="31" t="s">
        <v>114</v>
      </c>
      <c r="B191" s="30">
        <v>0.23499999999999999</v>
      </c>
      <c r="C191" s="30">
        <v>0.185</v>
      </c>
      <c r="D191" s="30">
        <v>0.08</v>
      </c>
      <c r="E191" s="30">
        <v>0.06</v>
      </c>
      <c r="F191" s="30">
        <v>0.12</v>
      </c>
      <c r="G191" s="30">
        <v>-0.03</v>
      </c>
      <c r="H191" s="30">
        <v>0.13</v>
      </c>
      <c r="I191" s="30">
        <v>0.09</v>
      </c>
    </row>
    <row r="192" spans="1:9" x14ac:dyDescent="0.2">
      <c r="A192" s="31" t="s">
        <v>115</v>
      </c>
      <c r="B192" s="30">
        <v>9.5000000000000001E-2</v>
      </c>
      <c r="C192" s="30">
        <v>0.125</v>
      </c>
      <c r="D192" s="30">
        <v>0.17</v>
      </c>
      <c r="E192" s="30">
        <v>0.16</v>
      </c>
      <c r="F192" s="30">
        <v>0.09</v>
      </c>
      <c r="G192" s="30">
        <v>0.02</v>
      </c>
      <c r="H192" s="30">
        <v>0.25</v>
      </c>
      <c r="I192" s="30">
        <v>0.16</v>
      </c>
    </row>
    <row r="193" spans="1:9" x14ac:dyDescent="0.2">
      <c r="A193" s="31" t="s">
        <v>116</v>
      </c>
      <c r="B193" s="30">
        <v>0.14499999999999999</v>
      </c>
      <c r="C193" s="30">
        <v>7.4999999999999997E-2</v>
      </c>
      <c r="D193" s="30">
        <v>7.0000000000000007E-2</v>
      </c>
      <c r="E193" s="30">
        <v>0.06</v>
      </c>
      <c r="F193" s="30">
        <v>0.05</v>
      </c>
      <c r="G193" s="30">
        <v>-0.03</v>
      </c>
      <c r="H193" s="30">
        <v>0.19</v>
      </c>
      <c r="I193" s="30">
        <v>0.17</v>
      </c>
    </row>
    <row r="194" spans="1:9" x14ac:dyDescent="0.2">
      <c r="A194" s="33" t="s">
        <v>103</v>
      </c>
      <c r="B194" s="34">
        <v>0.19</v>
      </c>
      <c r="C194" s="34">
        <v>0.27</v>
      </c>
      <c r="D194" s="34">
        <v>0.17</v>
      </c>
      <c r="E194" s="34">
        <v>0.18</v>
      </c>
      <c r="F194" s="34">
        <v>0.24</v>
      </c>
      <c r="G194" s="34">
        <v>0.11</v>
      </c>
      <c r="H194" s="34">
        <v>0.19</v>
      </c>
      <c r="I194" s="34">
        <v>-0.13</v>
      </c>
    </row>
    <row r="195" spans="1:9" x14ac:dyDescent="0.2">
      <c r="A195" s="31" t="s">
        <v>114</v>
      </c>
      <c r="B195" s="30">
        <v>0.28000000000000003</v>
      </c>
      <c r="C195" s="30">
        <v>0.33</v>
      </c>
      <c r="D195" s="30">
        <v>0.18</v>
      </c>
      <c r="E195" s="30">
        <v>0.16</v>
      </c>
      <c r="F195" s="30">
        <v>0.25</v>
      </c>
      <c r="G195" s="30">
        <v>0.12</v>
      </c>
      <c r="H195" s="30">
        <v>0.19</v>
      </c>
      <c r="I195" s="30">
        <v>-0.1</v>
      </c>
    </row>
    <row r="196" spans="1:9" x14ac:dyDescent="0.2">
      <c r="A196" s="31" t="s">
        <v>115</v>
      </c>
      <c r="B196" s="30">
        <v>7.0000000000000007E-2</v>
      </c>
      <c r="C196" s="30">
        <v>0.17</v>
      </c>
      <c r="D196" s="30">
        <v>0.18</v>
      </c>
      <c r="E196" s="30">
        <v>0.23</v>
      </c>
      <c r="F196" s="30">
        <v>0.23</v>
      </c>
      <c r="G196" s="30">
        <v>0.08</v>
      </c>
      <c r="H196" s="30">
        <v>0.19</v>
      </c>
      <c r="I196" s="30">
        <v>-0.21</v>
      </c>
    </row>
    <row r="197" spans="1:9" x14ac:dyDescent="0.2">
      <c r="A197" s="31" t="s">
        <v>116</v>
      </c>
      <c r="B197" s="30">
        <v>0.01</v>
      </c>
      <c r="C197" s="30">
        <v>7.0000000000000007E-2</v>
      </c>
      <c r="D197" s="30">
        <v>0.03</v>
      </c>
      <c r="E197" s="30">
        <v>-0.01</v>
      </c>
      <c r="F197" s="30">
        <v>0.08</v>
      </c>
      <c r="G197" s="30">
        <v>0.11</v>
      </c>
      <c r="H197" s="30">
        <v>0.26</v>
      </c>
      <c r="I197" s="30">
        <v>-0.06</v>
      </c>
    </row>
    <row r="198" spans="1:9" x14ac:dyDescent="0.2">
      <c r="A198" s="33" t="s">
        <v>107</v>
      </c>
      <c r="B198" s="34">
        <v>8.5000000000000006E-2</v>
      </c>
      <c r="C198" s="34">
        <v>0.17499999999999999</v>
      </c>
      <c r="D198" s="34">
        <v>0.13</v>
      </c>
      <c r="E198" s="34">
        <v>0.1</v>
      </c>
      <c r="F198" s="34">
        <v>0.13</v>
      </c>
      <c r="G198" s="34">
        <v>0.01</v>
      </c>
      <c r="H198" s="34">
        <v>0.08</v>
      </c>
      <c r="I198" s="34">
        <v>0.16</v>
      </c>
    </row>
    <row r="199" spans="1:9" x14ac:dyDescent="0.2">
      <c r="A199" s="31" t="s">
        <v>114</v>
      </c>
      <c r="B199" s="30">
        <v>0.16</v>
      </c>
      <c r="C199" s="30">
        <v>0.24</v>
      </c>
      <c r="D199" s="30">
        <v>0.16</v>
      </c>
      <c r="E199" s="30">
        <v>0.09</v>
      </c>
      <c r="F199" s="30">
        <v>0.12</v>
      </c>
      <c r="G199" s="30">
        <v>0</v>
      </c>
      <c r="H199" s="30">
        <v>0.08</v>
      </c>
      <c r="I199" s="30">
        <v>0.17</v>
      </c>
    </row>
    <row r="200" spans="1:9" x14ac:dyDescent="0.2">
      <c r="A200" s="31" t="s">
        <v>115</v>
      </c>
      <c r="B200" s="30">
        <v>-1.4999999999999999E-2</v>
      </c>
      <c r="C200" s="30">
        <v>0.08</v>
      </c>
      <c r="D200" s="30">
        <v>0.09</v>
      </c>
      <c r="E200" s="30">
        <v>0.15</v>
      </c>
      <c r="F200" s="30">
        <v>0.15</v>
      </c>
      <c r="G200" s="30">
        <v>0.03</v>
      </c>
      <c r="H200" s="30">
        <v>0.1</v>
      </c>
      <c r="I200" s="30">
        <v>0.12</v>
      </c>
    </row>
    <row r="201" spans="1:9" x14ac:dyDescent="0.2">
      <c r="A201" s="31" t="s">
        <v>116</v>
      </c>
      <c r="B201" s="30">
        <v>-5.0000000000000001E-3</v>
      </c>
      <c r="C201" s="30">
        <v>7.0000000000000007E-2</v>
      </c>
      <c r="D201" s="30">
        <v>-0.01</v>
      </c>
      <c r="E201" s="30">
        <v>-0.08</v>
      </c>
      <c r="F201" s="30">
        <v>0.08</v>
      </c>
      <c r="G201" s="30">
        <v>-0.04</v>
      </c>
      <c r="H201" s="30">
        <v>-0.09</v>
      </c>
      <c r="I201" s="30">
        <v>0.28000000000000003</v>
      </c>
    </row>
    <row r="202" spans="1:9" x14ac:dyDescent="0.2">
      <c r="A202" s="33" t="s">
        <v>108</v>
      </c>
      <c r="B202" s="34">
        <v>-0.02</v>
      </c>
      <c r="C202" s="34">
        <v>-0.3</v>
      </c>
      <c r="D202" s="34">
        <v>0.02</v>
      </c>
      <c r="E202" s="34">
        <v>0.12</v>
      </c>
      <c r="F202" s="34">
        <v>-0.53</v>
      </c>
      <c r="G202" s="34">
        <v>-0.26</v>
      </c>
      <c r="H202" s="34">
        <v>-0.17</v>
      </c>
      <c r="I202" s="34">
        <v>3.02</v>
      </c>
    </row>
    <row r="203" spans="1:9" x14ac:dyDescent="0.2">
      <c r="A203" s="35" t="s">
        <v>104</v>
      </c>
      <c r="B203" s="37">
        <v>0.14000000000000001</v>
      </c>
      <c r="C203" s="37">
        <v>0.13</v>
      </c>
      <c r="D203" s="37">
        <v>0.08</v>
      </c>
      <c r="E203" s="37">
        <v>0.05</v>
      </c>
      <c r="F203" s="37">
        <v>0.11</v>
      </c>
      <c r="G203" s="37">
        <v>-0.02</v>
      </c>
      <c r="H203" s="37">
        <v>0.17</v>
      </c>
      <c r="I203" s="37">
        <v>0.06</v>
      </c>
    </row>
    <row r="204" spans="1:9" x14ac:dyDescent="0.2">
      <c r="A204" s="33" t="s">
        <v>105</v>
      </c>
      <c r="B204" s="34">
        <v>0.21</v>
      </c>
      <c r="C204" s="34">
        <v>0.02</v>
      </c>
      <c r="D204" s="34">
        <v>0.06</v>
      </c>
      <c r="E204" s="34">
        <v>-0.11</v>
      </c>
      <c r="F204" s="34">
        <v>0.03</v>
      </c>
      <c r="G204" s="34">
        <v>-0.01</v>
      </c>
      <c r="H204" s="34">
        <v>0.16</v>
      </c>
      <c r="I204" s="34">
        <v>7.0000000000000007E-2</v>
      </c>
    </row>
    <row r="205" spans="1:9" x14ac:dyDescent="0.2">
      <c r="A205" s="31" t="s">
        <v>114</v>
      </c>
      <c r="B205" s="30"/>
      <c r="C205" s="30"/>
      <c r="D205" s="30"/>
      <c r="E205" s="30"/>
      <c r="F205" s="30">
        <v>0.05</v>
      </c>
      <c r="G205" s="30">
        <v>0.01</v>
      </c>
      <c r="H205" s="30">
        <v>0.17</v>
      </c>
      <c r="I205" s="30">
        <v>0.06</v>
      </c>
    </row>
    <row r="206" spans="1:9" x14ac:dyDescent="0.2">
      <c r="A206" s="31" t="s">
        <v>115</v>
      </c>
      <c r="B206" s="30"/>
      <c r="C206" s="30"/>
      <c r="D206" s="30"/>
      <c r="E206" s="30"/>
      <c r="F206" s="30">
        <v>-0.17</v>
      </c>
      <c r="G206" s="30">
        <v>-0.22</v>
      </c>
      <c r="H206" s="30">
        <v>0.13</v>
      </c>
      <c r="I206" s="30">
        <v>-0.03</v>
      </c>
    </row>
    <row r="207" spans="1:9" x14ac:dyDescent="0.2">
      <c r="A207" s="31" t="s">
        <v>116</v>
      </c>
      <c r="B207" s="30"/>
      <c r="C207" s="30"/>
      <c r="D207" s="30"/>
      <c r="E207" s="30"/>
      <c r="F207" s="30">
        <v>-0.13</v>
      </c>
      <c r="G207" s="30">
        <v>0.08</v>
      </c>
      <c r="H207" s="30">
        <v>0.14000000000000001</v>
      </c>
      <c r="I207" s="30">
        <v>-0.16</v>
      </c>
    </row>
    <row r="208" spans="1:9" x14ac:dyDescent="0.2">
      <c r="A208" s="31" t="s">
        <v>122</v>
      </c>
      <c r="B208" s="30"/>
      <c r="C208" s="30"/>
      <c r="D208" s="30"/>
      <c r="E208" s="30"/>
      <c r="F208" s="30">
        <v>0.04</v>
      </c>
      <c r="G208" s="30">
        <v>-0.14000000000000001</v>
      </c>
      <c r="H208" s="30">
        <v>-0.01</v>
      </c>
      <c r="I208" s="30">
        <v>0.42</v>
      </c>
    </row>
    <row r="209" spans="1:9" x14ac:dyDescent="0.2">
      <c r="A209" s="29" t="s">
        <v>109</v>
      </c>
      <c r="B209" s="30">
        <v>0</v>
      </c>
      <c r="C209" s="30">
        <v>0</v>
      </c>
      <c r="D209" s="30">
        <v>0</v>
      </c>
      <c r="E209" s="30">
        <v>0</v>
      </c>
      <c r="F209" s="30">
        <v>0</v>
      </c>
      <c r="G209" s="30">
        <v>0</v>
      </c>
      <c r="H209" s="30">
        <v>0</v>
      </c>
      <c r="I209" s="30">
        <v>0</v>
      </c>
    </row>
    <row r="210" spans="1:9" ht="16" thickBot="1" x14ac:dyDescent="0.25">
      <c r="A210" s="32" t="s">
        <v>106</v>
      </c>
      <c r="B210" s="36">
        <v>0.14000000000000001</v>
      </c>
      <c r="C210" s="36">
        <v>0.12</v>
      </c>
      <c r="D210" s="36">
        <v>0.08</v>
      </c>
      <c r="E210" s="36">
        <v>0.04</v>
      </c>
      <c r="F210" s="36">
        <v>0.11</v>
      </c>
      <c r="G210" s="36">
        <v>-0.02</v>
      </c>
      <c r="H210" s="36">
        <v>0.17</v>
      </c>
      <c r="I210" s="36">
        <v>0.06</v>
      </c>
    </row>
    <row r="211"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abSelected="1" workbookViewId="0">
      <selection activeCell="A45" sqref="A45"/>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row>
    <row r="4" spans="1:14" x14ac:dyDescent="0.2">
      <c r="A4" s="42" t="s">
        <v>130</v>
      </c>
    </row>
    <row r="5" spans="1:14" x14ac:dyDescent="0.2">
      <c r="A5" s="41" t="s">
        <v>131</v>
      </c>
    </row>
    <row r="6" spans="1:14" x14ac:dyDescent="0.2">
      <c r="A6" s="42" t="s">
        <v>130</v>
      </c>
    </row>
    <row r="7" spans="1:14" x14ac:dyDescent="0.2">
      <c r="A7" s="42" t="s">
        <v>132</v>
      </c>
    </row>
    <row r="8" spans="1:14" x14ac:dyDescent="0.2">
      <c r="A8" s="41" t="s">
        <v>133</v>
      </c>
    </row>
    <row r="9" spans="1:14" x14ac:dyDescent="0.2">
      <c r="A9" s="42" t="s">
        <v>130</v>
      </c>
    </row>
    <row r="10" spans="1:14" x14ac:dyDescent="0.2">
      <c r="A10" s="42" t="s">
        <v>134</v>
      </c>
    </row>
    <row r="11" spans="1:14" x14ac:dyDescent="0.2">
      <c r="A11" s="41" t="s">
        <v>135</v>
      </c>
    </row>
    <row r="12" spans="1:14" x14ac:dyDescent="0.2">
      <c r="A12" s="42" t="s">
        <v>130</v>
      </c>
    </row>
    <row r="13" spans="1:14" x14ac:dyDescent="0.2">
      <c r="A13" s="42" t="s">
        <v>132</v>
      </c>
    </row>
    <row r="14" spans="1:14" x14ac:dyDescent="0.2">
      <c r="A14" s="41" t="s">
        <v>136</v>
      </c>
    </row>
    <row r="15" spans="1:14" x14ac:dyDescent="0.2">
      <c r="A15" s="42" t="s">
        <v>130</v>
      </c>
    </row>
    <row r="16" spans="1:14" x14ac:dyDescent="0.2">
      <c r="A16" s="42" t="s">
        <v>134</v>
      </c>
    </row>
    <row r="17" spans="1:14" x14ac:dyDescent="0.2">
      <c r="A17" s="43" t="str">
        <f>+Historicals!A114</f>
        <v>North America</v>
      </c>
      <c r="B17" s="43"/>
      <c r="C17" s="43"/>
      <c r="D17" s="43"/>
      <c r="E17" s="43"/>
      <c r="F17" s="43"/>
      <c r="G17" s="43"/>
      <c r="H17" s="43"/>
      <c r="I17" s="43"/>
      <c r="J17" s="39"/>
      <c r="K17" s="39"/>
      <c r="L17" s="39"/>
      <c r="M17" s="39"/>
      <c r="N17" s="39"/>
    </row>
    <row r="18" spans="1:14" x14ac:dyDescent="0.2">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row>
    <row r="19" spans="1:14" x14ac:dyDescent="0.2">
      <c r="A19" s="44" t="s">
        <v>130</v>
      </c>
      <c r="B19" s="47" t="str">
        <f>+IFERROR(B18/A18-1,"nm")</f>
        <v>nm</v>
      </c>
      <c r="C19" s="47">
        <f t="shared" ref="C19:H19" si="2">+IFERROR(C18/B18-1,"nm")</f>
        <v>7.4526928675400228E-2</v>
      </c>
      <c r="D19" s="47">
        <f t="shared" si="2"/>
        <v>3.0615009482525046E-2</v>
      </c>
      <c r="E19" s="47">
        <f t="shared" si="2"/>
        <v>-2.372502628811779E-2</v>
      </c>
      <c r="F19" s="47">
        <f t="shared" si="2"/>
        <v>7.0481319421070276E-2</v>
      </c>
      <c r="G19" s="47">
        <f t="shared" si="2"/>
        <v>-8.9171173437303519E-2</v>
      </c>
      <c r="H19" s="47">
        <f t="shared" si="2"/>
        <v>0.18606738470035911</v>
      </c>
      <c r="I19" s="47">
        <f>+IFERROR(I18/H18-1,"nm")</f>
        <v>6.8339251411607238E-2</v>
      </c>
    </row>
    <row r="20" spans="1:14" x14ac:dyDescent="0.2">
      <c r="A20" s="45"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row>
    <row r="21" spans="1:14" x14ac:dyDescent="0.2">
      <c r="A21" s="44" t="s">
        <v>130</v>
      </c>
      <c r="B21" s="47" t="str">
        <f>+IFERROR(B20/A20-1,"nm")</f>
        <v>nm</v>
      </c>
      <c r="C21" s="47">
        <f t="shared" ref="C21" si="3">+IFERROR(C20/B20-1,"nm")</f>
        <v>9.3228309428638578E-2</v>
      </c>
      <c r="D21" s="47">
        <f t="shared" ref="D21" si="4">+IFERROR(D20/C20-1,"nm")</f>
        <v>4.1402301322722934E-2</v>
      </c>
      <c r="E21" s="47">
        <f t="shared" ref="E21" si="5">+IFERROR(E20/D20-1,"nm")</f>
        <v>-3.7381247418422192E-2</v>
      </c>
      <c r="F21" s="47">
        <f t="shared" ref="F21" si="6">+IFERROR(F20/E20-1,"nm")</f>
        <v>7.755846384895948E-2</v>
      </c>
      <c r="G21" s="47">
        <f t="shared" ref="G21" si="7">+IFERROR(G20/F20-1,"nm")</f>
        <v>-7.1279243404678949E-2</v>
      </c>
      <c r="H21" s="47">
        <f t="shared" ref="H21" si="8">+IFERROR(H20/G20-1,"nm")</f>
        <v>0.24815092721620746</v>
      </c>
      <c r="I21" s="47">
        <f>+IFERROR(I20/H20-1,"nm")</f>
        <v>5.0154586052902683E-2</v>
      </c>
    </row>
    <row r="22" spans="1:14" x14ac:dyDescent="0.2">
      <c r="A22" s="44" t="s">
        <v>138</v>
      </c>
      <c r="B22" s="47">
        <f>+Historicals!B187</f>
        <v>0.14000000000000001</v>
      </c>
      <c r="C22" s="47">
        <f>+Historicals!C187</f>
        <v>0.1</v>
      </c>
      <c r="D22" s="47">
        <f>+Historicals!D187</f>
        <v>0.04</v>
      </c>
      <c r="E22" s="47">
        <f>+Historicals!E187</f>
        <v>-0.04</v>
      </c>
      <c r="F22" s="47">
        <f>+Historicals!F187</f>
        <v>0.08</v>
      </c>
      <c r="G22" s="47">
        <f>+Historicals!G187</f>
        <v>-7.0000000000000007E-2</v>
      </c>
      <c r="H22" s="47">
        <f>+Historicals!H187</f>
        <v>0.25</v>
      </c>
      <c r="I22" s="47">
        <f>+Historicals!I187</f>
        <v>0.05</v>
      </c>
    </row>
    <row r="23" spans="1:14" x14ac:dyDescent="0.2">
      <c r="A23" s="44" t="s">
        <v>139</v>
      </c>
      <c r="B23" s="47" t="str">
        <f>+IFERROR(B21-B22,"nm")</f>
        <v>nm</v>
      </c>
      <c r="C23" s="47">
        <f t="shared" ref="B23:H23" si="9">+IFERROR(C21-C22,"nm")</f>
        <v>-6.7716905713614273E-3</v>
      </c>
      <c r="D23" s="47">
        <f t="shared" si="9"/>
        <v>1.4023013227229333E-3</v>
      </c>
      <c r="E23" s="47">
        <f t="shared" si="9"/>
        <v>2.6187525815778087E-3</v>
      </c>
      <c r="F23" s="47">
        <f t="shared" si="9"/>
        <v>-2.4415361510405215E-3</v>
      </c>
      <c r="G23" s="47">
        <f t="shared" si="9"/>
        <v>-1.2792434046789425E-3</v>
      </c>
      <c r="H23" s="47">
        <f t="shared" si="9"/>
        <v>-1.849072783792538E-3</v>
      </c>
      <c r="I23" s="47">
        <f>+IFERROR(I21-I22,"nm")</f>
        <v>1.5458605290268046E-4</v>
      </c>
    </row>
    <row r="24" spans="1:14" x14ac:dyDescent="0.2">
      <c r="A24" s="45"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row>
    <row r="25" spans="1:14" x14ac:dyDescent="0.2">
      <c r="A25" s="44" t="s">
        <v>130</v>
      </c>
      <c r="B25" s="47" t="str">
        <f t="shared" ref="B25" si="10">+IFERROR(B24/A24-1,"nm")</f>
        <v>nm</v>
      </c>
      <c r="C25" s="47">
        <f t="shared" ref="C25" si="11">+IFERROR(C24/B24-1,"nm")</f>
        <v>7.6190476190476142E-2</v>
      </c>
      <c r="D25" s="47">
        <f t="shared" ref="D25" si="12">+IFERROR(D24/C24-1,"nm")</f>
        <v>2.9498525073746285E-2</v>
      </c>
      <c r="E25" s="47">
        <f t="shared" ref="E25" si="13">+IFERROR(E24/D24-1,"nm")</f>
        <v>1.0642652476463343E-2</v>
      </c>
      <c r="F25" s="47">
        <f t="shared" ref="F25" si="14">+IFERROR(F24/E24-1,"nm")</f>
        <v>6.5208586472256025E-2</v>
      </c>
      <c r="G25" s="47">
        <f t="shared" ref="G25" si="15">+IFERROR(G24/F24-1,"nm")</f>
        <v>-0.11806083650190113</v>
      </c>
      <c r="H25" s="47">
        <f t="shared" ref="H25" si="16">+IFERROR(H24/G24-1,"nm")</f>
        <v>8.3854278939426541E-2</v>
      </c>
      <c r="I25" s="47">
        <f>+IFERROR(I24/H24-1,"nm")</f>
        <v>9.2283214001591007E-2</v>
      </c>
    </row>
    <row r="26" spans="1:14" x14ac:dyDescent="0.2">
      <c r="A26" s="44" t="s">
        <v>138</v>
      </c>
      <c r="B26" s="47">
        <f>+Historicals!B191</f>
        <v>0.23499999999999999</v>
      </c>
      <c r="C26" s="47">
        <f>+Historicals!C191</f>
        <v>0.185</v>
      </c>
      <c r="D26" s="47">
        <f>+Historicals!D191</f>
        <v>0.08</v>
      </c>
      <c r="E26" s="47">
        <f>+Historicals!E191</f>
        <v>0.06</v>
      </c>
      <c r="F26" s="47">
        <f>+Historicals!F191</f>
        <v>0.12</v>
      </c>
      <c r="G26" s="47">
        <f>+Historicals!G191</f>
        <v>-0.03</v>
      </c>
      <c r="H26" s="47">
        <f>+Historicals!H191</f>
        <v>0.13</v>
      </c>
      <c r="I26" s="47">
        <f>+Historicals!I191</f>
        <v>0.09</v>
      </c>
    </row>
    <row r="27" spans="1:14" x14ac:dyDescent="0.2">
      <c r="A27" s="44" t="s">
        <v>139</v>
      </c>
      <c r="B27" s="47" t="str">
        <f t="shared" ref="B27" si="17">+IFERROR(B25-B26,"nm")</f>
        <v>nm</v>
      </c>
      <c r="C27" s="47">
        <f t="shared" ref="C27" si="18">+IFERROR(C25-C26,"nm")</f>
        <v>-0.10880952380952386</v>
      </c>
      <c r="D27" s="47">
        <f t="shared" ref="D27" si="19">+IFERROR(D25-D26,"nm")</f>
        <v>-5.0501474926253717E-2</v>
      </c>
      <c r="E27" s="47">
        <f t="shared" ref="E27" si="20">+IFERROR(E25-E26,"nm")</f>
        <v>-4.9357347523536654E-2</v>
      </c>
      <c r="F27" s="47">
        <f t="shared" ref="F27" si="21">+IFERROR(F25-F26,"nm")</f>
        <v>-5.4791413527743971E-2</v>
      </c>
      <c r="G27" s="47">
        <f t="shared" ref="G27" si="22">+IFERROR(G25-G26,"nm")</f>
        <v>-8.8060836501901135E-2</v>
      </c>
      <c r="H27" s="47">
        <f t="shared" ref="H27" si="23">+IFERROR(H25-H26,"nm")</f>
        <v>-4.6145721060573464E-2</v>
      </c>
      <c r="I27" s="47">
        <f>+IFERROR(I25-I26,"nm")</f>
        <v>2.2832140015910107E-3</v>
      </c>
    </row>
    <row r="28" spans="1:14" x14ac:dyDescent="0.2">
      <c r="A28" s="45"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row>
    <row r="29" spans="1:14" x14ac:dyDescent="0.2">
      <c r="A29" s="44" t="s">
        <v>130</v>
      </c>
      <c r="B29" s="47" t="str">
        <f t="shared" ref="B29" si="24">+IFERROR(B28/A28-1,"nm")</f>
        <v>nm</v>
      </c>
      <c r="C29" s="47">
        <f t="shared" ref="C29" si="25">+IFERROR(C28/B28-1,"nm")</f>
        <v>-0.12742718446601942</v>
      </c>
      <c r="D29" s="47">
        <f t="shared" ref="D29" si="26">+IFERROR(D28/C28-1,"nm")</f>
        <v>-0.10152990264255912</v>
      </c>
      <c r="E29" s="47">
        <f t="shared" ref="E29" si="27">+IFERROR(E28/D28-1,"nm")</f>
        <v>-7.8947368421052655E-2</v>
      </c>
      <c r="F29" s="47">
        <f t="shared" ref="F29" si="28">+IFERROR(F28/E28-1,"nm")</f>
        <v>3.3613445378151141E-3</v>
      </c>
      <c r="G29" s="47">
        <f t="shared" ref="G29" si="29">+IFERROR(G28/F28-1,"nm")</f>
        <v>-0.13567839195979903</v>
      </c>
      <c r="H29" s="47">
        <f t="shared" ref="H29" si="30">+IFERROR(H28/G28-1,"nm")</f>
        <v>-1.744186046511631E-2</v>
      </c>
      <c r="I29" s="47">
        <f>+IFERROR(I28/H28-1,"nm")</f>
        <v>0.24852071005917153</v>
      </c>
    </row>
    <row r="30" spans="1:14" x14ac:dyDescent="0.2">
      <c r="A30" s="44" t="s">
        <v>138</v>
      </c>
      <c r="B30" s="47">
        <f>+Historicals!B189</f>
        <v>-0.05</v>
      </c>
      <c r="C30" s="47">
        <f>+Historicals!C189</f>
        <v>-0.13</v>
      </c>
      <c r="D30" s="47">
        <f>+Historicals!D189</f>
        <v>-0.1</v>
      </c>
      <c r="E30" s="47">
        <f>+Historicals!E189</f>
        <v>-0.08</v>
      </c>
      <c r="F30" s="47">
        <f>+Historicals!F189</f>
        <v>0</v>
      </c>
      <c r="G30" s="47">
        <f>+Historicals!G189</f>
        <v>-0.14000000000000001</v>
      </c>
      <c r="H30" s="47">
        <f>+Historicals!H189</f>
        <v>-0.02</v>
      </c>
      <c r="I30" s="47">
        <f>+Historicals!I189</f>
        <v>0.25</v>
      </c>
    </row>
    <row r="31" spans="1:14" x14ac:dyDescent="0.2">
      <c r="A31" s="44" t="s">
        <v>139</v>
      </c>
      <c r="B31" s="47" t="str">
        <f t="shared" ref="B31" si="31">+IFERROR(B29-B30,"nm")</f>
        <v>nm</v>
      </c>
      <c r="C31" s="47">
        <f t="shared" ref="C31" si="32">+IFERROR(C29-C30,"nm")</f>
        <v>2.572815533980588E-3</v>
      </c>
      <c r="D31" s="47">
        <f t="shared" ref="D31" si="33">+IFERROR(D29-D30,"nm")</f>
        <v>-1.5299026425591167E-3</v>
      </c>
      <c r="E31" s="47">
        <f t="shared" ref="E31" si="34">+IFERROR(E29-E30,"nm")</f>
        <v>1.0526315789473467E-3</v>
      </c>
      <c r="F31" s="47">
        <f t="shared" ref="F31" si="35">+IFERROR(F29-F30,"nm")</f>
        <v>3.3613445378151141E-3</v>
      </c>
      <c r="G31" s="47">
        <f t="shared" ref="G31" si="36">+IFERROR(G29-G30,"nm")</f>
        <v>4.321608040200986E-3</v>
      </c>
      <c r="H31" s="47">
        <f t="shared" ref="H31" si="37">+IFERROR(H29-H30,"nm")</f>
        <v>2.5581395348836904E-3</v>
      </c>
      <c r="I31" s="47">
        <f>+IFERROR(I29-I30,"nm")</f>
        <v>-1.4792899408284654E-3</v>
      </c>
    </row>
    <row r="32" spans="1:14" x14ac:dyDescent="0.2">
      <c r="A32" s="9" t="s">
        <v>131</v>
      </c>
      <c r="B32" s="48">
        <f t="shared" ref="B32:H32" si="38">+B38+B35</f>
        <v>3766</v>
      </c>
      <c r="C32" s="48">
        <f t="shared" si="38"/>
        <v>3896</v>
      </c>
      <c r="D32" s="48">
        <f t="shared" si="38"/>
        <v>4015</v>
      </c>
      <c r="E32" s="48">
        <f t="shared" si="38"/>
        <v>3760</v>
      </c>
      <c r="F32" s="48">
        <f t="shared" si="38"/>
        <v>4074</v>
      </c>
      <c r="G32" s="48">
        <f t="shared" si="38"/>
        <v>3047</v>
      </c>
      <c r="H32" s="48">
        <f t="shared" si="38"/>
        <v>5219</v>
      </c>
      <c r="I32" s="48">
        <f>+I38+I35</f>
        <v>5238</v>
      </c>
    </row>
    <row r="33" spans="1:14" x14ac:dyDescent="0.2">
      <c r="A33" s="46" t="s">
        <v>130</v>
      </c>
      <c r="B33" s="47" t="str">
        <f t="shared" ref="B33" si="39">+IFERROR(B32/A32-1,"nm")</f>
        <v>nm</v>
      </c>
      <c r="C33" s="47">
        <f t="shared" ref="C33" si="40">+IFERROR(C32/B32-1,"nm")</f>
        <v>3.4519383961763239E-2</v>
      </c>
      <c r="D33" s="47">
        <f t="shared" ref="D33" si="41">+IFERROR(D32/C32-1,"nm")</f>
        <v>3.0544147843942548E-2</v>
      </c>
      <c r="E33" s="47">
        <f t="shared" ref="E33" si="42">+IFERROR(E32/D32-1,"nm")</f>
        <v>-6.3511830635118338E-2</v>
      </c>
      <c r="F33" s="47">
        <f t="shared" ref="F33" si="43">+IFERROR(F32/E32-1,"nm")</f>
        <v>8.3510638297872308E-2</v>
      </c>
      <c r="G33" s="47">
        <f t="shared" ref="G33" si="44">+IFERROR(G32/F32-1,"nm")</f>
        <v>-0.25208640157093765</v>
      </c>
      <c r="H33" s="47">
        <f t="shared" ref="H33" si="45">+IFERROR(H32/G32-1,"nm")</f>
        <v>0.71283229405973092</v>
      </c>
      <c r="I33" s="47">
        <f>+IFERROR(I32/H32-1,"nm")</f>
        <v>3.6405441655489312E-3</v>
      </c>
    </row>
    <row r="34" spans="1:14" x14ac:dyDescent="0.2">
      <c r="A34" s="46" t="s">
        <v>132</v>
      </c>
      <c r="B34" s="47">
        <f>+IFERROR(B32/B$18,"nm")</f>
        <v>0.27409024745269289</v>
      </c>
      <c r="C34" s="47">
        <f t="shared" ref="B34:H34" si="46">+IFERROR(C32/C$18,"nm")</f>
        <v>0.26388512598211866</v>
      </c>
      <c r="D34" s="47">
        <f t="shared" si="46"/>
        <v>0.26386698212407994</v>
      </c>
      <c r="E34" s="47">
        <f t="shared" si="46"/>
        <v>0.25311342982160889</v>
      </c>
      <c r="F34" s="47">
        <f t="shared" si="46"/>
        <v>0.25619418941013711</v>
      </c>
      <c r="G34" s="47">
        <f t="shared" si="46"/>
        <v>0.2103700635183651</v>
      </c>
      <c r="H34" s="47">
        <f t="shared" si="46"/>
        <v>0.30380115256999823</v>
      </c>
      <c r="I34" s="47">
        <f>+IFERROR(I32/I$18,"nm")</f>
        <v>0.28540293140086087</v>
      </c>
    </row>
    <row r="35" spans="1:14" x14ac:dyDescent="0.2">
      <c r="A35" s="9" t="s">
        <v>133</v>
      </c>
      <c r="B35" s="9">
        <f>+Historicals!B174</f>
        <v>121</v>
      </c>
      <c r="C35" s="9">
        <f>+Historicals!C174</f>
        <v>133</v>
      </c>
      <c r="D35" s="9">
        <f>+Historicals!D174</f>
        <v>140</v>
      </c>
      <c r="E35" s="9">
        <f>+Historicals!E174</f>
        <v>160</v>
      </c>
      <c r="F35" s="9">
        <f>+Historicals!F174</f>
        <v>149</v>
      </c>
      <c r="G35" s="9">
        <f>+Historicals!G174</f>
        <v>148</v>
      </c>
      <c r="H35" s="9">
        <f>+Historicals!H174</f>
        <v>130</v>
      </c>
      <c r="I35" s="9">
        <f>+Historicals!I174</f>
        <v>124</v>
      </c>
    </row>
    <row r="36" spans="1:14" x14ac:dyDescent="0.2">
      <c r="A36" s="46" t="s">
        <v>130</v>
      </c>
      <c r="B36" s="47" t="str">
        <f t="shared" ref="B36" si="47">+IFERROR(B35/A35-1,"nm")</f>
        <v>nm</v>
      </c>
      <c r="C36" s="47">
        <f t="shared" ref="C36" si="48">+IFERROR(C35/B35-1,"nm")</f>
        <v>9.9173553719008156E-2</v>
      </c>
      <c r="D36" s="47">
        <f t="shared" ref="D36" si="49">+IFERROR(D35/C35-1,"nm")</f>
        <v>5.2631578947368363E-2</v>
      </c>
      <c r="E36" s="47">
        <f t="shared" ref="E36" si="50">+IFERROR(E35/D35-1,"nm")</f>
        <v>0.14285714285714279</v>
      </c>
      <c r="F36" s="47">
        <f t="shared" ref="F36" si="51">+IFERROR(F35/E35-1,"nm")</f>
        <v>-6.8749999999999978E-2</v>
      </c>
      <c r="G36" s="47">
        <f t="shared" ref="G36" si="52">+IFERROR(G35/F35-1,"nm")</f>
        <v>-6.7114093959731447E-3</v>
      </c>
      <c r="H36" s="47">
        <f t="shared" ref="H36" si="53">+IFERROR(H35/G35-1,"nm")</f>
        <v>-0.1216216216216216</v>
      </c>
      <c r="I36" s="47">
        <f>+IFERROR(I35/H35-1,"nm")</f>
        <v>-4.6153846153846101E-2</v>
      </c>
    </row>
    <row r="37" spans="1:14" x14ac:dyDescent="0.2">
      <c r="A37" s="46" t="s">
        <v>134</v>
      </c>
      <c r="B37" s="47">
        <f t="shared" ref="B37:H37" si="54">+IFERROR(B35/B$18,"nm")</f>
        <v>8.8064046579330417E-3</v>
      </c>
      <c r="C37" s="47">
        <f t="shared" si="54"/>
        <v>9.0083988079111346E-3</v>
      </c>
      <c r="D37" s="47">
        <f t="shared" si="54"/>
        <v>9.2008412197686646E-3</v>
      </c>
      <c r="E37" s="47">
        <f t="shared" si="54"/>
        <v>1.0770784247728038E-2</v>
      </c>
      <c r="F37" s="47">
        <f t="shared" si="54"/>
        <v>9.3698905798012821E-3</v>
      </c>
      <c r="G37" s="47">
        <f t="shared" si="54"/>
        <v>1.0218171775752554E-2</v>
      </c>
      <c r="H37" s="47">
        <f t="shared" si="54"/>
        <v>7.5673787764130628E-3</v>
      </c>
      <c r="I37" s="47">
        <f>+IFERROR(I35/I$18,"nm")</f>
        <v>6.7563886013185855E-3</v>
      </c>
    </row>
    <row r="38" spans="1:14" x14ac:dyDescent="0.2">
      <c r="A38" s="9" t="s">
        <v>135</v>
      </c>
      <c r="B38" s="9">
        <f>+Historicals!B141</f>
        <v>3645</v>
      </c>
      <c r="C38" s="9">
        <f>+Historicals!C141</f>
        <v>3763</v>
      </c>
      <c r="D38" s="9">
        <f>+Historicals!D141</f>
        <v>3875</v>
      </c>
      <c r="E38" s="9">
        <f>+Historicals!E141</f>
        <v>3600</v>
      </c>
      <c r="F38" s="9">
        <f>+Historicals!F141</f>
        <v>3925</v>
      </c>
      <c r="G38" s="9">
        <f>+Historicals!G141</f>
        <v>2899</v>
      </c>
      <c r="H38" s="9">
        <f>+Historicals!H141</f>
        <v>5089</v>
      </c>
      <c r="I38" s="9">
        <f>+Historicals!I141</f>
        <v>5114</v>
      </c>
    </row>
    <row r="39" spans="1:14" x14ac:dyDescent="0.2">
      <c r="A39" s="46" t="s">
        <v>130</v>
      </c>
      <c r="B39" s="47" t="str">
        <f t="shared" ref="B39" si="55">+IFERROR(B38/A38-1,"nm")</f>
        <v>nm</v>
      </c>
      <c r="C39" s="47">
        <f t="shared" ref="C39" si="56">+IFERROR(C38/B38-1,"nm")</f>
        <v>3.2373113854595292E-2</v>
      </c>
      <c r="D39" s="47">
        <f t="shared" ref="D39" si="57">+IFERROR(D38/C38-1,"nm")</f>
        <v>2.9763486579856391E-2</v>
      </c>
      <c r="E39" s="47">
        <f t="shared" ref="E39" si="58">+IFERROR(E38/D38-1,"nm")</f>
        <v>-7.096774193548383E-2</v>
      </c>
      <c r="F39" s="47">
        <f t="shared" ref="F39" si="59">+IFERROR(F38/E38-1,"nm")</f>
        <v>9.0277777777777679E-2</v>
      </c>
      <c r="G39" s="47">
        <f t="shared" ref="G39" si="60">+IFERROR(G38/F38-1,"nm")</f>
        <v>-0.26140127388535028</v>
      </c>
      <c r="H39" s="47">
        <f t="shared" ref="H39" si="61">+IFERROR(H38/G38-1,"nm")</f>
        <v>0.75543290789927564</v>
      </c>
      <c r="I39" s="47">
        <f>+IFERROR(I38/H38-1,"nm")</f>
        <v>4.9125564943997002E-3</v>
      </c>
    </row>
    <row r="40" spans="1:14" x14ac:dyDescent="0.2">
      <c r="A40" s="46" t="s">
        <v>132</v>
      </c>
      <c r="B40" s="47">
        <f t="shared" ref="B40:H40" si="62">+IFERROR(B38/B$18,"nm")</f>
        <v>0.26528384279475981</v>
      </c>
      <c r="C40" s="47">
        <f t="shared" si="62"/>
        <v>0.25487672717420751</v>
      </c>
      <c r="D40" s="47">
        <f t="shared" si="62"/>
        <v>0.25466614090431128</v>
      </c>
      <c r="E40" s="47">
        <f t="shared" si="62"/>
        <v>0.24234264557388085</v>
      </c>
      <c r="F40" s="47">
        <f t="shared" si="62"/>
        <v>0.2468242988303358</v>
      </c>
      <c r="G40" s="47">
        <f t="shared" si="62"/>
        <v>0.20015189174261253</v>
      </c>
      <c r="H40" s="47">
        <f t="shared" si="62"/>
        <v>0.29623377379358518</v>
      </c>
      <c r="I40" s="47">
        <f>+IFERROR(I38/I$18,"nm")</f>
        <v>0.27864654279954232</v>
      </c>
    </row>
    <row r="41" spans="1:14" x14ac:dyDescent="0.2">
      <c r="A41" s="9" t="s">
        <v>136</v>
      </c>
      <c r="B41" s="9">
        <f>+Historicals!B163</f>
        <v>0</v>
      </c>
      <c r="C41" s="9">
        <f>+Historicals!C163</f>
        <v>0</v>
      </c>
      <c r="D41" s="9">
        <f>+Historicals!D163</f>
        <v>0</v>
      </c>
      <c r="E41" s="9">
        <f>+Historicals!E163</f>
        <v>196</v>
      </c>
      <c r="F41" s="9">
        <f>+Historicals!F163</f>
        <v>117</v>
      </c>
      <c r="G41" s="9">
        <f>+Historicals!G163</f>
        <v>110</v>
      </c>
      <c r="H41" s="9">
        <f>+Historicals!H163</f>
        <v>98</v>
      </c>
      <c r="I41" s="9">
        <f>+Historicals!I163</f>
        <v>146</v>
      </c>
    </row>
    <row r="42" spans="1:14" x14ac:dyDescent="0.2">
      <c r="A42" s="46" t="s">
        <v>130</v>
      </c>
      <c r="B42" s="47" t="str">
        <f t="shared" ref="B42" si="63">+IFERROR(B41/A41-1,"nm")</f>
        <v>nm</v>
      </c>
      <c r="C42" s="47" t="str">
        <f t="shared" ref="C42" si="64">+IFERROR(C41/B41-1,"nm")</f>
        <v>nm</v>
      </c>
      <c r="D42" s="47" t="str">
        <f t="shared" ref="D42" si="65">+IFERROR(D41/C41-1,"nm")</f>
        <v>nm</v>
      </c>
      <c r="E42" s="47" t="str">
        <f t="shared" ref="E42" si="66">+IFERROR(E41/D41-1,"nm")</f>
        <v>nm</v>
      </c>
      <c r="F42" s="47">
        <f t="shared" ref="F42" si="67">+IFERROR(F41/E41-1,"nm")</f>
        <v>-0.40306122448979587</v>
      </c>
      <c r="G42" s="47">
        <f t="shared" ref="G42" si="68">+IFERROR(G41/F41-1,"nm")</f>
        <v>-5.9829059829059839E-2</v>
      </c>
      <c r="H42" s="47">
        <f t="shared" ref="H42" si="69">+IFERROR(H41/G41-1,"nm")</f>
        <v>-0.10909090909090913</v>
      </c>
      <c r="I42" s="47">
        <f>+IFERROR(I41/H41-1,"nm")</f>
        <v>0.48979591836734704</v>
      </c>
    </row>
    <row r="43" spans="1:14" x14ac:dyDescent="0.2">
      <c r="A43" s="46" t="s">
        <v>134</v>
      </c>
      <c r="B43" s="47">
        <f t="shared" ref="B43:H43" si="70">+IFERROR(B41/B$18,"nm")</f>
        <v>0</v>
      </c>
      <c r="C43" s="47">
        <f t="shared" si="70"/>
        <v>0</v>
      </c>
      <c r="D43" s="47">
        <f t="shared" si="70"/>
        <v>0</v>
      </c>
      <c r="E43" s="47">
        <f t="shared" si="70"/>
        <v>1.3194210703466847E-2</v>
      </c>
      <c r="F43" s="47">
        <f t="shared" si="70"/>
        <v>7.3575650861526856E-3</v>
      </c>
      <c r="G43" s="47">
        <f t="shared" si="70"/>
        <v>7.5945871306268989E-3</v>
      </c>
      <c r="H43" s="47">
        <f t="shared" si="70"/>
        <v>5.7046393852960009E-3</v>
      </c>
      <c r="I43" s="47">
        <f>+IFERROR(I41/I$18,"nm")</f>
        <v>7.9551027080041418E-3</v>
      </c>
    </row>
    <row r="44" spans="1:14" x14ac:dyDescent="0.2">
      <c r="A44" s="43" t="str">
        <f>+Historicals!A118</f>
        <v>Europe, Middle East &amp; Africa</v>
      </c>
      <c r="B44" s="43"/>
      <c r="C44" s="43"/>
      <c r="D44" s="43"/>
      <c r="E44" s="43"/>
      <c r="F44" s="43"/>
      <c r="G44" s="43"/>
      <c r="H44" s="43"/>
      <c r="I44" s="43"/>
      <c r="J44" s="39"/>
      <c r="K44" s="39"/>
      <c r="L44" s="39"/>
      <c r="M44" s="39"/>
      <c r="N44"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Cooper, Lucas</cp:lastModifiedBy>
  <dcterms:created xsi:type="dcterms:W3CDTF">2020-05-20T17:26:08Z</dcterms:created>
  <dcterms:modified xsi:type="dcterms:W3CDTF">2024-10-10T14:49:35Z</dcterms:modified>
</cp:coreProperties>
</file>