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lucascooper/Desktop/"/>
    </mc:Choice>
  </mc:AlternateContent>
  <xr:revisionPtr revIDLastSave="0" documentId="13_ncr:1_{BB177151-6341-834D-BB98-2225C57906CD}" xr6:coauthVersionLast="47" xr6:coauthVersionMax="47" xr10:uidLastSave="{00000000-0000-0000-0000-000000000000}"/>
  <bookViews>
    <workbookView xWindow="0" yWindow="500" windowWidth="28800" windowHeight="1636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3" l="1"/>
  <c r="J17" i="3"/>
  <c r="K17" i="3"/>
  <c r="L17" i="3"/>
  <c r="M17" i="3"/>
  <c r="I17" i="3"/>
  <c r="H17" i="3"/>
  <c r="G17" i="3"/>
  <c r="F17" i="3"/>
  <c r="E17" i="3"/>
  <c r="D17" i="3"/>
  <c r="C17" i="3"/>
  <c r="B17" i="3"/>
  <c r="J14" i="3"/>
  <c r="K14" i="3"/>
  <c r="L14" i="3"/>
  <c r="M14" i="3"/>
  <c r="N14" i="3"/>
  <c r="I14" i="3"/>
  <c r="H14" i="3"/>
  <c r="G14" i="3"/>
  <c r="F14" i="3"/>
  <c r="E14" i="3"/>
  <c r="D14" i="3"/>
  <c r="C14" i="3"/>
  <c r="B14" i="3"/>
  <c r="K3" i="3"/>
  <c r="J11" i="3"/>
  <c r="K11" i="3"/>
  <c r="L11" i="3"/>
  <c r="M11" i="3"/>
  <c r="N11" i="3"/>
  <c r="I11" i="3"/>
  <c r="H11" i="3"/>
  <c r="G11" i="3"/>
  <c r="F11" i="3"/>
  <c r="E11" i="3"/>
  <c r="D11" i="3"/>
  <c r="C11" i="3"/>
  <c r="B11" i="3"/>
  <c r="J8" i="3"/>
  <c r="K8" i="3"/>
  <c r="L8" i="3"/>
  <c r="M8" i="3"/>
  <c r="N8" i="3"/>
  <c r="J5" i="3"/>
  <c r="K5" i="3"/>
  <c r="L5" i="3"/>
  <c r="M5" i="3"/>
  <c r="N5" i="3"/>
  <c r="J3" i="3"/>
  <c r="L3" i="3"/>
  <c r="M3" i="3"/>
  <c r="N3" i="3"/>
  <c r="I8" i="3"/>
  <c r="H8" i="3"/>
  <c r="G8" i="3"/>
  <c r="F8" i="3"/>
  <c r="E8" i="3"/>
  <c r="D8" i="3"/>
  <c r="C8" i="3"/>
  <c r="B8" i="3"/>
  <c r="B5" i="3"/>
  <c r="I5" i="3"/>
  <c r="H5" i="3"/>
  <c r="G5" i="3"/>
  <c r="F5" i="3"/>
  <c r="E5" i="3"/>
  <c r="D5" i="3"/>
  <c r="C5" i="3"/>
  <c r="I3" i="3"/>
  <c r="H3" i="3"/>
  <c r="G3" i="3"/>
  <c r="F3" i="3"/>
  <c r="E3" i="3"/>
  <c r="D3" i="3"/>
  <c r="C3" i="3"/>
  <c r="B3" i="3"/>
  <c r="B4" i="3" s="1"/>
  <c r="J216" i="3"/>
  <c r="J215" i="3" s="1"/>
  <c r="J214" i="3"/>
  <c r="J204" i="3" s="1"/>
  <c r="J213" i="3"/>
  <c r="K213" i="3" s="1"/>
  <c r="J211" i="3"/>
  <c r="J212" i="3" s="1"/>
  <c r="J207" i="3"/>
  <c r="K207" i="3" s="1"/>
  <c r="J203" i="3"/>
  <c r="K203" i="3" s="1"/>
  <c r="J201" i="3"/>
  <c r="K184" i="3"/>
  <c r="L184" i="3" s="1"/>
  <c r="J184" i="3"/>
  <c r="J182" i="3"/>
  <c r="J183" i="3" s="1"/>
  <c r="J145" i="3"/>
  <c r="J21" i="3"/>
  <c r="J35" i="3"/>
  <c r="J69" i="3"/>
  <c r="J188" i="3"/>
  <c r="J52" i="3"/>
  <c r="J197" i="3"/>
  <c r="J196" i="3" s="1"/>
  <c r="J194" i="3"/>
  <c r="K194" i="3" s="1"/>
  <c r="K188" i="3"/>
  <c r="J176" i="3"/>
  <c r="J166" i="3"/>
  <c r="J163" i="3"/>
  <c r="J160" i="3"/>
  <c r="N161" i="3"/>
  <c r="M161" i="3"/>
  <c r="L161" i="3"/>
  <c r="K161" i="3"/>
  <c r="J161" i="3"/>
  <c r="N160" i="3"/>
  <c r="M160" i="3"/>
  <c r="L160" i="3"/>
  <c r="K160" i="3"/>
  <c r="K162" i="3" s="1"/>
  <c r="J162" i="3"/>
  <c r="I161" i="3"/>
  <c r="H161" i="3"/>
  <c r="G161" i="3"/>
  <c r="F161" i="3"/>
  <c r="E161" i="3"/>
  <c r="D161" i="3"/>
  <c r="C161" i="3"/>
  <c r="B161" i="3"/>
  <c r="I160" i="3"/>
  <c r="H160" i="3"/>
  <c r="H162" i="3" s="1"/>
  <c r="G160" i="3"/>
  <c r="G162" i="3" s="1"/>
  <c r="F160" i="3"/>
  <c r="F162" i="3" s="1"/>
  <c r="E160" i="3"/>
  <c r="D160" i="3"/>
  <c r="C160" i="3"/>
  <c r="B160" i="3"/>
  <c r="B162" i="3" s="1"/>
  <c r="K178" i="3"/>
  <c r="K177" i="3" s="1"/>
  <c r="J178" i="3"/>
  <c r="J177" i="3" s="1"/>
  <c r="K176" i="3"/>
  <c r="J175" i="3"/>
  <c r="K175" i="3" s="1"/>
  <c r="J173" i="3"/>
  <c r="J174" i="3" s="1"/>
  <c r="J169" i="3"/>
  <c r="K169" i="3" s="1"/>
  <c r="J165" i="3"/>
  <c r="K165" i="3" s="1"/>
  <c r="J164" i="3"/>
  <c r="K158" i="3"/>
  <c r="L158" i="3" s="1"/>
  <c r="M158" i="3" s="1"/>
  <c r="N158" i="3" s="1"/>
  <c r="K157" i="3"/>
  <c r="L157" i="3" s="1"/>
  <c r="J156" i="3"/>
  <c r="J155" i="3"/>
  <c r="L154" i="3"/>
  <c r="M154" i="3" s="1"/>
  <c r="N154" i="3" s="1"/>
  <c r="K154" i="3"/>
  <c r="K153" i="3"/>
  <c r="K152" i="3" s="1"/>
  <c r="J152" i="3"/>
  <c r="J151" i="3"/>
  <c r="K151" i="3" s="1"/>
  <c r="L150" i="3"/>
  <c r="M150" i="3" s="1"/>
  <c r="N150" i="3" s="1"/>
  <c r="K150" i="3"/>
  <c r="K149" i="3"/>
  <c r="L149" i="3" s="1"/>
  <c r="J148" i="3"/>
  <c r="J147" i="3" s="1"/>
  <c r="C134" i="3"/>
  <c r="D134" i="3"/>
  <c r="E134" i="3"/>
  <c r="F134" i="3"/>
  <c r="G134" i="3"/>
  <c r="H134" i="3"/>
  <c r="I134" i="3"/>
  <c r="B134" i="3"/>
  <c r="I143" i="3"/>
  <c r="H143" i="3"/>
  <c r="G143" i="3"/>
  <c r="F143" i="3"/>
  <c r="E143" i="3"/>
  <c r="D143" i="3"/>
  <c r="C143" i="3"/>
  <c r="B143" i="3"/>
  <c r="I142" i="3"/>
  <c r="H142" i="3"/>
  <c r="G142" i="3"/>
  <c r="F142" i="3"/>
  <c r="E142" i="3"/>
  <c r="D142" i="3"/>
  <c r="C142" i="3"/>
  <c r="B142" i="3"/>
  <c r="B48" i="3"/>
  <c r="J143" i="3"/>
  <c r="J142" i="3" s="1"/>
  <c r="K140" i="3"/>
  <c r="L140" i="3" s="1"/>
  <c r="M140" i="3" s="1"/>
  <c r="N140" i="3" s="1"/>
  <c r="J140" i="3"/>
  <c r="J134" i="3"/>
  <c r="K134" i="3" s="1"/>
  <c r="J130" i="3"/>
  <c r="K130" i="3" s="1"/>
  <c r="L130" i="3" s="1"/>
  <c r="M130" i="3" s="1"/>
  <c r="N130" i="3" s="1"/>
  <c r="L127" i="3"/>
  <c r="M127" i="3" s="1"/>
  <c r="N127" i="3" s="1"/>
  <c r="K127" i="3"/>
  <c r="K126" i="3"/>
  <c r="K125" i="3" s="1"/>
  <c r="J125" i="3"/>
  <c r="J124" i="3" s="1"/>
  <c r="K123" i="3"/>
  <c r="L123" i="3" s="1"/>
  <c r="M123" i="3" s="1"/>
  <c r="N123" i="3" s="1"/>
  <c r="K122" i="3"/>
  <c r="L122" i="3" s="1"/>
  <c r="K121" i="3"/>
  <c r="J121" i="3"/>
  <c r="J120" i="3" s="1"/>
  <c r="K119" i="3"/>
  <c r="L119" i="3" s="1"/>
  <c r="L118" i="3"/>
  <c r="M118" i="3" s="1"/>
  <c r="K118" i="3"/>
  <c r="K117" i="3"/>
  <c r="J117" i="3"/>
  <c r="J116" i="3"/>
  <c r="K116" i="3" s="1"/>
  <c r="C103" i="3"/>
  <c r="D103" i="3"/>
  <c r="E103" i="3"/>
  <c r="F103" i="3"/>
  <c r="G103" i="3"/>
  <c r="H103" i="3"/>
  <c r="I103" i="3"/>
  <c r="J103" i="3" s="1"/>
  <c r="B103" i="3"/>
  <c r="B72" i="3"/>
  <c r="J83" i="3"/>
  <c r="J112" i="3"/>
  <c r="K112" i="3" s="1"/>
  <c r="J111" i="3"/>
  <c r="J109" i="3"/>
  <c r="K109" i="3" s="1"/>
  <c r="L109" i="3" s="1"/>
  <c r="M109" i="3" s="1"/>
  <c r="N109" i="3" s="1"/>
  <c r="J99" i="3"/>
  <c r="K99" i="3" s="1"/>
  <c r="L99" i="3" s="1"/>
  <c r="M99" i="3" s="1"/>
  <c r="N99" i="3" s="1"/>
  <c r="K96" i="3"/>
  <c r="L96" i="3" s="1"/>
  <c r="M96" i="3" s="1"/>
  <c r="N96" i="3" s="1"/>
  <c r="K95" i="3"/>
  <c r="K94" i="3" s="1"/>
  <c r="J94" i="3"/>
  <c r="J93" i="3"/>
  <c r="K92" i="3"/>
  <c r="L92" i="3" s="1"/>
  <c r="M92" i="3" s="1"/>
  <c r="N92" i="3" s="1"/>
  <c r="K91" i="3"/>
  <c r="L91" i="3" s="1"/>
  <c r="K90" i="3"/>
  <c r="J90" i="3"/>
  <c r="J89" i="3" s="1"/>
  <c r="K88" i="3"/>
  <c r="L88" i="3" s="1"/>
  <c r="M88" i="3" s="1"/>
  <c r="N88" i="3" s="1"/>
  <c r="K87" i="3"/>
  <c r="L87" i="3" s="1"/>
  <c r="J86" i="3"/>
  <c r="J85" i="3"/>
  <c r="J81" i="3"/>
  <c r="J80" i="3" s="1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K63" i="3" s="1"/>
  <c r="J63" i="3"/>
  <c r="J62" i="3" s="1"/>
  <c r="K62" i="3" s="1"/>
  <c r="K61" i="3"/>
  <c r="K59" i="3" s="1"/>
  <c r="K60" i="3"/>
  <c r="L60" i="3" s="1"/>
  <c r="J59" i="3"/>
  <c r="J58" i="3" s="1"/>
  <c r="K57" i="3"/>
  <c r="L57" i="3" s="1"/>
  <c r="M57" i="3" s="1"/>
  <c r="N57" i="3" s="1"/>
  <c r="K56" i="3"/>
  <c r="L56" i="3" s="1"/>
  <c r="J55" i="3"/>
  <c r="J54" i="3"/>
  <c r="C72" i="3"/>
  <c r="D72" i="3"/>
  <c r="E72" i="3"/>
  <c r="F72" i="3"/>
  <c r="G72" i="3"/>
  <c r="H72" i="3"/>
  <c r="I72" i="3"/>
  <c r="I111" i="3"/>
  <c r="H111" i="3"/>
  <c r="G111" i="3"/>
  <c r="F111" i="3"/>
  <c r="E111" i="3"/>
  <c r="D111" i="3"/>
  <c r="C111" i="3"/>
  <c r="B111" i="3"/>
  <c r="B80" i="3"/>
  <c r="I80" i="3"/>
  <c r="H80" i="3"/>
  <c r="G80" i="3"/>
  <c r="F80" i="3"/>
  <c r="E80" i="3"/>
  <c r="D80" i="3"/>
  <c r="C80" i="3"/>
  <c r="B49" i="3"/>
  <c r="J24" i="3"/>
  <c r="I23" i="3"/>
  <c r="J23" i="3" s="1"/>
  <c r="I21" i="3"/>
  <c r="I112" i="3" s="1"/>
  <c r="G21" i="3"/>
  <c r="G112" i="3" s="1"/>
  <c r="H21" i="3"/>
  <c r="H112" i="3" s="1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F171" i="1"/>
  <c r="E171" i="1"/>
  <c r="I168" i="1"/>
  <c r="H168" i="1"/>
  <c r="G168" i="1"/>
  <c r="G171" i="1" s="1"/>
  <c r="F168" i="1"/>
  <c r="E168" i="1"/>
  <c r="D168" i="1"/>
  <c r="D170" i="1" s="1"/>
  <c r="D171" i="1" s="1"/>
  <c r="C168" i="1"/>
  <c r="C170" i="1" s="1"/>
  <c r="B168" i="1"/>
  <c r="B170" i="1" s="1"/>
  <c r="B171" i="1" s="1"/>
  <c r="E160" i="1"/>
  <c r="D160" i="1"/>
  <c r="I157" i="1"/>
  <c r="I160" i="1" s="1"/>
  <c r="H157" i="1"/>
  <c r="H160" i="1" s="1"/>
  <c r="G157" i="1"/>
  <c r="G160" i="1" s="1"/>
  <c r="F157" i="1"/>
  <c r="F160" i="1" s="1"/>
  <c r="E157" i="1"/>
  <c r="D157" i="1"/>
  <c r="C157" i="1"/>
  <c r="C160" i="1" s="1"/>
  <c r="B157" i="1"/>
  <c r="B160" i="1" s="1"/>
  <c r="B149" i="1"/>
  <c r="I146" i="1"/>
  <c r="I149" i="1" s="1"/>
  <c r="H146" i="1"/>
  <c r="H149" i="1" s="1"/>
  <c r="G146" i="1"/>
  <c r="G149" i="1" s="1"/>
  <c r="F146" i="1"/>
  <c r="F149" i="1" s="1"/>
  <c r="E146" i="1"/>
  <c r="E149" i="1" s="1"/>
  <c r="D146" i="1"/>
  <c r="D149" i="1" s="1"/>
  <c r="C146" i="1"/>
  <c r="C149" i="1" s="1"/>
  <c r="B146" i="1"/>
  <c r="C144" i="1"/>
  <c r="C142" i="1"/>
  <c r="I132" i="1"/>
  <c r="H132" i="1"/>
  <c r="G131" i="1"/>
  <c r="G138" i="1" s="1"/>
  <c r="C129" i="1"/>
  <c r="C128" i="1"/>
  <c r="C127" i="1"/>
  <c r="C126" i="1" s="1"/>
  <c r="I126" i="1"/>
  <c r="H126" i="1"/>
  <c r="G126" i="1"/>
  <c r="F126" i="1"/>
  <c r="E126" i="1"/>
  <c r="D126" i="1"/>
  <c r="B126" i="1"/>
  <c r="I122" i="1"/>
  <c r="H122" i="1"/>
  <c r="G122" i="1"/>
  <c r="F122" i="1"/>
  <c r="E122" i="1"/>
  <c r="D122" i="1"/>
  <c r="C122" i="1"/>
  <c r="B122" i="1"/>
  <c r="D121" i="1"/>
  <c r="D120" i="1"/>
  <c r="D119" i="1"/>
  <c r="D118" i="1" s="1"/>
  <c r="I118" i="1"/>
  <c r="H118" i="1"/>
  <c r="G118" i="1"/>
  <c r="F118" i="1"/>
  <c r="E118" i="1"/>
  <c r="C118" i="1"/>
  <c r="B118" i="1"/>
  <c r="I114" i="1"/>
  <c r="I131" i="1" s="1"/>
  <c r="I138" i="1" s="1"/>
  <c r="H114" i="1"/>
  <c r="H131" i="1" s="1"/>
  <c r="H138" i="1" s="1"/>
  <c r="G114" i="1"/>
  <c r="F114" i="1"/>
  <c r="F131" i="1" s="1"/>
  <c r="F138" i="1" s="1"/>
  <c r="E114" i="1"/>
  <c r="E131" i="1" s="1"/>
  <c r="E138" i="1" s="1"/>
  <c r="D114" i="1"/>
  <c r="C114" i="1"/>
  <c r="B114" i="1"/>
  <c r="B131" i="1" s="1"/>
  <c r="B138" i="1" s="1"/>
  <c r="I99" i="1"/>
  <c r="I101" i="1" s="1"/>
  <c r="H99" i="1"/>
  <c r="H101" i="1" s="1"/>
  <c r="H103" i="1" s="1"/>
  <c r="I102" i="1" s="1"/>
  <c r="G99" i="1"/>
  <c r="G101" i="1" s="1"/>
  <c r="F99" i="1"/>
  <c r="F101" i="1" s="1"/>
  <c r="E99" i="1"/>
  <c r="E101" i="1" s="1"/>
  <c r="D99" i="1"/>
  <c r="D101" i="1" s="1"/>
  <c r="C99" i="1"/>
  <c r="C101" i="1" s="1"/>
  <c r="B99" i="1"/>
  <c r="B101" i="1" s="1"/>
  <c r="B104" i="1"/>
  <c r="C104" i="1"/>
  <c r="D104" i="1"/>
  <c r="E104" i="1"/>
  <c r="F104" i="1"/>
  <c r="G104" i="1"/>
  <c r="I86" i="1"/>
  <c r="H86" i="1"/>
  <c r="G86" i="1"/>
  <c r="F86" i="1"/>
  <c r="E86" i="1"/>
  <c r="D86" i="1"/>
  <c r="C86" i="1"/>
  <c r="B86" i="1"/>
  <c r="G77" i="1"/>
  <c r="F77" i="1"/>
  <c r="E77" i="1"/>
  <c r="D77" i="1"/>
  <c r="C77" i="1"/>
  <c r="B77" i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D46" i="1"/>
  <c r="C46" i="1"/>
  <c r="B46" i="1"/>
  <c r="I31" i="1"/>
  <c r="I37" i="1" s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7" i="1"/>
  <c r="H7" i="1"/>
  <c r="G7" i="1"/>
  <c r="F7" i="1"/>
  <c r="E7" i="1"/>
  <c r="D7" i="1"/>
  <c r="C7" i="1"/>
  <c r="B7" i="1"/>
  <c r="I4" i="1"/>
  <c r="I10" i="1" s="1"/>
  <c r="I12" i="1" s="1"/>
  <c r="I65" i="1" s="1"/>
  <c r="I77" i="1" s="1"/>
  <c r="H4" i="1"/>
  <c r="H10" i="1" s="1"/>
  <c r="H12" i="1" s="1"/>
  <c r="H65" i="1" s="1"/>
  <c r="H77" i="1" s="1"/>
  <c r="G4" i="1"/>
  <c r="F4" i="1"/>
  <c r="F10" i="1" s="1"/>
  <c r="F12" i="1" s="1"/>
  <c r="E4" i="1"/>
  <c r="E10" i="1" s="1"/>
  <c r="E12" i="1" s="1"/>
  <c r="D4" i="1"/>
  <c r="D10" i="1" s="1"/>
  <c r="D12" i="1" s="1"/>
  <c r="C4" i="1"/>
  <c r="B4" i="1"/>
  <c r="D162" i="3" l="1"/>
  <c r="E162" i="3"/>
  <c r="M162" i="3"/>
  <c r="I162" i="3"/>
  <c r="N162" i="3"/>
  <c r="C162" i="3"/>
  <c r="L162" i="3"/>
  <c r="L203" i="3"/>
  <c r="K201" i="3"/>
  <c r="L207" i="3"/>
  <c r="L213" i="3"/>
  <c r="K211" i="3"/>
  <c r="K212" i="3" s="1"/>
  <c r="J205" i="3"/>
  <c r="J206" i="3"/>
  <c r="J208" i="3"/>
  <c r="K216" i="3"/>
  <c r="J202" i="3"/>
  <c r="M184" i="3"/>
  <c r="L182" i="3"/>
  <c r="K182" i="3"/>
  <c r="L188" i="3"/>
  <c r="L194" i="3"/>
  <c r="K192" i="3"/>
  <c r="K197" i="3"/>
  <c r="L175" i="3"/>
  <c r="K173" i="3"/>
  <c r="K174" i="3" s="1"/>
  <c r="L165" i="3"/>
  <c r="K163" i="3"/>
  <c r="L169" i="3"/>
  <c r="K166" i="3"/>
  <c r="J167" i="3"/>
  <c r="J168" i="3"/>
  <c r="J170" i="3"/>
  <c r="L178" i="3"/>
  <c r="M157" i="3"/>
  <c r="L156" i="3"/>
  <c r="K156" i="3"/>
  <c r="K155" i="3"/>
  <c r="L155" i="3" s="1"/>
  <c r="J146" i="3"/>
  <c r="L148" i="3"/>
  <c r="M149" i="3"/>
  <c r="L153" i="3"/>
  <c r="K148" i="3"/>
  <c r="K147" i="3" s="1"/>
  <c r="J131" i="3"/>
  <c r="N118" i="3"/>
  <c r="M119" i="3"/>
  <c r="N119" i="3" s="1"/>
  <c r="L117" i="3"/>
  <c r="L116" i="3" s="1"/>
  <c r="K120" i="3"/>
  <c r="L120" i="3" s="1"/>
  <c r="J114" i="3"/>
  <c r="L134" i="3"/>
  <c r="L121" i="3"/>
  <c r="M122" i="3"/>
  <c r="K124" i="3"/>
  <c r="L126" i="3"/>
  <c r="K143" i="3"/>
  <c r="K103" i="3"/>
  <c r="J100" i="3"/>
  <c r="L103" i="3"/>
  <c r="K89" i="3"/>
  <c r="M91" i="3"/>
  <c r="L90" i="3"/>
  <c r="M87" i="3"/>
  <c r="L86" i="3"/>
  <c r="K93" i="3"/>
  <c r="K111" i="3"/>
  <c r="L112" i="3"/>
  <c r="K86" i="3"/>
  <c r="K85" i="3" s="1"/>
  <c r="L95" i="3"/>
  <c r="M56" i="3"/>
  <c r="L55" i="3"/>
  <c r="L72" i="3"/>
  <c r="K58" i="3"/>
  <c r="M60" i="3"/>
  <c r="L64" i="3"/>
  <c r="L61" i="3"/>
  <c r="M61" i="3" s="1"/>
  <c r="N61" i="3" s="1"/>
  <c r="K55" i="3"/>
  <c r="K54" i="3" s="1"/>
  <c r="K81" i="3"/>
  <c r="G81" i="3"/>
  <c r="H81" i="3"/>
  <c r="I81" i="3"/>
  <c r="I22" i="3"/>
  <c r="C171" i="1"/>
  <c r="H170" i="1"/>
  <c r="H171" i="1" s="1"/>
  <c r="I170" i="1"/>
  <c r="I171" i="1" s="1"/>
  <c r="C131" i="1"/>
  <c r="C138" i="1" s="1"/>
  <c r="D131" i="1"/>
  <c r="D138" i="1" s="1"/>
  <c r="I103" i="1"/>
  <c r="G10" i="1"/>
  <c r="G12" i="1" s="1"/>
  <c r="I104" i="1"/>
  <c r="H104" i="1"/>
  <c r="C10" i="1"/>
  <c r="C12" i="1" s="1"/>
  <c r="B10" i="1"/>
  <c r="B12" i="1" s="1"/>
  <c r="F60" i="1"/>
  <c r="F61" i="1" s="1"/>
  <c r="E60" i="1"/>
  <c r="E61" i="1" s="1"/>
  <c r="G60" i="1"/>
  <c r="G61" i="1" s="1"/>
  <c r="H60" i="1"/>
  <c r="H61" i="1" s="1"/>
  <c r="I60" i="1"/>
  <c r="I61" i="1" s="1"/>
  <c r="B60" i="1"/>
  <c r="B61" i="1" s="1"/>
  <c r="C60" i="1"/>
  <c r="C61" i="1" s="1"/>
  <c r="D60" i="1"/>
  <c r="D61" i="1" s="1"/>
  <c r="M213" i="3" l="1"/>
  <c r="L211" i="3"/>
  <c r="L212" i="3" s="1"/>
  <c r="K215" i="3"/>
  <c r="L216" i="3"/>
  <c r="K214" i="3"/>
  <c r="K204" i="3" s="1"/>
  <c r="K208" i="3" s="1"/>
  <c r="M207" i="3"/>
  <c r="K202" i="3"/>
  <c r="J210" i="3"/>
  <c r="J209" i="3"/>
  <c r="J199" i="3" s="1"/>
  <c r="J200" i="3" s="1"/>
  <c r="M203" i="3"/>
  <c r="L201" i="3"/>
  <c r="K183" i="3"/>
  <c r="L183" i="3"/>
  <c r="N184" i="3"/>
  <c r="N182" i="3" s="1"/>
  <c r="M182" i="3"/>
  <c r="J195" i="3"/>
  <c r="J185" i="3" s="1"/>
  <c r="J192" i="3"/>
  <c r="J193" i="3" s="1"/>
  <c r="K193" i="3"/>
  <c r="K196" i="3"/>
  <c r="K195" i="3"/>
  <c r="K185" i="3" s="1"/>
  <c r="L197" i="3"/>
  <c r="M194" i="3"/>
  <c r="L192" i="3"/>
  <c r="L193" i="3" s="1"/>
  <c r="M188" i="3"/>
  <c r="J186" i="3"/>
  <c r="K189" i="3"/>
  <c r="K167" i="3"/>
  <c r="K168" i="3"/>
  <c r="M169" i="3"/>
  <c r="L166" i="3"/>
  <c r="K164" i="3"/>
  <c r="K170" i="3"/>
  <c r="M165" i="3"/>
  <c r="L163" i="3"/>
  <c r="M178" i="3"/>
  <c r="L176" i="3"/>
  <c r="L177" i="3"/>
  <c r="J172" i="3"/>
  <c r="J171" i="3"/>
  <c r="M175" i="3"/>
  <c r="L173" i="3"/>
  <c r="L174" i="3" s="1"/>
  <c r="M156" i="3"/>
  <c r="M155" i="3" s="1"/>
  <c r="N155" i="3" s="1"/>
  <c r="N157" i="3"/>
  <c r="N156" i="3" s="1"/>
  <c r="K145" i="3"/>
  <c r="K146" i="3" s="1"/>
  <c r="L147" i="3"/>
  <c r="L152" i="3"/>
  <c r="L151" i="3" s="1"/>
  <c r="M153" i="3"/>
  <c r="M148" i="3"/>
  <c r="N149" i="3"/>
  <c r="N148" i="3" s="1"/>
  <c r="M134" i="3"/>
  <c r="K142" i="3"/>
  <c r="L143" i="3"/>
  <c r="L125" i="3"/>
  <c r="L124" i="3" s="1"/>
  <c r="M126" i="3"/>
  <c r="M121" i="3"/>
  <c r="M120" i="3" s="1"/>
  <c r="N120" i="3" s="1"/>
  <c r="N122" i="3"/>
  <c r="N121" i="3" s="1"/>
  <c r="K114" i="3"/>
  <c r="M117" i="3"/>
  <c r="M116" i="3" s="1"/>
  <c r="J128" i="3"/>
  <c r="J115" i="3"/>
  <c r="J138" i="3"/>
  <c r="J139" i="3" s="1"/>
  <c r="J141" i="3"/>
  <c r="N117" i="3"/>
  <c r="K83" i="3"/>
  <c r="L85" i="3"/>
  <c r="N87" i="3"/>
  <c r="N86" i="3" s="1"/>
  <c r="M86" i="3"/>
  <c r="J107" i="3"/>
  <c r="J108" i="3" s="1"/>
  <c r="J110" i="3"/>
  <c r="J84" i="3"/>
  <c r="J97" i="3"/>
  <c r="L89" i="3"/>
  <c r="M95" i="3"/>
  <c r="L94" i="3"/>
  <c r="L93" i="3" s="1"/>
  <c r="N91" i="3"/>
  <c r="N90" i="3" s="1"/>
  <c r="M90" i="3"/>
  <c r="L111" i="3"/>
  <c r="M112" i="3"/>
  <c r="M103" i="3"/>
  <c r="K52" i="3"/>
  <c r="L54" i="3"/>
  <c r="J79" i="3"/>
  <c r="J53" i="3"/>
  <c r="J66" i="3"/>
  <c r="J76" i="3"/>
  <c r="J77" i="3" s="1"/>
  <c r="K80" i="3"/>
  <c r="L81" i="3"/>
  <c r="M72" i="3"/>
  <c r="L63" i="3"/>
  <c r="L62" i="3" s="1"/>
  <c r="M64" i="3"/>
  <c r="L59" i="3"/>
  <c r="L58" i="3" s="1"/>
  <c r="M58" i="3" s="1"/>
  <c r="N58" i="3" s="1"/>
  <c r="N56" i="3"/>
  <c r="N55" i="3" s="1"/>
  <c r="M55" i="3"/>
  <c r="N60" i="3"/>
  <c r="N59" i="3" s="1"/>
  <c r="M59" i="3"/>
  <c r="K210" i="3" l="1"/>
  <c r="K209" i="3"/>
  <c r="L202" i="3"/>
  <c r="N203" i="3"/>
  <c r="N201" i="3" s="1"/>
  <c r="M201" i="3"/>
  <c r="L215" i="3"/>
  <c r="M216" i="3"/>
  <c r="L214" i="3"/>
  <c r="L204" i="3" s="1"/>
  <c r="L208" i="3" s="1"/>
  <c r="N207" i="3"/>
  <c r="K205" i="3"/>
  <c r="K199" i="3" s="1"/>
  <c r="K200" i="3" s="1"/>
  <c r="K206" i="3"/>
  <c r="N213" i="3"/>
  <c r="N211" i="3" s="1"/>
  <c r="M211" i="3"/>
  <c r="M212" i="3" s="1"/>
  <c r="M183" i="3"/>
  <c r="N183" i="3"/>
  <c r="J189" i="3"/>
  <c r="K190" i="3" s="1"/>
  <c r="K180" i="3" s="1"/>
  <c r="K186" i="3"/>
  <c r="J187" i="3"/>
  <c r="N188" i="3"/>
  <c r="K191" i="3"/>
  <c r="M192" i="3"/>
  <c r="M193" i="3" s="1"/>
  <c r="N194" i="3"/>
  <c r="N192" i="3" s="1"/>
  <c r="M197" i="3"/>
  <c r="L195" i="3"/>
  <c r="L185" i="3" s="1"/>
  <c r="L196" i="3"/>
  <c r="K187" i="3"/>
  <c r="M173" i="3"/>
  <c r="M174" i="3" s="1"/>
  <c r="N175" i="3"/>
  <c r="N173" i="3" s="1"/>
  <c r="N174" i="3" s="1"/>
  <c r="L167" i="3"/>
  <c r="L168" i="3"/>
  <c r="N169" i="3"/>
  <c r="L164" i="3"/>
  <c r="L170" i="3"/>
  <c r="N165" i="3"/>
  <c r="N163" i="3" s="1"/>
  <c r="M163" i="3"/>
  <c r="K172" i="3"/>
  <c r="K171" i="3"/>
  <c r="N178" i="3"/>
  <c r="M176" i="3"/>
  <c r="M166" i="3" s="1"/>
  <c r="M177" i="3"/>
  <c r="N153" i="3"/>
  <c r="N152" i="3" s="1"/>
  <c r="M152" i="3"/>
  <c r="M151" i="3"/>
  <c r="N151" i="3" s="1"/>
  <c r="L145" i="3"/>
  <c r="L146" i="3" s="1"/>
  <c r="M147" i="3"/>
  <c r="L114" i="3"/>
  <c r="N116" i="3"/>
  <c r="M143" i="3"/>
  <c r="L142" i="3"/>
  <c r="N134" i="3"/>
  <c r="J129" i="3"/>
  <c r="J135" i="3"/>
  <c r="K115" i="3"/>
  <c r="K138" i="3"/>
  <c r="K139" i="3" s="1"/>
  <c r="K141" i="3"/>
  <c r="K131" i="3" s="1"/>
  <c r="K128" i="3"/>
  <c r="J132" i="3"/>
  <c r="J133" i="3"/>
  <c r="M125" i="3"/>
  <c r="M124" i="3" s="1"/>
  <c r="N126" i="3"/>
  <c r="N125" i="3" s="1"/>
  <c r="N112" i="3"/>
  <c r="N111" i="3" s="1"/>
  <c r="M111" i="3"/>
  <c r="J98" i="3"/>
  <c r="J104" i="3"/>
  <c r="J101" i="3"/>
  <c r="J102" i="3"/>
  <c r="M94" i="3"/>
  <c r="M93" i="3" s="1"/>
  <c r="N93" i="3" s="1"/>
  <c r="N95" i="3"/>
  <c r="N94" i="3" s="1"/>
  <c r="L83" i="3"/>
  <c r="M85" i="3"/>
  <c r="N103" i="3"/>
  <c r="M89" i="3"/>
  <c r="N89" i="3" s="1"/>
  <c r="K84" i="3"/>
  <c r="K97" i="3"/>
  <c r="K110" i="3"/>
  <c r="K100" i="3" s="1"/>
  <c r="K101" i="3" s="1"/>
  <c r="K107" i="3"/>
  <c r="K108" i="3" s="1"/>
  <c r="J67" i="3"/>
  <c r="J73" i="3"/>
  <c r="M63" i="3"/>
  <c r="N64" i="3"/>
  <c r="N63" i="3" s="1"/>
  <c r="M62" i="3"/>
  <c r="N62" i="3" s="1"/>
  <c r="J70" i="3"/>
  <c r="J71" i="3"/>
  <c r="N72" i="3"/>
  <c r="M54" i="3"/>
  <c r="L52" i="3"/>
  <c r="L80" i="3"/>
  <c r="M81" i="3"/>
  <c r="K53" i="3"/>
  <c r="K79" i="3"/>
  <c r="K69" i="3" s="1"/>
  <c r="K66" i="3"/>
  <c r="K76" i="3"/>
  <c r="K77" i="3" s="1"/>
  <c r="L210" i="3" l="1"/>
  <c r="L209" i="3"/>
  <c r="N216" i="3"/>
  <c r="M214" i="3"/>
  <c r="M204" i="3" s="1"/>
  <c r="M215" i="3"/>
  <c r="N212" i="3"/>
  <c r="M208" i="3"/>
  <c r="M202" i="3"/>
  <c r="N202" i="3"/>
  <c r="L205" i="3"/>
  <c r="L199" i="3" s="1"/>
  <c r="L200" i="3" s="1"/>
  <c r="L206" i="3"/>
  <c r="J191" i="3"/>
  <c r="J190" i="3"/>
  <c r="L187" i="3"/>
  <c r="L186" i="3"/>
  <c r="N197" i="3"/>
  <c r="M196" i="3"/>
  <c r="M195" i="3"/>
  <c r="M185" i="3" s="1"/>
  <c r="M189" i="3"/>
  <c r="N193" i="3"/>
  <c r="L189" i="3"/>
  <c r="M167" i="3"/>
  <c r="M168" i="3"/>
  <c r="L172" i="3"/>
  <c r="L171" i="3"/>
  <c r="N176" i="3"/>
  <c r="N166" i="3" s="1"/>
  <c r="N177" i="3"/>
  <c r="M170" i="3"/>
  <c r="M164" i="3"/>
  <c r="N164" i="3"/>
  <c r="M145" i="3"/>
  <c r="M146" i="3" s="1"/>
  <c r="N147" i="3"/>
  <c r="N145" i="3" s="1"/>
  <c r="N146" i="3" s="1"/>
  <c r="N124" i="3"/>
  <c r="N114" i="3" s="1"/>
  <c r="M114" i="3"/>
  <c r="K129" i="3"/>
  <c r="K135" i="3"/>
  <c r="N143" i="3"/>
  <c r="N142" i="3" s="1"/>
  <c r="M142" i="3"/>
  <c r="K132" i="3"/>
  <c r="K133" i="3"/>
  <c r="J137" i="3"/>
  <c r="J136" i="3"/>
  <c r="L115" i="3"/>
  <c r="L138" i="3"/>
  <c r="L139" i="3" s="1"/>
  <c r="L141" i="3"/>
  <c r="L131" i="3" s="1"/>
  <c r="L128" i="3"/>
  <c r="K98" i="3"/>
  <c r="K104" i="3"/>
  <c r="J105" i="3"/>
  <c r="J106" i="3"/>
  <c r="N85" i="3"/>
  <c r="N83" i="3" s="1"/>
  <c r="M83" i="3"/>
  <c r="L84" i="3"/>
  <c r="L97" i="3"/>
  <c r="L107" i="3"/>
  <c r="L108" i="3" s="1"/>
  <c r="L110" i="3"/>
  <c r="L100" i="3" s="1"/>
  <c r="K102" i="3"/>
  <c r="K67" i="3"/>
  <c r="K73" i="3"/>
  <c r="K70" i="3"/>
  <c r="K71" i="3"/>
  <c r="N54" i="3"/>
  <c r="N52" i="3" s="1"/>
  <c r="M52" i="3"/>
  <c r="J75" i="3"/>
  <c r="J74" i="3"/>
  <c r="N81" i="3"/>
  <c r="N80" i="3" s="1"/>
  <c r="M80" i="3"/>
  <c r="L53" i="3"/>
  <c r="L66" i="3"/>
  <c r="L76" i="3"/>
  <c r="L77" i="3" s="1"/>
  <c r="L79" i="3"/>
  <c r="L69" i="3" s="1"/>
  <c r="M205" i="3" l="1"/>
  <c r="M206" i="3"/>
  <c r="M209" i="3"/>
  <c r="M210" i="3"/>
  <c r="N214" i="3"/>
  <c r="N204" i="3" s="1"/>
  <c r="N215" i="3"/>
  <c r="J180" i="3"/>
  <c r="J181" i="3" s="1"/>
  <c r="K181" i="3"/>
  <c r="M191" i="3"/>
  <c r="M190" i="3"/>
  <c r="M180" i="3" s="1"/>
  <c r="M181" i="3" s="1"/>
  <c r="M186" i="3"/>
  <c r="M187" i="3"/>
  <c r="N196" i="3"/>
  <c r="N195" i="3"/>
  <c r="N185" i="3" s="1"/>
  <c r="L191" i="3"/>
  <c r="L190" i="3"/>
  <c r="L180" i="3" s="1"/>
  <c r="L181" i="3" s="1"/>
  <c r="N167" i="3"/>
  <c r="N168" i="3"/>
  <c r="N170" i="3"/>
  <c r="M172" i="3"/>
  <c r="M171" i="3"/>
  <c r="N138" i="3"/>
  <c r="N141" i="3"/>
  <c r="N131" i="3" s="1"/>
  <c r="N128" i="3"/>
  <c r="N115" i="3"/>
  <c r="L132" i="3"/>
  <c r="L133" i="3"/>
  <c r="L129" i="3"/>
  <c r="L135" i="3"/>
  <c r="K137" i="3"/>
  <c r="K136" i="3"/>
  <c r="M115" i="3"/>
  <c r="M138" i="3"/>
  <c r="M139" i="3" s="1"/>
  <c r="M141" i="3"/>
  <c r="M131" i="3" s="1"/>
  <c r="M128" i="3"/>
  <c r="N84" i="3"/>
  <c r="N107" i="3"/>
  <c r="N110" i="3"/>
  <c r="N100" i="3" s="1"/>
  <c r="N97" i="3"/>
  <c r="M84" i="3"/>
  <c r="M107" i="3"/>
  <c r="M108" i="3" s="1"/>
  <c r="M110" i="3"/>
  <c r="M100" i="3" s="1"/>
  <c r="M97" i="3"/>
  <c r="L101" i="3"/>
  <c r="L102" i="3"/>
  <c r="K106" i="3"/>
  <c r="K105" i="3"/>
  <c r="L98" i="3"/>
  <c r="L104" i="3"/>
  <c r="M53" i="3"/>
  <c r="M76" i="3"/>
  <c r="M77" i="3" s="1"/>
  <c r="M79" i="3"/>
  <c r="M69" i="3" s="1"/>
  <c r="M66" i="3"/>
  <c r="N76" i="3"/>
  <c r="N77" i="3" s="1"/>
  <c r="N79" i="3"/>
  <c r="N69" i="3" s="1"/>
  <c r="N66" i="3"/>
  <c r="N53" i="3"/>
  <c r="L67" i="3"/>
  <c r="L73" i="3"/>
  <c r="L70" i="3"/>
  <c r="L71" i="3"/>
  <c r="K74" i="3"/>
  <c r="K75" i="3"/>
  <c r="N206" i="3" l="1"/>
  <c r="N205" i="3"/>
  <c r="N208" i="3"/>
  <c r="M199" i="3"/>
  <c r="M200" i="3" s="1"/>
  <c r="N187" i="3"/>
  <c r="N186" i="3"/>
  <c r="N189" i="3"/>
  <c r="N171" i="3"/>
  <c r="N172" i="3"/>
  <c r="N135" i="3"/>
  <c r="N129" i="3"/>
  <c r="M132" i="3"/>
  <c r="M133" i="3"/>
  <c r="N132" i="3"/>
  <c r="N133" i="3"/>
  <c r="L137" i="3"/>
  <c r="L136" i="3"/>
  <c r="M135" i="3"/>
  <c r="M129" i="3"/>
  <c r="N139" i="3"/>
  <c r="M98" i="3"/>
  <c r="M104" i="3"/>
  <c r="L106" i="3"/>
  <c r="L105" i="3"/>
  <c r="N104" i="3"/>
  <c r="N98" i="3"/>
  <c r="N108" i="3"/>
  <c r="M101" i="3"/>
  <c r="M102" i="3"/>
  <c r="N102" i="3"/>
  <c r="N101" i="3"/>
  <c r="N73" i="3"/>
  <c r="N67" i="3"/>
  <c r="N70" i="3"/>
  <c r="N71" i="3"/>
  <c r="M73" i="3"/>
  <c r="M67" i="3"/>
  <c r="M70" i="3"/>
  <c r="M71" i="3"/>
  <c r="L75" i="3"/>
  <c r="L74" i="3"/>
  <c r="N209" i="3" l="1"/>
  <c r="N210" i="3"/>
  <c r="N199" i="3"/>
  <c r="N200" i="3" s="1"/>
  <c r="N191" i="3"/>
  <c r="N190" i="3"/>
  <c r="N180" i="3" s="1"/>
  <c r="N181" i="3" s="1"/>
  <c r="M136" i="3"/>
  <c r="M137" i="3"/>
  <c r="N136" i="3"/>
  <c r="N137" i="3"/>
  <c r="N105" i="3"/>
  <c r="N106" i="3"/>
  <c r="M106" i="3"/>
  <c r="M105" i="3"/>
  <c r="M75" i="3"/>
  <c r="M74" i="3"/>
  <c r="N74" i="3"/>
  <c r="N75" i="3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I48" i="3" l="1"/>
  <c r="H48" i="3"/>
  <c r="G48" i="3"/>
  <c r="F48" i="3"/>
  <c r="E48" i="3"/>
  <c r="D48" i="3"/>
  <c r="C48" i="3"/>
  <c r="C49" i="3" s="1"/>
  <c r="K34" i="3"/>
  <c r="L34" i="3" s="1"/>
  <c r="M34" i="3" s="1"/>
  <c r="N34" i="3" s="1"/>
  <c r="J32" i="3"/>
  <c r="K30" i="3"/>
  <c r="L30" i="3" s="1"/>
  <c r="M30" i="3" s="1"/>
  <c r="N30" i="3" s="1"/>
  <c r="J28" i="3"/>
  <c r="K25" i="3"/>
  <c r="L25" i="3" s="1"/>
  <c r="M25" i="3" s="1"/>
  <c r="N25" i="3" s="1"/>
  <c r="K26" i="3"/>
  <c r="L26" i="3" s="1"/>
  <c r="M26" i="3" s="1"/>
  <c r="N26" i="3" s="1"/>
  <c r="D49" i="3" l="1"/>
  <c r="N24" i="3"/>
  <c r="F49" i="3"/>
  <c r="E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2" i="3" l="1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83" i="1"/>
  <c r="C183" i="1"/>
  <c r="I183" i="1"/>
  <c r="H183" i="1"/>
  <c r="G183" i="1"/>
  <c r="E183" i="1"/>
  <c r="D183" i="1"/>
  <c r="B183" i="1"/>
  <c r="H172" i="1"/>
  <c r="I161" i="1"/>
  <c r="H161" i="1"/>
  <c r="G161" i="1"/>
  <c r="F161" i="1"/>
  <c r="E161" i="1"/>
  <c r="D161" i="1"/>
  <c r="C161" i="1"/>
  <c r="B161" i="1"/>
  <c r="I36" i="3" l="1"/>
  <c r="B172" i="1"/>
  <c r="I172" i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72" i="1"/>
  <c r="D172" i="1"/>
  <c r="G172" i="1"/>
  <c r="E172" i="1"/>
  <c r="F172" i="1"/>
  <c r="F21" i="3"/>
  <c r="E21" i="3"/>
  <c r="D21" i="3"/>
  <c r="C21" i="3"/>
  <c r="B21" i="3"/>
  <c r="I50" i="3"/>
  <c r="D37" i="3" l="1"/>
  <c r="D112" i="3"/>
  <c r="D81" i="3"/>
  <c r="F37" i="3"/>
  <c r="F81" i="3"/>
  <c r="F112" i="3"/>
  <c r="J50" i="3"/>
  <c r="K50" i="3" s="1"/>
  <c r="E37" i="3"/>
  <c r="E112" i="3"/>
  <c r="E81" i="3"/>
  <c r="B112" i="3"/>
  <c r="B81" i="3"/>
  <c r="B50" i="3"/>
  <c r="C37" i="3"/>
  <c r="C81" i="3"/>
  <c r="C112" i="3"/>
  <c r="G44" i="3"/>
  <c r="G40" i="3"/>
  <c r="G22" i="3"/>
  <c r="G47" i="3"/>
  <c r="G50" i="3"/>
  <c r="H50" i="3"/>
  <c r="H44" i="3"/>
  <c r="H22" i="3"/>
  <c r="H47" i="3"/>
  <c r="H40" i="3"/>
  <c r="H37" i="3"/>
  <c r="N41" i="3"/>
  <c r="D40" i="3"/>
  <c r="D50" i="3"/>
  <c r="D44" i="3"/>
  <c r="D22" i="3"/>
  <c r="D47" i="3"/>
  <c r="B22" i="3"/>
  <c r="B44" i="3"/>
  <c r="B47" i="3"/>
  <c r="B40" i="3"/>
  <c r="C50" i="3"/>
  <c r="C22" i="3"/>
  <c r="C47" i="3"/>
  <c r="C44" i="3"/>
  <c r="C40" i="3"/>
  <c r="E50" i="3"/>
  <c r="E22" i="3"/>
  <c r="E44" i="3"/>
  <c r="E47" i="3"/>
  <c r="E40" i="3"/>
  <c r="B37" i="3"/>
  <c r="F50" i="3"/>
  <c r="F47" i="3"/>
  <c r="F22" i="3"/>
  <c r="F40" i="3"/>
  <c r="F44" i="3"/>
  <c r="G37" i="3"/>
  <c r="I44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39" i="1"/>
  <c r="J48" i="3" l="1"/>
  <c r="J38" i="3" s="1"/>
  <c r="J49" i="3"/>
  <c r="N31" i="3"/>
  <c r="L50" i="3"/>
  <c r="K49" i="3"/>
  <c r="K47" i="3"/>
  <c r="J45" i="3"/>
  <c r="J46" i="3" s="1"/>
  <c r="K48" i="3"/>
  <c r="K38" i="3" s="1"/>
  <c r="K37" i="3"/>
  <c r="L22" i="3"/>
  <c r="N27" i="3"/>
  <c r="M21" i="3"/>
  <c r="E139" i="1"/>
  <c r="G139" i="1"/>
  <c r="D139" i="1"/>
  <c r="F139" i="1"/>
  <c r="B139" i="1"/>
  <c r="C139" i="1"/>
  <c r="L47" i="3" l="1"/>
  <c r="K45" i="3"/>
  <c r="K46" i="3" s="1"/>
  <c r="N21" i="3"/>
  <c r="L49" i="3"/>
  <c r="M50" i="3"/>
  <c r="L48" i="3"/>
  <c r="L38" i="3" s="1"/>
  <c r="J36" i="3"/>
  <c r="J42" i="3"/>
  <c r="L37" i="3"/>
  <c r="K35" i="3"/>
  <c r="K36" i="3" s="1"/>
  <c r="M22" i="3"/>
  <c r="E20" i="1"/>
  <c r="E150" i="1"/>
  <c r="F20" i="1"/>
  <c r="F150" i="1"/>
  <c r="H20" i="1"/>
  <c r="H150" i="1"/>
  <c r="I20" i="1"/>
  <c r="I150" i="1"/>
  <c r="B20" i="1"/>
  <c r="B150" i="1"/>
  <c r="C20" i="1"/>
  <c r="C150" i="1"/>
  <c r="D20" i="1"/>
  <c r="D150" i="1"/>
  <c r="N22" i="3" l="1"/>
  <c r="K42" i="3"/>
  <c r="M49" i="3"/>
  <c r="N50" i="3"/>
  <c r="N49" i="3" s="1"/>
  <c r="M48" i="3"/>
  <c r="M38" i="3" s="1"/>
  <c r="J43" i="3"/>
  <c r="J44" i="3"/>
  <c r="M47" i="3"/>
  <c r="L45" i="3"/>
  <c r="L46" i="3" s="1"/>
  <c r="M37" i="3"/>
  <c r="L35" i="3"/>
  <c r="L36" i="3" s="1"/>
  <c r="G20" i="1"/>
  <c r="G150" i="1"/>
  <c r="L42" i="3" l="1"/>
  <c r="N48" i="3"/>
  <c r="N38" i="3" s="1"/>
  <c r="K43" i="3"/>
  <c r="K44" i="3"/>
  <c r="N47" i="3"/>
  <c r="M45" i="3"/>
  <c r="M46" i="3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N42" i="3" l="1"/>
  <c r="N44" i="3" s="1"/>
  <c r="N45" i="3"/>
  <c r="N46" i="3" s="1"/>
  <c r="L43" i="3"/>
  <c r="L44" i="3"/>
  <c r="M42" i="3"/>
  <c r="N36" i="3"/>
  <c r="M44" i="3" l="1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<sst xmlns="http://schemas.openxmlformats.org/spreadsheetml/2006/main" count="517" uniqueCount="163">
  <si>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</si>
  <si>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</si>
  <si>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</si>
  <si>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</si>
  <si>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</si>
  <si>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</si>
  <si>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</si>
  <si>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</si>
  <si>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</si>
  <si>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</si>
  <si>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</si>
  <si>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</si>
  <si>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</si>
  <si>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</si>
  <si>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</si>
  <si>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</si>
  <si>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</si>
  <si>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</si>
  <si>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</si>
  <si>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</si>
  <si>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</si>
  <si>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</si>
  <si>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</si>
  <si>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</si>
  <si>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</si>
  <si>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</si>
  <si>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</si>
  <si>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</si>
  <si>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</si>
  <si>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</si>
  <si>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</si>
  <si>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</si>
  <si>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</si>
  <si>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</si>
  <si>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</si>
  <si>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</si>
  <si>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</si>
  <si>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</si>
  <si>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</si>
  <si>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</si>
  <si>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</si>
  <si>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</si>
  <si>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</si>
  <si>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</si>
  <si>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</si>
  <si>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</si>
  <si>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</si>
  <si>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</si>
  <si>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</si>
  <si>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</si>
  <si>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</si>
  <si>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</si>
  <si>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</si>
  <si>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</si>
  <si>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</si>
  <si>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</si>
  <si>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</si>
  <si>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</si>
  <si>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</si>
  <si>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</si>
  <si>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</si>
  <si>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</si>
  <si>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</si>
  <si>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</si>
  <si>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</si>
  <si>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</si>
  <si>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</si>
  <si>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</si>
  <si>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</si>
  <si>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</si>
  <si>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</si>
  <si>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</si>
  <si>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</si>
  <si>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</si>
  <si>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</si>
  <si>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</si>
  <si>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</si>
  <si>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</si>
  <si>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</si>
  <si>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</si>
  <si>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</si>
  <si>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</si>
  <si>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</si>
  <si>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</si>
  <si>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</si>
  <si>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</si>
  <si>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</si>
  <si>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</si>
  <si>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</si>
  <si>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</si>
  <si>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</si>
  <si>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</si>
  <si>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</si>
  <si>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</si>
  <si>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</si>
  <si>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</si>
  <si>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</si>
  <si>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</si>
  <si>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</si>
  <si>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</si>
  <si>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</si>
  <si>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</si>
  <si>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</si>
  <si>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</si>
  <si>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</si>
  <si>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</si>
  <si>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</si>
  <si>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</si>
  <si>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</si>
  <si>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</si>
  <si>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</si>
  <si>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</si>
  <si>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</si>
  <si>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</si>
  <si>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</si>
  <si>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</si>
  <si>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</si>
  <si>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</si>
  <si>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</si>
  <si>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</si>
  <si>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</si>
  <si>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</si>
  <si>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</si>
  <si>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</si>
  <si>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</si>
  <si>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</si>
  <si>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</si>
  <si>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</si>
  <si>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</si>
  <si>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</si>
  <si>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</si>
  <si>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</si>
  <si>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</si>
  <si>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</si>
  <si>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</si>
  <si>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</si>
  <si>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</si>
  <si>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</si>
  <si>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</si>
  <si>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</si>
  <si>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</si>
  <si>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</si>
  <si>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</si>
  <si>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</si>
  <si>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</si>
  <si>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</si>
  <si>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</si>
  <si>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</si>
  <si>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</si>
  <si>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</si>
  <si>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</si>
  <si>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</si>
  <si>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</si>
  <si>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investments in reverse repurchase agreements</t>
  </si>
  <si>
    <t>disposals of property plant and equipment</t>
  </si>
  <si>
    <t>long term debt payments, including current portion</t>
  </si>
  <si>
    <t>excess tax benefit from share based payment arrangement</t>
  </si>
  <si>
    <t>tax payments for net share settlements of equity awards</t>
  </si>
  <si>
    <t>payments on current lease and other financing obligations</t>
  </si>
  <si>
    <t>europe, middle east and africa</t>
  </si>
  <si>
    <t>nm</t>
  </si>
  <si>
    <t>greater china</t>
  </si>
  <si>
    <t>asia pacific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</si>
</sst>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" fontId="0" fillId="0" borderId="0" xfId="1" applyNumberFormat="1" applyFont="1"/>
    <xf numFmtId="1" fontId="0" fillId="0" borderId="3" xfId="1" applyNumberFormat="1" applyFont="1" applyBorder="1"/>
    <xf numFmtId="1" fontId="2" fillId="0" borderId="0" xfId="1" applyNumberFormat="1" applyFont="1"/>
    <xf numFmtId="1" fontId="0" fillId="0" borderId="1" xfId="1" applyNumberFormat="1" applyFont="1" applyBorder="1"/>
    <xf numFmtId="1" fontId="2" fillId="0" borderId="1" xfId="1" applyNumberFormat="1" applyFont="1" applyBorder="1"/>
    <xf numFmtId="1" fontId="2" fillId="0" borderId="2" xfId="1" applyNumberFormat="1" applyFont="1" applyBorder="1"/>
    <xf numFmtId="2" fontId="0" fillId="0" borderId="0" xfId="0" applyNumberFormat="1"/>
    <xf numFmtId="0" fontId="15" fillId="0" borderId="0" xfId="0" applyFont="1"/>
    <xf numFmtId="0" fontId="0" fillId="8" borderId="0" xfId="0" applyFill="1"/>
    <xf numFmtId="165" fontId="0" fillId="0" borderId="0" xfId="0" applyNumberFormat="1"/>
    <xf numFmtId="166" fontId="0" fillId="0" borderId="0" xfId="0" applyNumberFormat="1"/>
    <xf numFmtId="166" fontId="0" fillId="8" borderId="0" xfId="0" applyNumberFormat="1" applyFill="1"/>
    <xf numFmtId="165" fontId="2" fillId="8" borderId="0" xfId="5" applyNumberFormat="1" applyFont="1" applyFill="1"/>
    <xf numFmtId="166" fontId="11" fillId="0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ucascooper/Desktop/Level2_Task%208%20-%20Suggested%20Solution.xlsx" TargetMode="External"/><Relationship Id="rId1" Type="http://schemas.openxmlformats.org/officeDocument/2006/relationships/externalLinkPath" Target="Level2_Task%208%20-%20Suggested%20Sol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201">
          <cell r="B201"/>
          <cell r="C201">
            <v>-1.3622603430877902E-2</v>
          </cell>
          <cell r="D201">
            <v>4.4501278772378514E-2</v>
          </cell>
          <cell r="E201">
            <v>-0.9495592556317336</v>
          </cell>
          <cell r="F201">
            <v>2.9126213592233011E-2</v>
          </cell>
          <cell r="G201">
            <v>-0.15094339622641509</v>
          </cell>
          <cell r="H201">
            <v>-4.4444444444444446E-2</v>
          </cell>
          <cell r="I201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1"/>
  <sheetViews>
    <sheetView workbookViewId="0">
      <pane ySplit="1" topLeftCell="A104" activePane="bottomLeft" state="frozen"/>
      <selection pane="bottomLeft" activeCell="B130" sqref="B130:I130"/>
    </sheetView>
  </sheetViews>
  <sheetFormatPr baseColWidth="10" defaultColWidth="8.83203125" defaultRowHeight="15" x14ac:dyDescent="0.2"/>
  <cols>
    <col min="1" max="1" width="101" customWidth="1"/>
    <col min="2" max="2" width="13" customWidth="1"/>
    <col min="3" max="3" width="12.1640625" customWidth="1"/>
    <col min="4" max="4" width="11" customWidth="1"/>
    <col min="5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50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51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52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50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50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53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50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50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4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50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55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  <c r="G13" s="56"/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 s="56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6">
        <v>1.6</v>
      </c>
      <c r="H15">
        <v>3.56</v>
      </c>
      <c r="I15">
        <v>3.75</v>
      </c>
    </row>
    <row r="16" spans="1:9" x14ac:dyDescent="0.2">
      <c r="A16" s="1" t="s">
        <v>9</v>
      </c>
      <c r="G16" s="56"/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6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6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/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/>
      <c r="I28" s="3"/>
    </row>
    <row r="29" spans="1:9" x14ac:dyDescent="0.2">
      <c r="A29" s="11" t="s">
        <v>35</v>
      </c>
      <c r="B29" s="3">
        <v>389</v>
      </c>
      <c r="C29" s="3"/>
      <c r="D29" s="3"/>
      <c r="E29" s="3"/>
      <c r="F29" s="3"/>
      <c r="G29" s="3"/>
      <c r="H29" s="3">
        <v>6854</v>
      </c>
      <c r="I29" s="3">
        <v>8420</v>
      </c>
    </row>
    <row r="30" spans="1:9" x14ac:dyDescent="0.2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2">
      <c r="A31" s="4" t="s">
        <v>10</v>
      </c>
      <c r="B31" s="5">
        <f t="shared" ref="B31:G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ref="H31" si="7">+SUM(H25:H30)</f>
        <v>26291</v>
      </c>
      <c r="I31" s="5">
        <f>+SUM(I25:I30)</f>
        <v>28213</v>
      </c>
    </row>
    <row r="32" spans="1:9" x14ac:dyDescent="0.2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">
      <c r="A33" s="2" t="s">
        <v>38</v>
      </c>
      <c r="B33" s="3">
        <v>281</v>
      </c>
      <c r="C33" s="3"/>
      <c r="D33" s="3"/>
      <c r="E33" s="3"/>
      <c r="F33" s="3"/>
      <c r="G33" s="3">
        <v>3097</v>
      </c>
      <c r="H33" s="3">
        <v>3113</v>
      </c>
      <c r="I33" s="3">
        <v>2926</v>
      </c>
    </row>
    <row r="34" spans="1:9" x14ac:dyDescent="0.2">
      <c r="A34" s="2" t="s">
        <v>39</v>
      </c>
      <c r="B34" s="3">
        <v>131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">
      <c r="A35" s="2" t="s">
        <v>40</v>
      </c>
      <c r="B35" s="3">
        <v>2201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">
      <c r="A36" s="2" t="s">
        <v>41</v>
      </c>
      <c r="B36" s="3"/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6" thickBot="1" x14ac:dyDescent="0.25">
      <c r="A37" s="6" t="s">
        <v>42</v>
      </c>
      <c r="B37" s="7">
        <f t="shared" ref="B37:H37" si="8">+SUM(B31:B36)</f>
        <v>21600</v>
      </c>
      <c r="C37" s="7">
        <f t="shared" si="8"/>
        <v>21396</v>
      </c>
      <c r="D37" s="7">
        <f t="shared" si="8"/>
        <v>23259</v>
      </c>
      <c r="E37" s="7">
        <f t="shared" si="8"/>
        <v>22536</v>
      </c>
      <c r="F37" s="7">
        <f t="shared" si="8"/>
        <v>23717</v>
      </c>
      <c r="G37" s="7">
        <f t="shared" si="8"/>
        <v>31342</v>
      </c>
      <c r="H37" s="7">
        <f t="shared" si="8"/>
        <v>37740</v>
      </c>
      <c r="I37" s="7">
        <f>+SUM(I31:I36)</f>
        <v>40321</v>
      </c>
    </row>
    <row r="38" spans="1:9" ht="16" thickTop="1" x14ac:dyDescent="0.2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">
      <c r="A43" s="11" t="s">
        <v>47</v>
      </c>
      <c r="C43" s="3">
        <v>3037</v>
      </c>
      <c r="D43" s="3"/>
      <c r="E43" s="3"/>
      <c r="F43" s="3">
        <v>5010</v>
      </c>
      <c r="G43" s="3">
        <v>445</v>
      </c>
      <c r="H43" s="3">
        <v>467</v>
      </c>
      <c r="I43" s="3">
        <v>420</v>
      </c>
    </row>
    <row r="44" spans="1:9" x14ac:dyDescent="0.2">
      <c r="A44" s="11" t="s">
        <v>12</v>
      </c>
      <c r="B44" s="3">
        <v>3951</v>
      </c>
      <c r="C44" s="3">
        <v>85</v>
      </c>
      <c r="D44" s="3">
        <v>3011</v>
      </c>
      <c r="E44" s="3">
        <v>3269</v>
      </c>
      <c r="F44" s="3"/>
      <c r="G44" s="3">
        <v>5184</v>
      </c>
      <c r="H44" s="3">
        <v>6063</v>
      </c>
      <c r="I44" s="3">
        <v>6220</v>
      </c>
    </row>
    <row r="45" spans="1:9" x14ac:dyDescent="0.2">
      <c r="A45" s="11" t="s">
        <v>48</v>
      </c>
      <c r="B45" s="3">
        <v>71</v>
      </c>
      <c r="C45" s="3"/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">
      <c r="A46" s="4" t="s">
        <v>13</v>
      </c>
      <c r="B46" s="5">
        <f>+SUM(B40:B45)</f>
        <v>6334</v>
      </c>
      <c r="C46" s="5">
        <f t="shared" ref="C46:H46" si="9">+SUM(C40:C45)</f>
        <v>5358</v>
      </c>
      <c r="D46" s="5">
        <f t="shared" si="9"/>
        <v>5474</v>
      </c>
      <c r="E46" s="5">
        <f t="shared" si="9"/>
        <v>6040</v>
      </c>
      <c r="F46" s="5">
        <f t="shared" si="9"/>
        <v>7866</v>
      </c>
      <c r="G46" s="5">
        <f t="shared" si="9"/>
        <v>8284</v>
      </c>
      <c r="H46" s="5">
        <f t="shared" si="9"/>
        <v>9674</v>
      </c>
      <c r="I46" s="5">
        <f>+SUM(I40:I45)</f>
        <v>10730</v>
      </c>
    </row>
    <row r="47" spans="1:9" x14ac:dyDescent="0.2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">
      <c r="A48" s="2" t="s">
        <v>50</v>
      </c>
      <c r="B48" s="3"/>
      <c r="C48" s="3"/>
      <c r="D48" s="3"/>
      <c r="E48" s="3"/>
      <c r="F48" s="3"/>
      <c r="G48" s="3">
        <v>2913</v>
      </c>
      <c r="H48" s="3">
        <v>2931</v>
      </c>
      <c r="I48" s="3">
        <v>2777</v>
      </c>
    </row>
    <row r="49" spans="1:9" x14ac:dyDescent="0.2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11" t="s">
        <v>53</v>
      </c>
      <c r="B51" s="3"/>
      <c r="C51" s="3"/>
      <c r="D51" s="3"/>
      <c r="E51" s="3"/>
      <c r="F51" s="3"/>
      <c r="G51" s="3"/>
      <c r="H51" s="3">
        <v>0</v>
      </c>
      <c r="I51" s="3">
        <v>0</v>
      </c>
    </row>
    <row r="52" spans="1:9" x14ac:dyDescent="0.2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56</v>
      </c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">
      <c r="A59" s="4" t="s">
        <v>61</v>
      </c>
      <c r="B59" s="5">
        <f t="shared" ref="B59:H59" si="10">+SUM(B54:B58)</f>
        <v>12707</v>
      </c>
      <c r="C59" s="5">
        <f t="shared" si="10"/>
        <v>12258</v>
      </c>
      <c r="D59" s="5">
        <f t="shared" si="10"/>
        <v>12407</v>
      </c>
      <c r="E59" s="5">
        <f t="shared" si="10"/>
        <v>9812</v>
      </c>
      <c r="F59" s="5">
        <f t="shared" si="10"/>
        <v>9040</v>
      </c>
      <c r="G59" s="5">
        <f t="shared" si="10"/>
        <v>8055</v>
      </c>
      <c r="H59" s="5">
        <f t="shared" si="10"/>
        <v>12767</v>
      </c>
      <c r="I59" s="5">
        <f>+SUM(I54:I58)</f>
        <v>15281</v>
      </c>
    </row>
    <row r="60" spans="1:9" ht="16" thickBot="1" x14ac:dyDescent="0.25">
      <c r="A60" s="6" t="s">
        <v>62</v>
      </c>
      <c r="B60" s="7">
        <f t="shared" ref="B60:H60" si="11">+SUM(B46:B51)+B59</f>
        <v>21600</v>
      </c>
      <c r="C60" s="7">
        <f t="shared" si="11"/>
        <v>21396</v>
      </c>
      <c r="D60" s="7">
        <f t="shared" si="11"/>
        <v>23259</v>
      </c>
      <c r="E60" s="7">
        <f t="shared" si="11"/>
        <v>22536</v>
      </c>
      <c r="F60" s="7">
        <f t="shared" si="11"/>
        <v>23717</v>
      </c>
      <c r="G60" s="7">
        <f t="shared" si="11"/>
        <v>31342</v>
      </c>
      <c r="H60" s="7">
        <f t="shared" si="11"/>
        <v>37740</v>
      </c>
      <c r="I60" s="7">
        <f>+SUM(I46:I51)+I59</f>
        <v>40321</v>
      </c>
    </row>
    <row r="61" spans="1:9" s="12" customFormat="1" ht="16" thickTop="1" x14ac:dyDescent="0.2">
      <c r="A61" s="12" t="s">
        <v>3</v>
      </c>
      <c r="B61" s="13">
        <f t="shared" ref="B61:H61" si="12">+B60-B37</f>
        <v>0</v>
      </c>
      <c r="C61" s="13">
        <f t="shared" si="12"/>
        <v>0</v>
      </c>
      <c r="D61" s="13">
        <f t="shared" si="12"/>
        <v>0</v>
      </c>
      <c r="E61" s="13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>+I60-I37</f>
        <v>0</v>
      </c>
    </row>
    <row r="62" spans="1:9" x14ac:dyDescent="0.2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">
      <c r="A63" t="s">
        <v>15</v>
      </c>
    </row>
    <row r="64" spans="1:9" x14ac:dyDescent="0.2">
      <c r="A64" s="1" t="s">
        <v>63</v>
      </c>
    </row>
    <row r="65" spans="1:9" s="1" customFormat="1" x14ac:dyDescent="0.2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">
      <c r="A77" s="25" t="s">
        <v>74</v>
      </c>
      <c r="B77" s="26">
        <f t="shared" ref="B77:H77" si="13">+SUM(B65:B76)</f>
        <v>4680</v>
      </c>
      <c r="C77" s="26">
        <f t="shared" si="13"/>
        <v>3096</v>
      </c>
      <c r="D77" s="26">
        <f t="shared" si="13"/>
        <v>3640</v>
      </c>
      <c r="E77" s="26">
        <f t="shared" si="13"/>
        <v>4955</v>
      </c>
      <c r="F77" s="26">
        <f t="shared" si="13"/>
        <v>5903</v>
      </c>
      <c r="G77" s="26">
        <f t="shared" si="13"/>
        <v>2485</v>
      </c>
      <c r="H77" s="26">
        <f t="shared" si="13"/>
        <v>6657</v>
      </c>
      <c r="I77" s="26">
        <f>+SUM(I65:I76)</f>
        <v>5188</v>
      </c>
    </row>
    <row r="78" spans="1:9" x14ac:dyDescent="0.2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">
      <c r="A82" s="2" t="s">
        <v>153</v>
      </c>
      <c r="B82" s="3">
        <v>-150</v>
      </c>
      <c r="C82" s="3">
        <v>150</v>
      </c>
      <c r="D82" s="3"/>
      <c r="E82" s="3"/>
      <c r="F82" s="3"/>
      <c r="G82" s="3"/>
      <c r="H82" s="3"/>
      <c r="I82" s="3"/>
    </row>
    <row r="83" spans="1:9" x14ac:dyDescent="0.2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">
      <c r="A84" s="2" t="s">
        <v>154</v>
      </c>
      <c r="B84" s="3">
        <v>3</v>
      </c>
      <c r="C84" s="3">
        <v>10</v>
      </c>
      <c r="D84" s="3">
        <v>13</v>
      </c>
      <c r="E84" s="3">
        <v>3</v>
      </c>
      <c r="F84" s="3">
        <v>5</v>
      </c>
      <c r="G84" s="3"/>
      <c r="H84" s="3"/>
      <c r="I84" s="3"/>
    </row>
    <row r="85" spans="1:9" x14ac:dyDescent="0.2">
      <c r="A85" s="2" t="s">
        <v>79</v>
      </c>
      <c r="B85" s="3"/>
      <c r="C85" s="3">
        <v>6</v>
      </c>
      <c r="D85" s="3">
        <v>-34</v>
      </c>
      <c r="E85" s="3">
        <v>-25</v>
      </c>
      <c r="F85" s="3"/>
      <c r="G85" s="3">
        <v>31</v>
      </c>
      <c r="H85" s="3">
        <v>171</v>
      </c>
      <c r="I85" s="3">
        <v>-19</v>
      </c>
    </row>
    <row r="86" spans="1:9" x14ac:dyDescent="0.2">
      <c r="A86" s="27" t="s">
        <v>80</v>
      </c>
      <c r="B86" s="26">
        <f t="shared" ref="B86:H86" si="14">+SUM(B79:B85)</f>
        <v>-175</v>
      </c>
      <c r="C86" s="26">
        <f t="shared" si="14"/>
        <v>-1034</v>
      </c>
      <c r="D86" s="26">
        <f t="shared" si="14"/>
        <v>-1008</v>
      </c>
      <c r="E86" s="26">
        <f t="shared" si="14"/>
        <v>276</v>
      </c>
      <c r="F86" s="26">
        <f>+SUM(F79:F85)</f>
        <v>-264</v>
      </c>
      <c r="G86" s="26">
        <f t="shared" si="14"/>
        <v>-1028</v>
      </c>
      <c r="H86" s="26">
        <f t="shared" si="14"/>
        <v>-3800</v>
      </c>
      <c r="I86" s="26">
        <f>+SUM(I79:I85)</f>
        <v>-1524</v>
      </c>
    </row>
    <row r="87" spans="1:9" x14ac:dyDescent="0.2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2" t="s">
        <v>82</v>
      </c>
      <c r="B88" s="3"/>
      <c r="C88" s="3">
        <v>981</v>
      </c>
      <c r="D88" s="3">
        <v>1482</v>
      </c>
      <c r="E88" s="3"/>
      <c r="F88" s="3">
        <v>0</v>
      </c>
      <c r="G88" s="3">
        <v>6134</v>
      </c>
      <c r="H88" s="3"/>
      <c r="I88" s="3"/>
    </row>
    <row r="89" spans="1:9" x14ac:dyDescent="0.2">
      <c r="A89" s="57" t="s">
        <v>155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/>
      <c r="H89" s="3"/>
      <c r="I89" s="3"/>
    </row>
    <row r="90" spans="1:9" x14ac:dyDescent="0.2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0</v>
      </c>
      <c r="I90" s="3">
        <v>0</v>
      </c>
    </row>
    <row r="91" spans="1:9" x14ac:dyDescent="0.2">
      <c r="A91" s="2" t="s">
        <v>84</v>
      </c>
      <c r="B91" s="3">
        <v>-19</v>
      </c>
      <c r="C91" s="3">
        <v>-7</v>
      </c>
      <c r="D91" s="3">
        <v>-17</v>
      </c>
      <c r="E91" s="3">
        <v>-23</v>
      </c>
      <c r="F91" s="3">
        <v>-27</v>
      </c>
      <c r="G91" s="3"/>
      <c r="H91" s="3">
        <v>-52</v>
      </c>
      <c r="I91" s="3">
        <v>15</v>
      </c>
    </row>
    <row r="92" spans="1:9" x14ac:dyDescent="0.2">
      <c r="A92" s="57" t="s">
        <v>158</v>
      </c>
      <c r="B92" s="3"/>
      <c r="C92" s="3"/>
      <c r="D92" s="3">
        <v>489</v>
      </c>
      <c r="E92" s="3"/>
      <c r="F92" s="3"/>
      <c r="G92" s="3"/>
      <c r="H92" s="3">
        <v>-197</v>
      </c>
      <c r="I92" s="3">
        <v>0</v>
      </c>
    </row>
    <row r="93" spans="1:9" x14ac:dyDescent="0.2">
      <c r="A93" s="2" t="s">
        <v>85</v>
      </c>
      <c r="B93" s="3">
        <v>514</v>
      </c>
      <c r="C93" s="3">
        <v>507</v>
      </c>
      <c r="D93" s="3">
        <v>177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">
      <c r="A94" s="2" t="s">
        <v>156</v>
      </c>
      <c r="B94" s="3">
        <v>218</v>
      </c>
      <c r="C94" s="3">
        <v>281</v>
      </c>
      <c r="D94" s="3"/>
      <c r="E94" s="3"/>
      <c r="F94" s="3"/>
      <c r="G94" s="3"/>
      <c r="H94" s="3"/>
      <c r="I94" s="3"/>
    </row>
    <row r="95" spans="1:9" x14ac:dyDescent="0.2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2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">
      <c r="A97" s="2" t="s">
        <v>157</v>
      </c>
      <c r="B97" s="3"/>
      <c r="C97" s="3"/>
      <c r="D97" s="3"/>
      <c r="E97" s="3">
        <v>-55</v>
      </c>
      <c r="F97" s="3">
        <v>-17</v>
      </c>
      <c r="G97" s="3"/>
      <c r="H97" s="3"/>
      <c r="I97" s="3"/>
    </row>
    <row r="98" spans="1:9" x14ac:dyDescent="0.2">
      <c r="A98" s="2" t="s">
        <v>87</v>
      </c>
      <c r="B98" s="3"/>
      <c r="C98" s="3"/>
      <c r="D98" s="3"/>
      <c r="E98" s="3"/>
      <c r="F98" s="3"/>
      <c r="G98" s="3">
        <v>-58</v>
      </c>
      <c r="H98" s="3">
        <v>-136</v>
      </c>
      <c r="I98" s="3">
        <v>-151</v>
      </c>
    </row>
    <row r="99" spans="1:9" x14ac:dyDescent="0.2">
      <c r="A99" s="27" t="s">
        <v>88</v>
      </c>
      <c r="B99" s="26">
        <f t="shared" ref="B99:G99" si="15">+SUM(B88:B98)</f>
        <v>-2790</v>
      </c>
      <c r="C99" s="26">
        <f t="shared" si="15"/>
        <v>-2671</v>
      </c>
      <c r="D99" s="26">
        <f t="shared" si="15"/>
        <v>-1942</v>
      </c>
      <c r="E99" s="26">
        <f t="shared" si="15"/>
        <v>-4835</v>
      </c>
      <c r="F99" s="26">
        <f t="shared" si="15"/>
        <v>-5293</v>
      </c>
      <c r="G99" s="26">
        <f t="shared" si="15"/>
        <v>2491</v>
      </c>
      <c r="H99" s="26">
        <f t="shared" ref="H99" si="16">+SUM(H90:H98)</f>
        <v>-1459</v>
      </c>
      <c r="I99" s="26">
        <f>+SUM(I90:I98)</f>
        <v>-4836</v>
      </c>
    </row>
    <row r="100" spans="1:9" x14ac:dyDescent="0.2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x14ac:dyDescent="0.2">
      <c r="A101" s="27" t="s">
        <v>90</v>
      </c>
      <c r="B101" s="26">
        <f t="shared" ref="B101:H101" si="17">+B77+B86+B99+B100</f>
        <v>1632</v>
      </c>
      <c r="C101" s="26">
        <f t="shared" si="17"/>
        <v>-714</v>
      </c>
      <c r="D101" s="26">
        <f t="shared" si="17"/>
        <v>670</v>
      </c>
      <c r="E101" s="26">
        <f t="shared" si="17"/>
        <v>441</v>
      </c>
      <c r="F101" s="26">
        <f t="shared" si="17"/>
        <v>217</v>
      </c>
      <c r="G101" s="26">
        <f t="shared" si="17"/>
        <v>3882</v>
      </c>
      <c r="H101" s="26">
        <f t="shared" si="17"/>
        <v>1541</v>
      </c>
      <c r="I101" s="26">
        <f>+I77+I86+I99+I100</f>
        <v>-1315</v>
      </c>
    </row>
    <row r="102" spans="1:9" x14ac:dyDescent="0.2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ht="16" thickBot="1" x14ac:dyDescent="0.25">
      <c r="A103" s="6" t="s">
        <v>92</v>
      </c>
      <c r="B103" s="7">
        <v>3852</v>
      </c>
      <c r="C103" s="7">
        <v>3138</v>
      </c>
      <c r="D103" s="7">
        <v>3808</v>
      </c>
      <c r="E103" s="7">
        <v>4249</v>
      </c>
      <c r="F103" s="7">
        <v>4466</v>
      </c>
      <c r="G103" s="7">
        <v>8348</v>
      </c>
      <c r="H103" s="7">
        <f>+H101+H102</f>
        <v>9889</v>
      </c>
      <c r="I103" s="7">
        <f>+I101+I102</f>
        <v>8574</v>
      </c>
    </row>
    <row r="104" spans="1:9" s="12" customFormat="1" ht="16" thickTop="1" x14ac:dyDescent="0.2">
      <c r="A104" s="12" t="s">
        <v>19</v>
      </c>
      <c r="B104" s="13">
        <f t="shared" ref="B104:H104" si="18">+B103-B25</f>
        <v>0</v>
      </c>
      <c r="C104" s="13">
        <f t="shared" si="18"/>
        <v>0</v>
      </c>
      <c r="D104" s="13">
        <f t="shared" si="18"/>
        <v>0</v>
      </c>
      <c r="E104" s="13">
        <f t="shared" si="18"/>
        <v>0</v>
      </c>
      <c r="F104" s="13">
        <f t="shared" si="18"/>
        <v>0</v>
      </c>
      <c r="G104" s="13">
        <f t="shared" si="18"/>
        <v>0</v>
      </c>
      <c r="H104" s="13">
        <f t="shared" si="18"/>
        <v>0</v>
      </c>
      <c r="I104" s="13">
        <f>+I103-I25</f>
        <v>0</v>
      </c>
    </row>
    <row r="105" spans="1:9" x14ac:dyDescent="0.2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x14ac:dyDescent="0.2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x14ac:dyDescent="0.2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x14ac:dyDescent="0.2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2" t="s">
        <v>100</v>
      </c>
      <c r="B114" s="3">
        <f t="shared" ref="B114:F114" si="19">+SUM(B115:B117)</f>
        <v>13740</v>
      </c>
      <c r="C114" s="3">
        <f t="shared" si="19"/>
        <v>14764</v>
      </c>
      <c r="D114" s="3">
        <f t="shared" si="19"/>
        <v>15216</v>
      </c>
      <c r="E114" s="3">
        <f t="shared" si="19"/>
        <v>14855</v>
      </c>
      <c r="F114" s="3">
        <f t="shared" si="19"/>
        <v>15902</v>
      </c>
      <c r="G114" s="3">
        <f>+SUM(G115:G117)</f>
        <v>14484</v>
      </c>
      <c r="H114" s="3">
        <f t="shared" ref="H114" si="20">+SUM(H115:H117)</f>
        <v>17179</v>
      </c>
      <c r="I114" s="3">
        <f>+SUM(I115:I117)</f>
        <v>18353</v>
      </c>
    </row>
    <row r="115" spans="1:9" x14ac:dyDescent="0.2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">
      <c r="A118" s="2" t="s">
        <v>101</v>
      </c>
      <c r="B118" s="3">
        <f t="shared" ref="B118" si="21">+SUM(B119:B121)</f>
        <v>7126</v>
      </c>
      <c r="C118" s="3">
        <f>+SUM(C119:C121)</f>
        <v>7315</v>
      </c>
      <c r="D118" s="3">
        <f t="shared" ref="D118:H118" si="22">+SUM(D119:D121)</f>
        <v>7698</v>
      </c>
      <c r="E118" s="3">
        <f t="shared" si="22"/>
        <v>9242</v>
      </c>
      <c r="F118" s="3">
        <f t="shared" si="22"/>
        <v>9812</v>
      </c>
      <c r="G118" s="3">
        <f t="shared" si="22"/>
        <v>9347</v>
      </c>
      <c r="H118" s="3">
        <f t="shared" si="22"/>
        <v>11456</v>
      </c>
      <c r="I118" s="3">
        <f>+SUM(I119:I121)</f>
        <v>12479</v>
      </c>
    </row>
    <row r="119" spans="1:9" x14ac:dyDescent="0.2">
      <c r="A119" s="11" t="s">
        <v>113</v>
      </c>
      <c r="B119">
        <v>4703</v>
      </c>
      <c r="C119">
        <v>4867</v>
      </c>
      <c r="D119">
        <f>4068+927</f>
        <v>4995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">
      <c r="A120" s="11" t="s">
        <v>114</v>
      </c>
      <c r="B120">
        <v>2050</v>
      </c>
      <c r="C120">
        <v>2091</v>
      </c>
      <c r="D120">
        <f>1868+471</f>
        <v>2339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">
      <c r="A121" s="11" t="s">
        <v>115</v>
      </c>
      <c r="B121">
        <v>373</v>
      </c>
      <c r="C121">
        <v>357</v>
      </c>
      <c r="D121">
        <f>275+89</f>
        <v>364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">
      <c r="A122" s="2" t="s">
        <v>102</v>
      </c>
      <c r="B122" s="3">
        <f t="shared" ref="B122:H122" si="23">+SUM(B123:B125)</f>
        <v>3067</v>
      </c>
      <c r="C122" s="3">
        <f t="shared" si="23"/>
        <v>3785</v>
      </c>
      <c r="D122" s="3">
        <f t="shared" si="23"/>
        <v>4237</v>
      </c>
      <c r="E122" s="3">
        <f t="shared" si="23"/>
        <v>5134</v>
      </c>
      <c r="F122" s="3">
        <f t="shared" si="23"/>
        <v>6208</v>
      </c>
      <c r="G122" s="3">
        <f t="shared" si="23"/>
        <v>6679</v>
      </c>
      <c r="H122" s="3">
        <f t="shared" si="23"/>
        <v>8290</v>
      </c>
      <c r="I122" s="3">
        <f>+SUM(I123:I125)</f>
        <v>7547</v>
      </c>
    </row>
    <row r="123" spans="1:9" x14ac:dyDescent="0.2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">
      <c r="A126" s="2" t="s">
        <v>106</v>
      </c>
      <c r="B126" s="3">
        <f t="shared" ref="B126" si="24">+SUM(B127:B129)</f>
        <v>4653</v>
      </c>
      <c r="C126" s="3">
        <f>+SUM(C127:C129)</f>
        <v>4570</v>
      </c>
      <c r="D126" s="3">
        <f>SUM(D127:D129)</f>
        <v>5009</v>
      </c>
      <c r="E126" s="3">
        <f t="shared" ref="E126:H126" si="25">+SUM(E127:E129)</f>
        <v>5166</v>
      </c>
      <c r="F126" s="3">
        <f t="shared" si="25"/>
        <v>5254</v>
      </c>
      <c r="G126" s="3">
        <f t="shared" si="25"/>
        <v>5028</v>
      </c>
      <c r="H126" s="3">
        <f t="shared" si="25"/>
        <v>5343</v>
      </c>
      <c r="I126" s="3">
        <f>+SUM(I127:I129)</f>
        <v>5955</v>
      </c>
    </row>
    <row r="127" spans="1:9" x14ac:dyDescent="0.2">
      <c r="A127" s="11" t="s">
        <v>113</v>
      </c>
      <c r="B127">
        <v>3093</v>
      </c>
      <c r="C127">
        <f>570+2536</f>
        <v>3106</v>
      </c>
      <c r="D127">
        <v>3482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">
      <c r="A128" s="11" t="s">
        <v>114</v>
      </c>
      <c r="B128">
        <v>1251</v>
      </c>
      <c r="C128">
        <f>228+947</f>
        <v>1175</v>
      </c>
      <c r="D128">
        <v>1241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">
      <c r="A129" s="11" t="s">
        <v>115</v>
      </c>
      <c r="B129">
        <v>309</v>
      </c>
      <c r="C129">
        <f>71+218</f>
        <v>289</v>
      </c>
      <c r="D129">
        <v>286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">
      <c r="A130" s="2" t="s">
        <v>107</v>
      </c>
      <c r="B130" s="3">
        <v>115</v>
      </c>
      <c r="C130" s="3">
        <v>73</v>
      </c>
      <c r="D130" s="3">
        <v>73</v>
      </c>
      <c r="E130" s="3">
        <v>88</v>
      </c>
      <c r="F130" s="3">
        <v>42</v>
      </c>
      <c r="G130" s="3">
        <v>30</v>
      </c>
      <c r="H130" s="3">
        <v>25</v>
      </c>
      <c r="I130" s="3">
        <v>102</v>
      </c>
    </row>
    <row r="131" spans="1:9" x14ac:dyDescent="0.2">
      <c r="A131" s="4" t="s">
        <v>103</v>
      </c>
      <c r="B131" s="5">
        <f t="shared" ref="B131:I131" si="26">+B114+B118+B122+B126+B130</f>
        <v>28701</v>
      </c>
      <c r="C131" s="5">
        <f t="shared" si="26"/>
        <v>30507</v>
      </c>
      <c r="D131" s="5">
        <f t="shared" si="26"/>
        <v>32233</v>
      </c>
      <c r="E131" s="5">
        <f t="shared" si="26"/>
        <v>34485</v>
      </c>
      <c r="F131" s="5">
        <f t="shared" si="26"/>
        <v>37218</v>
      </c>
      <c r="G131" s="5">
        <f t="shared" si="26"/>
        <v>35568</v>
      </c>
      <c r="H131" s="5">
        <f t="shared" si="26"/>
        <v>42293</v>
      </c>
      <c r="I131" s="5">
        <f t="shared" si="26"/>
        <v>44436</v>
      </c>
    </row>
    <row r="132" spans="1:9" x14ac:dyDescent="0.2">
      <c r="A132" s="2" t="s">
        <v>104</v>
      </c>
      <c r="B132" s="3">
        <v>1982</v>
      </c>
      <c r="C132" s="3">
        <v>1955</v>
      </c>
      <c r="D132" s="3">
        <v>2042</v>
      </c>
      <c r="E132" s="3">
        <v>1886</v>
      </c>
      <c r="F132" s="3">
        <v>1906</v>
      </c>
      <c r="G132" s="3">
        <v>1846</v>
      </c>
      <c r="H132" s="3">
        <f>+SUM(H133:H136)</f>
        <v>2205</v>
      </c>
      <c r="I132" s="3">
        <f>+SUM(I133:I136)</f>
        <v>2346</v>
      </c>
    </row>
    <row r="133" spans="1:9" x14ac:dyDescent="0.2">
      <c r="A133" s="11" t="s">
        <v>113</v>
      </c>
      <c r="B133" s="3"/>
      <c r="C133" s="3"/>
      <c r="D133" s="3"/>
      <c r="E133" s="3">
        <v>1611</v>
      </c>
      <c r="F133" s="3">
        <v>1658</v>
      </c>
      <c r="G133" s="3">
        <v>1642</v>
      </c>
      <c r="H133" s="3">
        <v>1986</v>
      </c>
      <c r="I133" s="3">
        <v>2094</v>
      </c>
    </row>
    <row r="134" spans="1:9" x14ac:dyDescent="0.2">
      <c r="A134" s="11" t="s">
        <v>114</v>
      </c>
      <c r="B134" s="3"/>
      <c r="C134" s="3"/>
      <c r="D134" s="3"/>
      <c r="E134" s="3">
        <v>144</v>
      </c>
      <c r="F134" s="3">
        <v>118</v>
      </c>
      <c r="G134" s="3">
        <v>89</v>
      </c>
      <c r="H134" s="3">
        <v>104</v>
      </c>
      <c r="I134" s="3">
        <v>103</v>
      </c>
    </row>
    <row r="135" spans="1:9" x14ac:dyDescent="0.2">
      <c r="A135" s="11" t="s">
        <v>115</v>
      </c>
      <c r="B135" s="3"/>
      <c r="C135" s="3"/>
      <c r="D135" s="3"/>
      <c r="E135" s="3">
        <v>28</v>
      </c>
      <c r="F135" s="3">
        <v>24</v>
      </c>
      <c r="G135" s="3">
        <v>25</v>
      </c>
      <c r="H135" s="3">
        <v>29</v>
      </c>
      <c r="I135" s="3">
        <v>26</v>
      </c>
    </row>
    <row r="136" spans="1:9" x14ac:dyDescent="0.2">
      <c r="A136" s="11" t="s">
        <v>121</v>
      </c>
      <c r="B136" s="3"/>
      <c r="C136" s="3"/>
      <c r="D136" s="3"/>
      <c r="E136" s="3">
        <v>103</v>
      </c>
      <c r="F136" s="3">
        <v>106</v>
      </c>
      <c r="G136" s="3">
        <v>90</v>
      </c>
      <c r="H136" s="3">
        <v>86</v>
      </c>
      <c r="I136" s="3">
        <v>123</v>
      </c>
    </row>
    <row r="137" spans="1:9" x14ac:dyDescent="0.2">
      <c r="A137" s="2" t="s">
        <v>108</v>
      </c>
      <c r="B137" s="3">
        <v>-82</v>
      </c>
      <c r="C137" s="3">
        <v>-86</v>
      </c>
      <c r="D137" s="3">
        <v>75</v>
      </c>
      <c r="E137" s="3">
        <v>26</v>
      </c>
      <c r="F137" s="3">
        <v>-7</v>
      </c>
      <c r="G137" s="3">
        <v>-11</v>
      </c>
      <c r="H137" s="3">
        <v>40</v>
      </c>
      <c r="I137" s="3">
        <v>-72</v>
      </c>
    </row>
    <row r="138" spans="1:9" ht="16" thickBot="1" x14ac:dyDescent="0.25">
      <c r="A138" s="6" t="s">
        <v>105</v>
      </c>
      <c r="B138" s="7">
        <f t="shared" ref="B138:F138" si="27">+B131+B132+B137</f>
        <v>30601</v>
      </c>
      <c r="C138" s="7">
        <f t="shared" si="27"/>
        <v>32376</v>
      </c>
      <c r="D138" s="7">
        <f t="shared" si="27"/>
        <v>34350</v>
      </c>
      <c r="E138" s="7">
        <f t="shared" si="27"/>
        <v>36397</v>
      </c>
      <c r="F138" s="7">
        <f t="shared" si="27"/>
        <v>39117</v>
      </c>
      <c r="G138" s="7">
        <f>+G131+G132+G137</f>
        <v>37403</v>
      </c>
      <c r="H138" s="7">
        <f t="shared" ref="H138" si="28">+H131+H132+H137</f>
        <v>44538</v>
      </c>
      <c r="I138" s="7">
        <f>+I131+I132+I137</f>
        <v>46710</v>
      </c>
    </row>
    <row r="139" spans="1:9" s="12" customFormat="1" ht="16" thickTop="1" x14ac:dyDescent="0.2">
      <c r="A139" s="12" t="s">
        <v>111</v>
      </c>
      <c r="B139" s="13">
        <f>+I138-I2</f>
        <v>0</v>
      </c>
      <c r="C139" s="13">
        <f t="shared" ref="C139:G139" si="29">+C138-C2</f>
        <v>0</v>
      </c>
      <c r="D139" s="13">
        <f t="shared" si="29"/>
        <v>0</v>
      </c>
      <c r="E139" s="13">
        <f t="shared" si="29"/>
        <v>0</v>
      </c>
      <c r="F139" s="13">
        <f t="shared" si="29"/>
        <v>0</v>
      </c>
      <c r="G139" s="13">
        <f t="shared" si="29"/>
        <v>0</v>
      </c>
      <c r="H139" s="13">
        <f>+H138-H2</f>
        <v>0</v>
      </c>
    </row>
    <row r="140" spans="1:9" x14ac:dyDescent="0.2">
      <c r="A140" s="1" t="s">
        <v>110</v>
      </c>
    </row>
    <row r="141" spans="1:9" x14ac:dyDescent="0.2">
      <c r="A141" s="2" t="s">
        <v>100</v>
      </c>
      <c r="B141" s="3">
        <v>3645</v>
      </c>
      <c r="C141" s="3">
        <v>3763</v>
      </c>
      <c r="D141" s="3">
        <v>3875</v>
      </c>
      <c r="E141" s="3">
        <v>3600</v>
      </c>
      <c r="F141" s="3">
        <v>3925</v>
      </c>
      <c r="G141" s="3">
        <v>2899</v>
      </c>
      <c r="H141" s="3">
        <v>5089</v>
      </c>
      <c r="I141" s="3">
        <v>5114</v>
      </c>
    </row>
    <row r="142" spans="1:9" x14ac:dyDescent="0.2">
      <c r="A142" s="2" t="s">
        <v>101</v>
      </c>
      <c r="B142" s="3">
        <v>1524</v>
      </c>
      <c r="C142" s="3">
        <f>1434+289</f>
        <v>1723</v>
      </c>
      <c r="D142" s="3">
        <v>1447</v>
      </c>
      <c r="E142" s="3">
        <v>1587</v>
      </c>
      <c r="F142" s="3">
        <v>1995</v>
      </c>
      <c r="G142" s="3">
        <v>1541</v>
      </c>
      <c r="H142" s="3">
        <v>2435</v>
      </c>
      <c r="I142" s="3">
        <v>3293</v>
      </c>
    </row>
    <row r="143" spans="1:9" x14ac:dyDescent="0.2">
      <c r="A143" s="2" t="s">
        <v>102</v>
      </c>
      <c r="B143" s="3">
        <v>993</v>
      </c>
      <c r="C143" s="3">
        <v>1372</v>
      </c>
      <c r="D143" s="3">
        <v>1507</v>
      </c>
      <c r="E143" s="3">
        <v>1807</v>
      </c>
      <c r="F143" s="3">
        <v>2376</v>
      </c>
      <c r="G143" s="3">
        <v>2490</v>
      </c>
      <c r="H143" s="3">
        <v>3243</v>
      </c>
      <c r="I143" s="3">
        <v>2365</v>
      </c>
    </row>
    <row r="144" spans="1:9" x14ac:dyDescent="0.2">
      <c r="A144" s="2" t="s">
        <v>106</v>
      </c>
      <c r="B144" s="3">
        <v>918</v>
      </c>
      <c r="C144" s="3">
        <f>892+174</f>
        <v>1066</v>
      </c>
      <c r="D144" s="3">
        <v>1040</v>
      </c>
      <c r="E144" s="3">
        <v>1189</v>
      </c>
      <c r="F144" s="3">
        <v>1323</v>
      </c>
      <c r="G144" s="3">
        <v>1184</v>
      </c>
      <c r="H144" s="3">
        <v>1530</v>
      </c>
      <c r="I144" s="3">
        <v>1896</v>
      </c>
    </row>
    <row r="145" spans="1:9" x14ac:dyDescent="0.2">
      <c r="A145" s="2" t="s">
        <v>107</v>
      </c>
      <c r="B145" s="3">
        <v>-2263</v>
      </c>
      <c r="C145" s="3">
        <v>-2596</v>
      </c>
      <c r="D145" s="3">
        <v>-2677</v>
      </c>
      <c r="E145" s="3">
        <v>-2658</v>
      </c>
      <c r="F145" s="3">
        <v>-3262</v>
      </c>
      <c r="G145" s="3">
        <v>-3468</v>
      </c>
      <c r="H145" s="3">
        <v>-3656</v>
      </c>
      <c r="I145" s="3">
        <v>-4262</v>
      </c>
    </row>
    <row r="146" spans="1:9" x14ac:dyDescent="0.2">
      <c r="A146" s="4" t="s">
        <v>103</v>
      </c>
      <c r="B146" s="5">
        <f t="shared" ref="B146:G146" si="30">+SUM(B141:B145)</f>
        <v>4817</v>
      </c>
      <c r="C146" s="5">
        <f t="shared" si="30"/>
        <v>5328</v>
      </c>
      <c r="D146" s="5">
        <f t="shared" si="30"/>
        <v>5192</v>
      </c>
      <c r="E146" s="5">
        <f t="shared" si="30"/>
        <v>5525</v>
      </c>
      <c r="F146" s="5">
        <f t="shared" si="30"/>
        <v>6357</v>
      </c>
      <c r="G146" s="5">
        <f t="shared" si="30"/>
        <v>4646</v>
      </c>
      <c r="H146" s="5">
        <f t="shared" ref="H146:I146" si="31">+SUM(H141:H145)</f>
        <v>8641</v>
      </c>
      <c r="I146" s="5">
        <f t="shared" si="31"/>
        <v>8406</v>
      </c>
    </row>
    <row r="147" spans="1:9" x14ac:dyDescent="0.2">
      <c r="A147" s="2" t="s">
        <v>104</v>
      </c>
      <c r="B147" s="3">
        <v>517</v>
      </c>
      <c r="C147" s="3">
        <v>487</v>
      </c>
      <c r="D147" s="3">
        <v>477</v>
      </c>
      <c r="E147" s="3">
        <v>310</v>
      </c>
      <c r="F147" s="3">
        <v>303</v>
      </c>
      <c r="G147" s="3">
        <v>297</v>
      </c>
      <c r="H147" s="3">
        <v>543</v>
      </c>
      <c r="I147" s="3">
        <v>669</v>
      </c>
    </row>
    <row r="148" spans="1:9" x14ac:dyDescent="0.2">
      <c r="A148" s="2" t="s">
        <v>108</v>
      </c>
      <c r="B148" s="3">
        <v>-1101</v>
      </c>
      <c r="C148" s="3">
        <v>-1173</v>
      </c>
      <c r="D148" s="3">
        <v>-724</v>
      </c>
      <c r="E148" s="3">
        <v>-1456</v>
      </c>
      <c r="F148" s="3">
        <v>-1810</v>
      </c>
      <c r="G148" s="3">
        <v>-1967</v>
      </c>
      <c r="H148" s="3">
        <v>-2261</v>
      </c>
      <c r="I148" s="3">
        <v>-2219</v>
      </c>
    </row>
    <row r="149" spans="1:9" ht="16" thickBot="1" x14ac:dyDescent="0.25">
      <c r="A149" s="6" t="s">
        <v>112</v>
      </c>
      <c r="B149" s="7">
        <f t="shared" ref="B149" si="32">+SUM(B146:B148)</f>
        <v>4233</v>
      </c>
      <c r="C149" s="7">
        <f>+SUM(C146:C148)</f>
        <v>4642</v>
      </c>
      <c r="D149" s="7">
        <f t="shared" ref="D149:H149" si="33">+SUM(D146:D148)</f>
        <v>4945</v>
      </c>
      <c r="E149" s="7">
        <f t="shared" si="33"/>
        <v>4379</v>
      </c>
      <c r="F149" s="7">
        <f t="shared" si="33"/>
        <v>4850</v>
      </c>
      <c r="G149" s="7">
        <f t="shared" si="33"/>
        <v>2976</v>
      </c>
      <c r="H149" s="7">
        <f t="shared" si="33"/>
        <v>6923</v>
      </c>
      <c r="I149" s="7">
        <f>+SUM(I146:I148)</f>
        <v>6856</v>
      </c>
    </row>
    <row r="150" spans="1:9" s="12" customFormat="1" ht="16" thickTop="1" x14ac:dyDescent="0.2">
      <c r="A150" s="12" t="s">
        <v>111</v>
      </c>
      <c r="B150" s="13">
        <f t="shared" ref="B150:H150" si="34">+B149-B10-B8</f>
        <v>0</v>
      </c>
      <c r="C150" s="13">
        <f t="shared" si="34"/>
        <v>0</v>
      </c>
      <c r="D150" s="13">
        <f t="shared" si="34"/>
        <v>0</v>
      </c>
      <c r="E150" s="13">
        <f t="shared" si="34"/>
        <v>0</v>
      </c>
      <c r="F150" s="13">
        <f t="shared" si="34"/>
        <v>0</v>
      </c>
      <c r="G150" s="13">
        <f t="shared" si="34"/>
        <v>0</v>
      </c>
      <c r="H150" s="13">
        <f t="shared" si="34"/>
        <v>0</v>
      </c>
      <c r="I150" s="13">
        <f>+I149-I10-I8</f>
        <v>0</v>
      </c>
    </row>
    <row r="151" spans="1:9" x14ac:dyDescent="0.2">
      <c r="A151" s="1" t="s">
        <v>117</v>
      </c>
    </row>
    <row r="152" spans="1:9" x14ac:dyDescent="0.2">
      <c r="A152" s="2" t="s">
        <v>100</v>
      </c>
      <c r="B152" s="3">
        <v>632</v>
      </c>
      <c r="C152" s="3">
        <v>742</v>
      </c>
      <c r="D152" s="3">
        <v>819</v>
      </c>
      <c r="E152" s="3">
        <v>848</v>
      </c>
      <c r="F152" s="3">
        <v>814</v>
      </c>
      <c r="G152" s="3">
        <v>645</v>
      </c>
      <c r="H152" s="3">
        <v>617</v>
      </c>
      <c r="I152" s="3">
        <v>639</v>
      </c>
    </row>
    <row r="153" spans="1:9" x14ac:dyDescent="0.2">
      <c r="A153" s="2" t="s">
        <v>101</v>
      </c>
      <c r="B153" s="3">
        <v>498</v>
      </c>
      <c r="C153" s="3">
        <v>639</v>
      </c>
      <c r="D153" s="3">
        <v>709</v>
      </c>
      <c r="E153" s="3">
        <v>849</v>
      </c>
      <c r="F153" s="3">
        <v>929</v>
      </c>
      <c r="G153" s="3">
        <v>885</v>
      </c>
      <c r="H153" s="3">
        <v>982</v>
      </c>
      <c r="I153" s="3">
        <v>920</v>
      </c>
    </row>
    <row r="154" spans="1:9" x14ac:dyDescent="0.2">
      <c r="A154" s="2" t="s">
        <v>102</v>
      </c>
      <c r="B154" s="3">
        <v>254</v>
      </c>
      <c r="C154" s="3">
        <v>234</v>
      </c>
      <c r="D154" s="3">
        <v>225</v>
      </c>
      <c r="E154" s="3">
        <v>256</v>
      </c>
      <c r="F154" s="3">
        <v>237</v>
      </c>
      <c r="G154" s="3">
        <v>214</v>
      </c>
      <c r="H154" s="3">
        <v>288</v>
      </c>
      <c r="I154" s="3">
        <v>303</v>
      </c>
    </row>
    <row r="155" spans="1:9" x14ac:dyDescent="0.2">
      <c r="A155" s="2" t="s">
        <v>118</v>
      </c>
      <c r="B155" s="3">
        <v>308</v>
      </c>
      <c r="C155" s="3">
        <v>308</v>
      </c>
      <c r="D155" s="3">
        <v>308</v>
      </c>
      <c r="E155" s="3">
        <v>308</v>
      </c>
      <c r="F155" s="3">
        <v>308</v>
      </c>
      <c r="G155" s="3">
        <v>308</v>
      </c>
      <c r="H155" s="3">
        <v>308</v>
      </c>
      <c r="I155" s="3">
        <v>308</v>
      </c>
    </row>
    <row r="156" spans="1:9" x14ac:dyDescent="0.2">
      <c r="A156" s="2" t="s">
        <v>107</v>
      </c>
      <c r="B156" s="3">
        <v>484</v>
      </c>
      <c r="C156" s="3">
        <v>511</v>
      </c>
      <c r="D156" s="3">
        <v>533</v>
      </c>
      <c r="E156" s="3">
        <v>597</v>
      </c>
      <c r="F156" s="3">
        <v>665</v>
      </c>
      <c r="G156" s="3">
        <v>830</v>
      </c>
      <c r="H156" s="3">
        <v>780</v>
      </c>
      <c r="I156" s="3">
        <v>789</v>
      </c>
    </row>
    <row r="157" spans="1:9" x14ac:dyDescent="0.2">
      <c r="A157" s="4" t="s">
        <v>119</v>
      </c>
      <c r="B157" s="5">
        <f t="shared" ref="B157:G157" si="35">+SUM(B152:B156)</f>
        <v>2176</v>
      </c>
      <c r="C157" s="5">
        <f t="shared" si="35"/>
        <v>2434</v>
      </c>
      <c r="D157" s="5">
        <f t="shared" si="35"/>
        <v>2594</v>
      </c>
      <c r="E157" s="5">
        <f t="shared" si="35"/>
        <v>2858</v>
      </c>
      <c r="F157" s="5">
        <f t="shared" si="35"/>
        <v>2953</v>
      </c>
      <c r="G157" s="5">
        <f t="shared" si="35"/>
        <v>2882</v>
      </c>
      <c r="H157" s="5">
        <f t="shared" ref="H157:I157" si="36">+SUM(H152:H156)</f>
        <v>2975</v>
      </c>
      <c r="I157" s="5">
        <f t="shared" si="36"/>
        <v>2959</v>
      </c>
    </row>
    <row r="158" spans="1:9" x14ac:dyDescent="0.2">
      <c r="A158" s="2" t="s">
        <v>104</v>
      </c>
      <c r="B158" s="3">
        <v>122</v>
      </c>
      <c r="C158" s="3">
        <v>125</v>
      </c>
      <c r="D158" s="3">
        <v>125</v>
      </c>
      <c r="E158" s="3">
        <v>115</v>
      </c>
      <c r="F158" s="3">
        <v>100</v>
      </c>
      <c r="G158" s="3">
        <v>80</v>
      </c>
      <c r="H158" s="3">
        <v>63</v>
      </c>
      <c r="I158" s="3">
        <v>49</v>
      </c>
    </row>
    <row r="159" spans="1:9" x14ac:dyDescent="0.2">
      <c r="A159" s="2" t="s">
        <v>108</v>
      </c>
      <c r="B159" s="3">
        <v>713</v>
      </c>
      <c r="C159" s="3">
        <v>937</v>
      </c>
      <c r="D159" s="3">
        <v>1238</v>
      </c>
      <c r="E159" s="3">
        <v>1450</v>
      </c>
      <c r="F159" s="3">
        <v>1673</v>
      </c>
      <c r="G159" s="3">
        <v>1916</v>
      </c>
      <c r="H159" s="3">
        <v>1870</v>
      </c>
      <c r="I159" s="3">
        <v>1817</v>
      </c>
    </row>
    <row r="160" spans="1:9" ht="16" thickBot="1" x14ac:dyDescent="0.25">
      <c r="A160" s="6" t="s">
        <v>120</v>
      </c>
      <c r="B160" s="7">
        <f t="shared" ref="B160:H160" si="37">+SUM(B157:B159)</f>
        <v>3011</v>
      </c>
      <c r="C160" s="7">
        <f t="shared" si="37"/>
        <v>3496</v>
      </c>
      <c r="D160" s="7">
        <f t="shared" si="37"/>
        <v>3957</v>
      </c>
      <c r="E160" s="7">
        <f t="shared" si="37"/>
        <v>4423</v>
      </c>
      <c r="F160" s="7">
        <f t="shared" si="37"/>
        <v>4726</v>
      </c>
      <c r="G160" s="7">
        <f t="shared" si="37"/>
        <v>4878</v>
      </c>
      <c r="H160" s="7">
        <f t="shared" si="37"/>
        <v>4908</v>
      </c>
      <c r="I160" s="7">
        <f>+SUM(I157:I159)</f>
        <v>4825</v>
      </c>
    </row>
    <row r="161" spans="1:9" ht="16" thickTop="1" x14ac:dyDescent="0.2">
      <c r="A161" s="12" t="s">
        <v>111</v>
      </c>
      <c r="B161" s="13">
        <f t="shared" ref="B161:H161" si="38">+B160-B32</f>
        <v>0</v>
      </c>
      <c r="C161" s="13">
        <f t="shared" si="38"/>
        <v>-24</v>
      </c>
      <c r="D161" s="13">
        <f t="shared" si="38"/>
        <v>-32</v>
      </c>
      <c r="E161" s="13">
        <f t="shared" si="38"/>
        <v>-31</v>
      </c>
      <c r="F161" s="13">
        <f t="shared" si="38"/>
        <v>-18</v>
      </c>
      <c r="G161" s="13">
        <f t="shared" si="38"/>
        <v>12</v>
      </c>
      <c r="H161" s="13">
        <f t="shared" si="38"/>
        <v>4</v>
      </c>
      <c r="I161" s="13">
        <f>+I160-I32</f>
        <v>34</v>
      </c>
    </row>
    <row r="162" spans="1:9" x14ac:dyDescent="0.2">
      <c r="A162" s="1" t="s">
        <v>122</v>
      </c>
    </row>
    <row r="163" spans="1:9" x14ac:dyDescent="0.2">
      <c r="A163" s="2" t="s">
        <v>100</v>
      </c>
      <c r="B163" s="3"/>
      <c r="C163" s="3"/>
      <c r="D163" s="3"/>
      <c r="E163" s="3">
        <v>196</v>
      </c>
      <c r="F163" s="3">
        <v>117</v>
      </c>
      <c r="G163" s="3">
        <v>110</v>
      </c>
      <c r="H163" s="3">
        <v>98</v>
      </c>
      <c r="I163" s="3">
        <v>146</v>
      </c>
    </row>
    <row r="164" spans="1:9" x14ac:dyDescent="0.2">
      <c r="A164" s="2" t="s">
        <v>101</v>
      </c>
      <c r="B164" s="3"/>
      <c r="C164" s="3"/>
      <c r="D164" s="3"/>
      <c r="E164" s="3">
        <v>240</v>
      </c>
      <c r="F164" s="3">
        <v>233</v>
      </c>
      <c r="G164" s="3">
        <v>139</v>
      </c>
      <c r="H164" s="3">
        <v>153</v>
      </c>
      <c r="I164" s="3">
        <v>197</v>
      </c>
    </row>
    <row r="165" spans="1:9" x14ac:dyDescent="0.2">
      <c r="A165" s="2" t="s">
        <v>102</v>
      </c>
      <c r="B165" s="3"/>
      <c r="C165" s="3"/>
      <c r="D165" s="3"/>
      <c r="E165" s="3">
        <v>76</v>
      </c>
      <c r="F165" s="3">
        <v>49</v>
      </c>
      <c r="G165" s="3">
        <v>28</v>
      </c>
      <c r="H165" s="3">
        <v>94</v>
      </c>
      <c r="I165" s="3">
        <v>78</v>
      </c>
    </row>
    <row r="166" spans="1:9" x14ac:dyDescent="0.2">
      <c r="A166" s="2" t="s">
        <v>118</v>
      </c>
      <c r="B166" s="3"/>
      <c r="C166" s="3"/>
      <c r="D166" s="3"/>
      <c r="E166" s="3">
        <v>49</v>
      </c>
      <c r="F166" s="3">
        <v>47</v>
      </c>
      <c r="G166" s="3">
        <v>41</v>
      </c>
      <c r="H166" s="3">
        <v>54</v>
      </c>
      <c r="I166" s="3">
        <v>56</v>
      </c>
    </row>
    <row r="167" spans="1:9" x14ac:dyDescent="0.2">
      <c r="A167" s="2" t="s">
        <v>107</v>
      </c>
      <c r="B167" s="3"/>
      <c r="C167" s="3"/>
      <c r="D167" s="3"/>
      <c r="E167" s="3">
        <v>286</v>
      </c>
      <c r="F167" s="3">
        <v>278</v>
      </c>
      <c r="G167" s="3">
        <v>438</v>
      </c>
      <c r="H167" s="3">
        <v>278</v>
      </c>
      <c r="I167" s="3">
        <v>222</v>
      </c>
    </row>
    <row r="168" spans="1:9" x14ac:dyDescent="0.2">
      <c r="A168" s="4" t="s">
        <v>119</v>
      </c>
      <c r="B168" s="5">
        <f t="shared" ref="B168:I168" si="39">+SUM(B163:B167)</f>
        <v>0</v>
      </c>
      <c r="C168" s="5">
        <f t="shared" si="39"/>
        <v>0</v>
      </c>
      <c r="D168" s="5">
        <f t="shared" si="39"/>
        <v>0</v>
      </c>
      <c r="E168" s="5">
        <f t="shared" si="39"/>
        <v>847</v>
      </c>
      <c r="F168" s="5">
        <f t="shared" si="39"/>
        <v>724</v>
      </c>
      <c r="G168" s="5">
        <f t="shared" si="39"/>
        <v>756</v>
      </c>
      <c r="H168" s="5">
        <f t="shared" si="39"/>
        <v>677</v>
      </c>
      <c r="I168" s="5">
        <f t="shared" si="39"/>
        <v>699</v>
      </c>
    </row>
    <row r="169" spans="1:9" x14ac:dyDescent="0.2">
      <c r="A169" s="2" t="s">
        <v>104</v>
      </c>
      <c r="B169" s="3"/>
      <c r="C169" s="3"/>
      <c r="D169" s="3"/>
      <c r="E169" s="3">
        <v>22</v>
      </c>
      <c r="F169" s="3">
        <v>18</v>
      </c>
      <c r="G169" s="3">
        <v>12</v>
      </c>
      <c r="H169" s="3">
        <v>7</v>
      </c>
      <c r="I169" s="3">
        <v>9</v>
      </c>
    </row>
    <row r="170" spans="1:9" x14ac:dyDescent="0.2">
      <c r="A170" s="2" t="s">
        <v>108</v>
      </c>
      <c r="B170" s="3">
        <f>-(SUM(B168:B169)+B83)</f>
        <v>963</v>
      </c>
      <c r="C170" s="3">
        <f t="shared" ref="C170:D170" si="40">-(SUM(C168:C169)+C83)</f>
        <v>1143</v>
      </c>
      <c r="D170" s="3">
        <f t="shared" si="40"/>
        <v>1105</v>
      </c>
      <c r="E170" s="3">
        <v>325</v>
      </c>
      <c r="F170" s="3">
        <v>333</v>
      </c>
      <c r="G170" s="3">
        <v>356</v>
      </c>
      <c r="H170" s="3">
        <f t="shared" ref="H170" si="41">-(SUM(H168:H169)+H83)</f>
        <v>11</v>
      </c>
      <c r="I170" s="3">
        <f>-(SUM(I168:I169)+I83)</f>
        <v>50</v>
      </c>
    </row>
    <row r="171" spans="1:9" ht="16" thickBot="1" x14ac:dyDescent="0.25">
      <c r="A171" s="6" t="s">
        <v>123</v>
      </c>
      <c r="B171" s="7">
        <f>+SUM(B168:B170)</f>
        <v>963</v>
      </c>
      <c r="C171" s="7">
        <f>+SUM(C168:C170)</f>
        <v>1143</v>
      </c>
      <c r="D171" s="7">
        <f t="shared" ref="D171:F171" si="42">+SUM(D168:D170)</f>
        <v>1105</v>
      </c>
      <c r="E171" s="7">
        <f t="shared" si="42"/>
        <v>1194</v>
      </c>
      <c r="F171" s="7">
        <f t="shared" si="42"/>
        <v>1075</v>
      </c>
      <c r="G171" s="7">
        <f>+SUM(G168:G170)</f>
        <v>1124</v>
      </c>
      <c r="H171" s="7">
        <f t="shared" ref="H171" si="43">+SUM(H168:H170)</f>
        <v>695</v>
      </c>
      <c r="I171" s="7">
        <f>+SUM(I168:I170)</f>
        <v>758</v>
      </c>
    </row>
    <row r="172" spans="1:9" ht="16" thickTop="1" x14ac:dyDescent="0.2">
      <c r="A172" s="12" t="s">
        <v>111</v>
      </c>
      <c r="B172" s="13">
        <f t="shared" ref="B172:H172" si="44">+B171+B83</f>
        <v>0</v>
      </c>
      <c r="C172" s="13">
        <f t="shared" si="44"/>
        <v>0</v>
      </c>
      <c r="D172" s="13">
        <f t="shared" si="44"/>
        <v>0</v>
      </c>
      <c r="E172" s="13">
        <f t="shared" si="44"/>
        <v>166</v>
      </c>
      <c r="F172" s="13">
        <f t="shared" si="44"/>
        <v>-44</v>
      </c>
      <c r="G172" s="13">
        <f t="shared" si="44"/>
        <v>38</v>
      </c>
      <c r="H172" s="13">
        <f t="shared" si="44"/>
        <v>0</v>
      </c>
      <c r="I172" s="13">
        <f>+I171+I83</f>
        <v>0</v>
      </c>
    </row>
    <row r="173" spans="1:9" x14ac:dyDescent="0.2">
      <c r="A173" s="1" t="s">
        <v>124</v>
      </c>
    </row>
    <row r="174" spans="1:9" x14ac:dyDescent="0.2">
      <c r="A174" s="2" t="s">
        <v>100</v>
      </c>
      <c r="B174" s="3">
        <v>121</v>
      </c>
      <c r="C174" s="3">
        <v>133</v>
      </c>
      <c r="D174" s="3">
        <v>140</v>
      </c>
      <c r="E174" s="3">
        <v>160</v>
      </c>
      <c r="F174" s="3">
        <v>149</v>
      </c>
      <c r="G174" s="3">
        <v>148</v>
      </c>
      <c r="H174" s="3">
        <v>130</v>
      </c>
      <c r="I174" s="3">
        <v>124</v>
      </c>
    </row>
    <row r="175" spans="1:9" x14ac:dyDescent="0.2">
      <c r="A175" s="2" t="s">
        <v>101</v>
      </c>
      <c r="B175" s="3">
        <v>87</v>
      </c>
      <c r="C175" s="3">
        <v>84</v>
      </c>
      <c r="D175" s="3">
        <v>104</v>
      </c>
      <c r="E175" s="3">
        <v>116</v>
      </c>
      <c r="F175" s="3">
        <v>111</v>
      </c>
      <c r="G175" s="3">
        <v>132</v>
      </c>
      <c r="H175" s="3">
        <v>136</v>
      </c>
      <c r="I175" s="3">
        <v>134</v>
      </c>
    </row>
    <row r="176" spans="1:9" x14ac:dyDescent="0.2">
      <c r="A176" s="2" t="s">
        <v>102</v>
      </c>
      <c r="B176" s="3">
        <v>46</v>
      </c>
      <c r="C176" s="3">
        <v>48</v>
      </c>
      <c r="D176" s="3">
        <v>54</v>
      </c>
      <c r="E176" s="3">
        <v>56</v>
      </c>
      <c r="F176" s="3">
        <v>50</v>
      </c>
      <c r="G176" s="3">
        <v>44</v>
      </c>
      <c r="H176" s="3">
        <v>46</v>
      </c>
      <c r="I176" s="3">
        <v>41</v>
      </c>
    </row>
    <row r="177" spans="1:9" x14ac:dyDescent="0.2">
      <c r="A177" s="2" t="s">
        <v>106</v>
      </c>
      <c r="B177" s="3">
        <v>49</v>
      </c>
      <c r="C177" s="3">
        <v>43</v>
      </c>
      <c r="D177" s="3">
        <v>56</v>
      </c>
      <c r="E177" s="3">
        <v>55</v>
      </c>
      <c r="F177" s="3">
        <v>53</v>
      </c>
      <c r="G177" s="3">
        <v>46</v>
      </c>
      <c r="H177" s="3">
        <v>43</v>
      </c>
      <c r="I177" s="3">
        <v>42</v>
      </c>
    </row>
    <row r="178" spans="1:9" x14ac:dyDescent="0.2">
      <c r="A178" s="2" t="s">
        <v>107</v>
      </c>
      <c r="B178" s="3">
        <v>210</v>
      </c>
      <c r="C178" s="3">
        <v>230</v>
      </c>
      <c r="D178" s="3">
        <v>233</v>
      </c>
      <c r="E178" s="3">
        <v>217</v>
      </c>
      <c r="F178" s="3">
        <v>195</v>
      </c>
      <c r="G178" s="3">
        <v>214</v>
      </c>
      <c r="H178" s="3">
        <v>222</v>
      </c>
      <c r="I178" s="3">
        <v>220</v>
      </c>
    </row>
    <row r="179" spans="1:9" x14ac:dyDescent="0.2">
      <c r="A179" s="4" t="s">
        <v>119</v>
      </c>
      <c r="B179" s="5">
        <f t="shared" ref="B179:I179" si="45">+SUM(B174:B178)</f>
        <v>513</v>
      </c>
      <c r="C179" s="5">
        <f t="shared" si="45"/>
        <v>538</v>
      </c>
      <c r="D179" s="5">
        <f t="shared" si="45"/>
        <v>587</v>
      </c>
      <c r="E179" s="5">
        <f t="shared" si="45"/>
        <v>604</v>
      </c>
      <c r="F179" s="5">
        <f t="shared" si="45"/>
        <v>558</v>
      </c>
      <c r="G179" s="5">
        <f t="shared" si="45"/>
        <v>584</v>
      </c>
      <c r="H179" s="5">
        <f t="shared" si="45"/>
        <v>577</v>
      </c>
      <c r="I179" s="5">
        <f t="shared" si="45"/>
        <v>561</v>
      </c>
    </row>
    <row r="180" spans="1:9" x14ac:dyDescent="0.2">
      <c r="A180" s="2" t="s">
        <v>104</v>
      </c>
      <c r="B180" s="3">
        <v>18</v>
      </c>
      <c r="C180" s="3">
        <v>27</v>
      </c>
      <c r="D180" s="3">
        <v>28</v>
      </c>
      <c r="E180" s="3">
        <v>33</v>
      </c>
      <c r="F180" s="3">
        <v>31</v>
      </c>
      <c r="G180" s="3">
        <v>25</v>
      </c>
      <c r="H180" s="3">
        <v>26</v>
      </c>
      <c r="I180" s="3">
        <v>22</v>
      </c>
    </row>
    <row r="181" spans="1:9" x14ac:dyDescent="0.2">
      <c r="A181" s="2" t="s">
        <v>108</v>
      </c>
      <c r="B181" s="3">
        <v>75</v>
      </c>
      <c r="C181" s="3">
        <v>84</v>
      </c>
      <c r="D181" s="3">
        <v>91</v>
      </c>
      <c r="E181" s="3">
        <v>110</v>
      </c>
      <c r="F181" s="3">
        <v>116</v>
      </c>
      <c r="G181" s="3">
        <v>112</v>
      </c>
      <c r="H181" s="3">
        <v>141</v>
      </c>
      <c r="I181" s="3">
        <v>134</v>
      </c>
    </row>
    <row r="182" spans="1:9" ht="16" thickBot="1" x14ac:dyDescent="0.25">
      <c r="A182" s="6" t="s">
        <v>125</v>
      </c>
      <c r="B182" s="7">
        <f t="shared" ref="B182:H182" si="46">+SUM(B179:B181)</f>
        <v>606</v>
      </c>
      <c r="C182" s="7">
        <f t="shared" si="46"/>
        <v>649</v>
      </c>
      <c r="D182" s="7">
        <f t="shared" si="46"/>
        <v>706</v>
      </c>
      <c r="E182" s="7">
        <f t="shared" si="46"/>
        <v>747</v>
      </c>
      <c r="F182" s="7">
        <f t="shared" si="46"/>
        <v>705</v>
      </c>
      <c r="G182" s="7">
        <f t="shared" si="46"/>
        <v>721</v>
      </c>
      <c r="H182" s="7">
        <f t="shared" si="46"/>
        <v>744</v>
      </c>
      <c r="I182" s="7">
        <f>+SUM(I179:I181)</f>
        <v>717</v>
      </c>
    </row>
    <row r="183" spans="1:9" ht="16" thickTop="1" x14ac:dyDescent="0.2">
      <c r="A183" s="12" t="s">
        <v>111</v>
      </c>
      <c r="B183" s="13">
        <f t="shared" ref="B183:H183" si="47">+B182-B67</f>
        <v>0</v>
      </c>
      <c r="C183" s="13">
        <f t="shared" si="47"/>
        <v>0</v>
      </c>
      <c r="D183" s="13">
        <f t="shared" si="47"/>
        <v>0</v>
      </c>
      <c r="E183" s="13">
        <f t="shared" si="47"/>
        <v>0</v>
      </c>
      <c r="F183" s="13">
        <f t="shared" si="47"/>
        <v>0</v>
      </c>
      <c r="G183" s="13">
        <f t="shared" si="47"/>
        <v>0</v>
      </c>
      <c r="H183" s="13">
        <f t="shared" si="47"/>
        <v>0</v>
      </c>
      <c r="I183" s="13">
        <f>+I182-I67</f>
        <v>0</v>
      </c>
    </row>
    <row r="184" spans="1:9" x14ac:dyDescent="0.2">
      <c r="A184" s="14" t="s">
        <v>126</v>
      </c>
      <c r="B184" s="14"/>
      <c r="C184" s="14"/>
      <c r="D184" s="14"/>
      <c r="E184" s="14"/>
      <c r="F184" s="14"/>
      <c r="G184" s="14"/>
      <c r="H184" s="14"/>
      <c r="I184" s="14"/>
    </row>
    <row r="185" spans="1:9" x14ac:dyDescent="0.2">
      <c r="A185" s="28" t="s">
        <v>127</v>
      </c>
    </row>
    <row r="186" spans="1:9" x14ac:dyDescent="0.2">
      <c r="A186" s="33" t="s">
        <v>100</v>
      </c>
      <c r="B186" s="34">
        <v>0.12</v>
      </c>
      <c r="C186" s="34">
        <v>0.08</v>
      </c>
      <c r="D186" s="34">
        <v>0.03</v>
      </c>
      <c r="E186" s="34">
        <v>-0.02</v>
      </c>
      <c r="F186" s="34">
        <v>7.0000000000000007E-2</v>
      </c>
      <c r="G186" s="34">
        <v>-0.09</v>
      </c>
      <c r="H186" s="34">
        <v>0.19</v>
      </c>
      <c r="I186" s="34">
        <v>7.0000000000000007E-2</v>
      </c>
    </row>
    <row r="187" spans="1:9" x14ac:dyDescent="0.2">
      <c r="A187" s="31" t="s">
        <v>113</v>
      </c>
      <c r="B187" s="30">
        <v>0.14000000000000001</v>
      </c>
      <c r="C187" s="30">
        <v>0.1</v>
      </c>
      <c r="D187" s="30">
        <v>0.04</v>
      </c>
      <c r="E187" s="30">
        <v>-0.04</v>
      </c>
      <c r="F187" s="30">
        <v>0.08</v>
      </c>
      <c r="G187" s="30">
        <v>-7.0000000000000007E-2</v>
      </c>
      <c r="H187" s="30">
        <v>0.25</v>
      </c>
      <c r="I187" s="30">
        <v>0.05</v>
      </c>
    </row>
    <row r="188" spans="1:9" x14ac:dyDescent="0.2">
      <c r="A188" s="31" t="s">
        <v>114</v>
      </c>
      <c r="B188" s="30">
        <v>0.12</v>
      </c>
      <c r="C188" s="30">
        <v>0.08</v>
      </c>
      <c r="D188" s="30">
        <v>0.03</v>
      </c>
      <c r="E188" s="30">
        <v>0.01</v>
      </c>
      <c r="F188" s="30">
        <v>7.0000000000000007E-2</v>
      </c>
      <c r="G188" s="30">
        <v>-0.12</v>
      </c>
      <c r="H188" s="30">
        <v>0.08</v>
      </c>
      <c r="I188" s="30">
        <v>0.09</v>
      </c>
    </row>
    <row r="189" spans="1:9" x14ac:dyDescent="0.2">
      <c r="A189" s="31" t="s">
        <v>115</v>
      </c>
      <c r="B189" s="30">
        <v>-0.05</v>
      </c>
      <c r="C189" s="30">
        <v>-0.13</v>
      </c>
      <c r="D189" s="30">
        <v>-0.1</v>
      </c>
      <c r="E189" s="30">
        <v>-0.08</v>
      </c>
      <c r="F189" s="30">
        <v>0</v>
      </c>
      <c r="G189" s="30">
        <v>-0.14000000000000001</v>
      </c>
      <c r="H189" s="30">
        <v>-0.02</v>
      </c>
      <c r="I189" s="30">
        <v>0.25</v>
      </c>
    </row>
    <row r="190" spans="1:9" x14ac:dyDescent="0.2">
      <c r="A190" s="33" t="s">
        <v>101</v>
      </c>
      <c r="B190" s="34">
        <v>0.18</v>
      </c>
      <c r="C190" s="34">
        <v>0.155</v>
      </c>
      <c r="D190" s="34">
        <v>0.1</v>
      </c>
      <c r="E190" s="34">
        <v>0.09</v>
      </c>
      <c r="F190" s="34">
        <v>0.11</v>
      </c>
      <c r="G190" s="34">
        <v>-0.01</v>
      </c>
      <c r="H190" s="34">
        <v>0.17</v>
      </c>
      <c r="I190" s="34">
        <v>0.12</v>
      </c>
    </row>
    <row r="191" spans="1:9" x14ac:dyDescent="0.2">
      <c r="A191" s="31" t="s">
        <v>113</v>
      </c>
      <c r="B191" s="30">
        <v>0.23499999999999999</v>
      </c>
      <c r="C191" s="30">
        <v>0.185</v>
      </c>
      <c r="D191" s="30">
        <v>0.08</v>
      </c>
      <c r="E191" s="30">
        <v>0.06</v>
      </c>
      <c r="F191" s="30">
        <v>0.12</v>
      </c>
      <c r="G191" s="30">
        <v>-0.03</v>
      </c>
      <c r="H191" s="30">
        <v>0.13</v>
      </c>
      <c r="I191" s="30">
        <v>0.09</v>
      </c>
    </row>
    <row r="192" spans="1:9" x14ac:dyDescent="0.2">
      <c r="A192" s="31" t="s">
        <v>114</v>
      </c>
      <c r="B192" s="30">
        <v>9.5000000000000001E-2</v>
      </c>
      <c r="C192" s="30">
        <v>0.125</v>
      </c>
      <c r="D192" s="30">
        <v>0.17</v>
      </c>
      <c r="E192" s="30">
        <v>0.16</v>
      </c>
      <c r="F192" s="30">
        <v>0.09</v>
      </c>
      <c r="G192" s="30">
        <v>0.02</v>
      </c>
      <c r="H192" s="30">
        <v>0.25</v>
      </c>
      <c r="I192" s="30">
        <v>0.16</v>
      </c>
    </row>
    <row r="193" spans="1:9" x14ac:dyDescent="0.2">
      <c r="A193" s="31" t="s">
        <v>115</v>
      </c>
      <c r="B193" s="30">
        <v>0.14499999999999999</v>
      </c>
      <c r="C193" s="30">
        <v>7.4999999999999997E-2</v>
      </c>
      <c r="D193" s="30">
        <v>7.0000000000000007E-2</v>
      </c>
      <c r="E193" s="30">
        <v>0.06</v>
      </c>
      <c r="F193" s="30">
        <v>0.05</v>
      </c>
      <c r="G193" s="30">
        <v>-0.03</v>
      </c>
      <c r="H193" s="30">
        <v>0.19</v>
      </c>
      <c r="I193" s="30">
        <v>0.17</v>
      </c>
    </row>
    <row r="194" spans="1:9" x14ac:dyDescent="0.2">
      <c r="A194" s="33" t="s">
        <v>102</v>
      </c>
      <c r="B194" s="34">
        <v>0.19</v>
      </c>
      <c r="C194" s="34">
        <v>0.27</v>
      </c>
      <c r="D194" s="34">
        <v>0.17</v>
      </c>
      <c r="E194" s="34">
        <v>0.18</v>
      </c>
      <c r="F194" s="34">
        <v>0.24</v>
      </c>
      <c r="G194" s="34">
        <v>0.11</v>
      </c>
      <c r="H194" s="34">
        <v>0.19</v>
      </c>
      <c r="I194" s="34">
        <v>-0.13</v>
      </c>
    </row>
    <row r="195" spans="1:9" x14ac:dyDescent="0.2">
      <c r="A195" s="31" t="s">
        <v>113</v>
      </c>
      <c r="B195" s="30">
        <v>0.28000000000000003</v>
      </c>
      <c r="C195" s="30">
        <v>0.33</v>
      </c>
      <c r="D195" s="30">
        <v>0.18</v>
      </c>
      <c r="E195" s="30">
        <v>0.16</v>
      </c>
      <c r="F195" s="30">
        <v>0.25</v>
      </c>
      <c r="G195" s="30">
        <v>0.12</v>
      </c>
      <c r="H195" s="30">
        <v>0.19</v>
      </c>
      <c r="I195" s="30">
        <v>-0.1</v>
      </c>
    </row>
    <row r="196" spans="1:9" x14ac:dyDescent="0.2">
      <c r="A196" s="31" t="s">
        <v>114</v>
      </c>
      <c r="B196" s="30">
        <v>7.0000000000000007E-2</v>
      </c>
      <c r="C196" s="30">
        <v>0.17</v>
      </c>
      <c r="D196" s="30">
        <v>0.18</v>
      </c>
      <c r="E196" s="30">
        <v>0.23</v>
      </c>
      <c r="F196" s="30">
        <v>0.23</v>
      </c>
      <c r="G196" s="30">
        <v>0.08</v>
      </c>
      <c r="H196" s="30">
        <v>0.19</v>
      </c>
      <c r="I196" s="30">
        <v>-0.21</v>
      </c>
    </row>
    <row r="197" spans="1:9" x14ac:dyDescent="0.2">
      <c r="A197" s="31" t="s">
        <v>115</v>
      </c>
      <c r="B197" s="30">
        <v>0.01</v>
      </c>
      <c r="C197" s="30">
        <v>7.0000000000000007E-2</v>
      </c>
      <c r="D197" s="30">
        <v>0.03</v>
      </c>
      <c r="E197" s="30">
        <v>-0.01</v>
      </c>
      <c r="F197" s="30">
        <v>0.08</v>
      </c>
      <c r="G197" s="30">
        <v>0.11</v>
      </c>
      <c r="H197" s="30">
        <v>0.26</v>
      </c>
      <c r="I197" s="30">
        <v>-0.06</v>
      </c>
    </row>
    <row r="198" spans="1:9" x14ac:dyDescent="0.2">
      <c r="A198" s="33" t="s">
        <v>106</v>
      </c>
      <c r="B198" s="34">
        <v>8.5000000000000006E-2</v>
      </c>
      <c r="C198" s="34">
        <v>0.17499999999999999</v>
      </c>
      <c r="D198" s="34">
        <v>0.13</v>
      </c>
      <c r="E198" s="34">
        <v>0.1</v>
      </c>
      <c r="F198" s="34">
        <v>0.13</v>
      </c>
      <c r="G198" s="34">
        <v>0.01</v>
      </c>
      <c r="H198" s="34">
        <v>0.08</v>
      </c>
      <c r="I198" s="34">
        <v>0.16</v>
      </c>
    </row>
    <row r="199" spans="1:9" x14ac:dyDescent="0.2">
      <c r="A199" s="31" t="s">
        <v>113</v>
      </c>
      <c r="B199" s="30">
        <v>0.16</v>
      </c>
      <c r="C199" s="30">
        <v>0.24</v>
      </c>
      <c r="D199" s="30">
        <v>0.16</v>
      </c>
      <c r="E199" s="30">
        <v>0.09</v>
      </c>
      <c r="F199" s="30">
        <v>0.12</v>
      </c>
      <c r="G199" s="30">
        <v>0</v>
      </c>
      <c r="H199" s="30">
        <v>0.08</v>
      </c>
      <c r="I199" s="30">
        <v>0.17</v>
      </c>
    </row>
    <row r="200" spans="1:9" x14ac:dyDescent="0.2">
      <c r="A200" s="31" t="s">
        <v>114</v>
      </c>
      <c r="B200" s="30">
        <v>-1.4999999999999999E-2</v>
      </c>
      <c r="C200" s="30">
        <v>0.08</v>
      </c>
      <c r="D200" s="30">
        <v>0.09</v>
      </c>
      <c r="E200" s="30">
        <v>0.15</v>
      </c>
      <c r="F200" s="30">
        <v>0.15</v>
      </c>
      <c r="G200" s="30">
        <v>0.03</v>
      </c>
      <c r="H200" s="30">
        <v>0.1</v>
      </c>
      <c r="I200" s="30">
        <v>0.12</v>
      </c>
    </row>
    <row r="201" spans="1:9" x14ac:dyDescent="0.2">
      <c r="A201" s="31" t="s">
        <v>115</v>
      </c>
      <c r="B201" s="30">
        <v>-5.0000000000000001E-3</v>
      </c>
      <c r="C201" s="30">
        <v>7.0000000000000007E-2</v>
      </c>
      <c r="D201" s="30">
        <v>-0.01</v>
      </c>
      <c r="E201" s="30">
        <v>-0.08</v>
      </c>
      <c r="F201" s="30">
        <v>0.08</v>
      </c>
      <c r="G201" s="30">
        <v>-0.04</v>
      </c>
      <c r="H201" s="30">
        <v>-0.09</v>
      </c>
      <c r="I201" s="30">
        <v>0.28000000000000003</v>
      </c>
    </row>
    <row r="202" spans="1:9" x14ac:dyDescent="0.2">
      <c r="A202" s="33" t="s">
        <v>107</v>
      </c>
      <c r="B202" s="34">
        <v>-0.02</v>
      </c>
      <c r="C202" s="34">
        <v>-0.3</v>
      </c>
      <c r="D202" s="34">
        <v>0.02</v>
      </c>
      <c r="E202" s="34">
        <v>0.12</v>
      </c>
      <c r="F202" s="34">
        <v>-0.53</v>
      </c>
      <c r="G202" s="34">
        <v>-0.26</v>
      </c>
      <c r="H202" s="34">
        <v>-0.17</v>
      </c>
      <c r="I202" s="34">
        <v>3.02</v>
      </c>
    </row>
    <row r="203" spans="1:9" x14ac:dyDescent="0.2">
      <c r="A203" s="35" t="s">
        <v>103</v>
      </c>
      <c r="B203" s="37">
        <v>0.14000000000000001</v>
      </c>
      <c r="C203" s="37">
        <v>0.13</v>
      </c>
      <c r="D203" s="37">
        <v>0.08</v>
      </c>
      <c r="E203" s="37">
        <v>0.05</v>
      </c>
      <c r="F203" s="37">
        <v>0.11</v>
      </c>
      <c r="G203" s="37">
        <v>-0.02</v>
      </c>
      <c r="H203" s="37">
        <v>0.17</v>
      </c>
      <c r="I203" s="37">
        <v>0.06</v>
      </c>
    </row>
    <row r="204" spans="1:9" x14ac:dyDescent="0.2">
      <c r="A204" s="33" t="s">
        <v>104</v>
      </c>
      <c r="B204" s="34">
        <v>0.21</v>
      </c>
      <c r="C204" s="34">
        <v>0.02</v>
      </c>
      <c r="D204" s="34">
        <v>0.06</v>
      </c>
      <c r="E204" s="34">
        <v>-0.11</v>
      </c>
      <c r="F204" s="34">
        <v>0.03</v>
      </c>
      <c r="G204" s="34">
        <v>-0.01</v>
      </c>
      <c r="H204" s="34">
        <v>0.16</v>
      </c>
      <c r="I204" s="34">
        <v>7.0000000000000007E-2</v>
      </c>
    </row>
    <row r="205" spans="1:9" x14ac:dyDescent="0.2">
      <c r="A205" s="31" t="s">
        <v>113</v>
      </c>
      <c r="B205" s="30"/>
      <c r="C205" s="30"/>
      <c r="D205" s="30"/>
      <c r="E205" s="30"/>
      <c r="F205" s="30">
        <v>0.05</v>
      </c>
      <c r="G205" s="30">
        <v>0.01</v>
      </c>
      <c r="H205" s="30">
        <v>0.17</v>
      </c>
      <c r="I205" s="30">
        <v>0.06</v>
      </c>
    </row>
    <row r="206" spans="1:9" x14ac:dyDescent="0.2">
      <c r="A206" s="31" t="s">
        <v>114</v>
      </c>
      <c r="B206" s="30"/>
      <c r="C206" s="30"/>
      <c r="D206" s="30"/>
      <c r="E206" s="30"/>
      <c r="F206" s="30">
        <v>-0.17</v>
      </c>
      <c r="G206" s="30">
        <v>-0.22</v>
      </c>
      <c r="H206" s="30">
        <v>0.13</v>
      </c>
      <c r="I206" s="30">
        <v>-0.03</v>
      </c>
    </row>
    <row r="207" spans="1:9" x14ac:dyDescent="0.2">
      <c r="A207" s="31" t="s">
        <v>115</v>
      </c>
      <c r="B207" s="30"/>
      <c r="C207" s="30"/>
      <c r="D207" s="30"/>
      <c r="E207" s="30"/>
      <c r="F207" s="30">
        <v>-0.13</v>
      </c>
      <c r="G207" s="30">
        <v>0.08</v>
      </c>
      <c r="H207" s="30">
        <v>0.14000000000000001</v>
      </c>
      <c r="I207" s="30">
        <v>-0.16</v>
      </c>
    </row>
    <row r="208" spans="1:9" x14ac:dyDescent="0.2">
      <c r="A208" s="31" t="s">
        <v>121</v>
      </c>
      <c r="B208" s="30"/>
      <c r="C208" s="30"/>
      <c r="D208" s="30"/>
      <c r="E208" s="30"/>
      <c r="F208" s="30">
        <v>0.04</v>
      </c>
      <c r="G208" s="30">
        <v>-0.14000000000000001</v>
      </c>
      <c r="H208" s="30">
        <v>-0.01</v>
      </c>
      <c r="I208" s="30">
        <v>0.42</v>
      </c>
    </row>
    <row r="209" spans="1:9" x14ac:dyDescent="0.2">
      <c r="A209" s="29" t="s">
        <v>108</v>
      </c>
      <c r="B209" s="30">
        <v>0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</row>
    <row r="210" spans="1:9" ht="16" thickBot="1" x14ac:dyDescent="0.25">
      <c r="A210" s="32" t="s">
        <v>105</v>
      </c>
      <c r="B210" s="36">
        <v>0.14000000000000001</v>
      </c>
      <c r="C210" s="36">
        <v>0.12</v>
      </c>
      <c r="D210" s="36">
        <v>0.08</v>
      </c>
      <c r="E210" s="36">
        <v>0.04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6"/>
  <sheetViews>
    <sheetView tabSelected="1" workbookViewId="0">
      <selection activeCell="N18" sqref="N18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7.1640625" customWidth="1"/>
    <col min="11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>B21+B52+B83+B114+B145+B180+B199</f>
        <v>19190</v>
      </c>
      <c r="C3" s="3">
        <f t="shared" ref="C3:N3" si="2">C21+C52+C83+C114+C145+C180+C199</f>
        <v>20867</v>
      </c>
      <c r="D3" s="3">
        <f t="shared" si="2"/>
        <v>21400</v>
      </c>
      <c r="E3" s="3">
        <f t="shared" si="2"/>
        <v>21438</v>
      </c>
      <c r="F3" s="3">
        <f t="shared" si="2"/>
        <v>23537</v>
      </c>
      <c r="G3" s="3">
        <f t="shared" si="2"/>
        <v>21564</v>
      </c>
      <c r="H3" s="3">
        <f t="shared" si="2"/>
        <v>26657</v>
      </c>
      <c r="I3" s="3">
        <f t="shared" si="2"/>
        <v>28283</v>
      </c>
      <c r="J3" s="3">
        <f t="shared" si="2"/>
        <v>46553</v>
      </c>
      <c r="K3" s="3" t="e">
        <f>K21+K52+K83+K114+K145+K180+K199</f>
        <v>#VALUE!</v>
      </c>
      <c r="L3" s="3" t="e">
        <f t="shared" si="2"/>
        <v>#VALUE!</v>
      </c>
      <c r="M3" s="3" t="e">
        <f t="shared" si="2"/>
        <v>#VALUE!</v>
      </c>
      <c r="N3" s="3" t="e">
        <f t="shared" si="2"/>
        <v>#VALUE!</v>
      </c>
      <c r="O3" t="s">
        <v>144</v>
      </c>
    </row>
    <row r="4" spans="1:15" x14ac:dyDescent="0.2">
      <c r="A4" s="42" t="s">
        <v>129</v>
      </c>
      <c r="B4" s="47" t="str">
        <f>+IFERROR(B3/A3-1,"nm")</f>
        <v>nm</v>
      </c>
      <c r="C4" s="47">
        <f t="shared" ref="C4:H4" si="3">+IFERROR(C3/B3-1,"nm")</f>
        <v>8.7389265242313607E-2</v>
      </c>
      <c r="D4" s="47">
        <f t="shared" si="3"/>
        <v>2.5542722959697173E-2</v>
      </c>
      <c r="E4" s="47">
        <f t="shared" si="3"/>
        <v>1.7757009345793495E-3</v>
      </c>
      <c r="F4" s="47">
        <f t="shared" si="3"/>
        <v>9.7910252822091648E-2</v>
      </c>
      <c r="G4" s="47">
        <f t="shared" si="3"/>
        <v>-8.3825466287122397E-2</v>
      </c>
      <c r="H4" s="47">
        <f t="shared" si="3"/>
        <v>0.2361806714895196</v>
      </c>
      <c r="I4" s="47">
        <f>+IFERROR(I3/H3-1,"nm")</f>
        <v>6.0997111452901764E-2</v>
      </c>
      <c r="J4" s="47">
        <f t="shared" ref="J4:N4" si="4">+IFERROR(J3/I3-1,"nm")</f>
        <v>0.64597107803274056</v>
      </c>
      <c r="K4" s="47" t="str">
        <f t="shared" si="4"/>
        <v>nm</v>
      </c>
      <c r="L4" s="47" t="str">
        <f t="shared" si="4"/>
        <v>nm</v>
      </c>
      <c r="M4" s="47" t="str">
        <f t="shared" si="4"/>
        <v>nm</v>
      </c>
      <c r="N4" s="47" t="str">
        <f t="shared" si="4"/>
        <v>nm</v>
      </c>
    </row>
    <row r="5" spans="1:15" x14ac:dyDescent="0.2">
      <c r="A5" s="41" t="s">
        <v>130</v>
      </c>
      <c r="B5" s="59">
        <f>B35+B66+B97+B128+B163+B182+B201</f>
        <v>4839</v>
      </c>
      <c r="C5" s="59">
        <f t="shared" ref="C5:N5" si="5">C35+C66+C97+C128+C163+C182+C201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9186.3683866397878</v>
      </c>
      <c r="K5" s="59">
        <f t="shared" si="5"/>
        <v>9186.3683866397878</v>
      </c>
      <c r="L5" s="59">
        <f t="shared" si="5"/>
        <v>9186.3683866397878</v>
      </c>
      <c r="M5" s="59">
        <f t="shared" si="5"/>
        <v>9186.3683866397878</v>
      </c>
      <c r="N5" s="59">
        <f t="shared" si="5"/>
        <v>9186.3683866397878</v>
      </c>
      <c r="O5" t="s">
        <v>145</v>
      </c>
    </row>
    <row r="6" spans="1:15" x14ac:dyDescent="0.2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0.21304217438792916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">
      <c r="A7" s="42" t="s">
        <v>131</v>
      </c>
      <c r="B7" s="47">
        <f>+IFERROR(B5/B$3,"nm")</f>
        <v>0.25216258467952057</v>
      </c>
      <c r="C7" s="47">
        <f t="shared" ref="C7:I7" si="8">+IFERROR(C5/C$3,"nm")</f>
        <v>0.25355824986821296</v>
      </c>
      <c r="D7" s="47">
        <f t="shared" si="8"/>
        <v>0.26406542056074767</v>
      </c>
      <c r="E7" s="47">
        <f t="shared" si="8"/>
        <v>0.23910812575799981</v>
      </c>
      <c r="F7" s="47">
        <f t="shared" si="8"/>
        <v>0.23601138632790924</v>
      </c>
      <c r="G7" s="47">
        <f t="shared" si="8"/>
        <v>0.17144314598404747</v>
      </c>
      <c r="H7" s="47">
        <f t="shared" si="8"/>
        <v>0.28761676107589002</v>
      </c>
      <c r="I7" s="47">
        <f t="shared" si="8"/>
        <v>0.26775801718346709</v>
      </c>
      <c r="J7" s="47">
        <f t="shared" ref="J7:N7" si="9">+IFERROR(J5/J$3,"nm")</f>
        <v>0.19733139403775884</v>
      </c>
      <c r="K7" s="47" t="str">
        <f t="shared" si="9"/>
        <v>nm</v>
      </c>
      <c r="L7" s="47" t="str">
        <f t="shared" si="9"/>
        <v>nm</v>
      </c>
      <c r="M7" s="47" t="str">
        <f t="shared" si="9"/>
        <v>nm</v>
      </c>
      <c r="N7" s="47" t="str">
        <f t="shared" si="9"/>
        <v>nm</v>
      </c>
    </row>
    <row r="8" spans="1:15" x14ac:dyDescent="0.2">
      <c r="A8" s="41" t="s">
        <v>132</v>
      </c>
      <c r="B8" s="59">
        <f>B38+B69+B100+B131+B166+B185+B204</f>
        <v>606</v>
      </c>
      <c r="C8" s="59">
        <f t="shared" ref="C8:N8" si="10">C38+C69+C100+C131+C166+C185+C204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59">
        <f t="shared" si="10"/>
        <v>245.59990192339126</v>
      </c>
      <c r="K8" s="59">
        <f t="shared" si="10"/>
        <v>245.59990192339126</v>
      </c>
      <c r="L8" s="59">
        <f t="shared" si="10"/>
        <v>245.59990192339126</v>
      </c>
      <c r="M8" s="59">
        <f t="shared" si="10"/>
        <v>245.59990192339126</v>
      </c>
      <c r="N8" s="59">
        <f t="shared" si="10"/>
        <v>245.59990192339126</v>
      </c>
      <c r="O8" t="s">
        <v>146</v>
      </c>
    </row>
    <row r="9" spans="1:15" x14ac:dyDescent="0.2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-0.65746178253362442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2">
      <c r="A10" s="42" t="s">
        <v>133</v>
      </c>
      <c r="B10" s="47">
        <f>+IFERROR(B8/B$3,"nm")</f>
        <v>3.1578947368421054E-2</v>
      </c>
      <c r="C10" s="47">
        <f t="shared" ref="C10:I10" si="13">+IFERROR(C8/C$3,"nm")</f>
        <v>3.1101739588824461E-2</v>
      </c>
      <c r="D10" s="47">
        <f t="shared" si="13"/>
        <v>3.2990654205607477E-2</v>
      </c>
      <c r="E10" s="47">
        <f t="shared" si="13"/>
        <v>3.4844668345927789E-2</v>
      </c>
      <c r="F10" s="47">
        <f t="shared" si="13"/>
        <v>2.9952840209032588E-2</v>
      </c>
      <c r="G10" s="47">
        <f t="shared" si="13"/>
        <v>3.3435355221665741E-2</v>
      </c>
      <c r="H10" s="47">
        <f t="shared" si="13"/>
        <v>2.7910117417563867E-2</v>
      </c>
      <c r="I10" s="47">
        <f t="shared" si="13"/>
        <v>2.5350917512286533E-2</v>
      </c>
      <c r="J10" s="47">
        <f t="shared" ref="J10:N10" si="14">+IFERROR(J8/J$3,"nm")</f>
        <v>5.2757051516205454E-3</v>
      </c>
      <c r="K10" s="47" t="str">
        <f t="shared" si="14"/>
        <v>nm</v>
      </c>
      <c r="L10" s="47" t="str">
        <f t="shared" si="14"/>
        <v>nm</v>
      </c>
      <c r="M10" s="47" t="str">
        <f t="shared" si="14"/>
        <v>nm</v>
      </c>
      <c r="N10" s="47" t="str">
        <f t="shared" si="14"/>
        <v>nm</v>
      </c>
    </row>
    <row r="11" spans="1:15" x14ac:dyDescent="0.2">
      <c r="A11" s="41" t="s">
        <v>134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8940.7684847163964</v>
      </c>
      <c r="K11" s="59">
        <f t="shared" si="15"/>
        <v>8940.7684847163964</v>
      </c>
      <c r="L11" s="59">
        <f t="shared" si="15"/>
        <v>8940.7684847163964</v>
      </c>
      <c r="M11" s="59">
        <f t="shared" si="15"/>
        <v>8940.7684847163964</v>
      </c>
      <c r="N11" s="59">
        <f t="shared" si="15"/>
        <v>8940.7684847163964</v>
      </c>
      <c r="O11" t="s">
        <v>147</v>
      </c>
    </row>
    <row r="12" spans="1:15" x14ac:dyDescent="0.2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0.30407941725735066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5" x14ac:dyDescent="0.2">
      <c r="A13" s="42" t="s">
        <v>131</v>
      </c>
      <c r="B13" s="47">
        <f>+IFERROR(B11/B$3,"nm")</f>
        <v>0.22058363731109953</v>
      </c>
      <c r="C13" s="47">
        <f t="shared" ref="C13:I13" si="18">+IFERROR(C11/C$3,"nm")</f>
        <v>0.22245651027938851</v>
      </c>
      <c r="D13" s="47">
        <f t="shared" si="18"/>
        <v>0.23107476635514018</v>
      </c>
      <c r="E13" s="47">
        <f t="shared" si="18"/>
        <v>0.20426345741207202</v>
      </c>
      <c r="F13" s="47">
        <f t="shared" si="18"/>
        <v>0.20605854611887667</v>
      </c>
      <c r="G13" s="47">
        <f t="shared" si="18"/>
        <v>0.13800779076238176</v>
      </c>
      <c r="H13" s="47">
        <f t="shared" si="18"/>
        <v>0.25970664365832613</v>
      </c>
      <c r="I13" s="47">
        <f t="shared" si="18"/>
        <v>0.24240709967118057</v>
      </c>
      <c r="J13" s="47">
        <f t="shared" ref="J13:N13" si="19">+IFERROR(J11/J$3,"nm")</f>
        <v>0.1920556888861383</v>
      </c>
      <c r="K13" s="47" t="str">
        <f t="shared" si="19"/>
        <v>nm</v>
      </c>
      <c r="L13" s="47" t="str">
        <f t="shared" si="19"/>
        <v>nm</v>
      </c>
      <c r="M13" s="47" t="str">
        <f t="shared" si="19"/>
        <v>nm</v>
      </c>
      <c r="N13" s="47" t="str">
        <f t="shared" si="19"/>
        <v>nm</v>
      </c>
    </row>
    <row r="14" spans="1:15" x14ac:dyDescent="0.2">
      <c r="A14" s="41" t="s">
        <v>135</v>
      </c>
      <c r="B14" s="59">
        <f>B45+B76+B107+B138+B173+B192+B211</f>
        <v>398</v>
      </c>
      <c r="C14" s="59">
        <f t="shared" ref="C14:N14" si="20">C45+C76+C107+C138+C173+C192+C211</f>
        <v>561</v>
      </c>
      <c r="D14" s="59">
        <f t="shared" si="20"/>
        <v>599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330.19381027624905</v>
      </c>
      <c r="K14" s="59">
        <f t="shared" si="20"/>
        <v>330.19381027624905</v>
      </c>
      <c r="L14" s="59">
        <f t="shared" si="20"/>
        <v>330.19381027624905</v>
      </c>
      <c r="M14" s="59">
        <f t="shared" si="20"/>
        <v>330.19381027624905</v>
      </c>
      <c r="N14" s="59">
        <f t="shared" si="20"/>
        <v>330.19381027624905</v>
      </c>
      <c r="O14" t="s">
        <v>148</v>
      </c>
    </row>
    <row r="15" spans="1:15" x14ac:dyDescent="0.2">
      <c r="A15" s="42" t="s">
        <v>129</v>
      </c>
      <c r="B15" s="47" t="str">
        <f t="shared" ref="B15:H15" si="21">+IFERROR(B14/A14-1,"nm")</f>
        <v>nm</v>
      </c>
      <c r="C15" s="47">
        <f t="shared" si="21"/>
        <v>0.40954773869346739</v>
      </c>
      <c r="D15" s="47">
        <f t="shared" si="21"/>
        <v>6.7736185383244107E-2</v>
      </c>
      <c r="E15" s="47">
        <f t="shared" si="21"/>
        <v>0.71619365609348917</v>
      </c>
      <c r="F15" s="47">
        <f t="shared" si="21"/>
        <v>8.8521400778210024E-2</v>
      </c>
      <c r="G15" s="47">
        <f t="shared" si="21"/>
        <v>-2.9490616621983934E-2</v>
      </c>
      <c r="H15" s="47">
        <f t="shared" si="21"/>
        <v>-0.36003683241252304</v>
      </c>
      <c r="I15" s="47">
        <f>+IFERROR(I14/H14-1,"nm")</f>
        <v>9.0647482014388547E-2</v>
      </c>
      <c r="J15" s="47">
        <f t="shared" ref="J15:N15" si="22">+IFERROR(J14/I14-1,"nm")</f>
        <v>-0.56438811309201964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5" x14ac:dyDescent="0.2">
      <c r="A16" s="42" t="s">
        <v>133</v>
      </c>
      <c r="B16" s="47">
        <f>+IFERROR(B14/B$3,"nm")</f>
        <v>2.0739968733715478E-2</v>
      </c>
      <c r="C16" s="47">
        <f t="shared" ref="C16:I16" si="23">+IFERROR(C14/C$3,"nm")</f>
        <v>2.6884554559831311E-2</v>
      </c>
      <c r="D16" s="47">
        <f t="shared" si="23"/>
        <v>2.7990654205607476E-2</v>
      </c>
      <c r="E16" s="47">
        <f t="shared" si="23"/>
        <v>4.7952234350219239E-2</v>
      </c>
      <c r="F16" s="47">
        <f t="shared" si="23"/>
        <v>4.7542167650932575E-2</v>
      </c>
      <c r="G16" s="47">
        <f t="shared" si="23"/>
        <v>5.0361713967723987E-2</v>
      </c>
      <c r="H16" s="47">
        <f t="shared" si="23"/>
        <v>2.6071951082267321E-2</v>
      </c>
      <c r="I16" s="47">
        <f t="shared" si="23"/>
        <v>2.6800551568079766E-2</v>
      </c>
      <c r="J16" s="47">
        <f t="shared" ref="J16:N16" si="24">+IFERROR(J14/J$3,"nm")</f>
        <v>7.0928578239049913E-3</v>
      </c>
      <c r="K16" s="47" t="str">
        <f t="shared" si="24"/>
        <v>nm</v>
      </c>
      <c r="L16" s="47" t="str">
        <f t="shared" si="24"/>
        <v>nm</v>
      </c>
      <c r="M16" s="47" t="str">
        <f t="shared" si="24"/>
        <v>nm</v>
      </c>
      <c r="N16" s="47" t="str">
        <f t="shared" si="24"/>
        <v>nm</v>
      </c>
    </row>
    <row r="17" spans="1:15" x14ac:dyDescent="0.2">
      <c r="A17" s="9" t="s">
        <v>143</v>
      </c>
      <c r="B17" s="59">
        <f>B48+B79+B110+B141+B176+B195+B214</f>
        <v>3011</v>
      </c>
      <c r="C17" s="59">
        <f t="shared" ref="C17:M17" si="25">C48+C79+C110+C141+C176+C195+C214</f>
        <v>3496</v>
      </c>
      <c r="D17" s="59">
        <f t="shared" si="25"/>
        <v>3957</v>
      </c>
      <c r="E17" s="59">
        <f t="shared" si="25"/>
        <v>4423</v>
      </c>
      <c r="F17" s="59">
        <f t="shared" si="25"/>
        <v>4726</v>
      </c>
      <c r="G17" s="59">
        <f t="shared" si="25"/>
        <v>4878</v>
      </c>
      <c r="H17" s="59">
        <f t="shared" si="25"/>
        <v>4908</v>
      </c>
      <c r="I17" s="59">
        <f t="shared" si="25"/>
        <v>4825</v>
      </c>
      <c r="J17" s="59">
        <f t="shared" si="25"/>
        <v>1489.0823298643274</v>
      </c>
      <c r="K17" s="59">
        <f t="shared" si="25"/>
        <v>1489.0823298643274</v>
      </c>
      <c r="L17" s="59">
        <f t="shared" si="25"/>
        <v>1489.0823298643274</v>
      </c>
      <c r="M17" s="59">
        <f t="shared" si="25"/>
        <v>1489.0823298643274</v>
      </c>
      <c r="N17" s="59">
        <f>N48+N79+N110+N141+N176+N195+N214</f>
        <v>1489.0823298643274</v>
      </c>
      <c r="O17" t="s">
        <v>149</v>
      </c>
    </row>
    <row r="18" spans="1:15" x14ac:dyDescent="0.2">
      <c r="A18" s="42" t="s">
        <v>129</v>
      </c>
      <c r="B18" s="47" t="str">
        <f t="shared" ref="B18:H18" si="26">+IFERROR(B17/A17-1,"nm")</f>
        <v>nm</v>
      </c>
      <c r="C18" s="47">
        <f t="shared" si="26"/>
        <v>0.1610760544669545</v>
      </c>
      <c r="D18" s="47">
        <f t="shared" si="26"/>
        <v>0.13186498855835249</v>
      </c>
      <c r="E18" s="47">
        <f t="shared" si="26"/>
        <v>0.11776598433156438</v>
      </c>
      <c r="F18" s="47">
        <f t="shared" si="26"/>
        <v>6.8505539226769052E-2</v>
      </c>
      <c r="G18" s="47">
        <f t="shared" si="26"/>
        <v>3.2162505289885734E-2</v>
      </c>
      <c r="H18" s="47">
        <f t="shared" si="26"/>
        <v>6.1500615006149228E-3</v>
      </c>
      <c r="I18" s="47">
        <f>+IFERROR(I17/H17-1,"nm")</f>
        <v>-1.6911165444172815E-2</v>
      </c>
      <c r="J18" s="47">
        <f t="shared" ref="J18:N18" si="27">+IFERROR(J17/I17-1,"nm")</f>
        <v>-0.69138190054625337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5" x14ac:dyDescent="0.2">
      <c r="A19" s="42" t="s">
        <v>133</v>
      </c>
      <c r="B19" s="47">
        <f>+IFERROR(B17/B$3,"nm")</f>
        <v>0.15690463783220426</v>
      </c>
      <c r="C19" s="47">
        <f t="shared" ref="C19:I19" si="28">+IFERROR(C17/C$3,"nm")</f>
        <v>0.16753725978818229</v>
      </c>
      <c r="D19" s="47">
        <f t="shared" si="28"/>
        <v>0.18490654205607476</v>
      </c>
      <c r="E19" s="47">
        <f t="shared" si="28"/>
        <v>0.20631588767608919</v>
      </c>
      <c r="F19" s="47">
        <f t="shared" si="28"/>
        <v>0.20079024514594043</v>
      </c>
      <c r="G19" s="47">
        <f t="shared" si="28"/>
        <v>0.22621035058430719</v>
      </c>
      <c r="H19" s="47">
        <f t="shared" si="28"/>
        <v>0.18411674231909067</v>
      </c>
      <c r="I19" s="47">
        <f t="shared" si="28"/>
        <v>0.17059717851713044</v>
      </c>
      <c r="J19" s="47">
        <f t="shared" ref="J19:N19" si="29">+IFERROR(J17/J$3,"nm")</f>
        <v>3.1986817817634253E-2</v>
      </c>
      <c r="K19" s="47" t="str">
        <f t="shared" si="29"/>
        <v>nm</v>
      </c>
      <c r="L19" s="47" t="str">
        <f t="shared" si="29"/>
        <v>nm</v>
      </c>
      <c r="M19" s="47" t="str">
        <f t="shared" si="29"/>
        <v>nm</v>
      </c>
      <c r="N19" s="47" t="str">
        <f t="shared" si="29"/>
        <v>nm</v>
      </c>
    </row>
    <row r="20" spans="1:15" x14ac:dyDescent="0.2">
      <c r="A20" s="43" t="str">
        <f>+Historicals!A114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2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 t="shared" ref="K22:N22" si="32">+IFERROR(K21/J21-1,"nm")</f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2">
      <c r="A23" s="45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2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2">
      <c r="A25" s="44" t="s">
        <v>137</v>
      </c>
      <c r="B25" s="47">
        <f>+Historicals!B187</f>
        <v>0.14000000000000001</v>
      </c>
      <c r="C25" s="47">
        <f>+Historicals!C187</f>
        <v>0.1</v>
      </c>
      <c r="D25" s="47">
        <f>+Historicals!D187</f>
        <v>0.04</v>
      </c>
      <c r="E25" s="47">
        <f>+Historicals!E187</f>
        <v>-0.04</v>
      </c>
      <c r="F25" s="47">
        <f>+Historicals!F187</f>
        <v>0.08</v>
      </c>
      <c r="G25" s="47">
        <f>+Historicals!G187</f>
        <v>-7.0000000000000007E-2</v>
      </c>
      <c r="H25" s="47">
        <f>+Historicals!H187</f>
        <v>0.25</v>
      </c>
      <c r="I25" s="47">
        <f>+Historicals!I187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2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2">
      <c r="A27" s="45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2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2">
      <c r="A29" s="44" t="s">
        <v>137</v>
      </c>
      <c r="B29" s="47">
        <f>+Historicals!B191</f>
        <v>0.23499999999999999</v>
      </c>
      <c r="C29" s="47">
        <f>+Historicals!C191</f>
        <v>0.185</v>
      </c>
      <c r="D29" s="47">
        <f>+Historicals!D191</f>
        <v>0.08</v>
      </c>
      <c r="E29" s="47">
        <f>+Historicals!E191</f>
        <v>0.06</v>
      </c>
      <c r="F29" s="47">
        <f>+Historicals!F191</f>
        <v>0.12</v>
      </c>
      <c r="G29" s="47">
        <f>+Historicals!G191</f>
        <v>-0.03</v>
      </c>
      <c r="H29" s="47">
        <f>+Historicals!H191</f>
        <v>0.13</v>
      </c>
      <c r="I29" s="47">
        <f>+Historicals!I191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2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-0.10880952380952386</v>
      </c>
      <c r="D30" s="47">
        <f t="shared" ref="D30" si="62">+IFERROR(D28-D29,"nm")</f>
        <v>-5.0501474926253717E-2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2">
      <c r="A31" s="45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2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2">
      <c r="A33" s="44" t="s">
        <v>137</v>
      </c>
      <c r="B33" s="47">
        <f>+Historicals!B189</f>
        <v>-0.05</v>
      </c>
      <c r="C33" s="47">
        <f>+Historicals!C189</f>
        <v>-0.13</v>
      </c>
      <c r="D33" s="47">
        <f>+Historicals!D189</f>
        <v>-0.1</v>
      </c>
      <c r="E33" s="47">
        <f>+Historicals!E189</f>
        <v>-0.08</v>
      </c>
      <c r="F33" s="47">
        <f>+Historicals!F189</f>
        <v>0</v>
      </c>
      <c r="G33" s="47">
        <f>+Historicals!G189</f>
        <v>-0.14000000000000001</v>
      </c>
      <c r="H33" s="47">
        <f>+Historicals!H189</f>
        <v>-0.02</v>
      </c>
      <c r="I33" s="47">
        <f>+Historicals!I189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2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2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 t="shared" ref="K35:N35" si="93">+K21*K37</f>
        <v>5238</v>
      </c>
      <c r="L35" s="48">
        <f t="shared" si="93"/>
        <v>5238</v>
      </c>
      <c r="M35" s="48">
        <f t="shared" si="93"/>
        <v>5238</v>
      </c>
      <c r="N35" s="48">
        <f t="shared" si="93"/>
        <v>5238</v>
      </c>
    </row>
    <row r="36" spans="1:14" x14ac:dyDescent="0.2">
      <c r="A36" s="46" t="s">
        <v>129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>
        <f t="shared" ref="J36:N36" si="101">+IFERROR(J35/I35-1,"nm")</f>
        <v>0</v>
      </c>
      <c r="K36" s="47">
        <f t="shared" si="101"/>
        <v>0</v>
      </c>
      <c r="L36" s="47">
        <f t="shared" si="101"/>
        <v>0</v>
      </c>
      <c r="M36" s="47">
        <f t="shared" si="101"/>
        <v>0</v>
      </c>
      <c r="N36" s="47">
        <f t="shared" si="101"/>
        <v>0</v>
      </c>
    </row>
    <row r="37" spans="1:14" x14ac:dyDescent="0.2">
      <c r="A37" s="46" t="s">
        <v>131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3">+J37</f>
        <v>0.28540293140086087</v>
      </c>
      <c r="L37" s="49">
        <f t="shared" si="103"/>
        <v>0.28540293140086087</v>
      </c>
      <c r="M37" s="49">
        <f t="shared" si="103"/>
        <v>0.28540293140086087</v>
      </c>
      <c r="N37" s="49">
        <f t="shared" si="103"/>
        <v>0.28540293140086087</v>
      </c>
    </row>
    <row r="38" spans="1:14" x14ac:dyDescent="0.2">
      <c r="A38" s="9" t="s">
        <v>132</v>
      </c>
      <c r="B38" s="9">
        <f>+Historicals!B174</f>
        <v>121</v>
      </c>
      <c r="C38" s="9">
        <f>+Historicals!C174</f>
        <v>133</v>
      </c>
      <c r="D38" s="9">
        <f>+Historicals!D174</f>
        <v>140</v>
      </c>
      <c r="E38" s="9">
        <f>+Historicals!E174</f>
        <v>160</v>
      </c>
      <c r="F38" s="9">
        <f>+Historicals!F174</f>
        <v>149</v>
      </c>
      <c r="G38" s="9">
        <f>+Historicals!G174</f>
        <v>148</v>
      </c>
      <c r="H38" s="9">
        <f>+Historicals!H174</f>
        <v>130</v>
      </c>
      <c r="I38" s="9">
        <f>+Historicals!I174</f>
        <v>124</v>
      </c>
      <c r="J38" s="48">
        <f>+J41*J48</f>
        <v>124.00000000000001</v>
      </c>
      <c r="K38" s="48">
        <f t="shared" ref="K38:N38" si="104">+K41*K48</f>
        <v>124.00000000000001</v>
      </c>
      <c r="L38" s="48">
        <f t="shared" si="104"/>
        <v>124.00000000000001</v>
      </c>
      <c r="M38" s="48">
        <f t="shared" si="104"/>
        <v>124.00000000000001</v>
      </c>
      <c r="N38" s="48">
        <f t="shared" si="104"/>
        <v>124.00000000000001</v>
      </c>
    </row>
    <row r="39" spans="1:14" x14ac:dyDescent="0.2">
      <c r="A39" s="46" t="s">
        <v>129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>
        <f t="shared" ref="J39" si="112">+IFERROR(J38/I38-1,"nm")</f>
        <v>2.2204460492503131E-16</v>
      </c>
      <c r="K39" s="47">
        <f t="shared" ref="K39" si="113">+IFERROR(K38/J38-1,"nm")</f>
        <v>0</v>
      </c>
      <c r="L39" s="47">
        <f t="shared" ref="L39" si="114">+IFERROR(L38/K38-1,"nm")</f>
        <v>0</v>
      </c>
      <c r="M39" s="47">
        <f t="shared" ref="M39" si="115">+IFERROR(M38/L38-1,"nm")</f>
        <v>0</v>
      </c>
      <c r="N39" s="47">
        <f t="shared" ref="N39" si="116">+IFERROR(N38/M38-1,"nm")</f>
        <v>0</v>
      </c>
    </row>
    <row r="40" spans="1:14" x14ac:dyDescent="0.2">
      <c r="A40" s="46" t="s">
        <v>133</v>
      </c>
      <c r="B40" s="47">
        <f t="shared" ref="B40:H40" si="117">+IFERROR(B38/B$21,"nm")</f>
        <v>8.8064046579330417E-3</v>
      </c>
      <c r="C40" s="47">
        <f t="shared" si="117"/>
        <v>9.0083988079111346E-3</v>
      </c>
      <c r="D40" s="47">
        <f t="shared" si="117"/>
        <v>9.2008412197686646E-3</v>
      </c>
      <c r="E40" s="47">
        <f t="shared" si="117"/>
        <v>1.0770784247728038E-2</v>
      </c>
      <c r="F40" s="47">
        <f t="shared" si="117"/>
        <v>9.3698905798012821E-3</v>
      </c>
      <c r="G40" s="47">
        <f t="shared" si="117"/>
        <v>1.0218171775752554E-2</v>
      </c>
      <c r="H40" s="47">
        <f t="shared" si="117"/>
        <v>7.5673787764130628E-3</v>
      </c>
      <c r="I40" s="47">
        <f>+IFERROR(I38/I$21,"nm")</f>
        <v>6.7563886013185855E-3</v>
      </c>
      <c r="J40" s="47">
        <f t="shared" ref="J40:N40" si="118">+IFERROR(J38/J$21,"nm")</f>
        <v>6.7563886013185864E-3</v>
      </c>
      <c r="K40" s="47">
        <f t="shared" si="118"/>
        <v>6.7563886013185864E-3</v>
      </c>
      <c r="L40" s="47">
        <f t="shared" si="118"/>
        <v>6.7563886013185864E-3</v>
      </c>
      <c r="M40" s="47">
        <f t="shared" si="118"/>
        <v>6.7563886013185864E-3</v>
      </c>
      <c r="N40" s="47">
        <f t="shared" si="118"/>
        <v>6.7563886013185864E-3</v>
      </c>
    </row>
    <row r="41" spans="1:14" x14ac:dyDescent="0.2">
      <c r="A41" s="46" t="s">
        <v>142</v>
      </c>
      <c r="B41" s="47">
        <f>+IFERROR(B38/B48,"nm")</f>
        <v>0.19145569620253164</v>
      </c>
      <c r="C41" s="47">
        <f t="shared" ref="C41:H41" si="119">+IFERROR(C38/C48,"nm")</f>
        <v>0.17924528301886791</v>
      </c>
      <c r="D41" s="47">
        <f t="shared" si="119"/>
        <v>0.17094017094017094</v>
      </c>
      <c r="E41" s="47">
        <f t="shared" si="119"/>
        <v>0.18867924528301888</v>
      </c>
      <c r="F41" s="47">
        <f t="shared" si="119"/>
        <v>0.18304668304668303</v>
      </c>
      <c r="G41" s="47">
        <f t="shared" si="119"/>
        <v>0.22945736434108527</v>
      </c>
      <c r="H41" s="47">
        <f t="shared" si="119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0">+J41</f>
        <v>0.19405320813771518</v>
      </c>
      <c r="L41" s="49">
        <f t="shared" si="120"/>
        <v>0.19405320813771518</v>
      </c>
      <c r="M41" s="49">
        <f t="shared" si="120"/>
        <v>0.19405320813771518</v>
      </c>
      <c r="N41" s="49">
        <f t="shared" si="120"/>
        <v>0.19405320813771518</v>
      </c>
    </row>
    <row r="42" spans="1:14" x14ac:dyDescent="0.2">
      <c r="A42" s="9" t="s">
        <v>134</v>
      </c>
      <c r="B42" s="9">
        <f>+Historicals!B141</f>
        <v>3645</v>
      </c>
      <c r="C42" s="9">
        <f>+Historicals!C141</f>
        <v>3763</v>
      </c>
      <c r="D42" s="9">
        <f>+Historicals!D141</f>
        <v>3875</v>
      </c>
      <c r="E42" s="9">
        <f>+Historicals!E141</f>
        <v>3600</v>
      </c>
      <c r="F42" s="9">
        <f>+Historicals!F141</f>
        <v>3925</v>
      </c>
      <c r="G42" s="9">
        <f>+Historicals!G141</f>
        <v>2899</v>
      </c>
      <c r="H42" s="9">
        <f>+Historicals!H141</f>
        <v>5089</v>
      </c>
      <c r="I42" s="9">
        <f>+Historicals!I141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</row>
    <row r="43" spans="1:14" x14ac:dyDescent="0.2">
      <c r="A43" s="46" t="s">
        <v>129</v>
      </c>
      <c r="B43" s="47" t="str">
        <f t="shared" ref="B43" si="122">+IFERROR(B42/A42-1,"nm")</f>
        <v>nm</v>
      </c>
      <c r="C43" s="47">
        <f t="shared" ref="C43" si="123">+IFERROR(C42/B42-1,"nm")</f>
        <v>3.2373113854595292E-2</v>
      </c>
      <c r="D43" s="47">
        <f t="shared" ref="D43" si="124">+IFERROR(D42/C42-1,"nm")</f>
        <v>2.9763486579856391E-2</v>
      </c>
      <c r="E43" s="47">
        <f t="shared" ref="E43" si="125">+IFERROR(E42/D42-1,"nm")</f>
        <v>-7.096774193548383E-2</v>
      </c>
      <c r="F43" s="47">
        <f t="shared" ref="F43" si="126">+IFERROR(F42/E42-1,"nm")</f>
        <v>9.0277777777777679E-2</v>
      </c>
      <c r="G43" s="47">
        <f t="shared" ref="G43" si="127">+IFERROR(G42/F42-1,"nm")</f>
        <v>-0.26140127388535028</v>
      </c>
      <c r="H43" s="47">
        <f t="shared" ref="H43" si="128">+IFERROR(H42/G42-1,"nm")</f>
        <v>0.75543290789927564</v>
      </c>
      <c r="I43" s="47">
        <f>+IFERROR(I42/H42-1,"nm")</f>
        <v>4.9125564943997002E-3</v>
      </c>
      <c r="J43" s="47">
        <f t="shared" ref="J43:N43" si="129">+IFERROR(J42/I42-1,"nm")</f>
        <v>0</v>
      </c>
      <c r="K43" s="47">
        <f t="shared" si="129"/>
        <v>0</v>
      </c>
      <c r="L43" s="47">
        <f t="shared" si="129"/>
        <v>0</v>
      </c>
      <c r="M43" s="47">
        <f t="shared" si="129"/>
        <v>0</v>
      </c>
      <c r="N43" s="47">
        <f t="shared" si="129"/>
        <v>0</v>
      </c>
    </row>
    <row r="44" spans="1:14" x14ac:dyDescent="0.2">
      <c r="A44" s="46" t="s">
        <v>131</v>
      </c>
      <c r="B44" s="47">
        <f t="shared" ref="B44:H44" si="130">+IFERROR(B42/B$21,"nm")</f>
        <v>0.26528384279475981</v>
      </c>
      <c r="C44" s="47">
        <f t="shared" si="130"/>
        <v>0.25487672717420751</v>
      </c>
      <c r="D44" s="47">
        <f t="shared" si="130"/>
        <v>0.25466614090431128</v>
      </c>
      <c r="E44" s="47">
        <f t="shared" si="130"/>
        <v>0.24234264557388085</v>
      </c>
      <c r="F44" s="47">
        <f t="shared" si="130"/>
        <v>0.2468242988303358</v>
      </c>
      <c r="G44" s="47">
        <f t="shared" si="130"/>
        <v>0.20015189174261253</v>
      </c>
      <c r="H44" s="47">
        <f t="shared" si="130"/>
        <v>0.29623377379358518</v>
      </c>
      <c r="I44" s="47">
        <f>+IFERROR(I42/I$21,"nm")</f>
        <v>0.27864654279954232</v>
      </c>
      <c r="J44" s="47">
        <f t="shared" ref="J44:N44" si="131">+IFERROR(J42/J$21,"nm")</f>
        <v>0.27864654279954232</v>
      </c>
      <c r="K44" s="47">
        <f t="shared" si="131"/>
        <v>0.27864654279954232</v>
      </c>
      <c r="L44" s="47">
        <f t="shared" si="131"/>
        <v>0.27864654279954232</v>
      </c>
      <c r="M44" s="47">
        <f t="shared" si="131"/>
        <v>0.27864654279954232</v>
      </c>
      <c r="N44" s="47">
        <f t="shared" si="131"/>
        <v>0.27864654279954232</v>
      </c>
    </row>
    <row r="45" spans="1:14" x14ac:dyDescent="0.2">
      <c r="A45" s="9" t="s">
        <v>135</v>
      </c>
      <c r="B45" s="9">
        <f>+Historicals!B163</f>
        <v>0</v>
      </c>
      <c r="C45" s="9">
        <f>+Historicals!C163</f>
        <v>0</v>
      </c>
      <c r="D45" s="9">
        <f>+Historicals!D163</f>
        <v>0</v>
      </c>
      <c r="E45" s="9">
        <f>+Historicals!E163</f>
        <v>196</v>
      </c>
      <c r="F45" s="9">
        <f>+Historicals!F163</f>
        <v>117</v>
      </c>
      <c r="G45" s="9">
        <f>+Historicals!G163</f>
        <v>110</v>
      </c>
      <c r="H45" s="9">
        <f>+Historicals!H163</f>
        <v>98</v>
      </c>
      <c r="I45" s="9">
        <f>+Historicals!I163</f>
        <v>146</v>
      </c>
      <c r="J45" s="48">
        <f>+J21*J47</f>
        <v>146</v>
      </c>
      <c r="K45" s="48">
        <f t="shared" ref="K45:N45" si="132">+K21*K47</f>
        <v>146</v>
      </c>
      <c r="L45" s="48">
        <f t="shared" si="132"/>
        <v>146</v>
      </c>
      <c r="M45" s="48">
        <f t="shared" si="132"/>
        <v>146</v>
      </c>
      <c r="N45" s="48">
        <f t="shared" si="132"/>
        <v>146</v>
      </c>
    </row>
    <row r="46" spans="1:14" x14ac:dyDescent="0.2">
      <c r="A46" s="46" t="s">
        <v>129</v>
      </c>
      <c r="B46" s="47" t="str">
        <f t="shared" ref="B46" si="133">+IFERROR(B45/A45-1,"nm")</f>
        <v>nm</v>
      </c>
      <c r="C46" s="47" t="str">
        <f t="shared" ref="C46" si="134">+IFERROR(C45/B45-1,"nm")</f>
        <v>nm</v>
      </c>
      <c r="D46" s="47" t="str">
        <f t="shared" ref="D46" si="135">+IFERROR(D45/C45-1,"nm")</f>
        <v>nm</v>
      </c>
      <c r="E46" s="47" t="str">
        <f t="shared" ref="E46" si="136">+IFERROR(E45/D45-1,"nm")</f>
        <v>nm</v>
      </c>
      <c r="F46" s="47">
        <f t="shared" ref="F46" si="137">+IFERROR(F45/E45-1,"nm")</f>
        <v>-0.40306122448979587</v>
      </c>
      <c r="G46" s="47">
        <f t="shared" ref="G46" si="138">+IFERROR(G45/F45-1,"nm")</f>
        <v>-5.9829059829059839E-2</v>
      </c>
      <c r="H46" s="47">
        <f t="shared" ref="H46" si="139">+IFERROR(H45/G45-1,"nm")</f>
        <v>-0.10909090909090913</v>
      </c>
      <c r="I46" s="47">
        <f>+IFERROR(I45/H45-1,"nm")</f>
        <v>0.48979591836734704</v>
      </c>
      <c r="J46" s="47">
        <f t="shared" ref="J46" si="140">+IFERROR(J45/I45-1,"nm")</f>
        <v>0</v>
      </c>
      <c r="K46" s="47">
        <f t="shared" ref="K46" si="141">+IFERROR(K45/J45-1,"nm")</f>
        <v>0</v>
      </c>
      <c r="L46" s="47">
        <f t="shared" ref="L46" si="142">+IFERROR(L45/K45-1,"nm")</f>
        <v>0</v>
      </c>
      <c r="M46" s="47">
        <f t="shared" ref="M46" si="143">+IFERROR(M45/L45-1,"nm")</f>
        <v>0</v>
      </c>
      <c r="N46" s="47">
        <f t="shared" ref="N46" si="144">+IFERROR(N45/M45-1,"nm")</f>
        <v>0</v>
      </c>
    </row>
    <row r="47" spans="1:14" x14ac:dyDescent="0.2">
      <c r="A47" s="46" t="s">
        <v>133</v>
      </c>
      <c r="B47" s="47">
        <f t="shared" ref="B47:H47" si="145">+IFERROR(B45/B$21,"nm")</f>
        <v>0</v>
      </c>
      <c r="C47" s="47">
        <f t="shared" si="145"/>
        <v>0</v>
      </c>
      <c r="D47" s="47">
        <f t="shared" si="145"/>
        <v>0</v>
      </c>
      <c r="E47" s="47">
        <f t="shared" si="145"/>
        <v>1.3194210703466847E-2</v>
      </c>
      <c r="F47" s="47">
        <f t="shared" si="145"/>
        <v>7.3575650861526856E-3</v>
      </c>
      <c r="G47" s="47">
        <f t="shared" si="145"/>
        <v>7.5945871306268989E-3</v>
      </c>
      <c r="H47" s="47">
        <f t="shared" si="14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6">+J47</f>
        <v>7.9551027080041418E-3</v>
      </c>
      <c r="L47" s="49">
        <f t="shared" si="146"/>
        <v>7.9551027080041418E-3</v>
      </c>
      <c r="M47" s="49">
        <f t="shared" si="146"/>
        <v>7.9551027080041418E-3</v>
      </c>
      <c r="N47" s="49">
        <f t="shared" si="146"/>
        <v>7.9551027080041418E-3</v>
      </c>
    </row>
    <row r="48" spans="1:14" x14ac:dyDescent="0.2">
      <c r="A48" s="9" t="s">
        <v>143</v>
      </c>
      <c r="B48" s="9">
        <f>+Historicals!B152</f>
        <v>632</v>
      </c>
      <c r="C48" s="9">
        <f>+Historicals!C152</f>
        <v>742</v>
      </c>
      <c r="D48" s="9">
        <f>+Historicals!D152</f>
        <v>819</v>
      </c>
      <c r="E48" s="9">
        <f>+Historicals!E152</f>
        <v>848</v>
      </c>
      <c r="F48" s="9">
        <f>+Historicals!F152</f>
        <v>814</v>
      </c>
      <c r="G48" s="9">
        <f>+Historicals!G152</f>
        <v>645</v>
      </c>
      <c r="H48" s="9">
        <f>+Historicals!H152</f>
        <v>617</v>
      </c>
      <c r="I48" s="9">
        <f>+Historicals!I152</f>
        <v>639</v>
      </c>
      <c r="J48" s="48">
        <f>+J21*J50</f>
        <v>639.00000000000011</v>
      </c>
      <c r="K48" s="48">
        <f t="shared" ref="K48:N48" si="147">+K21*K50</f>
        <v>639.00000000000011</v>
      </c>
      <c r="L48" s="48">
        <f t="shared" si="147"/>
        <v>639.00000000000011</v>
      </c>
      <c r="M48" s="48">
        <f t="shared" si="147"/>
        <v>639.00000000000011</v>
      </c>
      <c r="N48" s="48">
        <f t="shared" si="147"/>
        <v>639.00000000000011</v>
      </c>
    </row>
    <row r="49" spans="1:14" x14ac:dyDescent="0.2">
      <c r="A49" s="46" t="s">
        <v>129</v>
      </c>
      <c r="B49" s="47" t="str">
        <f>+IFERROR(B48/A48-1,"nm")</f>
        <v>nm</v>
      </c>
      <c r="C49" s="47">
        <f>+IFERROR(C48/B48-1,"nm")</f>
        <v>0.17405063291139244</v>
      </c>
      <c r="D49" s="47">
        <f>+IFERROR(D48/C48-1,"nm")</f>
        <v>0.10377358490566047</v>
      </c>
      <c r="E49" s="47">
        <f t="shared" ref="E49" si="148">+IFERROR(E48/D48-1,"nm")</f>
        <v>3.5409035409035505E-2</v>
      </c>
      <c r="F49" s="47">
        <f t="shared" ref="F49" si="149">+IFERROR(F48/E48-1,"nm")</f>
        <v>-4.0094339622641528E-2</v>
      </c>
      <c r="G49" s="47">
        <f t="shared" ref="G49" si="150">+IFERROR(G48/F48-1,"nm")</f>
        <v>-0.20761670761670759</v>
      </c>
      <c r="H49" s="47">
        <f t="shared" ref="H49" si="151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2">+K50+K51</f>
        <v>3.4817196098730456E-2</v>
      </c>
      <c r="L49" s="47">
        <f t="shared" ref="L49" si="153">+L50+L51</f>
        <v>3.4817196098730456E-2</v>
      </c>
      <c r="M49" s="47">
        <f t="shared" ref="M49" si="154">+M50+M51</f>
        <v>3.4817196098730456E-2</v>
      </c>
      <c r="N49" s="47">
        <f t="shared" ref="N49" si="155">+N50+N51</f>
        <v>3.4817196098730456E-2</v>
      </c>
    </row>
    <row r="50" spans="1:14" x14ac:dyDescent="0.2">
      <c r="A50" s="46" t="s">
        <v>133</v>
      </c>
      <c r="B50" s="47">
        <f>+IFERROR(B48/B$21,"nm")</f>
        <v>4.599708879184862E-2</v>
      </c>
      <c r="C50" s="47">
        <f t="shared" ref="C50:H50" si="156">+IFERROR(C48/C$21,"nm")</f>
        <v>5.0257382823083174E-2</v>
      </c>
      <c r="D50" s="47">
        <f t="shared" si="156"/>
        <v>5.3824921135646686E-2</v>
      </c>
      <c r="E50" s="47">
        <f t="shared" si="156"/>
        <v>5.7085156512958597E-2</v>
      </c>
      <c r="F50" s="47">
        <f t="shared" si="156"/>
        <v>5.1188529744686205E-2</v>
      </c>
      <c r="G50" s="47">
        <f t="shared" si="156"/>
        <v>4.4531897265948632E-2</v>
      </c>
      <c r="H50" s="47">
        <f t="shared" si="156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7">+J50</f>
        <v>3.4817196098730456E-2</v>
      </c>
      <c r="L50" s="49">
        <f t="shared" si="157"/>
        <v>3.4817196098730456E-2</v>
      </c>
      <c r="M50" s="49">
        <f t="shared" si="157"/>
        <v>3.4817196098730456E-2</v>
      </c>
      <c r="N50" s="49">
        <f t="shared" si="157"/>
        <v>3.4817196098730456E-2</v>
      </c>
    </row>
    <row r="51" spans="1:14" x14ac:dyDescent="0.2">
      <c r="A51" s="43" t="s">
        <v>159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1" t="s">
        <v>136</v>
      </c>
      <c r="B52">
        <v>1524</v>
      </c>
      <c r="C52">
        <v>1723</v>
      </c>
      <c r="D52">
        <v>1447</v>
      </c>
      <c r="E52">
        <v>1587</v>
      </c>
      <c r="F52">
        <v>1995</v>
      </c>
      <c r="G52">
        <v>1541</v>
      </c>
      <c r="H52">
        <v>2435</v>
      </c>
      <c r="I52">
        <v>3293</v>
      </c>
      <c r="J52" s="59">
        <f>+SUM(J54+J58+J62)</f>
        <v>12479</v>
      </c>
      <c r="K52" s="59">
        <f t="shared" ref="K52:N52" si="158">+SUM(K54+K58+K62)</f>
        <v>12479</v>
      </c>
      <c r="L52" s="59">
        <f t="shared" si="158"/>
        <v>12479</v>
      </c>
      <c r="M52" s="59">
        <f t="shared" si="158"/>
        <v>12479</v>
      </c>
      <c r="N52" s="59">
        <f t="shared" si="158"/>
        <v>12479</v>
      </c>
    </row>
    <row r="53" spans="1:14" x14ac:dyDescent="0.2">
      <c r="A53" t="s">
        <v>129</v>
      </c>
      <c r="B53" t="s">
        <v>160</v>
      </c>
      <c r="C53">
        <v>0.13057742782152237</v>
      </c>
      <c r="D53">
        <v>-0.16018572257690078</v>
      </c>
      <c r="E53">
        <v>9.675190048375959E-2</v>
      </c>
      <c r="F53">
        <v>0.25708884688090738</v>
      </c>
      <c r="G53">
        <v>-0.22756892230576442</v>
      </c>
      <c r="H53">
        <v>0.58014276443867629</v>
      </c>
      <c r="I53">
        <v>0.3523613963039014</v>
      </c>
      <c r="J53" s="60">
        <f>+IFERROR(J52/I52-1,"nm")</f>
        <v>2.7895535985423625</v>
      </c>
      <c r="K53" s="60">
        <f t="shared" ref="K53" si="159">+IFERROR(K52/J52-1,"nm")</f>
        <v>0</v>
      </c>
      <c r="L53" s="60">
        <f t="shared" ref="L53" si="160">+IFERROR(L52/K52-1,"nm")</f>
        <v>0</v>
      </c>
      <c r="M53" s="60">
        <f t="shared" ref="M53" si="161">+IFERROR(M52/L52-1,"nm")</f>
        <v>0</v>
      </c>
      <c r="N53" s="60">
        <f t="shared" ref="N53" si="162">+IFERROR(N52/M52-1,"nm")</f>
        <v>0</v>
      </c>
    </row>
    <row r="54" spans="1:14" x14ac:dyDescent="0.2">
      <c r="A54" s="1" t="s">
        <v>113</v>
      </c>
      <c r="B54">
        <v>4703</v>
      </c>
      <c r="C54">
        <v>4867</v>
      </c>
      <c r="D54">
        <v>4995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59">
        <f>+I54*(1+J55)</f>
        <v>7388</v>
      </c>
      <c r="K54" s="59">
        <f t="shared" ref="K54" si="163">+J54*(1+K55)</f>
        <v>7388</v>
      </c>
      <c r="L54" s="59">
        <f t="shared" ref="L54" si="164">+K54*(1+L55)</f>
        <v>7388</v>
      </c>
      <c r="M54" s="59">
        <f t="shared" ref="M54" si="165">+L54*(1+M55)</f>
        <v>7388</v>
      </c>
      <c r="N54" s="59">
        <f t="shared" ref="N54" si="166">+M54*(1+N55)</f>
        <v>7388</v>
      </c>
    </row>
    <row r="55" spans="1:14" x14ac:dyDescent="0.2">
      <c r="A55" t="s">
        <v>129</v>
      </c>
      <c r="B55" t="s">
        <v>160</v>
      </c>
      <c r="C55">
        <v>3.4871358707208255E-2</v>
      </c>
      <c r="D55">
        <v>2.6299568522703876E-2</v>
      </c>
      <c r="E55">
        <v>0.1761761761761762</v>
      </c>
      <c r="F55">
        <v>7.1148936170212673E-2</v>
      </c>
      <c r="G55">
        <v>-6.3721595423486432E-2</v>
      </c>
      <c r="H55">
        <v>0.18295994568907004</v>
      </c>
      <c r="I55">
        <v>5.9971305595408975E-2</v>
      </c>
      <c r="J55" s="60">
        <f>+J56+J57</f>
        <v>0</v>
      </c>
      <c r="K55" s="60">
        <f t="shared" ref="K55:N55" si="167">+K56+K57</f>
        <v>0</v>
      </c>
      <c r="L55" s="60">
        <f t="shared" si="167"/>
        <v>0</v>
      </c>
      <c r="M55" s="60">
        <f t="shared" si="167"/>
        <v>0</v>
      </c>
      <c r="N55" s="60">
        <f t="shared" si="167"/>
        <v>0</v>
      </c>
    </row>
    <row r="56" spans="1:14" x14ac:dyDescent="0.2">
      <c r="A56" t="s">
        <v>137</v>
      </c>
      <c r="B56">
        <v>0.23499999999999999</v>
      </c>
      <c r="C56">
        <v>0.185</v>
      </c>
      <c r="D56">
        <v>0.08</v>
      </c>
      <c r="E56">
        <v>0.06</v>
      </c>
      <c r="F56">
        <v>0.12</v>
      </c>
      <c r="G56">
        <v>-0.03</v>
      </c>
      <c r="H56">
        <v>0.13</v>
      </c>
      <c r="I56">
        <v>0.09</v>
      </c>
      <c r="J56" s="60">
        <v>0</v>
      </c>
      <c r="K56" s="60">
        <f t="shared" ref="K56:K57" si="168">+J56</f>
        <v>0</v>
      </c>
      <c r="L56" s="60">
        <f t="shared" ref="L56:L57" si="169">+K56</f>
        <v>0</v>
      </c>
      <c r="M56" s="60">
        <f t="shared" ref="M56:M57" si="170">+L56</f>
        <v>0</v>
      </c>
      <c r="N56" s="60">
        <f t="shared" ref="N56:N57" si="171">+M56</f>
        <v>0</v>
      </c>
    </row>
    <row r="57" spans="1:14" x14ac:dyDescent="0.2">
      <c r="A57" t="s">
        <v>138</v>
      </c>
      <c r="B57" t="s">
        <v>160</v>
      </c>
      <c r="C57">
        <v>-0.15012864129279174</v>
      </c>
      <c r="D57">
        <v>-5.3700431477296126E-2</v>
      </c>
      <c r="E57">
        <v>0.1161761761761762</v>
      </c>
      <c r="F57">
        <v>-4.8851063829787322E-2</v>
      </c>
      <c r="G57">
        <v>-3.3721595423486433E-2</v>
      </c>
      <c r="H57">
        <v>5.2959945689070032E-2</v>
      </c>
      <c r="I57">
        <v>-3.0028694404591022E-2</v>
      </c>
      <c r="J57" s="60">
        <v>0</v>
      </c>
      <c r="K57" s="60">
        <f t="shared" si="168"/>
        <v>0</v>
      </c>
      <c r="L57" s="60">
        <f t="shared" si="169"/>
        <v>0</v>
      </c>
      <c r="M57" s="60">
        <f t="shared" si="170"/>
        <v>0</v>
      </c>
      <c r="N57" s="60">
        <f t="shared" si="171"/>
        <v>0</v>
      </c>
    </row>
    <row r="58" spans="1:14" x14ac:dyDescent="0.2">
      <c r="A58" s="1" t="s">
        <v>114</v>
      </c>
      <c r="B58">
        <v>2050</v>
      </c>
      <c r="C58">
        <v>2091</v>
      </c>
      <c r="D58">
        <v>2339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59">
        <f>+I58*(1+J59)</f>
        <v>4527</v>
      </c>
      <c r="K58" s="59">
        <f t="shared" ref="K58" si="172">+J58*(1+K59)</f>
        <v>4527</v>
      </c>
      <c r="L58" s="59">
        <f t="shared" ref="L58" si="173">+K58*(1+L59)</f>
        <v>4527</v>
      </c>
      <c r="M58" s="59">
        <f t="shared" ref="M58" si="174">+L58*(1+M59)</f>
        <v>4527</v>
      </c>
      <c r="N58" s="59">
        <f t="shared" ref="N58" si="175">+M58*(1+N59)</f>
        <v>4527</v>
      </c>
    </row>
    <row r="59" spans="1:14" x14ac:dyDescent="0.2">
      <c r="A59" t="s">
        <v>129</v>
      </c>
      <c r="B59" t="s">
        <v>160</v>
      </c>
      <c r="C59">
        <v>2.0000000000000018E-2</v>
      </c>
      <c r="D59">
        <v>0.11860353897656628</v>
      </c>
      <c r="E59">
        <v>0.25694741342454042</v>
      </c>
      <c r="F59">
        <v>5.0000000000000044E-2</v>
      </c>
      <c r="G59">
        <v>-1.1013929381276322E-2</v>
      </c>
      <c r="H59">
        <v>0.30887651490337364</v>
      </c>
      <c r="I59">
        <v>0.13288288288288297</v>
      </c>
      <c r="J59" s="60">
        <f>+J60+J61</f>
        <v>0</v>
      </c>
      <c r="K59" s="60">
        <f t="shared" ref="K59:N59" si="176">+K60+K61</f>
        <v>0</v>
      </c>
      <c r="L59" s="60">
        <f t="shared" si="176"/>
        <v>0</v>
      </c>
      <c r="M59" s="60">
        <f t="shared" si="176"/>
        <v>0</v>
      </c>
      <c r="N59" s="60">
        <f t="shared" si="176"/>
        <v>0</v>
      </c>
    </row>
    <row r="60" spans="1:14" x14ac:dyDescent="0.2">
      <c r="A60" t="s">
        <v>137</v>
      </c>
      <c r="B60">
        <v>9.5000000000000001E-2</v>
      </c>
      <c r="C60">
        <v>0.125</v>
      </c>
      <c r="D60">
        <v>0.17</v>
      </c>
      <c r="E60">
        <v>0.16</v>
      </c>
      <c r="F60">
        <v>0.09</v>
      </c>
      <c r="G60">
        <v>0.02</v>
      </c>
      <c r="H60">
        <v>0.25</v>
      </c>
      <c r="I60">
        <v>0.16</v>
      </c>
      <c r="J60" s="60">
        <v>0</v>
      </c>
      <c r="K60" s="60">
        <f t="shared" ref="K60:K61" si="177">+J60</f>
        <v>0</v>
      </c>
      <c r="L60" s="60">
        <f t="shared" ref="L60:L61" si="178">+K60</f>
        <v>0</v>
      </c>
      <c r="M60" s="60">
        <f t="shared" ref="M60:M61" si="179">+L60</f>
        <v>0</v>
      </c>
      <c r="N60" s="60">
        <f t="shared" ref="N60:N61" si="180">+M60</f>
        <v>0</v>
      </c>
    </row>
    <row r="61" spans="1:14" x14ac:dyDescent="0.2">
      <c r="A61" t="s">
        <v>138</v>
      </c>
      <c r="B61" t="s">
        <v>160</v>
      </c>
      <c r="C61">
        <v>-0.10499999999999998</v>
      </c>
      <c r="D61">
        <v>-5.1396461023433732E-2</v>
      </c>
      <c r="E61">
        <v>9.6947413424540413E-2</v>
      </c>
      <c r="F61">
        <v>-3.9999999999999952E-2</v>
      </c>
      <c r="G61">
        <v>-3.1013929381276322E-2</v>
      </c>
      <c r="H61">
        <v>5.8876514903373645E-2</v>
      </c>
      <c r="I61">
        <v>-2.7117117117117034E-2</v>
      </c>
      <c r="J61" s="60">
        <v>0</v>
      </c>
      <c r="K61" s="60">
        <f t="shared" si="177"/>
        <v>0</v>
      </c>
      <c r="L61" s="60">
        <f t="shared" si="178"/>
        <v>0</v>
      </c>
      <c r="M61" s="60">
        <f t="shared" si="179"/>
        <v>0</v>
      </c>
      <c r="N61" s="60">
        <f t="shared" si="180"/>
        <v>0</v>
      </c>
    </row>
    <row r="62" spans="1:14" x14ac:dyDescent="0.2">
      <c r="A62" s="1" t="s">
        <v>115</v>
      </c>
      <c r="B62">
        <v>373</v>
      </c>
      <c r="C62">
        <v>357</v>
      </c>
      <c r="D62">
        <v>364</v>
      </c>
      <c r="E62">
        <v>427</v>
      </c>
      <c r="F62">
        <v>432</v>
      </c>
      <c r="G62">
        <v>402</v>
      </c>
      <c r="H62">
        <v>490</v>
      </c>
      <c r="I62">
        <v>564</v>
      </c>
      <c r="J62" s="59">
        <f>+I62*(1+J63)</f>
        <v>564</v>
      </c>
      <c r="K62" s="59">
        <f t="shared" ref="K62" si="181">+J62*(1+K63)</f>
        <v>564</v>
      </c>
      <c r="L62" s="59">
        <f t="shared" ref="L62" si="182">+K62*(1+L63)</f>
        <v>564</v>
      </c>
      <c r="M62" s="59">
        <f t="shared" ref="M62" si="183">+L62*(1+M63)</f>
        <v>564</v>
      </c>
      <c r="N62" s="59">
        <f t="shared" ref="N62" si="184">+M62*(1+N63)</f>
        <v>564</v>
      </c>
    </row>
    <row r="63" spans="1:14" x14ac:dyDescent="0.2">
      <c r="A63" t="s">
        <v>129</v>
      </c>
      <c r="B63" t="s">
        <v>160</v>
      </c>
      <c r="C63">
        <v>-4.2895442359249358E-2</v>
      </c>
      <c r="D63">
        <v>1.9607843137254832E-2</v>
      </c>
      <c r="E63">
        <v>0.17307692307692313</v>
      </c>
      <c r="F63">
        <v>1.1709601873536313E-2</v>
      </c>
      <c r="G63">
        <v>-6.944444444444442E-2</v>
      </c>
      <c r="H63">
        <v>0.21890547263681581</v>
      </c>
      <c r="I63">
        <v>0.15102040816326534</v>
      </c>
      <c r="J63" s="60">
        <f>+J64+J65</f>
        <v>0</v>
      </c>
      <c r="K63" s="60">
        <f t="shared" ref="K63:N63" si="185">+K64+K65</f>
        <v>0</v>
      </c>
      <c r="L63" s="60">
        <f t="shared" si="185"/>
        <v>0</v>
      </c>
      <c r="M63" s="60">
        <f t="shared" si="185"/>
        <v>0</v>
      </c>
      <c r="N63" s="60">
        <f t="shared" si="185"/>
        <v>0</v>
      </c>
    </row>
    <row r="64" spans="1:14" x14ac:dyDescent="0.2">
      <c r="A64" t="s">
        <v>137</v>
      </c>
      <c r="B64">
        <v>0.14499999999999999</v>
      </c>
      <c r="C64">
        <v>7.4999999999999997E-2</v>
      </c>
      <c r="D64">
        <v>7.0000000000000007E-2</v>
      </c>
      <c r="E64">
        <v>0.06</v>
      </c>
      <c r="F64">
        <v>0.05</v>
      </c>
      <c r="G64">
        <v>-0.03</v>
      </c>
      <c r="H64">
        <v>0.19</v>
      </c>
      <c r="I64">
        <v>0.17</v>
      </c>
      <c r="J64" s="60">
        <v>0</v>
      </c>
      <c r="K64" s="60">
        <f t="shared" ref="K64:K65" si="186">+J64</f>
        <v>0</v>
      </c>
      <c r="L64" s="60">
        <f t="shared" ref="L64:L65" si="187">+K64</f>
        <v>0</v>
      </c>
      <c r="M64" s="60">
        <f t="shared" ref="M64:M65" si="188">+L64</f>
        <v>0</v>
      </c>
      <c r="N64" s="60">
        <f t="shared" ref="N64:N65" si="189">+M64</f>
        <v>0</v>
      </c>
    </row>
    <row r="65" spans="1:14" x14ac:dyDescent="0.2">
      <c r="A65" t="s">
        <v>138</v>
      </c>
      <c r="B65" t="s">
        <v>160</v>
      </c>
      <c r="C65">
        <v>-0.11789544235924936</v>
      </c>
      <c r="D65">
        <v>-5.0392156862745174E-2</v>
      </c>
      <c r="E65">
        <v>0.11307692307692313</v>
      </c>
      <c r="F65">
        <v>-3.829039812646369E-2</v>
      </c>
      <c r="G65">
        <v>-3.9444444444444421E-2</v>
      </c>
      <c r="H65">
        <v>2.890547263681581E-2</v>
      </c>
      <c r="I65">
        <v>-1.8979591836734672E-2</v>
      </c>
      <c r="J65" s="60">
        <v>0</v>
      </c>
      <c r="K65" s="60">
        <f t="shared" si="186"/>
        <v>0</v>
      </c>
      <c r="L65" s="60">
        <f t="shared" si="187"/>
        <v>0</v>
      </c>
      <c r="M65" s="60">
        <f t="shared" si="188"/>
        <v>0</v>
      </c>
      <c r="N65" s="60">
        <f t="shared" si="189"/>
        <v>0</v>
      </c>
    </row>
    <row r="66" spans="1:14" x14ac:dyDescent="0.2">
      <c r="A66" s="1" t="s">
        <v>130</v>
      </c>
      <c r="B66">
        <v>1611</v>
      </c>
      <c r="C66">
        <v>1807</v>
      </c>
      <c r="D66">
        <v>1551</v>
      </c>
      <c r="E66">
        <v>1703</v>
      </c>
      <c r="F66">
        <v>2106</v>
      </c>
      <c r="G66">
        <v>1673</v>
      </c>
      <c r="H66">
        <v>2571</v>
      </c>
      <c r="I66">
        <v>3427</v>
      </c>
      <c r="J66" s="59">
        <f>+J52*J68</f>
        <v>2330.1658039557565</v>
      </c>
      <c r="K66" s="59">
        <f t="shared" ref="K66:N66" si="190">+K52*K68</f>
        <v>2330.1658039557565</v>
      </c>
      <c r="L66" s="59">
        <f t="shared" si="190"/>
        <v>2330.1658039557565</v>
      </c>
      <c r="M66" s="59">
        <f t="shared" si="190"/>
        <v>2330.1658039557565</v>
      </c>
      <c r="N66" s="59">
        <f t="shared" si="190"/>
        <v>2330.1658039557565</v>
      </c>
    </row>
    <row r="67" spans="1:14" x14ac:dyDescent="0.2">
      <c r="A67" t="s">
        <v>129</v>
      </c>
      <c r="B67" t="s">
        <v>160</v>
      </c>
      <c r="C67">
        <v>0.12166356300434522</v>
      </c>
      <c r="D67">
        <v>-0.14167127836192583</v>
      </c>
      <c r="E67">
        <v>9.8001289490651233E-2</v>
      </c>
      <c r="F67">
        <v>0.23664122137404586</v>
      </c>
      <c r="G67">
        <v>-0.20560303893637222</v>
      </c>
      <c r="H67">
        <v>0.53676031081888831</v>
      </c>
      <c r="I67">
        <v>0.33294437961882539</v>
      </c>
      <c r="J67" s="60">
        <f t="shared" ref="J67" si="191">+IFERROR(J66/I66-1,"nm")</f>
        <v>-0.32005666648504338</v>
      </c>
      <c r="K67" s="60">
        <f t="shared" ref="K67" si="192">+IFERROR(K66/J66-1,"nm")</f>
        <v>0</v>
      </c>
      <c r="L67" s="60">
        <f t="shared" ref="L67" si="193">+IFERROR(L66/K66-1,"nm")</f>
        <v>0</v>
      </c>
      <c r="M67" s="60">
        <f t="shared" ref="M67" si="194">+IFERROR(M66/L66-1,"nm")</f>
        <v>0</v>
      </c>
      <c r="N67" s="60">
        <f t="shared" ref="N67" si="195">+IFERROR(N66/M66-1,"nm")</f>
        <v>0</v>
      </c>
    </row>
    <row r="68" spans="1:14" x14ac:dyDescent="0.2">
      <c r="A68" t="s">
        <v>131</v>
      </c>
      <c r="B68">
        <v>0.11724890829694323</v>
      </c>
      <c r="C68">
        <v>0.12239230560823625</v>
      </c>
      <c r="D68">
        <v>0.10193217665615142</v>
      </c>
      <c r="E68">
        <v>0.11464153483675531</v>
      </c>
      <c r="F68">
        <v>0.13243617155074833</v>
      </c>
      <c r="G68">
        <v>0.11550676608671638</v>
      </c>
      <c r="H68">
        <v>0.14965946795506141</v>
      </c>
      <c r="I68">
        <v>0.18672696561869995</v>
      </c>
      <c r="J68" s="60">
        <f>+I68</f>
        <v>0.18672696561869995</v>
      </c>
      <c r="K68" s="60">
        <f t="shared" ref="K68" si="196">+J68</f>
        <v>0.18672696561869995</v>
      </c>
      <c r="L68" s="60">
        <f t="shared" ref="L68" si="197">+K68</f>
        <v>0.18672696561869995</v>
      </c>
      <c r="M68" s="60">
        <f t="shared" ref="M68" si="198">+L68</f>
        <v>0.18672696561869995</v>
      </c>
      <c r="N68" s="60">
        <f t="shared" ref="N68" si="199">+M68</f>
        <v>0.18672696561869995</v>
      </c>
    </row>
    <row r="69" spans="1:14" x14ac:dyDescent="0.2">
      <c r="A69" s="1" t="s">
        <v>132</v>
      </c>
      <c r="B69">
        <v>87</v>
      </c>
      <c r="C69">
        <v>84</v>
      </c>
      <c r="D69">
        <v>104</v>
      </c>
      <c r="E69">
        <v>116</v>
      </c>
      <c r="F69">
        <v>111</v>
      </c>
      <c r="G69">
        <v>132</v>
      </c>
      <c r="H69">
        <v>136</v>
      </c>
      <c r="I69">
        <v>134</v>
      </c>
      <c r="J69" s="59">
        <f>+J72*J79</f>
        <v>91.112406691004196</v>
      </c>
      <c r="K69" s="59">
        <f t="shared" ref="K69:N69" si="200">+K72*K79</f>
        <v>91.112406691004196</v>
      </c>
      <c r="L69" s="59">
        <f t="shared" si="200"/>
        <v>91.112406691004196</v>
      </c>
      <c r="M69" s="59">
        <f t="shared" si="200"/>
        <v>91.112406691004196</v>
      </c>
      <c r="N69" s="59">
        <f t="shared" si="200"/>
        <v>91.112406691004196</v>
      </c>
    </row>
    <row r="70" spans="1:14" x14ac:dyDescent="0.2">
      <c r="A70" t="s">
        <v>129</v>
      </c>
      <c r="B70" t="s">
        <v>160</v>
      </c>
      <c r="C70">
        <v>-3.4482758620689613E-2</v>
      </c>
      <c r="D70">
        <v>0.23809523809523814</v>
      </c>
      <c r="E70">
        <v>0.11538461538461542</v>
      </c>
      <c r="F70">
        <v>-4.31034482758621E-2</v>
      </c>
      <c r="G70">
        <v>0.18918918918918926</v>
      </c>
      <c r="H70">
        <v>3.0303030303030276E-2</v>
      </c>
      <c r="I70">
        <v>-1.4705882352941124E-2</v>
      </c>
      <c r="J70" s="60">
        <f t="shared" ref="J70" si="201">+IFERROR(J69/I69-1,"nm")</f>
        <v>-0.32005666648504327</v>
      </c>
      <c r="K70" s="60">
        <f t="shared" ref="K70" si="202">+IFERROR(K69/J69-1,"nm")</f>
        <v>0</v>
      </c>
      <c r="L70" s="60">
        <f t="shared" ref="L70" si="203">+IFERROR(L69/K69-1,"nm")</f>
        <v>0</v>
      </c>
      <c r="M70" s="60">
        <f t="shared" ref="M70" si="204">+IFERROR(M69/L69-1,"nm")</f>
        <v>0</v>
      </c>
      <c r="N70" s="60">
        <f t="shared" ref="N70" si="205">+IFERROR(N69/M69-1,"nm")</f>
        <v>0</v>
      </c>
    </row>
    <row r="71" spans="1:14" x14ac:dyDescent="0.2">
      <c r="A71" t="s">
        <v>133</v>
      </c>
      <c r="B71">
        <v>6.3318777292576418E-3</v>
      </c>
      <c r="C71">
        <v>5.6895150365754536E-3</v>
      </c>
      <c r="D71">
        <v>6.8349106203995794E-3</v>
      </c>
      <c r="E71">
        <v>7.808818579602827E-3</v>
      </c>
      <c r="F71">
        <v>6.9802540560935733E-3</v>
      </c>
      <c r="G71">
        <v>9.1135045567522777E-3</v>
      </c>
      <c r="H71">
        <v>7.9166424122475119E-3</v>
      </c>
      <c r="I71">
        <v>7.3012586498120199E-3</v>
      </c>
      <c r="J71" s="60">
        <f t="shared" ref="J71:N71" si="206">+IFERROR(J69/J$21,"nm")</f>
        <v>4.9644421452080967E-3</v>
      </c>
      <c r="K71" s="60">
        <f t="shared" si="206"/>
        <v>4.9644421452080967E-3</v>
      </c>
      <c r="L71" s="60">
        <f t="shared" si="206"/>
        <v>4.9644421452080967E-3</v>
      </c>
      <c r="M71" s="60">
        <f t="shared" si="206"/>
        <v>4.9644421452080967E-3</v>
      </c>
      <c r="N71" s="60">
        <f t="shared" si="206"/>
        <v>4.9644421452080967E-3</v>
      </c>
    </row>
    <row r="72" spans="1:14" x14ac:dyDescent="0.2">
      <c r="A72" t="s">
        <v>142</v>
      </c>
      <c r="B72" s="60">
        <f>+IFERROR(B69/B79,"nm")</f>
        <v>0.1746987951807229</v>
      </c>
      <c r="C72" s="60">
        <f t="shared" ref="C72:I72" si="207">+IFERROR(C69/C79,"nm")</f>
        <v>0.13145539906103287</v>
      </c>
      <c r="D72" s="60">
        <f t="shared" si="207"/>
        <v>0.1466854724964739</v>
      </c>
      <c r="E72" s="60">
        <f t="shared" si="207"/>
        <v>0.13663133097762073</v>
      </c>
      <c r="F72" s="60">
        <f t="shared" si="207"/>
        <v>0.11948331539289558</v>
      </c>
      <c r="G72" s="60">
        <f t="shared" si="207"/>
        <v>0.14915254237288136</v>
      </c>
      <c r="H72" s="60">
        <f t="shared" si="207"/>
        <v>0.1384928716904277</v>
      </c>
      <c r="I72" s="60">
        <f t="shared" si="207"/>
        <v>0.14565217391304347</v>
      </c>
      <c r="J72" s="60">
        <f>+I72</f>
        <v>0.14565217391304347</v>
      </c>
      <c r="K72" s="60">
        <f t="shared" ref="K72" si="208">+J72</f>
        <v>0.14565217391304347</v>
      </c>
      <c r="L72" s="60">
        <f t="shared" ref="L72" si="209">+K72</f>
        <v>0.14565217391304347</v>
      </c>
      <c r="M72" s="60">
        <f t="shared" ref="M72" si="210">+L72</f>
        <v>0.14565217391304347</v>
      </c>
      <c r="N72" s="60">
        <f t="shared" ref="N72" si="211">+M72</f>
        <v>0.14565217391304347</v>
      </c>
    </row>
    <row r="73" spans="1:14" x14ac:dyDescent="0.2">
      <c r="A73" s="1" t="s">
        <v>134</v>
      </c>
      <c r="B73">
        <v>1524</v>
      </c>
      <c r="C73">
        <v>1723</v>
      </c>
      <c r="D73">
        <v>1447</v>
      </c>
      <c r="E73">
        <v>1587</v>
      </c>
      <c r="F73">
        <v>1995</v>
      </c>
      <c r="G73">
        <v>1541</v>
      </c>
      <c r="H73">
        <v>2435</v>
      </c>
      <c r="I73">
        <v>3293</v>
      </c>
      <c r="J73" s="59">
        <f>+J66-J69</f>
        <v>2239.0533972647522</v>
      </c>
      <c r="K73" s="59">
        <f t="shared" ref="K73:N73" si="212">+K66-K69</f>
        <v>2239.0533972647522</v>
      </c>
      <c r="L73" s="59">
        <f t="shared" si="212"/>
        <v>2239.0533972647522</v>
      </c>
      <c r="M73" s="59">
        <f t="shared" si="212"/>
        <v>2239.0533972647522</v>
      </c>
      <c r="N73" s="59">
        <f t="shared" si="212"/>
        <v>2239.0533972647522</v>
      </c>
    </row>
    <row r="74" spans="1:14" x14ac:dyDescent="0.2">
      <c r="A74" t="s">
        <v>129</v>
      </c>
      <c r="B74" t="s">
        <v>160</v>
      </c>
      <c r="C74">
        <v>0.13057742782152237</v>
      </c>
      <c r="D74">
        <v>-0.16018572257690078</v>
      </c>
      <c r="E74">
        <v>9.675190048375959E-2</v>
      </c>
      <c r="F74">
        <v>0.25708884688090738</v>
      </c>
      <c r="G74">
        <v>-0.22756892230576442</v>
      </c>
      <c r="H74">
        <v>0.58014276443867629</v>
      </c>
      <c r="I74">
        <v>0.3523613963039014</v>
      </c>
      <c r="J74" s="60">
        <f t="shared" ref="J74" si="213">+IFERROR(J73/I73-1,"nm")</f>
        <v>-0.32005666648504338</v>
      </c>
      <c r="K74" s="60">
        <f t="shared" ref="K74" si="214">+IFERROR(K73/J73-1,"nm")</f>
        <v>0</v>
      </c>
      <c r="L74" s="60">
        <f t="shared" ref="L74" si="215">+IFERROR(L73/K73-1,"nm")</f>
        <v>0</v>
      </c>
      <c r="M74" s="60">
        <f t="shared" ref="M74" si="216">+IFERROR(M73/L73-1,"nm")</f>
        <v>0</v>
      </c>
      <c r="N74" s="60">
        <f t="shared" ref="N74" si="217">+IFERROR(N73/M73-1,"nm")</f>
        <v>0</v>
      </c>
    </row>
    <row r="75" spans="1:14" x14ac:dyDescent="0.2">
      <c r="A75" t="s">
        <v>131</v>
      </c>
      <c r="B75">
        <v>0.11091703056768559</v>
      </c>
      <c r="C75">
        <v>0.1167027905716608</v>
      </c>
      <c r="D75">
        <v>9.5097266035751846E-2</v>
      </c>
      <c r="E75">
        <v>0.10683271625715247</v>
      </c>
      <c r="F75">
        <v>0.12545591749465476</v>
      </c>
      <c r="G75">
        <v>0.1063932615299641</v>
      </c>
      <c r="H75">
        <v>0.14174282554281389</v>
      </c>
      <c r="I75">
        <v>0.17942570696888793</v>
      </c>
      <c r="J75" s="60">
        <f t="shared" ref="J75:N75" si="218">+IFERROR(J73/J$21,"nm")</f>
        <v>0.12199931331470344</v>
      </c>
      <c r="K75" s="60">
        <f t="shared" si="218"/>
        <v>0.12199931331470344</v>
      </c>
      <c r="L75" s="60">
        <f t="shared" si="218"/>
        <v>0.12199931331470344</v>
      </c>
      <c r="M75" s="60">
        <f t="shared" si="218"/>
        <v>0.12199931331470344</v>
      </c>
      <c r="N75" s="60">
        <f t="shared" si="218"/>
        <v>0.12199931331470344</v>
      </c>
    </row>
    <row r="76" spans="1:14" x14ac:dyDescent="0.2">
      <c r="A76" s="1" t="s">
        <v>135</v>
      </c>
      <c r="B76">
        <v>0</v>
      </c>
      <c r="C76">
        <v>0</v>
      </c>
      <c r="D76">
        <v>0</v>
      </c>
      <c r="E76">
        <v>240</v>
      </c>
      <c r="F76">
        <v>233</v>
      </c>
      <c r="G76">
        <v>139</v>
      </c>
      <c r="H76">
        <v>153</v>
      </c>
      <c r="I76">
        <v>197</v>
      </c>
      <c r="J76" s="59">
        <f>+J52*J78</f>
        <v>133.94883670244647</v>
      </c>
      <c r="K76" s="59">
        <f t="shared" ref="K76:N76" si="219">+K52*K78</f>
        <v>133.94883670244647</v>
      </c>
      <c r="L76" s="59">
        <f t="shared" si="219"/>
        <v>133.94883670244647</v>
      </c>
      <c r="M76" s="59">
        <f t="shared" si="219"/>
        <v>133.94883670244647</v>
      </c>
      <c r="N76" s="59">
        <f t="shared" si="219"/>
        <v>133.94883670244647</v>
      </c>
    </row>
    <row r="77" spans="1:14" x14ac:dyDescent="0.2">
      <c r="A77" t="s">
        <v>129</v>
      </c>
      <c r="B77" t="s">
        <v>160</v>
      </c>
      <c r="C77" t="s">
        <v>160</v>
      </c>
      <c r="D77" t="s">
        <v>160</v>
      </c>
      <c r="E77" t="s">
        <v>160</v>
      </c>
      <c r="F77">
        <v>-2.9166666666666674E-2</v>
      </c>
      <c r="G77">
        <v>-0.40343347639484983</v>
      </c>
      <c r="H77">
        <v>0.10071942446043169</v>
      </c>
      <c r="I77">
        <v>0.28758169934640532</v>
      </c>
      <c r="J77" s="60">
        <f t="shared" ref="J77" si="220">+IFERROR(J76/I76-1,"nm")</f>
        <v>-0.32005666648504327</v>
      </c>
      <c r="K77" s="60">
        <f t="shared" ref="K77" si="221">+IFERROR(K76/J76-1,"nm")</f>
        <v>0</v>
      </c>
      <c r="L77" s="60">
        <f t="shared" ref="L77" si="222">+IFERROR(L76/K76-1,"nm")</f>
        <v>0</v>
      </c>
      <c r="M77" s="60">
        <f t="shared" ref="M77" si="223">+IFERROR(M76/L76-1,"nm")</f>
        <v>0</v>
      </c>
      <c r="N77" s="60">
        <f t="shared" ref="N77" si="224">+IFERROR(N76/M76-1,"nm")</f>
        <v>0</v>
      </c>
    </row>
    <row r="78" spans="1:14" x14ac:dyDescent="0.2">
      <c r="A78" t="s">
        <v>133</v>
      </c>
      <c r="B78">
        <v>0</v>
      </c>
      <c r="C78">
        <v>0</v>
      </c>
      <c r="D78">
        <v>0</v>
      </c>
      <c r="E78">
        <v>1.6156176371592057E-2</v>
      </c>
      <c r="F78">
        <v>1.4652245000628852E-2</v>
      </c>
      <c r="G78">
        <v>9.5967964650648992E-3</v>
      </c>
      <c r="H78">
        <v>8.9062227137784496E-3</v>
      </c>
      <c r="I78">
        <v>1.0733939955320656E-2</v>
      </c>
      <c r="J78" s="60">
        <f>+I78</f>
        <v>1.0733939955320656E-2</v>
      </c>
      <c r="K78" s="60">
        <f t="shared" ref="K78" si="225">+J78</f>
        <v>1.0733939955320656E-2</v>
      </c>
      <c r="L78" s="60">
        <f t="shared" ref="L78" si="226">+K78</f>
        <v>1.0733939955320656E-2</v>
      </c>
      <c r="M78" s="60">
        <f t="shared" ref="M78" si="227">+L78</f>
        <v>1.0733939955320656E-2</v>
      </c>
      <c r="N78" s="60">
        <f t="shared" ref="N78" si="228">+M78</f>
        <v>1.0733939955320656E-2</v>
      </c>
    </row>
    <row r="79" spans="1:14" x14ac:dyDescent="0.2">
      <c r="A79" s="9" t="s">
        <v>143</v>
      </c>
      <c r="B79" s="3">
        <v>498</v>
      </c>
      <c r="C79" s="3">
        <v>639</v>
      </c>
      <c r="D79" s="3">
        <v>709</v>
      </c>
      <c r="E79" s="3">
        <v>849</v>
      </c>
      <c r="F79" s="3">
        <v>929</v>
      </c>
      <c r="G79" s="3">
        <v>885</v>
      </c>
      <c r="H79" s="3">
        <v>982</v>
      </c>
      <c r="I79" s="3">
        <v>920</v>
      </c>
      <c r="J79" s="59">
        <f>+J52*J81</f>
        <v>625.54786683376017</v>
      </c>
      <c r="K79" s="59">
        <f t="shared" ref="K79:N79" si="229">+K52*K81</f>
        <v>625.54786683376017</v>
      </c>
      <c r="L79" s="59">
        <f t="shared" si="229"/>
        <v>625.54786683376017</v>
      </c>
      <c r="M79" s="59">
        <f t="shared" si="229"/>
        <v>625.54786683376017</v>
      </c>
      <c r="N79" s="59">
        <f t="shared" si="229"/>
        <v>625.54786683376017</v>
      </c>
    </row>
    <row r="80" spans="1:14" x14ac:dyDescent="0.2">
      <c r="A80" s="46" t="s">
        <v>129</v>
      </c>
      <c r="B80" s="60" t="str">
        <f>+IFERROR(B79/A79-1,"nm")</f>
        <v>nm</v>
      </c>
      <c r="C80" s="60">
        <f>+IFERROR(C79/B79-1,"nm")</f>
        <v>0.2831325301204819</v>
      </c>
      <c r="D80" s="60">
        <f>+IFERROR(D79/C79-1,"nm")</f>
        <v>0.10954616588419408</v>
      </c>
      <c r="E80" s="60">
        <f t="shared" ref="E80" si="230">+IFERROR(E79/D79-1,"nm")</f>
        <v>0.19746121297602248</v>
      </c>
      <c r="F80" s="60">
        <f t="shared" ref="F80" si="231">+IFERROR(F79/E79-1,"nm")</f>
        <v>9.4228504122497059E-2</v>
      </c>
      <c r="G80" s="60">
        <f t="shared" ref="G80" si="232">+IFERROR(G79/F79-1,"nm")</f>
        <v>-4.7362755651237931E-2</v>
      </c>
      <c r="H80" s="60">
        <f t="shared" ref="H80" si="233">+IFERROR(H79/G79-1,"nm")</f>
        <v>0.1096045197740112</v>
      </c>
      <c r="I80" s="60">
        <f>+IFERROR(I79/H79-1,"nm")</f>
        <v>-6.313645621181263E-2</v>
      </c>
      <c r="J80" s="60">
        <f>+J81+J82</f>
        <v>5.012804446139596E-2</v>
      </c>
      <c r="K80" s="60">
        <f t="shared" ref="K80:N80" si="234">+K81+K82</f>
        <v>5.012804446139596E-2</v>
      </c>
      <c r="L80" s="60">
        <f t="shared" si="234"/>
        <v>5.012804446139596E-2</v>
      </c>
      <c r="M80" s="60">
        <f t="shared" si="234"/>
        <v>5.012804446139596E-2</v>
      </c>
      <c r="N80" s="60">
        <f t="shared" si="234"/>
        <v>5.012804446139596E-2</v>
      </c>
    </row>
    <row r="81" spans="1:14" x14ac:dyDescent="0.2">
      <c r="A81" s="46" t="s">
        <v>133</v>
      </c>
      <c r="B81" s="60">
        <f>+IFERROR(B79/B$21,"nm")</f>
        <v>3.6244541484716154E-2</v>
      </c>
      <c r="C81" s="60">
        <f t="shared" ref="C81:H81" si="235">+IFERROR(C79/C$21,"nm")</f>
        <v>4.3280953671091846E-2</v>
      </c>
      <c r="D81" s="60">
        <f t="shared" si="235"/>
        <v>4.6595688748685596E-2</v>
      </c>
      <c r="E81" s="60">
        <f t="shared" si="235"/>
        <v>5.7152473914506903E-2</v>
      </c>
      <c r="F81" s="60">
        <f t="shared" si="235"/>
        <v>5.8420324487485853E-2</v>
      </c>
      <c r="G81" s="60">
        <f t="shared" si="235"/>
        <v>6.1101905550952774E-2</v>
      </c>
      <c r="H81" s="60">
        <f t="shared" si="235"/>
        <v>5.7162815064904823E-2</v>
      </c>
      <c r="I81" s="60">
        <f>+IFERROR(I79/I$21,"nm")</f>
        <v>5.012804446139596E-2</v>
      </c>
      <c r="J81" s="60">
        <f>+I81</f>
        <v>5.012804446139596E-2</v>
      </c>
      <c r="K81" s="60">
        <f t="shared" ref="K81" si="236">+J81</f>
        <v>5.012804446139596E-2</v>
      </c>
      <c r="L81" s="60">
        <f t="shared" ref="L81" si="237">+K81</f>
        <v>5.012804446139596E-2</v>
      </c>
      <c r="M81" s="60">
        <f t="shared" ref="M81" si="238">+L81</f>
        <v>5.012804446139596E-2</v>
      </c>
      <c r="N81" s="60">
        <f t="shared" ref="N81" si="239">+M81</f>
        <v>5.012804446139596E-2</v>
      </c>
    </row>
    <row r="82" spans="1:14" s="58" customFormat="1" x14ac:dyDescent="0.2">
      <c r="A82" s="58" t="s">
        <v>161</v>
      </c>
      <c r="J82" s="61"/>
      <c r="K82" s="61"/>
      <c r="L82" s="61"/>
      <c r="M82" s="61"/>
      <c r="N82" s="61"/>
    </row>
    <row r="83" spans="1:14" x14ac:dyDescent="0.2">
      <c r="A83" t="s">
        <v>136</v>
      </c>
      <c r="B83">
        <v>993</v>
      </c>
      <c r="C83">
        <v>1372</v>
      </c>
      <c r="D83">
        <v>1507</v>
      </c>
      <c r="E83">
        <v>1807</v>
      </c>
      <c r="F83">
        <v>2376</v>
      </c>
      <c r="G83">
        <v>2490</v>
      </c>
      <c r="H83">
        <v>3243</v>
      </c>
      <c r="I83">
        <v>2365</v>
      </c>
      <c r="J83" s="59">
        <f>+SUM(J85+J89+J93)</f>
        <v>7547</v>
      </c>
      <c r="K83" s="59">
        <f t="shared" ref="K83:N83" si="240">+SUM(K85+K89+K93)</f>
        <v>7547</v>
      </c>
      <c r="L83" s="59">
        <f t="shared" si="240"/>
        <v>7547</v>
      </c>
      <c r="M83" s="59">
        <f t="shared" si="240"/>
        <v>7547</v>
      </c>
      <c r="N83" s="59">
        <f t="shared" si="240"/>
        <v>7547</v>
      </c>
    </row>
    <row r="84" spans="1:14" x14ac:dyDescent="0.2">
      <c r="A84" t="s">
        <v>129</v>
      </c>
      <c r="B84" t="s">
        <v>160</v>
      </c>
      <c r="C84">
        <v>0.38167170191339372</v>
      </c>
      <c r="D84">
        <v>9.8396501457725938E-2</v>
      </c>
      <c r="E84">
        <v>0.19907100199071004</v>
      </c>
      <c r="F84">
        <v>0.31488655229662421</v>
      </c>
      <c r="G84">
        <v>4.7979797979798011E-2</v>
      </c>
      <c r="H84">
        <v>0.30240963855421676</v>
      </c>
      <c r="I84">
        <v>-0.27073697193956214</v>
      </c>
      <c r="J84" s="60">
        <f>+IFERROR(J83/I83-1,"nm")</f>
        <v>2.1911205073995772</v>
      </c>
      <c r="K84" s="60">
        <f t="shared" ref="K84" si="241">+IFERROR(K83/J83-1,"nm")</f>
        <v>0</v>
      </c>
      <c r="L84" s="60">
        <f t="shared" ref="L84" si="242">+IFERROR(L83/K83-1,"nm")</f>
        <v>0</v>
      </c>
      <c r="M84" s="60">
        <f t="shared" ref="M84" si="243">+IFERROR(M83/L83-1,"nm")</f>
        <v>0</v>
      </c>
      <c r="N84" s="60">
        <f t="shared" ref="N84" si="244">+IFERROR(N83/M83-1,"nm")</f>
        <v>0</v>
      </c>
    </row>
    <row r="85" spans="1:14" x14ac:dyDescent="0.2">
      <c r="A85" t="s">
        <v>113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59">
        <f>+I85*(1+J86)</f>
        <v>5416</v>
      </c>
      <c r="K85" s="59">
        <f t="shared" ref="K85" si="245">+J85*(1+K86)</f>
        <v>5416</v>
      </c>
      <c r="L85" s="59">
        <f t="shared" ref="L85" si="246">+K85*(1+L86)</f>
        <v>5416</v>
      </c>
      <c r="M85" s="59">
        <f t="shared" ref="M85" si="247">+L85*(1+M86)</f>
        <v>5416</v>
      </c>
      <c r="N85" s="59">
        <f t="shared" ref="N85" si="248">+M85*(1+N86)</f>
        <v>5416</v>
      </c>
    </row>
    <row r="86" spans="1:14" x14ac:dyDescent="0.2">
      <c r="A86" t="s">
        <v>129</v>
      </c>
      <c r="B86" t="s">
        <v>160</v>
      </c>
      <c r="C86">
        <v>0.28918650793650791</v>
      </c>
      <c r="D86">
        <v>0.12350904193920731</v>
      </c>
      <c r="E86">
        <v>0.19726027397260282</v>
      </c>
      <c r="F86">
        <v>0.21910755148741412</v>
      </c>
      <c r="G86">
        <v>8.7517597372125833E-2</v>
      </c>
      <c r="H86">
        <v>0.24012944983818763</v>
      </c>
      <c r="I86">
        <v>-5.7759220598469052E-2</v>
      </c>
      <c r="J86" s="60">
        <f>+J87+J88</f>
        <v>0</v>
      </c>
      <c r="K86" s="60">
        <f t="shared" ref="K86:N86" si="249">+K87+K88</f>
        <v>0</v>
      </c>
      <c r="L86" s="60">
        <f t="shared" si="249"/>
        <v>0</v>
      </c>
      <c r="M86" s="60">
        <f t="shared" si="249"/>
        <v>0</v>
      </c>
      <c r="N86" s="60">
        <f t="shared" si="249"/>
        <v>0</v>
      </c>
    </row>
    <row r="87" spans="1:14" x14ac:dyDescent="0.2">
      <c r="A87" t="s">
        <v>137</v>
      </c>
      <c r="B87">
        <v>0.28000000000000003</v>
      </c>
      <c r="C87">
        <v>0.33</v>
      </c>
      <c r="D87">
        <v>0.18</v>
      </c>
      <c r="E87">
        <v>0.16</v>
      </c>
      <c r="F87">
        <v>0.25</v>
      </c>
      <c r="G87">
        <v>0.12</v>
      </c>
      <c r="H87">
        <v>0.19</v>
      </c>
      <c r="I87">
        <v>-0.1</v>
      </c>
      <c r="J87" s="60">
        <v>0</v>
      </c>
      <c r="K87" s="60">
        <f t="shared" ref="K87:K88" si="250">+J87</f>
        <v>0</v>
      </c>
      <c r="L87" s="60">
        <f t="shared" ref="L87:L88" si="251">+K87</f>
        <v>0</v>
      </c>
      <c r="M87" s="60">
        <f t="shared" ref="M87:M88" si="252">+L87</f>
        <v>0</v>
      </c>
      <c r="N87" s="60">
        <f t="shared" ref="N87:N88" si="253">+M87</f>
        <v>0</v>
      </c>
    </row>
    <row r="88" spans="1:14" x14ac:dyDescent="0.2">
      <c r="A88" t="s">
        <v>138</v>
      </c>
      <c r="B88" t="s">
        <v>160</v>
      </c>
      <c r="C88">
        <v>-4.0813492063492107E-2</v>
      </c>
      <c r="D88">
        <v>-5.6490958060792684E-2</v>
      </c>
      <c r="E88">
        <v>3.7260273972602814E-2</v>
      </c>
      <c r="F88">
        <v>-3.0892448512585879E-2</v>
      </c>
      <c r="G88">
        <v>-3.2482402627874163E-2</v>
      </c>
      <c r="H88">
        <v>5.0129449838187623E-2</v>
      </c>
      <c r="I88">
        <v>4.2240779401530953E-2</v>
      </c>
      <c r="J88" s="60">
        <v>0</v>
      </c>
      <c r="K88" s="60">
        <f t="shared" si="250"/>
        <v>0</v>
      </c>
      <c r="L88" s="60">
        <f t="shared" si="251"/>
        <v>0</v>
      </c>
      <c r="M88" s="60">
        <f t="shared" si="252"/>
        <v>0</v>
      </c>
      <c r="N88" s="60">
        <f t="shared" si="253"/>
        <v>0</v>
      </c>
    </row>
    <row r="89" spans="1:14" x14ac:dyDescent="0.2">
      <c r="A89" t="s">
        <v>114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59">
        <f>+I89*(1+J90)</f>
        <v>1938</v>
      </c>
      <c r="K89" s="59">
        <f t="shared" ref="K89" si="254">+J89*(1+K90)</f>
        <v>1938</v>
      </c>
      <c r="L89" s="59">
        <f t="shared" ref="L89" si="255">+K89*(1+L90)</f>
        <v>1938</v>
      </c>
      <c r="M89" s="59">
        <f t="shared" ref="M89" si="256">+L89*(1+M90)</f>
        <v>1938</v>
      </c>
      <c r="N89" s="59">
        <f t="shared" ref="N89" si="257">+M89*(1+N90)</f>
        <v>1938</v>
      </c>
    </row>
    <row r="90" spans="1:14" x14ac:dyDescent="0.2">
      <c r="A90" t="s">
        <v>129</v>
      </c>
      <c r="B90" t="s">
        <v>160</v>
      </c>
      <c r="C90">
        <v>0.14054054054054044</v>
      </c>
      <c r="D90">
        <v>0.12606635071090055</v>
      </c>
      <c r="E90">
        <v>0.26936026936026947</v>
      </c>
      <c r="F90">
        <v>0.19893899204244025</v>
      </c>
      <c r="G90">
        <v>4.8672566371681381E-2</v>
      </c>
      <c r="H90">
        <v>0.2378691983122363</v>
      </c>
      <c r="I90">
        <v>-0.17426501917341286</v>
      </c>
      <c r="J90" s="60">
        <f>+J91+J92</f>
        <v>0</v>
      </c>
      <c r="K90" s="60">
        <f t="shared" ref="K90:N90" si="258">+K91+K92</f>
        <v>0</v>
      </c>
      <c r="L90" s="60">
        <f t="shared" si="258"/>
        <v>0</v>
      </c>
      <c r="M90" s="60">
        <f t="shared" si="258"/>
        <v>0</v>
      </c>
      <c r="N90" s="60">
        <f t="shared" si="258"/>
        <v>0</v>
      </c>
    </row>
    <row r="91" spans="1:14" x14ac:dyDescent="0.2">
      <c r="A91" t="s">
        <v>137</v>
      </c>
      <c r="B91">
        <v>7.0000000000000007E-2</v>
      </c>
      <c r="C91">
        <v>0.17</v>
      </c>
      <c r="D91">
        <v>0.18</v>
      </c>
      <c r="E91">
        <v>0.23</v>
      </c>
      <c r="F91">
        <v>0.23</v>
      </c>
      <c r="G91">
        <v>0.08</v>
      </c>
      <c r="H91">
        <v>0.19</v>
      </c>
      <c r="I91">
        <v>-0.21</v>
      </c>
      <c r="J91" s="60">
        <v>0</v>
      </c>
      <c r="K91" s="60">
        <f t="shared" ref="K91:K92" si="259">+J91</f>
        <v>0</v>
      </c>
      <c r="L91" s="60">
        <f t="shared" ref="L91:L92" si="260">+K91</f>
        <v>0</v>
      </c>
      <c r="M91" s="60">
        <f t="shared" ref="M91:M92" si="261">+L91</f>
        <v>0</v>
      </c>
      <c r="N91" s="60">
        <f t="shared" ref="N91:N92" si="262">+M91</f>
        <v>0</v>
      </c>
    </row>
    <row r="92" spans="1:14" x14ac:dyDescent="0.2">
      <c r="A92" t="s">
        <v>138</v>
      </c>
      <c r="B92" t="s">
        <v>160</v>
      </c>
      <c r="C92">
        <v>-2.9459459459459575E-2</v>
      </c>
      <c r="D92">
        <v>-5.3933649289099439E-2</v>
      </c>
      <c r="E92">
        <v>3.9360269360269456E-2</v>
      </c>
      <c r="F92">
        <v>-3.1061007957559755E-2</v>
      </c>
      <c r="G92">
        <v>-3.1327433628318621E-2</v>
      </c>
      <c r="H92">
        <v>4.7869198312236294E-2</v>
      </c>
      <c r="I92">
        <v>3.5734980826587132E-2</v>
      </c>
      <c r="J92" s="60">
        <v>0</v>
      </c>
      <c r="K92" s="60">
        <f t="shared" si="259"/>
        <v>0</v>
      </c>
      <c r="L92" s="60">
        <f t="shared" si="260"/>
        <v>0</v>
      </c>
      <c r="M92" s="60">
        <f t="shared" si="261"/>
        <v>0</v>
      </c>
      <c r="N92" s="60">
        <f t="shared" si="262"/>
        <v>0</v>
      </c>
    </row>
    <row r="93" spans="1:14" x14ac:dyDescent="0.2">
      <c r="A93" t="s">
        <v>115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59">
        <f>+I93*(1+J94)</f>
        <v>193</v>
      </c>
      <c r="K93" s="59">
        <f t="shared" ref="K93" si="263">+J93*(1+K94)</f>
        <v>193</v>
      </c>
      <c r="L93" s="59">
        <f t="shared" ref="L93" si="264">+K93*(1+L94)</f>
        <v>193</v>
      </c>
      <c r="M93" s="59">
        <f t="shared" ref="M93" si="265">+L93*(1+M94)</f>
        <v>193</v>
      </c>
      <c r="N93" s="59">
        <f t="shared" ref="N93" si="266">+M93*(1+N94)</f>
        <v>193</v>
      </c>
    </row>
    <row r="94" spans="1:14" x14ac:dyDescent="0.2">
      <c r="A94" t="s">
        <v>129</v>
      </c>
      <c r="B94" t="s">
        <v>160</v>
      </c>
      <c r="C94">
        <v>3.9682539682539764E-2</v>
      </c>
      <c r="D94">
        <v>-1.5267175572519109E-2</v>
      </c>
      <c r="E94">
        <v>7.7519379844961378E-3</v>
      </c>
      <c r="F94">
        <v>6.1538461538461542E-2</v>
      </c>
      <c r="G94">
        <v>7.2463768115942129E-2</v>
      </c>
      <c r="H94">
        <v>0.31756756756756754</v>
      </c>
      <c r="I94">
        <v>-1.025641025641022E-2</v>
      </c>
      <c r="J94" s="60">
        <f>+J95+J96</f>
        <v>0</v>
      </c>
      <c r="K94" s="60">
        <f t="shared" ref="K94:N94" si="267">+K95+K96</f>
        <v>0</v>
      </c>
      <c r="L94" s="60">
        <f t="shared" si="267"/>
        <v>0</v>
      </c>
      <c r="M94" s="60">
        <f t="shared" si="267"/>
        <v>0</v>
      </c>
      <c r="N94" s="60">
        <f t="shared" si="267"/>
        <v>0</v>
      </c>
    </row>
    <row r="95" spans="1:14" x14ac:dyDescent="0.2">
      <c r="A95" t="s">
        <v>137</v>
      </c>
      <c r="B95">
        <v>0.01</v>
      </c>
      <c r="C95">
        <v>7.0000000000000007E-2</v>
      </c>
      <c r="D95">
        <v>0.03</v>
      </c>
      <c r="E95">
        <v>-0.01</v>
      </c>
      <c r="F95">
        <v>0.08</v>
      </c>
      <c r="G95">
        <v>0.11</v>
      </c>
      <c r="H95">
        <v>0.26</v>
      </c>
      <c r="I95">
        <v>-0.06</v>
      </c>
      <c r="J95" s="60">
        <v>0</v>
      </c>
      <c r="K95" s="60">
        <f t="shared" ref="K95:K96" si="268">+J95</f>
        <v>0</v>
      </c>
      <c r="L95" s="60">
        <f t="shared" ref="L95:L96" si="269">+K95</f>
        <v>0</v>
      </c>
      <c r="M95" s="60">
        <f t="shared" ref="M95:M96" si="270">+L95</f>
        <v>0</v>
      </c>
      <c r="N95" s="60">
        <f t="shared" ref="N95:N96" si="271">+M95</f>
        <v>0</v>
      </c>
    </row>
    <row r="96" spans="1:14" x14ac:dyDescent="0.2">
      <c r="A96" t="s">
        <v>138</v>
      </c>
      <c r="B96" t="s">
        <v>160</v>
      </c>
      <c r="C96">
        <v>-3.0317460317460243E-2</v>
      </c>
      <c r="D96">
        <v>-4.5267175572519108E-2</v>
      </c>
      <c r="E96">
        <v>1.775193798449614E-2</v>
      </c>
      <c r="F96">
        <v>-1.846153846153846E-2</v>
      </c>
      <c r="G96">
        <v>-3.7536231884057872E-2</v>
      </c>
      <c r="H96">
        <v>5.7567567567567535E-2</v>
      </c>
      <c r="I96">
        <v>4.9743589743589778E-2</v>
      </c>
      <c r="J96" s="60">
        <v>0</v>
      </c>
      <c r="K96" s="60">
        <f t="shared" si="268"/>
        <v>0</v>
      </c>
      <c r="L96" s="60">
        <f t="shared" si="269"/>
        <v>0</v>
      </c>
      <c r="M96" s="60">
        <f t="shared" si="270"/>
        <v>0</v>
      </c>
      <c r="N96" s="60">
        <f t="shared" si="271"/>
        <v>0</v>
      </c>
    </row>
    <row r="97" spans="1:14" x14ac:dyDescent="0.2">
      <c r="A97" t="s">
        <v>130</v>
      </c>
      <c r="B97">
        <v>1039</v>
      </c>
      <c r="C97">
        <v>1420</v>
      </c>
      <c r="D97">
        <v>1561</v>
      </c>
      <c r="E97">
        <v>1863</v>
      </c>
      <c r="F97">
        <v>2426</v>
      </c>
      <c r="G97">
        <v>2534</v>
      </c>
      <c r="H97">
        <v>3289</v>
      </c>
      <c r="I97">
        <v>2406</v>
      </c>
      <c r="J97" s="59">
        <f>+J83*J99</f>
        <v>989.37950198877581</v>
      </c>
      <c r="K97" s="59">
        <f t="shared" ref="K97:N97" si="272">+K83*K99</f>
        <v>989.37950198877581</v>
      </c>
      <c r="L97" s="59">
        <f t="shared" si="272"/>
        <v>989.37950198877581</v>
      </c>
      <c r="M97" s="59">
        <f t="shared" si="272"/>
        <v>989.37950198877581</v>
      </c>
      <c r="N97" s="59">
        <f t="shared" si="272"/>
        <v>989.37950198877581</v>
      </c>
    </row>
    <row r="98" spans="1:14" x14ac:dyDescent="0.2">
      <c r="A98" t="s">
        <v>129</v>
      </c>
      <c r="B98" t="s">
        <v>160</v>
      </c>
      <c r="C98">
        <v>0.36669874879692022</v>
      </c>
      <c r="D98">
        <v>9.9295774647887303E-2</v>
      </c>
      <c r="E98">
        <v>0.19346572709801402</v>
      </c>
      <c r="F98">
        <v>0.3022007514761138</v>
      </c>
      <c r="G98">
        <v>4.4517724649629109E-2</v>
      </c>
      <c r="H98">
        <v>0.29794790844514596</v>
      </c>
      <c r="I98">
        <v>-0.26847065977500761</v>
      </c>
      <c r="J98" s="60">
        <f t="shared" ref="J98" si="273">+IFERROR(J97/I97-1,"nm")</f>
        <v>-0.5887865744020051</v>
      </c>
      <c r="K98" s="60">
        <f t="shared" ref="K98" si="274">+IFERROR(K97/J97-1,"nm")</f>
        <v>0</v>
      </c>
      <c r="L98" s="60">
        <f t="shared" ref="L98" si="275">+IFERROR(L97/K97-1,"nm")</f>
        <v>0</v>
      </c>
      <c r="M98" s="60">
        <f t="shared" ref="M98" si="276">+IFERROR(M97/L97-1,"nm")</f>
        <v>0</v>
      </c>
      <c r="N98" s="60">
        <f t="shared" ref="N98" si="277">+IFERROR(N97/M97-1,"nm")</f>
        <v>0</v>
      </c>
    </row>
    <row r="99" spans="1:14" x14ac:dyDescent="0.2">
      <c r="A99" t="s">
        <v>131</v>
      </c>
      <c r="B99">
        <v>7.5618631732168845E-2</v>
      </c>
      <c r="C99">
        <v>9.6179897046870771E-2</v>
      </c>
      <c r="D99">
        <v>0.10258937960042061</v>
      </c>
      <c r="E99">
        <v>0.12541231908448333</v>
      </c>
      <c r="F99">
        <v>0.15255942648723431</v>
      </c>
      <c r="G99">
        <v>0.17495167080916874</v>
      </c>
      <c r="H99">
        <v>0.19145468304325047</v>
      </c>
      <c r="I99">
        <v>0.13109573366752031</v>
      </c>
      <c r="J99" s="60">
        <f>+I99</f>
        <v>0.13109573366752031</v>
      </c>
      <c r="K99" s="60">
        <f t="shared" ref="K99" si="278">+J99</f>
        <v>0.13109573366752031</v>
      </c>
      <c r="L99" s="60">
        <f t="shared" ref="L99" si="279">+K99</f>
        <v>0.13109573366752031</v>
      </c>
      <c r="M99" s="60">
        <f t="shared" ref="M99" si="280">+L99</f>
        <v>0.13109573366752031</v>
      </c>
      <c r="N99" s="60">
        <f t="shared" ref="N99" si="281">+M99</f>
        <v>0.13109573366752031</v>
      </c>
    </row>
    <row r="100" spans="1:14" x14ac:dyDescent="0.2">
      <c r="A100" t="s">
        <v>132</v>
      </c>
      <c r="B100">
        <v>46</v>
      </c>
      <c r="C100">
        <v>48</v>
      </c>
      <c r="D100">
        <v>54</v>
      </c>
      <c r="E100">
        <v>56</v>
      </c>
      <c r="F100">
        <v>50</v>
      </c>
      <c r="G100">
        <v>44</v>
      </c>
      <c r="H100">
        <v>46</v>
      </c>
      <c r="I100">
        <v>41</v>
      </c>
      <c r="J100" s="59">
        <f>+J103*J110</f>
        <v>16.85975044951779</v>
      </c>
      <c r="K100" s="59">
        <f t="shared" ref="K100:N100" si="282">+K103*K110</f>
        <v>16.85975044951779</v>
      </c>
      <c r="L100" s="59">
        <f t="shared" si="282"/>
        <v>16.85975044951779</v>
      </c>
      <c r="M100" s="59">
        <f t="shared" si="282"/>
        <v>16.85975044951779</v>
      </c>
      <c r="N100" s="59">
        <f t="shared" si="282"/>
        <v>16.85975044951779</v>
      </c>
    </row>
    <row r="101" spans="1:14" x14ac:dyDescent="0.2">
      <c r="A101" t="s">
        <v>129</v>
      </c>
      <c r="B101" t="s">
        <v>160</v>
      </c>
      <c r="C101">
        <v>4.3478260869565188E-2</v>
      </c>
      <c r="D101">
        <v>0.125</v>
      </c>
      <c r="E101">
        <v>3.7037037037036979E-2</v>
      </c>
      <c r="F101">
        <v>-0.1071428571428571</v>
      </c>
      <c r="G101">
        <v>-0.12</v>
      </c>
      <c r="H101">
        <v>4.5454545454545414E-2</v>
      </c>
      <c r="I101">
        <v>-0.10869565217391308</v>
      </c>
      <c r="J101" s="60">
        <f t="shared" ref="J101" si="283">+IFERROR(J100/I100-1,"nm")</f>
        <v>-0.5887865744020051</v>
      </c>
      <c r="K101" s="60">
        <f>+IFERROR(K100/J100-1,"nm")</f>
        <v>0</v>
      </c>
      <c r="L101" s="60">
        <f t="shared" ref="L101" si="284">+IFERROR(L100/K100-1,"nm")</f>
        <v>0</v>
      </c>
      <c r="M101" s="60">
        <f t="shared" ref="M101" si="285">+IFERROR(M100/L100-1,"nm")</f>
        <v>0</v>
      </c>
      <c r="N101" s="60">
        <f t="shared" ref="N101" si="286">+IFERROR(N100/M100-1,"nm")</f>
        <v>0</v>
      </c>
    </row>
    <row r="102" spans="1:14" x14ac:dyDescent="0.2">
      <c r="A102" t="s">
        <v>133</v>
      </c>
      <c r="B102">
        <v>3.3478893740902477E-3</v>
      </c>
      <c r="C102">
        <v>3.251151449471688E-3</v>
      </c>
      <c r="D102">
        <v>3.5488958990536278E-3</v>
      </c>
      <c r="E102">
        <v>3.7697744867048132E-3</v>
      </c>
      <c r="F102">
        <v>3.1442585838259338E-3</v>
      </c>
      <c r="G102">
        <v>3.0378348522507597E-3</v>
      </c>
      <c r="H102">
        <v>2.6776878747307759E-3</v>
      </c>
      <c r="I102">
        <v>2.2339671988230807E-3</v>
      </c>
      <c r="J102" s="60">
        <f t="shared" ref="J102:N102" si="287">+IFERROR(J100/J$21,"nm")</f>
        <v>9.1863730450159596E-4</v>
      </c>
      <c r="K102" s="60">
        <f t="shared" si="287"/>
        <v>9.1863730450159596E-4</v>
      </c>
      <c r="L102" s="60">
        <f t="shared" si="287"/>
        <v>9.1863730450159596E-4</v>
      </c>
      <c r="M102" s="60">
        <f t="shared" si="287"/>
        <v>9.1863730450159596E-4</v>
      </c>
      <c r="N102" s="60">
        <f t="shared" si="287"/>
        <v>9.1863730450159596E-4</v>
      </c>
    </row>
    <row r="103" spans="1:14" x14ac:dyDescent="0.2">
      <c r="A103" t="s">
        <v>142</v>
      </c>
      <c r="B103" s="60">
        <f>+IFERROR(B100/B110,"nm")</f>
        <v>0.18110236220472442</v>
      </c>
      <c r="C103" s="60">
        <f t="shared" ref="C103:I103" si="288">+IFERROR(C100/C110,"nm")</f>
        <v>0.20512820512820512</v>
      </c>
      <c r="D103" s="60">
        <f t="shared" si="288"/>
        <v>0.24</v>
      </c>
      <c r="E103" s="60">
        <f t="shared" si="288"/>
        <v>0.21875</v>
      </c>
      <c r="F103" s="60">
        <f t="shared" si="288"/>
        <v>0.2109704641350211</v>
      </c>
      <c r="G103" s="60">
        <f t="shared" si="288"/>
        <v>0.20560747663551401</v>
      </c>
      <c r="H103" s="60">
        <f t="shared" si="288"/>
        <v>0.15972222222222221</v>
      </c>
      <c r="I103" s="60">
        <f t="shared" si="288"/>
        <v>0.13531353135313531</v>
      </c>
      <c r="J103" s="60">
        <f>+I103</f>
        <v>0.13531353135313531</v>
      </c>
      <c r="K103" s="60">
        <f t="shared" ref="K103" si="289">+J103</f>
        <v>0.13531353135313531</v>
      </c>
      <c r="L103" s="60">
        <f t="shared" ref="L103" si="290">+K103</f>
        <v>0.13531353135313531</v>
      </c>
      <c r="M103" s="60">
        <f t="shared" ref="M103" si="291">+L103</f>
        <v>0.13531353135313531</v>
      </c>
      <c r="N103" s="60">
        <f t="shared" ref="N103" si="292">+M103</f>
        <v>0.13531353135313531</v>
      </c>
    </row>
    <row r="104" spans="1:14" x14ac:dyDescent="0.2">
      <c r="A104" t="s">
        <v>134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+J97-J100</f>
        <v>972.51975153925798</v>
      </c>
      <c r="K104" s="59">
        <f t="shared" ref="K104:N104" si="293">+K97-K100</f>
        <v>972.51975153925798</v>
      </c>
      <c r="L104" s="59">
        <f t="shared" si="293"/>
        <v>972.51975153925798</v>
      </c>
      <c r="M104" s="59">
        <f t="shared" si="293"/>
        <v>972.51975153925798</v>
      </c>
      <c r="N104" s="59">
        <f t="shared" si="293"/>
        <v>972.51975153925798</v>
      </c>
    </row>
    <row r="105" spans="1:14" x14ac:dyDescent="0.2">
      <c r="A105" t="s">
        <v>129</v>
      </c>
      <c r="B105" t="s">
        <v>160</v>
      </c>
      <c r="C105">
        <v>0.38167170191339372</v>
      </c>
      <c r="D105">
        <v>9.8396501457725938E-2</v>
      </c>
      <c r="E105">
        <v>0.19907100199071004</v>
      </c>
      <c r="F105">
        <v>0.31488655229662421</v>
      </c>
      <c r="G105">
        <v>4.7979797979798011E-2</v>
      </c>
      <c r="H105">
        <v>0.30240963855421676</v>
      </c>
      <c r="I105">
        <v>-0.27073697193956214</v>
      </c>
      <c r="J105" s="60">
        <f t="shared" ref="J105" si="294">+IFERROR(J104/I104-1,"nm")</f>
        <v>-0.5887865744020051</v>
      </c>
      <c r="K105" s="60">
        <f t="shared" ref="K105" si="295">+IFERROR(K104/J104-1,"nm")</f>
        <v>0</v>
      </c>
      <c r="L105" s="60">
        <f t="shared" ref="L105" si="296">+IFERROR(L104/K104-1,"nm")</f>
        <v>0</v>
      </c>
      <c r="M105" s="60">
        <f t="shared" ref="M105" si="297">+IFERROR(M104/L104-1,"nm")</f>
        <v>0</v>
      </c>
      <c r="N105" s="60">
        <f t="shared" ref="N105" si="298">+IFERROR(N104/M104-1,"nm")</f>
        <v>0</v>
      </c>
    </row>
    <row r="106" spans="1:14" x14ac:dyDescent="0.2">
      <c r="A106" t="s">
        <v>131</v>
      </c>
      <c r="B106">
        <v>7.2270742358078607E-2</v>
      </c>
      <c r="C106">
        <v>9.2928745597399082E-2</v>
      </c>
      <c r="D106">
        <v>9.9040483701366977E-2</v>
      </c>
      <c r="E106">
        <v>0.12164254459777853</v>
      </c>
      <c r="F106">
        <v>0.14941516790340836</v>
      </c>
      <c r="G106">
        <v>0.17191383595691798</v>
      </c>
      <c r="H106">
        <v>0.1887769951685197</v>
      </c>
      <c r="I106">
        <v>0.12886176646869721</v>
      </c>
      <c r="J106" s="60">
        <f t="shared" ref="J106:N106" si="299">+IFERROR(J104/J$21,"nm")</f>
        <v>5.298968841820182E-2</v>
      </c>
      <c r="K106" s="60">
        <f t="shared" si="299"/>
        <v>5.298968841820182E-2</v>
      </c>
      <c r="L106" s="60">
        <f t="shared" si="299"/>
        <v>5.298968841820182E-2</v>
      </c>
      <c r="M106" s="60">
        <f t="shared" si="299"/>
        <v>5.298968841820182E-2</v>
      </c>
      <c r="N106" s="60">
        <f t="shared" si="299"/>
        <v>5.298968841820182E-2</v>
      </c>
    </row>
    <row r="107" spans="1:14" x14ac:dyDescent="0.2">
      <c r="A107" t="s">
        <v>135</v>
      </c>
      <c r="B107">
        <v>0</v>
      </c>
      <c r="C107">
        <v>0</v>
      </c>
      <c r="D107">
        <v>0</v>
      </c>
      <c r="E107">
        <v>76</v>
      </c>
      <c r="F107">
        <v>49</v>
      </c>
      <c r="G107">
        <v>28</v>
      </c>
      <c r="H107">
        <v>94</v>
      </c>
      <c r="I107">
        <v>78</v>
      </c>
      <c r="J107" s="59">
        <f>+J83*J109</f>
        <v>32.074647196643603</v>
      </c>
      <c r="K107" s="59">
        <f t="shared" ref="K107:N107" si="300">+K83*K109</f>
        <v>32.074647196643603</v>
      </c>
      <c r="L107" s="59">
        <f t="shared" si="300"/>
        <v>32.074647196643603</v>
      </c>
      <c r="M107" s="59">
        <f t="shared" si="300"/>
        <v>32.074647196643603</v>
      </c>
      <c r="N107" s="59">
        <f t="shared" si="300"/>
        <v>32.074647196643603</v>
      </c>
    </row>
    <row r="108" spans="1:14" x14ac:dyDescent="0.2">
      <c r="A108" t="s">
        <v>129</v>
      </c>
      <c r="B108" t="s">
        <v>160</v>
      </c>
      <c r="C108" t="s">
        <v>160</v>
      </c>
      <c r="D108" t="s">
        <v>160</v>
      </c>
      <c r="E108" t="s">
        <v>160</v>
      </c>
      <c r="F108">
        <v>-0.35526315789473684</v>
      </c>
      <c r="G108">
        <v>-0.4285714285714286</v>
      </c>
      <c r="H108">
        <v>2.3571428571428572</v>
      </c>
      <c r="I108">
        <v>-0.17021276595744683</v>
      </c>
      <c r="J108" s="60">
        <f t="shared" ref="J108" si="301">+IFERROR(J107/I107-1,"nm")</f>
        <v>-0.5887865744020051</v>
      </c>
      <c r="K108" s="60">
        <f t="shared" ref="K108" si="302">+IFERROR(K107/J107-1,"nm")</f>
        <v>0</v>
      </c>
      <c r="L108" s="60">
        <f t="shared" ref="L108" si="303">+IFERROR(L107/K107-1,"nm")</f>
        <v>0</v>
      </c>
      <c r="M108" s="60">
        <f t="shared" ref="M108" si="304">+IFERROR(M107/L107-1,"nm")</f>
        <v>0</v>
      </c>
      <c r="N108" s="60">
        <f t="shared" ref="N108" si="305">+IFERROR(N107/M107-1,"nm")</f>
        <v>0</v>
      </c>
    </row>
    <row r="109" spans="1:14" x14ac:dyDescent="0.2">
      <c r="A109" t="s">
        <v>133</v>
      </c>
      <c r="B109">
        <v>0</v>
      </c>
      <c r="C109">
        <v>0</v>
      </c>
      <c r="D109">
        <v>0</v>
      </c>
      <c r="E109">
        <v>5.1161225176708175E-3</v>
      </c>
      <c r="F109">
        <v>3.081373412149415E-3</v>
      </c>
      <c r="G109">
        <v>1.9331676332504833E-3</v>
      </c>
      <c r="H109">
        <v>5.4717969614063678E-3</v>
      </c>
      <c r="I109">
        <v>4.2499863782487881E-3</v>
      </c>
      <c r="J109" s="60">
        <f>+I109</f>
        <v>4.2499863782487881E-3</v>
      </c>
      <c r="K109" s="60">
        <f t="shared" ref="K109" si="306">+J109</f>
        <v>4.2499863782487881E-3</v>
      </c>
      <c r="L109" s="60">
        <f t="shared" ref="L109" si="307">+K109</f>
        <v>4.2499863782487881E-3</v>
      </c>
      <c r="M109" s="60">
        <f t="shared" ref="M109" si="308">+L109</f>
        <v>4.2499863782487881E-3</v>
      </c>
      <c r="N109" s="60">
        <f t="shared" ref="N109" si="309">+M109</f>
        <v>4.2499863782487881E-3</v>
      </c>
    </row>
    <row r="110" spans="1:14" x14ac:dyDescent="0.2">
      <c r="A110" s="9" t="s">
        <v>143</v>
      </c>
      <c r="B110" s="3">
        <v>254</v>
      </c>
      <c r="C110" s="3">
        <v>234</v>
      </c>
      <c r="D110" s="3">
        <v>225</v>
      </c>
      <c r="E110" s="3">
        <v>256</v>
      </c>
      <c r="F110" s="3">
        <v>237</v>
      </c>
      <c r="G110" s="3">
        <v>214</v>
      </c>
      <c r="H110" s="3">
        <v>288</v>
      </c>
      <c r="I110" s="3">
        <v>303</v>
      </c>
      <c r="J110" s="59">
        <f>+J83*J112</f>
        <v>124.59766795619245</v>
      </c>
      <c r="K110" s="59">
        <f t="shared" ref="K110:N110" si="310">+K83*K112</f>
        <v>124.59766795619245</v>
      </c>
      <c r="L110" s="59">
        <f t="shared" si="310"/>
        <v>124.59766795619245</v>
      </c>
      <c r="M110" s="59">
        <f t="shared" si="310"/>
        <v>124.59766795619245</v>
      </c>
      <c r="N110" s="59">
        <f t="shared" si="310"/>
        <v>124.59766795619245</v>
      </c>
    </row>
    <row r="111" spans="1:14" x14ac:dyDescent="0.2">
      <c r="A111" s="46" t="s">
        <v>129</v>
      </c>
      <c r="B111" s="60" t="str">
        <f>+IFERROR(B110/A110-1,"nm")</f>
        <v>nm</v>
      </c>
      <c r="C111" s="60">
        <f>+IFERROR(C110/B110-1,"nm")</f>
        <v>-7.8740157480314932E-2</v>
      </c>
      <c r="D111" s="60">
        <f>+IFERROR(D110/C110-1,"nm")</f>
        <v>-3.8461538461538436E-2</v>
      </c>
      <c r="E111" s="60">
        <f t="shared" ref="E111" si="311">+IFERROR(E110/D110-1,"nm")</f>
        <v>0.13777777777777778</v>
      </c>
      <c r="F111" s="60">
        <f t="shared" ref="F111" si="312">+IFERROR(F110/E110-1,"nm")</f>
        <v>-7.421875E-2</v>
      </c>
      <c r="G111" s="60">
        <f t="shared" ref="G111" si="313">+IFERROR(G110/F110-1,"nm")</f>
        <v>-9.7046413502109741E-2</v>
      </c>
      <c r="H111" s="60">
        <f t="shared" ref="H111" si="314">+IFERROR(H110/G110-1,"nm")</f>
        <v>0.34579439252336441</v>
      </c>
      <c r="I111" s="60">
        <f>+IFERROR(I110/H110-1,"nm")</f>
        <v>5.2083333333333259E-2</v>
      </c>
      <c r="J111" s="60">
        <f>+J112+J113</f>
        <v>1.650956246935106E-2</v>
      </c>
      <c r="K111" s="60">
        <f t="shared" ref="K111:N111" si="315">+K112+K113</f>
        <v>1.650956246935106E-2</v>
      </c>
      <c r="L111" s="60">
        <f t="shared" si="315"/>
        <v>1.650956246935106E-2</v>
      </c>
      <c r="M111" s="60">
        <f t="shared" si="315"/>
        <v>1.650956246935106E-2</v>
      </c>
      <c r="N111" s="60">
        <f t="shared" si="315"/>
        <v>1.650956246935106E-2</v>
      </c>
    </row>
    <row r="112" spans="1:14" x14ac:dyDescent="0.2">
      <c r="A112" s="46" t="s">
        <v>133</v>
      </c>
      <c r="B112" s="60">
        <f>+IFERROR(B110/B$21,"nm")</f>
        <v>1.8486171761280933E-2</v>
      </c>
      <c r="C112" s="60">
        <f t="shared" ref="C112:H112" si="316">+IFERROR(C110/C$21,"nm")</f>
        <v>1.5849363316174477E-2</v>
      </c>
      <c r="D112" s="60">
        <f t="shared" si="316"/>
        <v>1.4787066246056782E-2</v>
      </c>
      <c r="E112" s="60">
        <f t="shared" si="316"/>
        <v>1.7233254796364859E-2</v>
      </c>
      <c r="F112" s="60">
        <f t="shared" si="316"/>
        <v>1.4903785687334926E-2</v>
      </c>
      <c r="G112" s="60">
        <f t="shared" si="316"/>
        <v>1.4774924054128693E-2</v>
      </c>
      <c r="H112" s="60">
        <f t="shared" si="316"/>
        <v>1.6764654520053553E-2</v>
      </c>
      <c r="I112" s="60">
        <f>+IFERROR(I110/I$21,"nm")</f>
        <v>1.650956246935106E-2</v>
      </c>
      <c r="J112" s="60">
        <f>+I112</f>
        <v>1.650956246935106E-2</v>
      </c>
      <c r="K112" s="60">
        <f t="shared" ref="K112" si="317">+J112</f>
        <v>1.650956246935106E-2</v>
      </c>
      <c r="L112" s="60">
        <f t="shared" ref="L112" si="318">+K112</f>
        <v>1.650956246935106E-2</v>
      </c>
      <c r="M112" s="60">
        <f t="shared" ref="M112" si="319">+L112</f>
        <v>1.650956246935106E-2</v>
      </c>
      <c r="N112" s="60">
        <f t="shared" ref="N112" si="320">+M112</f>
        <v>1.650956246935106E-2</v>
      </c>
    </row>
    <row r="113" spans="1:14" s="58" customFormat="1" x14ac:dyDescent="0.2">
      <c r="A113" s="58" t="s">
        <v>162</v>
      </c>
    </row>
    <row r="114" spans="1:14" x14ac:dyDescent="0.2">
      <c r="A114" t="s">
        <v>136</v>
      </c>
      <c r="B114">
        <v>918</v>
      </c>
      <c r="C114">
        <v>1066</v>
      </c>
      <c r="D114">
        <v>1040</v>
      </c>
      <c r="E114">
        <v>1189</v>
      </c>
      <c r="F114">
        <v>1323</v>
      </c>
      <c r="G114">
        <v>1184</v>
      </c>
      <c r="H114">
        <v>1530</v>
      </c>
      <c r="I114">
        <v>1896</v>
      </c>
      <c r="J114" s="59">
        <f>+SUM(J116+J120+J124)</f>
        <v>5955</v>
      </c>
      <c r="K114" s="59">
        <f t="shared" ref="K114:N114" si="321">+SUM(K116+K120+K124)</f>
        <v>5955</v>
      </c>
      <c r="L114" s="59">
        <f t="shared" si="321"/>
        <v>5955</v>
      </c>
      <c r="M114" s="59">
        <f t="shared" si="321"/>
        <v>5955</v>
      </c>
      <c r="N114" s="59">
        <f t="shared" si="321"/>
        <v>5955</v>
      </c>
    </row>
    <row r="115" spans="1:14" x14ac:dyDescent="0.2">
      <c r="A115" t="s">
        <v>129</v>
      </c>
      <c r="B115" t="s">
        <v>160</v>
      </c>
      <c r="C115">
        <v>0.16122004357298469</v>
      </c>
      <c r="D115">
        <v>-2.4390243902439046E-2</v>
      </c>
      <c r="E115">
        <v>0.1432692307692307</v>
      </c>
      <c r="F115">
        <v>0.11269974768713209</v>
      </c>
      <c r="G115">
        <v>-0.1050642479213908</v>
      </c>
      <c r="H115">
        <v>0.29222972972972983</v>
      </c>
      <c r="I115">
        <v>0.23921568627450984</v>
      </c>
      <c r="J115" s="60">
        <f>+IFERROR(J114/I114-1,"nm")</f>
        <v>2.1408227848101267</v>
      </c>
      <c r="K115" s="60">
        <f t="shared" ref="K115" si="322">+IFERROR(K114/J114-1,"nm")</f>
        <v>0</v>
      </c>
      <c r="L115" s="60">
        <f t="shared" ref="L115" si="323">+IFERROR(L114/K114-1,"nm")</f>
        <v>0</v>
      </c>
      <c r="M115" s="60">
        <f t="shared" ref="M115" si="324">+IFERROR(M114/L114-1,"nm")</f>
        <v>0</v>
      </c>
      <c r="N115" s="60">
        <f t="shared" ref="N115" si="325">+IFERROR(N114/M114-1,"nm")</f>
        <v>0</v>
      </c>
    </row>
    <row r="116" spans="1:14" x14ac:dyDescent="0.2">
      <c r="A116" t="s">
        <v>113</v>
      </c>
      <c r="B116">
        <v>3093</v>
      </c>
      <c r="C116">
        <v>3106</v>
      </c>
      <c r="D116">
        <v>3482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59">
        <f>+I116*(1+J117)</f>
        <v>4111</v>
      </c>
      <c r="K116" s="59">
        <f t="shared" ref="K116" si="326">+J116*(1+K117)</f>
        <v>4111</v>
      </c>
      <c r="L116" s="59">
        <f t="shared" ref="L116" si="327">+K116*(1+L117)</f>
        <v>4111</v>
      </c>
      <c r="M116" s="59">
        <f t="shared" ref="M116" si="328">+L116*(1+M117)</f>
        <v>4111</v>
      </c>
      <c r="N116" s="59">
        <f t="shared" ref="N116" si="329">+M116*(1+N117)</f>
        <v>4111</v>
      </c>
    </row>
    <row r="117" spans="1:14" x14ac:dyDescent="0.2">
      <c r="A117" t="s">
        <v>129</v>
      </c>
      <c r="B117" t="s">
        <v>160</v>
      </c>
      <c r="C117">
        <v>4.2030391205949424E-3</v>
      </c>
      <c r="D117">
        <v>0.1210560206052802</v>
      </c>
      <c r="E117">
        <v>2.6708788052843158E-2</v>
      </c>
      <c r="F117">
        <v>1.3146853146853044E-2</v>
      </c>
      <c r="G117">
        <v>-4.7763666482606326E-2</v>
      </c>
      <c r="H117">
        <v>6.0887213685126174E-2</v>
      </c>
      <c r="I117">
        <v>0.12353101940420874</v>
      </c>
      <c r="J117" s="60">
        <f>+J118+J119</f>
        <v>0</v>
      </c>
      <c r="K117" s="60">
        <f t="shared" ref="K117:N117" si="330">+K118+K119</f>
        <v>0</v>
      </c>
      <c r="L117" s="60">
        <f t="shared" si="330"/>
        <v>0</v>
      </c>
      <c r="M117" s="60">
        <f t="shared" si="330"/>
        <v>0</v>
      </c>
      <c r="N117" s="60">
        <f t="shared" si="330"/>
        <v>0</v>
      </c>
    </row>
    <row r="118" spans="1:14" x14ac:dyDescent="0.2">
      <c r="A118" t="s">
        <v>137</v>
      </c>
      <c r="B118">
        <v>0.16</v>
      </c>
      <c r="C118">
        <v>0.24</v>
      </c>
      <c r="D118">
        <v>0.16</v>
      </c>
      <c r="E118">
        <v>0.09</v>
      </c>
      <c r="F118">
        <v>0.12</v>
      </c>
      <c r="G118">
        <v>0</v>
      </c>
      <c r="H118">
        <v>0.08</v>
      </c>
      <c r="I118">
        <v>0.17</v>
      </c>
      <c r="J118" s="60">
        <v>0</v>
      </c>
      <c r="K118" s="60">
        <f t="shared" ref="K118:K119" si="331">+J118</f>
        <v>0</v>
      </c>
      <c r="L118" s="60">
        <f t="shared" ref="L118:L119" si="332">+K118</f>
        <v>0</v>
      </c>
      <c r="M118" s="60">
        <f t="shared" ref="M118:M119" si="333">+L118</f>
        <v>0</v>
      </c>
      <c r="N118" s="60">
        <f t="shared" ref="N118:N119" si="334">+M118</f>
        <v>0</v>
      </c>
    </row>
    <row r="119" spans="1:14" x14ac:dyDescent="0.2">
      <c r="A119" t="s">
        <v>138</v>
      </c>
      <c r="B119" t="s">
        <v>160</v>
      </c>
      <c r="C119">
        <v>-0.23579696087940505</v>
      </c>
      <c r="D119">
        <v>-3.8943979394719802E-2</v>
      </c>
      <c r="E119">
        <v>-6.3291211947156839E-2</v>
      </c>
      <c r="F119">
        <v>-0.10685314685314695</v>
      </c>
      <c r="G119">
        <v>-4.7763666482606326E-2</v>
      </c>
      <c r="H119">
        <v>-1.9112786314873828E-2</v>
      </c>
      <c r="I119">
        <v>-4.646898059579127E-2</v>
      </c>
      <c r="J119" s="60">
        <v>0</v>
      </c>
      <c r="K119" s="60">
        <f t="shared" si="331"/>
        <v>0</v>
      </c>
      <c r="L119" s="60">
        <f t="shared" si="332"/>
        <v>0</v>
      </c>
      <c r="M119" s="60">
        <f t="shared" si="333"/>
        <v>0</v>
      </c>
      <c r="N119" s="60">
        <f t="shared" si="334"/>
        <v>0</v>
      </c>
    </row>
    <row r="120" spans="1:14" x14ac:dyDescent="0.2">
      <c r="A120" t="s">
        <v>114</v>
      </c>
      <c r="B120">
        <v>1251</v>
      </c>
      <c r="C120">
        <v>1175</v>
      </c>
      <c r="D120">
        <v>1241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59">
        <f>+I120*(1+J121)</f>
        <v>1610</v>
      </c>
      <c r="K120" s="59">
        <f t="shared" ref="K120" si="335">+J120*(1+K121)</f>
        <v>1610</v>
      </c>
      <c r="L120" s="59">
        <f t="shared" ref="L120" si="336">+K120*(1+L121)</f>
        <v>1610</v>
      </c>
      <c r="M120" s="59">
        <f t="shared" ref="M120" si="337">+L120*(1+M121)</f>
        <v>1610</v>
      </c>
      <c r="N120" s="59">
        <f t="shared" ref="N120" si="338">+M120*(1+N121)</f>
        <v>1610</v>
      </c>
    </row>
    <row r="121" spans="1:14" x14ac:dyDescent="0.2">
      <c r="A121" t="s">
        <v>129</v>
      </c>
      <c r="B121" t="s">
        <v>160</v>
      </c>
      <c r="C121">
        <v>-6.0751398880895313E-2</v>
      </c>
      <c r="D121">
        <v>5.617021276595735E-2</v>
      </c>
      <c r="E121">
        <v>8.5414987912973306E-2</v>
      </c>
      <c r="F121">
        <v>3.563474387527843E-2</v>
      </c>
      <c r="G121">
        <v>-2.1505376344086002E-2</v>
      </c>
      <c r="H121">
        <v>9.4505494505494614E-2</v>
      </c>
      <c r="I121">
        <v>7.7643908969210251E-2</v>
      </c>
      <c r="J121" s="60">
        <f>+J122+J123</f>
        <v>0</v>
      </c>
      <c r="K121" s="60">
        <f t="shared" ref="K121:N121" si="339">+K122+K123</f>
        <v>0</v>
      </c>
      <c r="L121" s="60">
        <f t="shared" si="339"/>
        <v>0</v>
      </c>
      <c r="M121" s="60">
        <f t="shared" si="339"/>
        <v>0</v>
      </c>
      <c r="N121" s="60">
        <f t="shared" si="339"/>
        <v>0</v>
      </c>
    </row>
    <row r="122" spans="1:14" x14ac:dyDescent="0.2">
      <c r="A122" t="s">
        <v>137</v>
      </c>
      <c r="B122">
        <v>-1.4999999999999999E-2</v>
      </c>
      <c r="C122">
        <v>0.08</v>
      </c>
      <c r="D122">
        <v>0.09</v>
      </c>
      <c r="E122">
        <v>0.15</v>
      </c>
      <c r="F122">
        <v>0.15</v>
      </c>
      <c r="G122">
        <v>0.03</v>
      </c>
      <c r="H122">
        <v>0.1</v>
      </c>
      <c r="I122">
        <v>0.12</v>
      </c>
      <c r="J122" s="60">
        <v>0</v>
      </c>
      <c r="K122" s="60">
        <f t="shared" ref="K122:K123" si="340">+J122</f>
        <v>0</v>
      </c>
      <c r="L122" s="60">
        <f t="shared" ref="L122:L123" si="341">+K122</f>
        <v>0</v>
      </c>
      <c r="M122" s="60">
        <f t="shared" ref="M122:M123" si="342">+L122</f>
        <v>0</v>
      </c>
      <c r="N122" s="60">
        <f t="shared" ref="N122:N123" si="343">+M122</f>
        <v>0</v>
      </c>
    </row>
    <row r="123" spans="1:14" x14ac:dyDescent="0.2">
      <c r="A123" t="s">
        <v>138</v>
      </c>
      <c r="B123" t="s">
        <v>160</v>
      </c>
      <c r="C123">
        <v>-0.14075139888089533</v>
      </c>
      <c r="D123">
        <v>-3.3829787234042646E-2</v>
      </c>
      <c r="E123">
        <v>-6.4585012087026689E-2</v>
      </c>
      <c r="F123">
        <v>-0.11436525612472156</v>
      </c>
      <c r="G123">
        <v>-5.1505376344086001E-2</v>
      </c>
      <c r="H123">
        <v>-5.4945054945053917E-3</v>
      </c>
      <c r="I123">
        <v>-4.2356091030789744E-2</v>
      </c>
      <c r="J123" s="60">
        <v>0</v>
      </c>
      <c r="K123" s="60">
        <f t="shared" si="340"/>
        <v>0</v>
      </c>
      <c r="L123" s="60">
        <f t="shared" si="341"/>
        <v>0</v>
      </c>
      <c r="M123" s="60">
        <f t="shared" si="342"/>
        <v>0</v>
      </c>
      <c r="N123" s="60">
        <f t="shared" si="343"/>
        <v>0</v>
      </c>
    </row>
    <row r="124" spans="1:14" x14ac:dyDescent="0.2">
      <c r="A124" t="s">
        <v>115</v>
      </c>
      <c r="B124">
        <v>309</v>
      </c>
      <c r="C124">
        <v>289</v>
      </c>
      <c r="D124">
        <v>286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9">
        <f>+I124*(1+J125)</f>
        <v>234</v>
      </c>
      <c r="K124" s="59">
        <f t="shared" ref="K124" si="344">+J124*(1+K125)</f>
        <v>234</v>
      </c>
      <c r="L124" s="59">
        <f t="shared" ref="L124" si="345">+K124*(1+L125)</f>
        <v>234</v>
      </c>
      <c r="M124" s="59">
        <f t="shared" ref="M124" si="346">+L124*(1+M125)</f>
        <v>234</v>
      </c>
      <c r="N124" s="59">
        <f t="shared" ref="N124" si="347">+M124*(1+N125)</f>
        <v>234</v>
      </c>
    </row>
    <row r="125" spans="1:14" x14ac:dyDescent="0.2">
      <c r="A125" t="s">
        <v>129</v>
      </c>
      <c r="B125" t="s">
        <v>160</v>
      </c>
      <c r="C125">
        <v>-6.4724919093851141E-2</v>
      </c>
      <c r="D125">
        <v>-1.038062283737029E-2</v>
      </c>
      <c r="E125">
        <v>-0.14685314685314688</v>
      </c>
      <c r="F125">
        <v>-2.8688524590163911E-2</v>
      </c>
      <c r="G125">
        <v>-9.7046413502109741E-2</v>
      </c>
      <c r="H125">
        <v>-0.11214953271028039</v>
      </c>
      <c r="I125">
        <v>0.23157894736842111</v>
      </c>
      <c r="J125" s="60">
        <f>+J126+J127</f>
        <v>0</v>
      </c>
      <c r="K125" s="60">
        <f t="shared" ref="K125:N125" si="348">+K126+K127</f>
        <v>0</v>
      </c>
      <c r="L125" s="60">
        <f t="shared" si="348"/>
        <v>0</v>
      </c>
      <c r="M125" s="60">
        <f t="shared" si="348"/>
        <v>0</v>
      </c>
      <c r="N125" s="60">
        <f t="shared" si="348"/>
        <v>0</v>
      </c>
    </row>
    <row r="126" spans="1:14" x14ac:dyDescent="0.2">
      <c r="A126" t="s">
        <v>137</v>
      </c>
      <c r="B126">
        <v>-5.0000000000000001E-3</v>
      </c>
      <c r="C126">
        <v>7.0000000000000007E-2</v>
      </c>
      <c r="D126">
        <v>-0.01</v>
      </c>
      <c r="E126">
        <v>-0.08</v>
      </c>
      <c r="F126">
        <v>0.08</v>
      </c>
      <c r="G126">
        <v>-0.04</v>
      </c>
      <c r="H126">
        <v>-0.09</v>
      </c>
      <c r="I126">
        <v>0.28000000000000003</v>
      </c>
      <c r="J126" s="60">
        <v>0</v>
      </c>
      <c r="K126" s="60">
        <f t="shared" ref="K126:K127" si="349">+J126</f>
        <v>0</v>
      </c>
      <c r="L126" s="60">
        <f t="shared" ref="L126:L127" si="350">+K126</f>
        <v>0</v>
      </c>
      <c r="M126" s="60">
        <f t="shared" ref="M126:M127" si="351">+L126</f>
        <v>0</v>
      </c>
      <c r="N126" s="60">
        <f t="shared" ref="N126:N127" si="352">+M126</f>
        <v>0</v>
      </c>
    </row>
    <row r="127" spans="1:14" x14ac:dyDescent="0.2">
      <c r="A127" t="s">
        <v>138</v>
      </c>
      <c r="B127" t="s">
        <v>160</v>
      </c>
      <c r="C127">
        <v>-0.13472491909385115</v>
      </c>
      <c r="D127">
        <v>-3.8062283737029003E-4</v>
      </c>
      <c r="E127">
        <v>-6.6853146853146875E-2</v>
      </c>
      <c r="F127">
        <v>-0.10868852459016391</v>
      </c>
      <c r="G127">
        <v>-5.704641350210974E-2</v>
      </c>
      <c r="H127">
        <v>-2.214953271028039E-2</v>
      </c>
      <c r="I127">
        <v>-4.842105263157892E-2</v>
      </c>
      <c r="J127" s="60">
        <v>0</v>
      </c>
      <c r="K127" s="60">
        <f t="shared" si="349"/>
        <v>0</v>
      </c>
      <c r="L127" s="60">
        <f t="shared" si="350"/>
        <v>0</v>
      </c>
      <c r="M127" s="60">
        <f t="shared" si="351"/>
        <v>0</v>
      </c>
      <c r="N127" s="60">
        <f t="shared" si="352"/>
        <v>0</v>
      </c>
    </row>
    <row r="128" spans="1:14" x14ac:dyDescent="0.2">
      <c r="A128" t="s">
        <v>130</v>
      </c>
      <c r="B128">
        <v>967</v>
      </c>
      <c r="C128">
        <v>1109</v>
      </c>
      <c r="D128">
        <v>1096</v>
      </c>
      <c r="E128">
        <v>1244</v>
      </c>
      <c r="F128">
        <v>1376</v>
      </c>
      <c r="G128">
        <v>1230</v>
      </c>
      <c r="H128">
        <v>1573</v>
      </c>
      <c r="I128">
        <v>1938</v>
      </c>
      <c r="J128" s="59">
        <f>+J114*J130</f>
        <v>628.82308069525413</v>
      </c>
      <c r="K128" s="59">
        <f t="shared" ref="K128:N128" si="353">+K114*K130</f>
        <v>628.82308069525413</v>
      </c>
      <c r="L128" s="59">
        <f t="shared" si="353"/>
        <v>628.82308069525413</v>
      </c>
      <c r="M128" s="59">
        <f t="shared" si="353"/>
        <v>628.82308069525413</v>
      </c>
      <c r="N128" s="59">
        <f t="shared" si="353"/>
        <v>628.82308069525413</v>
      </c>
    </row>
    <row r="129" spans="1:14" x14ac:dyDescent="0.2">
      <c r="A129" t="s">
        <v>129</v>
      </c>
      <c r="B129" t="s">
        <v>160</v>
      </c>
      <c r="C129">
        <v>0.14684591520165458</v>
      </c>
      <c r="D129">
        <v>-1.1722272317403082E-2</v>
      </c>
      <c r="E129">
        <v>0.13503649635036497</v>
      </c>
      <c r="F129">
        <v>0.10610932475884249</v>
      </c>
      <c r="G129">
        <v>-0.10610465116279066</v>
      </c>
      <c r="H129">
        <v>0.27886178861788613</v>
      </c>
      <c r="I129">
        <v>0.23204068658614108</v>
      </c>
      <c r="J129" s="60">
        <f t="shared" ref="J129" si="354">+IFERROR(J128/I128-1,"nm")</f>
        <v>-0.67552988612215992</v>
      </c>
      <c r="K129" s="60">
        <f t="shared" ref="K129" si="355">+IFERROR(K128/J128-1,"nm")</f>
        <v>0</v>
      </c>
      <c r="L129" s="60">
        <f t="shared" ref="L129" si="356">+IFERROR(L128/K128-1,"nm")</f>
        <v>0</v>
      </c>
      <c r="M129" s="60">
        <f t="shared" ref="M129" si="357">+IFERROR(M128/L128-1,"nm")</f>
        <v>0</v>
      </c>
      <c r="N129" s="60">
        <f t="shared" ref="N129" si="358">+IFERROR(N128/M128-1,"nm")</f>
        <v>0</v>
      </c>
    </row>
    <row r="130" spans="1:14" x14ac:dyDescent="0.2">
      <c r="A130" t="s">
        <v>131</v>
      </c>
      <c r="B130">
        <v>7.0378457059679767E-2</v>
      </c>
      <c r="C130">
        <v>7.5115144947168783E-2</v>
      </c>
      <c r="D130">
        <v>7.2029442691903256E-2</v>
      </c>
      <c r="E130">
        <v>8.374284752608549E-2</v>
      </c>
      <c r="F130">
        <v>8.6529996226889699E-2</v>
      </c>
      <c r="G130">
        <v>8.4921292460646225E-2</v>
      </c>
      <c r="H130">
        <v>9.1565283194598057E-2</v>
      </c>
      <c r="I130">
        <v>0.10559581539802756</v>
      </c>
      <c r="J130" s="60">
        <f>+I130</f>
        <v>0.10559581539802756</v>
      </c>
      <c r="K130" s="60">
        <f t="shared" ref="K130" si="359">+J130</f>
        <v>0.10559581539802756</v>
      </c>
      <c r="L130" s="60">
        <f t="shared" ref="L130" si="360">+K130</f>
        <v>0.10559581539802756</v>
      </c>
      <c r="M130" s="60">
        <f t="shared" ref="M130" si="361">+L130</f>
        <v>0.10559581539802756</v>
      </c>
      <c r="N130" s="60">
        <f t="shared" ref="N130" si="362">+M130</f>
        <v>0.10559581539802756</v>
      </c>
    </row>
    <row r="131" spans="1:14" x14ac:dyDescent="0.2">
      <c r="A131" t="s">
        <v>132</v>
      </c>
      <c r="B131">
        <v>49</v>
      </c>
      <c r="C131">
        <v>43</v>
      </c>
      <c r="D131">
        <v>56</v>
      </c>
      <c r="E131">
        <v>55</v>
      </c>
      <c r="F131">
        <v>53</v>
      </c>
      <c r="G131">
        <v>46</v>
      </c>
      <c r="H131">
        <v>43</v>
      </c>
      <c r="I131">
        <v>42</v>
      </c>
      <c r="J131" s="59">
        <f>+J134*J141</f>
        <v>13.627744782869284</v>
      </c>
      <c r="K131" s="59">
        <f t="shared" ref="K131:N131" si="363">+K134*K141</f>
        <v>13.627744782869284</v>
      </c>
      <c r="L131" s="59">
        <f t="shared" si="363"/>
        <v>13.627744782869284</v>
      </c>
      <c r="M131" s="59">
        <f t="shared" si="363"/>
        <v>13.627744782869284</v>
      </c>
      <c r="N131" s="59">
        <f t="shared" si="363"/>
        <v>13.627744782869284</v>
      </c>
    </row>
    <row r="132" spans="1:14" x14ac:dyDescent="0.2">
      <c r="A132" t="s">
        <v>129</v>
      </c>
      <c r="B132" t="s">
        <v>160</v>
      </c>
      <c r="C132">
        <v>-0.12244897959183676</v>
      </c>
      <c r="D132">
        <v>0.30232558139534893</v>
      </c>
      <c r="E132">
        <v>-1.7857142857142905E-2</v>
      </c>
      <c r="F132">
        <v>-3.6363636363636376E-2</v>
      </c>
      <c r="G132">
        <v>-0.13207547169811318</v>
      </c>
      <c r="H132">
        <v>-6.5217391304347783E-2</v>
      </c>
      <c r="I132">
        <v>-2.3255813953488413E-2</v>
      </c>
      <c r="J132" s="60">
        <f t="shared" ref="J132" si="364">+IFERROR(J131/I131-1,"nm")</f>
        <v>-0.67552988612215992</v>
      </c>
      <c r="K132" s="60">
        <f>+IFERROR(K131/J131-1,"nm")</f>
        <v>0</v>
      </c>
      <c r="L132" s="60">
        <f t="shared" ref="L132" si="365">+IFERROR(L131/K131-1,"nm")</f>
        <v>0</v>
      </c>
      <c r="M132" s="60">
        <f t="shared" ref="M132" si="366">+IFERROR(M131/L131-1,"nm")</f>
        <v>0</v>
      </c>
      <c r="N132" s="60">
        <f t="shared" ref="N132" si="367">+IFERROR(N131/M131-1,"nm")</f>
        <v>0</v>
      </c>
    </row>
    <row r="133" spans="1:14" x14ac:dyDescent="0.2">
      <c r="A133" t="s">
        <v>133</v>
      </c>
      <c r="B133">
        <v>3.5662299854439593E-3</v>
      </c>
      <c r="C133">
        <v>2.9124898401517202E-3</v>
      </c>
      <c r="D133">
        <v>3.6803364879074659E-3</v>
      </c>
      <c r="E133">
        <v>3.7024570851565131E-3</v>
      </c>
      <c r="F133">
        <v>3.33291409885549E-3</v>
      </c>
      <c r="G133">
        <v>3.1759182546257938E-3</v>
      </c>
      <c r="H133">
        <v>2.5030560568135513E-3</v>
      </c>
      <c r="I133">
        <v>2.2884542036724241E-3</v>
      </c>
      <c r="J133" s="60">
        <f t="shared" ref="J133:N133" si="368">+IFERROR(J131/J$21,"nm")</f>
        <v>7.4253499606981332E-4</v>
      </c>
      <c r="K133" s="60">
        <f t="shared" si="368"/>
        <v>7.4253499606981332E-4</v>
      </c>
      <c r="L133" s="60">
        <f t="shared" si="368"/>
        <v>7.4253499606981332E-4</v>
      </c>
      <c r="M133" s="60">
        <f t="shared" si="368"/>
        <v>7.4253499606981332E-4</v>
      </c>
      <c r="N133" s="60">
        <f t="shared" si="368"/>
        <v>7.4253499606981332E-4</v>
      </c>
    </row>
    <row r="134" spans="1:14" x14ac:dyDescent="0.2">
      <c r="A134" t="s">
        <v>142</v>
      </c>
      <c r="B134" s="60">
        <f>+IFERROR(B131/B141,"nm")</f>
        <v>0.15909090909090909</v>
      </c>
      <c r="C134" s="60">
        <f t="shared" ref="C134:I134" si="369">+IFERROR(C131/C141,"nm")</f>
        <v>0.1396103896103896</v>
      </c>
      <c r="D134" s="60">
        <f t="shared" si="369"/>
        <v>0.18181818181818182</v>
      </c>
      <c r="E134" s="60">
        <f t="shared" si="369"/>
        <v>0.17857142857142858</v>
      </c>
      <c r="F134" s="60">
        <f t="shared" si="369"/>
        <v>0.17207792207792208</v>
      </c>
      <c r="G134" s="60">
        <f t="shared" si="369"/>
        <v>0.14935064935064934</v>
      </c>
      <c r="H134" s="60">
        <f t="shared" si="369"/>
        <v>0.1396103896103896</v>
      </c>
      <c r="I134" s="60">
        <f t="shared" si="369"/>
        <v>0.13636363636363635</v>
      </c>
      <c r="J134" s="60">
        <f>+I134</f>
        <v>0.13636363636363635</v>
      </c>
      <c r="K134" s="60">
        <f t="shared" ref="K134" si="370">+J134</f>
        <v>0.13636363636363635</v>
      </c>
      <c r="L134" s="60">
        <f t="shared" ref="L134" si="371">+K134</f>
        <v>0.13636363636363635</v>
      </c>
      <c r="M134" s="60">
        <f t="shared" ref="M134" si="372">+L134</f>
        <v>0.13636363636363635</v>
      </c>
      <c r="N134" s="60">
        <f t="shared" ref="N134" si="373">+M134</f>
        <v>0.13636363636363635</v>
      </c>
    </row>
    <row r="135" spans="1:14" x14ac:dyDescent="0.2">
      <c r="A135" t="s">
        <v>134</v>
      </c>
      <c r="B135">
        <v>918</v>
      </c>
      <c r="C135">
        <v>1066</v>
      </c>
      <c r="D135">
        <v>1040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+J128-J131</f>
        <v>615.19533591238485</v>
      </c>
      <c r="K135" s="59">
        <f t="shared" ref="K135:N135" si="374">+K128-K131</f>
        <v>615.19533591238485</v>
      </c>
      <c r="L135" s="59">
        <f t="shared" si="374"/>
        <v>615.19533591238485</v>
      </c>
      <c r="M135" s="59">
        <f t="shared" si="374"/>
        <v>615.19533591238485</v>
      </c>
      <c r="N135" s="59">
        <f t="shared" si="374"/>
        <v>615.19533591238485</v>
      </c>
    </row>
    <row r="136" spans="1:14" x14ac:dyDescent="0.2">
      <c r="A136" t="s">
        <v>129</v>
      </c>
      <c r="B136" t="s">
        <v>160</v>
      </c>
      <c r="C136">
        <v>0.16122004357298469</v>
      </c>
      <c r="D136">
        <v>-2.4390243902439046E-2</v>
      </c>
      <c r="E136">
        <v>0.1432692307692307</v>
      </c>
      <c r="F136">
        <v>0.11269974768713209</v>
      </c>
      <c r="G136">
        <v>-0.1050642479213908</v>
      </c>
      <c r="H136">
        <v>0.29222972972972983</v>
      </c>
      <c r="I136">
        <v>0.23921568627450984</v>
      </c>
      <c r="J136" s="60">
        <f t="shared" ref="J136" si="375">+IFERROR(J135/I135-1,"nm")</f>
        <v>-0.67552988612215992</v>
      </c>
      <c r="K136" s="60">
        <f t="shared" ref="K136" si="376">+IFERROR(K135/J135-1,"nm")</f>
        <v>0</v>
      </c>
      <c r="L136" s="60">
        <f t="shared" ref="L136" si="377">+IFERROR(L135/K135-1,"nm")</f>
        <v>0</v>
      </c>
      <c r="M136" s="60">
        <f t="shared" ref="M136" si="378">+IFERROR(M135/L135-1,"nm")</f>
        <v>0</v>
      </c>
      <c r="N136" s="60">
        <f t="shared" ref="N136" si="379">+IFERROR(N135/M135-1,"nm")</f>
        <v>0</v>
      </c>
    </row>
    <row r="137" spans="1:14" x14ac:dyDescent="0.2">
      <c r="A137" t="s">
        <v>131</v>
      </c>
      <c r="B137">
        <v>6.6812227074235814E-2</v>
      </c>
      <c r="C137">
        <v>7.2202655107017066E-2</v>
      </c>
      <c r="D137">
        <v>6.8349106203995799E-2</v>
      </c>
      <c r="E137">
        <v>8.0040390440928977E-2</v>
      </c>
      <c r="F137">
        <v>8.3197082128034214E-2</v>
      </c>
      <c r="G137">
        <v>8.1745374206020432E-2</v>
      </c>
      <c r="H137">
        <v>8.90622271377845E-2</v>
      </c>
      <c r="I137">
        <v>0.10330736119435514</v>
      </c>
      <c r="J137" s="60">
        <f t="shared" ref="J137:N137" si="380">+IFERROR(J135/J$21,"nm")</f>
        <v>3.3520151251151577E-2</v>
      </c>
      <c r="K137" s="60">
        <f t="shared" si="380"/>
        <v>3.3520151251151577E-2</v>
      </c>
      <c r="L137" s="60">
        <f t="shared" si="380"/>
        <v>3.3520151251151577E-2</v>
      </c>
      <c r="M137" s="60">
        <f t="shared" si="380"/>
        <v>3.3520151251151577E-2</v>
      </c>
      <c r="N137" s="60">
        <f t="shared" si="380"/>
        <v>3.3520151251151577E-2</v>
      </c>
    </row>
    <row r="138" spans="1:14" x14ac:dyDescent="0.2">
      <c r="A138" t="s">
        <v>135</v>
      </c>
      <c r="B138">
        <v>0</v>
      </c>
      <c r="C138">
        <v>0</v>
      </c>
      <c r="D138">
        <v>0</v>
      </c>
      <c r="E138">
        <v>49</v>
      </c>
      <c r="F138">
        <v>47</v>
      </c>
      <c r="G138">
        <v>41</v>
      </c>
      <c r="H138">
        <v>54</v>
      </c>
      <c r="I138">
        <v>56</v>
      </c>
      <c r="J138" s="59">
        <f>+J114*J140</f>
        <v>18.170326377159046</v>
      </c>
      <c r="K138" s="59">
        <f t="shared" ref="K138:N138" si="381">+K114*K140</f>
        <v>18.170326377159046</v>
      </c>
      <c r="L138" s="59">
        <f t="shared" si="381"/>
        <v>18.170326377159046</v>
      </c>
      <c r="M138" s="59">
        <f t="shared" si="381"/>
        <v>18.170326377159046</v>
      </c>
      <c r="N138" s="59">
        <f t="shared" si="381"/>
        <v>18.170326377159046</v>
      </c>
    </row>
    <row r="139" spans="1:14" x14ac:dyDescent="0.2">
      <c r="A139" t="s">
        <v>129</v>
      </c>
      <c r="B139" t="s">
        <v>160</v>
      </c>
      <c r="C139" t="s">
        <v>160</v>
      </c>
      <c r="D139" t="s">
        <v>160</v>
      </c>
      <c r="E139" t="s">
        <v>160</v>
      </c>
      <c r="F139">
        <v>-4.081632653061229E-2</v>
      </c>
      <c r="G139">
        <v>-0.12765957446808507</v>
      </c>
      <c r="H139">
        <v>0.31707317073170738</v>
      </c>
      <c r="I139">
        <v>3.7037037037036979E-2</v>
      </c>
      <c r="J139" s="60">
        <f t="shared" ref="J139" si="382">+IFERROR(J138/I138-1,"nm")</f>
        <v>-0.67552988612215992</v>
      </c>
      <c r="K139" s="60">
        <f t="shared" ref="K139" si="383">+IFERROR(K138/J138-1,"nm")</f>
        <v>0</v>
      </c>
      <c r="L139" s="60">
        <f t="shared" ref="L139" si="384">+IFERROR(L138/K138-1,"nm")</f>
        <v>0</v>
      </c>
      <c r="M139" s="60">
        <f t="shared" ref="M139" si="385">+IFERROR(M138/L138-1,"nm")</f>
        <v>0</v>
      </c>
      <c r="N139" s="60">
        <f t="shared" ref="N139" si="386">+IFERROR(N138/M138-1,"nm")</f>
        <v>0</v>
      </c>
    </row>
    <row r="140" spans="1:14" x14ac:dyDescent="0.2">
      <c r="A140" t="s">
        <v>133</v>
      </c>
      <c r="B140">
        <v>0</v>
      </c>
      <c r="C140">
        <v>0</v>
      </c>
      <c r="D140">
        <v>0</v>
      </c>
      <c r="E140">
        <v>3.2985526758667117E-3</v>
      </c>
      <c r="F140">
        <v>2.9556030687963777E-3</v>
      </c>
      <c r="G140">
        <v>2.8307097486882076E-3</v>
      </c>
      <c r="H140">
        <v>3.1433727225100411E-3</v>
      </c>
      <c r="I140">
        <v>3.0512722715632322E-3</v>
      </c>
      <c r="J140" s="60">
        <f>+I140</f>
        <v>3.0512722715632322E-3</v>
      </c>
      <c r="K140" s="60">
        <f t="shared" ref="K140" si="387">+J140</f>
        <v>3.0512722715632322E-3</v>
      </c>
      <c r="L140" s="60">
        <f t="shared" ref="L140" si="388">+K140</f>
        <v>3.0512722715632322E-3</v>
      </c>
      <c r="M140" s="60">
        <f t="shared" ref="M140" si="389">+L140</f>
        <v>3.0512722715632322E-3</v>
      </c>
      <c r="N140" s="60">
        <f t="shared" ref="N140" si="390">+M140</f>
        <v>3.0512722715632322E-3</v>
      </c>
    </row>
    <row r="141" spans="1:14" x14ac:dyDescent="0.2">
      <c r="A141" s="9" t="s">
        <v>143</v>
      </c>
      <c r="B141" s="3">
        <v>308</v>
      </c>
      <c r="C141" s="3">
        <v>308</v>
      </c>
      <c r="D141" s="3">
        <v>308</v>
      </c>
      <c r="E141" s="3">
        <v>308</v>
      </c>
      <c r="F141" s="3">
        <v>308</v>
      </c>
      <c r="G141" s="3">
        <v>308</v>
      </c>
      <c r="H141" s="3">
        <v>308</v>
      </c>
      <c r="I141" s="3">
        <v>308</v>
      </c>
      <c r="J141" s="59">
        <f>+J114*J143</f>
        <v>99.936795074374757</v>
      </c>
      <c r="K141" s="59">
        <f t="shared" ref="K141:N141" si="391">+K114*K143</f>
        <v>99.936795074374757</v>
      </c>
      <c r="L141" s="59">
        <f t="shared" si="391"/>
        <v>99.936795074374757</v>
      </c>
      <c r="M141" s="59">
        <f t="shared" si="391"/>
        <v>99.936795074374757</v>
      </c>
      <c r="N141" s="59">
        <f t="shared" si="391"/>
        <v>99.936795074374757</v>
      </c>
    </row>
    <row r="142" spans="1:14" x14ac:dyDescent="0.2">
      <c r="A142" s="46" t="s">
        <v>129</v>
      </c>
      <c r="B142" s="60" t="str">
        <f>+IFERROR(B141/A141-1,"nm")</f>
        <v>nm</v>
      </c>
      <c r="C142" s="60">
        <f>+IFERROR(C141/B141-1,"nm")</f>
        <v>0</v>
      </c>
      <c r="D142" s="60">
        <f>+IFERROR(D141/C141-1,"nm")</f>
        <v>0</v>
      </c>
      <c r="E142" s="60">
        <f t="shared" ref="E142" si="392">+IFERROR(E141/D141-1,"nm")</f>
        <v>0</v>
      </c>
      <c r="F142" s="60">
        <f t="shared" ref="F142" si="393">+IFERROR(F141/E141-1,"nm")</f>
        <v>0</v>
      </c>
      <c r="G142" s="60">
        <f t="shared" ref="G142" si="394">+IFERROR(G141/F141-1,"nm")</f>
        <v>0</v>
      </c>
      <c r="H142" s="60">
        <f t="shared" ref="H142" si="395">+IFERROR(H141/G141-1,"nm")</f>
        <v>0</v>
      </c>
      <c r="I142" s="60">
        <f>+IFERROR(I141/H141-1,"nm")</f>
        <v>0</v>
      </c>
      <c r="J142" s="60">
        <f>+J143+J144</f>
        <v>1.6781997493597777E-2</v>
      </c>
      <c r="K142" s="60">
        <f t="shared" ref="K142:N142" si="396">+K143+K144</f>
        <v>1.6781997493597777E-2</v>
      </c>
      <c r="L142" s="60">
        <f t="shared" si="396"/>
        <v>1.6781997493597777E-2</v>
      </c>
      <c r="M142" s="60">
        <f t="shared" si="396"/>
        <v>1.6781997493597777E-2</v>
      </c>
      <c r="N142" s="60">
        <f t="shared" si="396"/>
        <v>1.6781997493597777E-2</v>
      </c>
    </row>
    <row r="143" spans="1:14" x14ac:dyDescent="0.2">
      <c r="A143" s="46" t="s">
        <v>133</v>
      </c>
      <c r="B143" s="60">
        <f>+IFERROR(B141/B$21,"nm")</f>
        <v>2.2416302765647742E-2</v>
      </c>
      <c r="C143" s="60">
        <f t="shared" ref="C143:H143" si="397">+IFERROR(C141/C$21,"nm")</f>
        <v>2.0861555134109998E-2</v>
      </c>
      <c r="D143" s="60">
        <f t="shared" si="397"/>
        <v>2.0241850683491061E-2</v>
      </c>
      <c r="E143" s="60">
        <f t="shared" si="397"/>
        <v>2.0733759676876472E-2</v>
      </c>
      <c r="F143" s="60">
        <f t="shared" si="397"/>
        <v>1.9368632876367753E-2</v>
      </c>
      <c r="G143" s="60">
        <f t="shared" si="397"/>
        <v>2.1264843965755315E-2</v>
      </c>
      <c r="H143" s="60">
        <f t="shared" si="397"/>
        <v>1.7928866639501717E-2</v>
      </c>
      <c r="I143" s="60">
        <f>+IFERROR(I141/I$21,"nm")</f>
        <v>1.6781997493597777E-2</v>
      </c>
      <c r="J143" s="60">
        <f>+I143</f>
        <v>1.6781997493597777E-2</v>
      </c>
      <c r="K143" s="60">
        <f t="shared" ref="K143" si="398">+J143</f>
        <v>1.6781997493597777E-2</v>
      </c>
      <c r="L143" s="60">
        <f t="shared" ref="L143" si="399">+K143</f>
        <v>1.6781997493597777E-2</v>
      </c>
      <c r="M143" s="60">
        <f t="shared" ref="M143" si="400">+L143</f>
        <v>1.6781997493597777E-2</v>
      </c>
      <c r="N143" s="60">
        <f t="shared" ref="N143" si="401">+M143</f>
        <v>1.6781997493597777E-2</v>
      </c>
    </row>
    <row r="144" spans="1:14" s="58" customFormat="1" x14ac:dyDescent="0.2">
      <c r="A144" s="62" t="s">
        <v>104</v>
      </c>
    </row>
    <row r="145" spans="1:17" x14ac:dyDescent="0.2">
      <c r="A145" s="9" t="s">
        <v>136</v>
      </c>
      <c r="B145">
        <v>1982</v>
      </c>
      <c r="C145">
        <v>1955</v>
      </c>
      <c r="D145">
        <v>2042</v>
      </c>
      <c r="E145">
        <v>1886</v>
      </c>
      <c r="F145">
        <v>1906</v>
      </c>
      <c r="G145">
        <v>1846</v>
      </c>
      <c r="H145">
        <v>2205</v>
      </c>
      <c r="I145">
        <v>2346</v>
      </c>
      <c r="J145" s="59">
        <f>+SUM(J147+J151+J155)</f>
        <v>2223</v>
      </c>
      <c r="K145" s="59">
        <f t="shared" ref="K145:N145" si="402">+SUM(K147+K151+K155)</f>
        <v>2223</v>
      </c>
      <c r="L145" s="59">
        <f t="shared" si="402"/>
        <v>2223</v>
      </c>
      <c r="M145" s="59">
        <f t="shared" si="402"/>
        <v>2223</v>
      </c>
      <c r="N145" s="59">
        <f t="shared" si="402"/>
        <v>2223</v>
      </c>
    </row>
    <row r="146" spans="1:17" x14ac:dyDescent="0.2">
      <c r="A146" s="44" t="s">
        <v>129</v>
      </c>
      <c r="B146" t="s">
        <v>160</v>
      </c>
      <c r="C146">
        <v>-1.3622603430877955E-2</v>
      </c>
      <c r="D146">
        <v>4.4501278772378416E-2</v>
      </c>
      <c r="E146">
        <v>-7.6395690499510338E-2</v>
      </c>
      <c r="F146">
        <v>1.0604453870625585E-2</v>
      </c>
      <c r="G146">
        <v>-3.147953830010497E-2</v>
      </c>
      <c r="H146">
        <v>0.19447453954496208</v>
      </c>
      <c r="I146">
        <v>6.3945578231292544E-2</v>
      </c>
      <c r="J146" s="60">
        <f>+IFERROR(J145/I145-1,"nm")</f>
        <v>-5.2429667519181544E-2</v>
      </c>
      <c r="K146" s="60">
        <f t="shared" ref="K146" si="403">+IFERROR(K145/J145-1,"nm")</f>
        <v>0</v>
      </c>
      <c r="L146" s="60">
        <f t="shared" ref="L146" si="404">+IFERROR(L145/K145-1,"nm")</f>
        <v>0</v>
      </c>
      <c r="M146" s="60">
        <f t="shared" ref="M146" si="405">+IFERROR(M145/L145-1,"nm")</f>
        <v>0</v>
      </c>
      <c r="N146" s="60">
        <f t="shared" ref="N146" si="406">+IFERROR(N145/M145-1,"nm")</f>
        <v>0</v>
      </c>
    </row>
    <row r="147" spans="1:17" x14ac:dyDescent="0.2">
      <c r="A147" s="45" t="s">
        <v>113</v>
      </c>
      <c r="B147">
        <v>0</v>
      </c>
      <c r="C147">
        <v>0</v>
      </c>
      <c r="D147">
        <v>0</v>
      </c>
      <c r="E147">
        <v>1611</v>
      </c>
      <c r="F147">
        <v>1658</v>
      </c>
      <c r="G147">
        <v>1642</v>
      </c>
      <c r="H147">
        <v>1986</v>
      </c>
      <c r="I147">
        <v>2094</v>
      </c>
      <c r="J147" s="59">
        <f>+I147*(1+J148)</f>
        <v>2094</v>
      </c>
      <c r="K147" s="59">
        <f t="shared" ref="K147" si="407">+J147*(1+K148)</f>
        <v>2094</v>
      </c>
      <c r="L147" s="59">
        <f t="shared" ref="L147" si="408">+K147*(1+L148)</f>
        <v>2094</v>
      </c>
      <c r="M147" s="59">
        <f t="shared" ref="M147" si="409">+L147*(1+M148)</f>
        <v>2094</v>
      </c>
      <c r="N147" s="59">
        <f t="shared" ref="N147" si="410">+M147*(1+N148)</f>
        <v>2094</v>
      </c>
    </row>
    <row r="148" spans="1:17" x14ac:dyDescent="0.2">
      <c r="A148" s="44" t="s">
        <v>129</v>
      </c>
      <c r="B148" t="s">
        <v>160</v>
      </c>
      <c r="C148" t="s">
        <v>160</v>
      </c>
      <c r="D148" t="s">
        <v>160</v>
      </c>
      <c r="E148" t="s">
        <v>160</v>
      </c>
      <c r="F148">
        <v>2.9174425822470429E-2</v>
      </c>
      <c r="G148">
        <v>-9.6501809408926498E-3</v>
      </c>
      <c r="H148">
        <v>0.2095006090133984</v>
      </c>
      <c r="I148">
        <v>5.4380664652567967E-2</v>
      </c>
      <c r="J148" s="60">
        <f>+J149+J150</f>
        <v>0</v>
      </c>
      <c r="K148" s="60">
        <f t="shared" ref="K148:N148" si="411">+K149+K150</f>
        <v>0</v>
      </c>
      <c r="L148" s="60">
        <f t="shared" si="411"/>
        <v>0</v>
      </c>
      <c r="M148" s="60">
        <f t="shared" si="411"/>
        <v>0</v>
      </c>
      <c r="N148" s="60">
        <f t="shared" si="411"/>
        <v>0</v>
      </c>
    </row>
    <row r="149" spans="1:17" x14ac:dyDescent="0.2">
      <c r="A149" s="44" t="s">
        <v>137</v>
      </c>
      <c r="B149">
        <v>0</v>
      </c>
      <c r="C149" t="e">
        <v>#DIV/0!</v>
      </c>
      <c r="D149" t="e">
        <v>#DIV/0!</v>
      </c>
      <c r="E149" t="e">
        <v>#DIV/0!</v>
      </c>
      <c r="F149">
        <v>2.9174425822470516E-2</v>
      </c>
      <c r="G149">
        <v>-9.6501809408926411E-3</v>
      </c>
      <c r="H149">
        <v>0.20950060901339829</v>
      </c>
      <c r="I149">
        <v>0.06</v>
      </c>
      <c r="J149" s="60">
        <v>0</v>
      </c>
      <c r="K149" s="60">
        <f t="shared" ref="K149:K150" si="412">+J149</f>
        <v>0</v>
      </c>
      <c r="L149" s="60">
        <f t="shared" ref="L149:L150" si="413">+K149</f>
        <v>0</v>
      </c>
      <c r="M149" s="60">
        <f t="shared" ref="M149:M150" si="414">+L149</f>
        <v>0</v>
      </c>
      <c r="N149" s="60">
        <f t="shared" ref="N149:N150" si="415">+M149</f>
        <v>0</v>
      </c>
    </row>
    <row r="150" spans="1:17" x14ac:dyDescent="0.2">
      <c r="A150" s="44" t="s">
        <v>138</v>
      </c>
      <c r="B150" t="s">
        <v>160</v>
      </c>
      <c r="C150" t="s">
        <v>160</v>
      </c>
      <c r="D150" t="s">
        <v>160</v>
      </c>
      <c r="E150" t="s">
        <v>160</v>
      </c>
      <c r="F150">
        <v>-8.6736173798840355E-17</v>
      </c>
      <c r="G150">
        <v>-8.6736173798840355E-18</v>
      </c>
      <c r="H150">
        <v>1.1102230246251565E-16</v>
      </c>
      <c r="I150">
        <v>-5.6193353474320307E-3</v>
      </c>
      <c r="J150" s="60">
        <v>0</v>
      </c>
      <c r="K150" s="60">
        <f t="shared" si="412"/>
        <v>0</v>
      </c>
      <c r="L150" s="60">
        <f t="shared" si="413"/>
        <v>0</v>
      </c>
      <c r="M150" s="60">
        <f t="shared" si="414"/>
        <v>0</v>
      </c>
      <c r="N150" s="60">
        <f t="shared" si="415"/>
        <v>0</v>
      </c>
    </row>
    <row r="151" spans="1:17" x14ac:dyDescent="0.2">
      <c r="A151" s="45" t="s">
        <v>114</v>
      </c>
      <c r="B151">
        <v>0</v>
      </c>
      <c r="C151">
        <v>0</v>
      </c>
      <c r="D151">
        <v>0</v>
      </c>
      <c r="E151">
        <v>144</v>
      </c>
      <c r="F151">
        <v>118</v>
      </c>
      <c r="G151">
        <v>89</v>
      </c>
      <c r="H151">
        <v>104</v>
      </c>
      <c r="I151">
        <v>103</v>
      </c>
      <c r="J151" s="59">
        <f>+I151*(1+J152)</f>
        <v>103</v>
      </c>
      <c r="K151" s="59">
        <f t="shared" ref="K151" si="416">+J151*(1+K152)</f>
        <v>103</v>
      </c>
      <c r="L151" s="59">
        <f t="shared" ref="L151" si="417">+K151*(1+L152)</f>
        <v>103</v>
      </c>
      <c r="M151" s="59">
        <f t="shared" ref="M151" si="418">+L151*(1+M152)</f>
        <v>103</v>
      </c>
      <c r="N151" s="59">
        <f t="shared" ref="N151" si="419">+M151*(1+N152)</f>
        <v>103</v>
      </c>
    </row>
    <row r="152" spans="1:17" x14ac:dyDescent="0.2">
      <c r="A152" s="44" t="s">
        <v>129</v>
      </c>
      <c r="B152" t="s">
        <v>160</v>
      </c>
      <c r="C152" t="s">
        <v>160</v>
      </c>
      <c r="D152" t="s">
        <v>160</v>
      </c>
      <c r="E152" t="s">
        <v>160</v>
      </c>
      <c r="F152">
        <v>-0.18055555555555558</v>
      </c>
      <c r="G152">
        <v>-0.24576271186440679</v>
      </c>
      <c r="H152">
        <v>0.1685393258426966</v>
      </c>
      <c r="I152">
        <v>-9.6153846153845812E-3</v>
      </c>
      <c r="J152" s="60">
        <f>+J153+J154</f>
        <v>0</v>
      </c>
      <c r="K152" s="60">
        <f t="shared" ref="K152:N152" si="420">+K153+K154</f>
        <v>0</v>
      </c>
      <c r="L152" s="60">
        <f t="shared" si="420"/>
        <v>0</v>
      </c>
      <c r="M152" s="60">
        <f t="shared" si="420"/>
        <v>0</v>
      </c>
      <c r="N152" s="60">
        <f t="shared" si="420"/>
        <v>0</v>
      </c>
    </row>
    <row r="153" spans="1:17" x14ac:dyDescent="0.2">
      <c r="A153" s="44" t="s">
        <v>137</v>
      </c>
      <c r="B153">
        <v>0</v>
      </c>
      <c r="C153" t="e">
        <v>#DIV/0!</v>
      </c>
      <c r="D153" t="e">
        <v>#DIV/0!</v>
      </c>
      <c r="E153" t="e">
        <v>#DIV/0!</v>
      </c>
      <c r="F153">
        <v>-0.18055555555555555</v>
      </c>
      <c r="G153">
        <v>-0.24576271186440679</v>
      </c>
      <c r="H153">
        <v>0.16853932584269662</v>
      </c>
      <c r="I153">
        <v>-0.03</v>
      </c>
      <c r="J153" s="60">
        <v>0</v>
      </c>
      <c r="K153" s="60">
        <f t="shared" ref="K153:K154" si="421">+J153</f>
        <v>0</v>
      </c>
      <c r="L153" s="60">
        <f t="shared" ref="L153:L154" si="422">+K153</f>
        <v>0</v>
      </c>
      <c r="M153" s="60">
        <f t="shared" ref="M153:M154" si="423">+L153</f>
        <v>0</v>
      </c>
      <c r="N153" s="60">
        <f t="shared" ref="N153:N154" si="424">+M153</f>
        <v>0</v>
      </c>
    </row>
    <row r="154" spans="1:17" x14ac:dyDescent="0.2">
      <c r="A154" s="44" t="s">
        <v>138</v>
      </c>
      <c r="B154" t="s">
        <v>160</v>
      </c>
      <c r="C154" t="s">
        <v>160</v>
      </c>
      <c r="D154" t="s">
        <v>160</v>
      </c>
      <c r="E154" t="s">
        <v>160</v>
      </c>
      <c r="F154">
        <v>-2.7755575615628914E-17</v>
      </c>
      <c r="G154">
        <v>0</v>
      </c>
      <c r="H154">
        <v>-2.7755575615628914E-17</v>
      </c>
      <c r="I154">
        <v>2.0384615384615418E-2</v>
      </c>
      <c r="J154" s="60">
        <v>0</v>
      </c>
      <c r="K154" s="60">
        <f t="shared" si="421"/>
        <v>0</v>
      </c>
      <c r="L154" s="60">
        <f t="shared" si="422"/>
        <v>0</v>
      </c>
      <c r="M154" s="60">
        <f t="shared" si="423"/>
        <v>0</v>
      </c>
      <c r="N154" s="60">
        <f t="shared" si="424"/>
        <v>0</v>
      </c>
    </row>
    <row r="155" spans="1:17" x14ac:dyDescent="0.2">
      <c r="A155" s="45" t="s">
        <v>115</v>
      </c>
      <c r="B155">
        <v>0</v>
      </c>
      <c r="C155">
        <v>0</v>
      </c>
      <c r="D155">
        <v>0</v>
      </c>
      <c r="E155">
        <v>28</v>
      </c>
      <c r="F155">
        <v>24</v>
      </c>
      <c r="G155">
        <v>25</v>
      </c>
      <c r="H155">
        <v>29</v>
      </c>
      <c r="I155">
        <v>26</v>
      </c>
      <c r="J155" s="59">
        <f>+I155*(1+J156)</f>
        <v>26</v>
      </c>
      <c r="K155" s="59">
        <f t="shared" ref="K155" si="425">+J155*(1+K156)</f>
        <v>26</v>
      </c>
      <c r="L155" s="59">
        <f t="shared" ref="L155" si="426">+K155*(1+L156)</f>
        <v>26</v>
      </c>
      <c r="M155" s="59">
        <f t="shared" ref="M155" si="427">+L155*(1+M156)</f>
        <v>26</v>
      </c>
      <c r="N155" s="59">
        <f t="shared" ref="N155" si="428">+M155*(1+N156)</f>
        <v>26</v>
      </c>
    </row>
    <row r="156" spans="1:17" x14ac:dyDescent="0.2">
      <c r="A156" s="44" t="s">
        <v>129</v>
      </c>
      <c r="B156" t="s">
        <v>160</v>
      </c>
      <c r="C156" t="s">
        <v>160</v>
      </c>
      <c r="D156" t="s">
        <v>160</v>
      </c>
      <c r="E156" t="s">
        <v>160</v>
      </c>
      <c r="F156">
        <v>-0.1428571428571429</v>
      </c>
      <c r="G156">
        <v>4.1666666666666741E-2</v>
      </c>
      <c r="H156">
        <v>0.15999999999999992</v>
      </c>
      <c r="I156">
        <v>-0.10344827586206895</v>
      </c>
      <c r="J156" s="60">
        <f>+J157+J158</f>
        <v>0</v>
      </c>
      <c r="K156" s="60">
        <f t="shared" ref="K156:N156" si="429">+K157+K158</f>
        <v>0</v>
      </c>
      <c r="L156" s="60">
        <f t="shared" si="429"/>
        <v>0</v>
      </c>
      <c r="M156" s="60">
        <f t="shared" si="429"/>
        <v>0</v>
      </c>
      <c r="N156" s="60">
        <f t="shared" si="429"/>
        <v>0</v>
      </c>
    </row>
    <row r="157" spans="1:17" x14ac:dyDescent="0.2">
      <c r="A157" s="44" t="s">
        <v>137</v>
      </c>
      <c r="B157">
        <v>0</v>
      </c>
      <c r="C157" t="e">
        <v>#DIV/0!</v>
      </c>
      <c r="D157" t="e">
        <v>#DIV/0!</v>
      </c>
      <c r="E157" t="e">
        <v>#DIV/0!</v>
      </c>
      <c r="F157">
        <v>-0.14285714285714285</v>
      </c>
      <c r="G157">
        <v>4.1666666666666664E-2</v>
      </c>
      <c r="H157">
        <v>0.16</v>
      </c>
      <c r="I157">
        <v>-0.16</v>
      </c>
      <c r="J157" s="60">
        <v>0</v>
      </c>
      <c r="K157" s="60">
        <f t="shared" ref="K157:K158" si="430">+J157</f>
        <v>0</v>
      </c>
      <c r="L157" s="60">
        <f t="shared" ref="L157:L158" si="431">+K157</f>
        <v>0</v>
      </c>
      <c r="M157" s="60">
        <f t="shared" ref="M157:M158" si="432">+L157</f>
        <v>0</v>
      </c>
      <c r="N157" s="60">
        <f t="shared" ref="N157:N158" si="433">+M157</f>
        <v>0</v>
      </c>
    </row>
    <row r="158" spans="1:17" x14ac:dyDescent="0.2">
      <c r="A158" s="44" t="s">
        <v>138</v>
      </c>
      <c r="B158" t="s">
        <v>160</v>
      </c>
      <c r="C158" t="s">
        <v>160</v>
      </c>
      <c r="D158" t="s">
        <v>160</v>
      </c>
      <c r="E158" t="s">
        <v>160</v>
      </c>
      <c r="F158">
        <v>-5.5511151231257827E-17</v>
      </c>
      <c r="G158">
        <v>7.6327832942979512E-17</v>
      </c>
      <c r="H158">
        <v>-8.3266726846886741E-17</v>
      </c>
      <c r="I158">
        <v>5.6551724137931053E-2</v>
      </c>
      <c r="J158" s="60">
        <v>0</v>
      </c>
      <c r="K158" s="60">
        <f t="shared" si="430"/>
        <v>0</v>
      </c>
      <c r="L158" s="60">
        <f t="shared" si="431"/>
        <v>0</v>
      </c>
      <c r="M158" s="60">
        <f t="shared" si="432"/>
        <v>0</v>
      </c>
      <c r="N158" s="60">
        <f t="shared" si="433"/>
        <v>0</v>
      </c>
    </row>
    <row r="159" spans="1:17" x14ac:dyDescent="0.2">
      <c r="A159" s="45" t="s">
        <v>121</v>
      </c>
      <c r="B159">
        <v>1982</v>
      </c>
      <c r="C159">
        <v>1955</v>
      </c>
      <c r="D159">
        <v>2042</v>
      </c>
      <c r="E159">
        <v>103</v>
      </c>
      <c r="F159">
        <v>106</v>
      </c>
      <c r="G159">
        <v>90</v>
      </c>
      <c r="H159">
        <v>86</v>
      </c>
      <c r="I159">
        <v>123</v>
      </c>
      <c r="J159">
        <v>123</v>
      </c>
      <c r="K159">
        <v>123</v>
      </c>
      <c r="L159">
        <v>123</v>
      </c>
      <c r="M159">
        <v>123</v>
      </c>
      <c r="N159">
        <v>123</v>
      </c>
    </row>
    <row r="160" spans="1:17" x14ac:dyDescent="0.2">
      <c r="A160" s="44" t="s">
        <v>129</v>
      </c>
      <c r="B160" s="60" t="str">
        <f>+IFERROR(B159/A159-1,"nm")</f>
        <v>nm</v>
      </c>
      <c r="C160" s="60">
        <f t="shared" ref="C160:I160" si="434">+IFERROR(C159/B159-1,"nm")</f>
        <v>-1.3622603430877955E-2</v>
      </c>
      <c r="D160" s="60">
        <f t="shared" si="434"/>
        <v>4.4501278772378416E-2</v>
      </c>
      <c r="E160" s="60">
        <f t="shared" si="434"/>
        <v>-0.9495592556317336</v>
      </c>
      <c r="F160" s="60">
        <f t="shared" si="434"/>
        <v>2.9126213592232997E-2</v>
      </c>
      <c r="G160" s="60">
        <f t="shared" si="434"/>
        <v>-0.15094339622641506</v>
      </c>
      <c r="H160" s="60">
        <f t="shared" si="434"/>
        <v>-4.4444444444444398E-2</v>
      </c>
      <c r="I160" s="60">
        <f t="shared" si="434"/>
        <v>0.43023255813953498</v>
      </c>
      <c r="J160" s="47">
        <f>+IFERROR(J159/I159-1,"nm")</f>
        <v>0</v>
      </c>
      <c r="K160" s="47">
        <f t="shared" ref="K160:N160" si="435">+IFERROR(K159/J159-1,"nm")</f>
        <v>0</v>
      </c>
      <c r="L160" s="47">
        <f t="shared" si="435"/>
        <v>0</v>
      </c>
      <c r="M160" s="47">
        <f t="shared" si="435"/>
        <v>0</v>
      </c>
      <c r="N160" s="47">
        <f t="shared" si="435"/>
        <v>0</v>
      </c>
      <c r="O160" s="47"/>
      <c r="P160" s="47"/>
      <c r="Q160" s="63"/>
    </row>
    <row r="161" spans="1:17" x14ac:dyDescent="0.2">
      <c r="A161" s="44" t="s">
        <v>137</v>
      </c>
      <c r="B161" s="60">
        <f>[1]Historicals!B201</f>
        <v>0</v>
      </c>
      <c r="C161" s="60">
        <f>[1]Historicals!C201</f>
        <v>-1.3622603430877902E-2</v>
      </c>
      <c r="D161" s="60">
        <f>[1]Historicals!D201</f>
        <v>4.4501278772378514E-2</v>
      </c>
      <c r="E161" s="60">
        <f>[1]Historicals!E201</f>
        <v>-0.9495592556317336</v>
      </c>
      <c r="F161" s="60">
        <f>[1]Historicals!F201</f>
        <v>2.9126213592233011E-2</v>
      </c>
      <c r="G161" s="60">
        <f>[1]Historicals!G201</f>
        <v>-0.15094339622641509</v>
      </c>
      <c r="H161" s="60">
        <f>[1]Historicals!H201</f>
        <v>-4.4444444444444446E-2</v>
      </c>
      <c r="I161" s="60">
        <f>[1]Historicals!I201</f>
        <v>0.42</v>
      </c>
      <c r="J161" s="47">
        <f>[1]Historicals!J201</f>
        <v>0</v>
      </c>
      <c r="K161" s="47">
        <f>[1]Historicals!K201</f>
        <v>0</v>
      </c>
      <c r="L161" s="47">
        <f>[1]Historicals!L201</f>
        <v>0</v>
      </c>
      <c r="M161" s="47">
        <f>[1]Historicals!M201</f>
        <v>0</v>
      </c>
      <c r="N161" s="47">
        <f>[1]Historicals!N201</f>
        <v>0</v>
      </c>
      <c r="O161" s="47"/>
      <c r="P161" s="47"/>
      <c r="Q161" s="63"/>
    </row>
    <row r="162" spans="1:17" x14ac:dyDescent="0.2">
      <c r="A162" s="44" t="s">
        <v>138</v>
      </c>
      <c r="B162" s="60" t="str">
        <f t="shared" ref="B162:N162" si="436">+IFERROR(B160-B161,"nm")</f>
        <v>nm</v>
      </c>
      <c r="C162" s="60">
        <f t="shared" si="436"/>
        <v>-5.377642775528102E-17</v>
      </c>
      <c r="D162" s="60">
        <f t="shared" si="436"/>
        <v>-9.7144514654701197E-17</v>
      </c>
      <c r="E162" s="60">
        <f t="shared" si="436"/>
        <v>0</v>
      </c>
      <c r="F162" s="60">
        <f t="shared" si="436"/>
        <v>-1.3877787807814457E-17</v>
      </c>
      <c r="G162" s="60">
        <f t="shared" si="436"/>
        <v>2.7755575615628914E-17</v>
      </c>
      <c r="H162" s="60">
        <f t="shared" si="436"/>
        <v>4.8572257327350599E-17</v>
      </c>
      <c r="I162" s="60">
        <f t="shared" si="436"/>
        <v>1.0232558139534997E-2</v>
      </c>
      <c r="J162" s="47">
        <f t="shared" si="436"/>
        <v>0</v>
      </c>
      <c r="K162" s="47">
        <f t="shared" si="436"/>
        <v>0</v>
      </c>
      <c r="L162" s="47">
        <f t="shared" si="436"/>
        <v>0</v>
      </c>
      <c r="M162" s="47">
        <f t="shared" si="436"/>
        <v>0</v>
      </c>
      <c r="N162" s="47">
        <f t="shared" si="436"/>
        <v>0</v>
      </c>
      <c r="O162" s="47"/>
      <c r="P162" s="47"/>
      <c r="Q162" s="63"/>
    </row>
    <row r="163" spans="1:17" x14ac:dyDescent="0.2">
      <c r="A163" s="9" t="s">
        <v>130</v>
      </c>
      <c r="B163">
        <v>535</v>
      </c>
      <c r="C163">
        <v>514</v>
      </c>
      <c r="D163">
        <v>505</v>
      </c>
      <c r="E163">
        <v>343</v>
      </c>
      <c r="F163">
        <v>334</v>
      </c>
      <c r="G163">
        <v>322</v>
      </c>
      <c r="H163">
        <v>569</v>
      </c>
      <c r="I163">
        <v>691</v>
      </c>
      <c r="J163" s="59">
        <f>+J149*J165</f>
        <v>0</v>
      </c>
      <c r="K163" s="59">
        <f t="shared" ref="K163:N163" si="437">+K149*K165</f>
        <v>0</v>
      </c>
      <c r="L163" s="59">
        <f t="shared" si="437"/>
        <v>0</v>
      </c>
      <c r="M163" s="59">
        <f t="shared" si="437"/>
        <v>0</v>
      </c>
      <c r="N163" s="59">
        <f t="shared" si="437"/>
        <v>0</v>
      </c>
    </row>
    <row r="164" spans="1:17" x14ac:dyDescent="0.2">
      <c r="A164" s="46" t="s">
        <v>129</v>
      </c>
      <c r="B164" t="s">
        <v>160</v>
      </c>
      <c r="C164">
        <v>-3.9252336448598157E-2</v>
      </c>
      <c r="D164">
        <v>-1.7509727626459193E-2</v>
      </c>
      <c r="E164">
        <v>-0.32079207920792074</v>
      </c>
      <c r="F164">
        <v>-2.6239067055393583E-2</v>
      </c>
      <c r="G164">
        <v>-3.59281437125748E-2</v>
      </c>
      <c r="H164">
        <v>0.76708074534161486</v>
      </c>
      <c r="I164">
        <v>0.21441124780316345</v>
      </c>
      <c r="J164" s="60">
        <f t="shared" ref="J164" si="438">+IFERROR(J163/I163-1,"nm")</f>
        <v>-1</v>
      </c>
      <c r="K164" s="60" t="str">
        <f t="shared" ref="K164" si="439">+IFERROR(K163/J163-1,"nm")</f>
        <v>nm</v>
      </c>
      <c r="L164" s="60" t="str">
        <f t="shared" ref="L164" si="440">+IFERROR(L163/K163-1,"nm")</f>
        <v>nm</v>
      </c>
      <c r="M164" s="60" t="str">
        <f t="shared" ref="M164" si="441">+IFERROR(M163/L163-1,"nm")</f>
        <v>nm</v>
      </c>
      <c r="N164" s="60" t="str">
        <f t="shared" ref="N164" si="442">+IFERROR(N163/M163-1,"nm")</f>
        <v>nm</v>
      </c>
    </row>
    <row r="165" spans="1:17" x14ac:dyDescent="0.2">
      <c r="A165" s="46" t="s">
        <v>131</v>
      </c>
      <c r="B165">
        <v>0.26992936427850656</v>
      </c>
      <c r="C165">
        <v>0.26291560102301792</v>
      </c>
      <c r="D165">
        <v>0.24730656219392752</v>
      </c>
      <c r="E165">
        <v>0.18186638388123011</v>
      </c>
      <c r="F165">
        <v>0.17523609653725078</v>
      </c>
      <c r="G165">
        <v>0.17443120260021669</v>
      </c>
      <c r="H165">
        <v>0.25804988662131517</v>
      </c>
      <c r="I165">
        <v>0.29454390451832907</v>
      </c>
      <c r="J165" s="60">
        <f>+I165</f>
        <v>0.29454390451832907</v>
      </c>
      <c r="K165" s="60">
        <f t="shared" ref="K165" si="443">+J165</f>
        <v>0.29454390451832907</v>
      </c>
      <c r="L165" s="60">
        <f t="shared" ref="L165" si="444">+K165</f>
        <v>0.29454390451832907</v>
      </c>
      <c r="M165" s="60">
        <f t="shared" ref="M165" si="445">+L165</f>
        <v>0.29454390451832907</v>
      </c>
      <c r="N165" s="60">
        <f t="shared" ref="N165" si="446">+M165</f>
        <v>0.29454390451832907</v>
      </c>
    </row>
    <row r="166" spans="1:17" x14ac:dyDescent="0.2">
      <c r="A166" s="9" t="s">
        <v>132</v>
      </c>
      <c r="B166">
        <v>18</v>
      </c>
      <c r="C166">
        <v>27</v>
      </c>
      <c r="D166">
        <v>28</v>
      </c>
      <c r="E166">
        <v>33</v>
      </c>
      <c r="F166">
        <v>31</v>
      </c>
      <c r="G166">
        <v>25</v>
      </c>
      <c r="H166">
        <v>26</v>
      </c>
      <c r="I166">
        <v>22</v>
      </c>
      <c r="J166" s="59">
        <f>+J169*J176</f>
        <v>0</v>
      </c>
      <c r="K166" s="59">
        <f t="shared" ref="K166:N166" si="447">+K169*K176</f>
        <v>0</v>
      </c>
      <c r="L166" s="59">
        <f t="shared" si="447"/>
        <v>0</v>
      </c>
      <c r="M166" s="59">
        <f t="shared" si="447"/>
        <v>0</v>
      </c>
      <c r="N166" s="59">
        <f t="shared" si="447"/>
        <v>0</v>
      </c>
    </row>
    <row r="167" spans="1:17" x14ac:dyDescent="0.2">
      <c r="A167" s="46" t="s">
        <v>129</v>
      </c>
      <c r="B167" t="s">
        <v>160</v>
      </c>
      <c r="C167">
        <v>0.5</v>
      </c>
      <c r="D167">
        <v>3.7037037037036979E-2</v>
      </c>
      <c r="E167">
        <v>0.1785714285714286</v>
      </c>
      <c r="F167">
        <v>-6.0606060606060552E-2</v>
      </c>
      <c r="G167">
        <v>-0.19354838709677424</v>
      </c>
      <c r="H167">
        <v>4.0000000000000036E-2</v>
      </c>
      <c r="I167">
        <v>-0.15384615384615385</v>
      </c>
      <c r="J167" s="60">
        <f t="shared" ref="J167" si="448">+IFERROR(J166/I166-1,"nm")</f>
        <v>-1</v>
      </c>
      <c r="K167" s="60" t="str">
        <f>+IFERROR(K166/J166-1,"nm")</f>
        <v>nm</v>
      </c>
      <c r="L167" s="60" t="str">
        <f t="shared" ref="L167" si="449">+IFERROR(L166/K166-1,"nm")</f>
        <v>nm</v>
      </c>
      <c r="M167" s="60" t="str">
        <f t="shared" ref="M167" si="450">+IFERROR(M166/L166-1,"nm")</f>
        <v>nm</v>
      </c>
      <c r="N167" s="60" t="str">
        <f t="shared" ref="N167" si="451">+IFERROR(N166/M166-1,"nm")</f>
        <v>nm</v>
      </c>
    </row>
    <row r="168" spans="1:17" x14ac:dyDescent="0.2">
      <c r="A168" s="46" t="s">
        <v>133</v>
      </c>
      <c r="B168">
        <v>9.0817356205852677E-3</v>
      </c>
      <c r="C168">
        <v>1.3810741687979539E-2</v>
      </c>
      <c r="D168">
        <v>1.3712047012732615E-2</v>
      </c>
      <c r="E168">
        <v>1.7497348886532343E-2</v>
      </c>
      <c r="F168">
        <v>1.6264428121720881E-2</v>
      </c>
      <c r="G168">
        <v>1.3542795232936078E-2</v>
      </c>
      <c r="H168">
        <v>1.1791383219954649E-2</v>
      </c>
      <c r="I168">
        <v>9.3776641091219103E-3</v>
      </c>
      <c r="J168" s="60">
        <f t="shared" ref="J168:N168" si="452">+IFERROR(J166/J$21,"nm")</f>
        <v>0</v>
      </c>
      <c r="K168" s="60">
        <f t="shared" si="452"/>
        <v>0</v>
      </c>
      <c r="L168" s="60">
        <f t="shared" si="452"/>
        <v>0</v>
      </c>
      <c r="M168" s="60">
        <f t="shared" si="452"/>
        <v>0</v>
      </c>
      <c r="N168" s="60">
        <f t="shared" si="452"/>
        <v>0</v>
      </c>
    </row>
    <row r="169" spans="1:17" x14ac:dyDescent="0.2">
      <c r="A169" s="46" t="s">
        <v>142</v>
      </c>
      <c r="B169">
        <v>0.14754098360655737</v>
      </c>
      <c r="C169">
        <v>0.216</v>
      </c>
      <c r="D169">
        <v>0.224</v>
      </c>
      <c r="E169">
        <v>0.28695652173913044</v>
      </c>
      <c r="F169">
        <v>0.31</v>
      </c>
      <c r="G169">
        <v>0.3125</v>
      </c>
      <c r="H169">
        <v>0.41269841269841268</v>
      </c>
      <c r="I169">
        <v>0.44897959183673469</v>
      </c>
      <c r="J169" s="60">
        <f>+I169</f>
        <v>0.44897959183673469</v>
      </c>
      <c r="K169" s="60">
        <f t="shared" ref="K169" si="453">+J169</f>
        <v>0.44897959183673469</v>
      </c>
      <c r="L169" s="60">
        <f t="shared" ref="L169" si="454">+K169</f>
        <v>0.44897959183673469</v>
      </c>
      <c r="M169" s="60">
        <f t="shared" ref="M169" si="455">+L169</f>
        <v>0.44897959183673469</v>
      </c>
      <c r="N169" s="60">
        <f t="shared" ref="N169" si="456">+M169</f>
        <v>0.44897959183673469</v>
      </c>
    </row>
    <row r="170" spans="1:17" x14ac:dyDescent="0.2">
      <c r="A170" s="9" t="s">
        <v>134</v>
      </c>
      <c r="B170">
        <v>517</v>
      </c>
      <c r="C170">
        <v>487</v>
      </c>
      <c r="D170">
        <v>477</v>
      </c>
      <c r="E170">
        <v>310</v>
      </c>
      <c r="F170">
        <v>303</v>
      </c>
      <c r="G170">
        <v>297</v>
      </c>
      <c r="H170">
        <v>543</v>
      </c>
      <c r="I170">
        <v>669</v>
      </c>
      <c r="J170" s="59">
        <f>+J163-J166</f>
        <v>0</v>
      </c>
      <c r="K170" s="59">
        <f t="shared" ref="K170:N170" si="457">+K163-K166</f>
        <v>0</v>
      </c>
      <c r="L170" s="59">
        <f t="shared" si="457"/>
        <v>0</v>
      </c>
      <c r="M170" s="59">
        <f t="shared" si="457"/>
        <v>0</v>
      </c>
      <c r="N170" s="59">
        <f t="shared" si="457"/>
        <v>0</v>
      </c>
    </row>
    <row r="171" spans="1:17" x14ac:dyDescent="0.2">
      <c r="A171" s="46" t="s">
        <v>129</v>
      </c>
      <c r="B171" t="s">
        <v>160</v>
      </c>
      <c r="C171">
        <v>-5.8027079303675011E-2</v>
      </c>
      <c r="D171">
        <v>-2.0533880903490731E-2</v>
      </c>
      <c r="E171">
        <v>-0.35010482180293501</v>
      </c>
      <c r="F171">
        <v>-2.2580645161290325E-2</v>
      </c>
      <c r="G171">
        <v>-1.980198019801982E-2</v>
      </c>
      <c r="H171">
        <v>0.82828282828282829</v>
      </c>
      <c r="I171">
        <v>0.2320441988950277</v>
      </c>
      <c r="J171" s="60">
        <f t="shared" ref="J171" si="458">+IFERROR(J170/I170-1,"nm")</f>
        <v>-1</v>
      </c>
      <c r="K171" s="60" t="str">
        <f t="shared" ref="K171" si="459">+IFERROR(K170/J170-1,"nm")</f>
        <v>nm</v>
      </c>
      <c r="L171" s="60" t="str">
        <f t="shared" ref="L171" si="460">+IFERROR(L170/K170-1,"nm")</f>
        <v>nm</v>
      </c>
      <c r="M171" s="60" t="str">
        <f t="shared" ref="M171" si="461">+IFERROR(M170/L170-1,"nm")</f>
        <v>nm</v>
      </c>
      <c r="N171" s="60" t="str">
        <f t="shared" ref="N171" si="462">+IFERROR(N170/M170-1,"nm")</f>
        <v>nm</v>
      </c>
    </row>
    <row r="172" spans="1:17" x14ac:dyDescent="0.2">
      <c r="A172" s="46" t="s">
        <v>131</v>
      </c>
      <c r="B172">
        <v>0.26084762865792127</v>
      </c>
      <c r="C172">
        <v>0.24910485933503837</v>
      </c>
      <c r="D172">
        <v>0.23359451518119489</v>
      </c>
      <c r="E172">
        <v>0.16436903499469777</v>
      </c>
      <c r="F172">
        <v>0.1589716684155299</v>
      </c>
      <c r="G172">
        <v>0.16088840736728061</v>
      </c>
      <c r="H172">
        <v>0.24625850340136055</v>
      </c>
      <c r="I172">
        <v>0.28516624040920718</v>
      </c>
      <c r="J172" s="60">
        <f t="shared" ref="J172:N172" si="463">+IFERROR(J170/J$21,"nm")</f>
        <v>0</v>
      </c>
      <c r="K172" s="60">
        <f t="shared" si="463"/>
        <v>0</v>
      </c>
      <c r="L172" s="60">
        <f t="shared" si="463"/>
        <v>0</v>
      </c>
      <c r="M172" s="60">
        <f t="shared" si="463"/>
        <v>0</v>
      </c>
      <c r="N172" s="60">
        <f t="shared" si="463"/>
        <v>0</v>
      </c>
    </row>
    <row r="173" spans="1:17" x14ac:dyDescent="0.2">
      <c r="A173" s="9" t="s">
        <v>135</v>
      </c>
      <c r="B173">
        <v>69</v>
      </c>
      <c r="C173">
        <v>39</v>
      </c>
      <c r="D173">
        <v>30</v>
      </c>
      <c r="E173">
        <v>22</v>
      </c>
      <c r="F173">
        <v>18</v>
      </c>
      <c r="G173">
        <v>12</v>
      </c>
      <c r="H173">
        <v>7</v>
      </c>
      <c r="I173">
        <v>9</v>
      </c>
      <c r="J173" s="59">
        <f>+J149*J175</f>
        <v>0</v>
      </c>
      <c r="K173" s="59">
        <f t="shared" ref="K173:N173" si="464">+K149*K175</f>
        <v>0</v>
      </c>
      <c r="L173" s="59">
        <f t="shared" si="464"/>
        <v>0</v>
      </c>
      <c r="M173" s="59">
        <f t="shared" si="464"/>
        <v>0</v>
      </c>
      <c r="N173" s="59">
        <f t="shared" si="464"/>
        <v>0</v>
      </c>
    </row>
    <row r="174" spans="1:17" x14ac:dyDescent="0.2">
      <c r="A174" s="46" t="s">
        <v>129</v>
      </c>
      <c r="B174" t="s">
        <v>160</v>
      </c>
      <c r="C174">
        <v>-0.43478260869565222</v>
      </c>
      <c r="D174">
        <v>-0.23076923076923073</v>
      </c>
      <c r="E174">
        <v>-0.26666666666666672</v>
      </c>
      <c r="F174">
        <v>-0.18181818181818177</v>
      </c>
      <c r="G174">
        <v>-0.33333333333333337</v>
      </c>
      <c r="H174">
        <v>-0.41666666666666663</v>
      </c>
      <c r="I174">
        <v>0.28571428571428581</v>
      </c>
      <c r="J174" s="60">
        <f t="shared" ref="J174" si="465">+IFERROR(J173/I173-1,"nm")</f>
        <v>-1</v>
      </c>
      <c r="K174" s="60" t="str">
        <f t="shared" ref="K174" si="466">+IFERROR(K173/J173-1,"nm")</f>
        <v>nm</v>
      </c>
      <c r="L174" s="60" t="str">
        <f t="shared" ref="L174" si="467">+IFERROR(L173/K173-1,"nm")</f>
        <v>nm</v>
      </c>
      <c r="M174" s="60" t="str">
        <f t="shared" ref="M174" si="468">+IFERROR(M173/L173-1,"nm")</f>
        <v>nm</v>
      </c>
      <c r="N174" s="60" t="str">
        <f t="shared" ref="N174" si="469">+IFERROR(N173/M173-1,"nm")</f>
        <v>nm</v>
      </c>
    </row>
    <row r="175" spans="1:17" x14ac:dyDescent="0.2">
      <c r="A175" s="46" t="s">
        <v>133</v>
      </c>
      <c r="B175">
        <v>3.481331987891019E-2</v>
      </c>
      <c r="C175">
        <v>1.9948849104859334E-2</v>
      </c>
      <c r="D175">
        <v>1.4691478942213516E-2</v>
      </c>
      <c r="E175">
        <v>1.166489925768823E-2</v>
      </c>
      <c r="F175">
        <v>9.4438614900314802E-3</v>
      </c>
      <c r="G175">
        <v>6.5005417118093175E-3</v>
      </c>
      <c r="H175">
        <v>3.1746031746031746E-3</v>
      </c>
      <c r="I175">
        <v>3.8363171355498722E-3</v>
      </c>
      <c r="J175" s="60">
        <f>+I175</f>
        <v>3.8363171355498722E-3</v>
      </c>
      <c r="K175" s="60">
        <f t="shared" ref="K175" si="470">+J175</f>
        <v>3.8363171355498722E-3</v>
      </c>
      <c r="L175" s="60">
        <f t="shared" ref="L175" si="471">+K175</f>
        <v>3.8363171355498722E-3</v>
      </c>
      <c r="M175" s="60">
        <f t="shared" ref="M175" si="472">+L175</f>
        <v>3.8363171355498722E-3</v>
      </c>
      <c r="N175" s="60">
        <f t="shared" ref="N175" si="473">+M175</f>
        <v>3.8363171355498722E-3</v>
      </c>
    </row>
    <row r="176" spans="1:17" x14ac:dyDescent="0.2">
      <c r="A176" s="9" t="s">
        <v>143</v>
      </c>
      <c r="B176">
        <v>122</v>
      </c>
      <c r="C176">
        <v>125</v>
      </c>
      <c r="D176">
        <v>125</v>
      </c>
      <c r="E176">
        <v>115</v>
      </c>
      <c r="F176">
        <v>100</v>
      </c>
      <c r="G176">
        <v>80</v>
      </c>
      <c r="H176">
        <v>63</v>
      </c>
      <c r="I176">
        <v>49</v>
      </c>
      <c r="J176" s="59">
        <f>+J149*J178</f>
        <v>0</v>
      </c>
      <c r="K176" s="59">
        <f t="shared" ref="K176:N176" si="474">+K149*K178</f>
        <v>0</v>
      </c>
      <c r="L176" s="59">
        <f t="shared" si="474"/>
        <v>0</v>
      </c>
      <c r="M176" s="59">
        <f t="shared" si="474"/>
        <v>0</v>
      </c>
      <c r="N176" s="59">
        <f t="shared" si="474"/>
        <v>0</v>
      </c>
    </row>
    <row r="177" spans="1:17" x14ac:dyDescent="0.2">
      <c r="A177" s="46" t="s">
        <v>129</v>
      </c>
      <c r="B177" t="s">
        <v>160</v>
      </c>
      <c r="C177">
        <v>2.4590163934426146E-2</v>
      </c>
      <c r="D177">
        <v>0</v>
      </c>
      <c r="E177">
        <v>-7.999999999999996E-2</v>
      </c>
      <c r="F177">
        <v>-0.13043478260869568</v>
      </c>
      <c r="G177">
        <v>-0.19999999999999996</v>
      </c>
      <c r="H177">
        <v>-0.21250000000000002</v>
      </c>
      <c r="I177">
        <v>-0.22222222222222221</v>
      </c>
      <c r="J177" s="60">
        <f>+J178+J179</f>
        <v>2.0886615515771527E-2</v>
      </c>
      <c r="K177" s="60">
        <f t="shared" ref="K177:N177" si="475">+K178+K179</f>
        <v>2.0886615515771527E-2</v>
      </c>
      <c r="L177" s="60">
        <f t="shared" si="475"/>
        <v>2.0886615515771527E-2</v>
      </c>
      <c r="M177" s="60">
        <f t="shared" si="475"/>
        <v>2.0886615515771527E-2</v>
      </c>
      <c r="N177" s="60">
        <f t="shared" si="475"/>
        <v>2.0886615515771527E-2</v>
      </c>
    </row>
    <row r="178" spans="1:17" x14ac:dyDescent="0.2">
      <c r="A178" s="46" t="s">
        <v>133</v>
      </c>
      <c r="B178">
        <v>6.1553985872855703E-2</v>
      </c>
      <c r="C178">
        <v>6.3938618925831206E-2</v>
      </c>
      <c r="D178">
        <v>6.1214495592556317E-2</v>
      </c>
      <c r="E178">
        <v>6.097560975609756E-2</v>
      </c>
      <c r="F178">
        <v>5.2465897166841552E-2</v>
      </c>
      <c r="G178">
        <v>4.3336944745395449E-2</v>
      </c>
      <c r="H178">
        <v>2.8571428571428571E-2</v>
      </c>
      <c r="I178">
        <v>2.0886615515771527E-2</v>
      </c>
      <c r="J178" s="60">
        <f>+I178</f>
        <v>2.0886615515771527E-2</v>
      </c>
      <c r="K178" s="60">
        <f t="shared" ref="K178" si="476">+J178</f>
        <v>2.0886615515771527E-2</v>
      </c>
      <c r="L178" s="60">
        <f t="shared" ref="L178" si="477">+K178</f>
        <v>2.0886615515771527E-2</v>
      </c>
      <c r="M178" s="60">
        <f t="shared" ref="M178" si="478">+L178</f>
        <v>2.0886615515771527E-2</v>
      </c>
      <c r="N178" s="60">
        <f t="shared" ref="N178" si="479">+M178</f>
        <v>2.0886615515771527E-2</v>
      </c>
    </row>
    <row r="179" spans="1:17" s="58" customFormat="1" x14ac:dyDescent="0.2">
      <c r="A179" s="62" t="s">
        <v>107</v>
      </c>
    </row>
    <row r="180" spans="1:17" x14ac:dyDescent="0.2">
      <c r="A180" s="9" t="s">
        <v>136</v>
      </c>
      <c r="B180">
        <v>115</v>
      </c>
      <c r="C180">
        <v>73</v>
      </c>
      <c r="D180">
        <v>73</v>
      </c>
      <c r="E180">
        <v>88</v>
      </c>
      <c r="F180">
        <v>42</v>
      </c>
      <c r="G180">
        <v>30</v>
      </c>
      <c r="H180">
        <v>25</v>
      </c>
      <c r="I180">
        <v>102</v>
      </c>
      <c r="J180" s="3">
        <f>+SUM(J182+J186+J190)</f>
        <v>-2</v>
      </c>
      <c r="K180" s="3" t="e">
        <f t="shared" ref="K180:N180" si="480">+SUM(K182+K186+K190)</f>
        <v>#VALUE!</v>
      </c>
      <c r="L180" s="3" t="e">
        <f t="shared" si="480"/>
        <v>#VALUE!</v>
      </c>
      <c r="M180" s="3" t="e">
        <f t="shared" si="480"/>
        <v>#VALUE!</v>
      </c>
      <c r="N180" s="3" t="e">
        <f t="shared" si="480"/>
        <v>#VALUE!</v>
      </c>
      <c r="O180" s="3"/>
      <c r="P180" s="3"/>
      <c r="Q180" s="3"/>
    </row>
    <row r="181" spans="1:17" x14ac:dyDescent="0.2">
      <c r="A181" s="44" t="s">
        <v>129</v>
      </c>
      <c r="B181" t="s">
        <v>160</v>
      </c>
      <c r="C181">
        <v>-0.36521739130434783</v>
      </c>
      <c r="D181">
        <v>0</v>
      </c>
      <c r="E181">
        <v>0.20547945205479445</v>
      </c>
      <c r="F181">
        <v>-0.52272727272727271</v>
      </c>
      <c r="G181">
        <v>-0.2857142857142857</v>
      </c>
      <c r="H181">
        <v>-0.16666666666666663</v>
      </c>
      <c r="I181">
        <v>3.08</v>
      </c>
      <c r="J181" s="60">
        <f>+IFERROR(J180/I180-1,"nm")</f>
        <v>-1.0196078431372548</v>
      </c>
      <c r="K181" s="60" t="str">
        <f>+IFERROR(K180/J180-1,"nm")</f>
        <v>nm</v>
      </c>
      <c r="L181" s="60" t="str">
        <f t="shared" ref="L181" si="481">+IFERROR(L180/K180-1,"nm")</f>
        <v>nm</v>
      </c>
      <c r="M181" s="60" t="str">
        <f t="shared" ref="M181" si="482">+IFERROR(M180/L180-1,"nm")</f>
        <v>nm</v>
      </c>
      <c r="N181" s="60" t="str">
        <f t="shared" ref="N181" si="483">+IFERROR(N180/M180-1,"nm")</f>
        <v>nm</v>
      </c>
    </row>
    <row r="182" spans="1:17" x14ac:dyDescent="0.2">
      <c r="A182" s="9" t="s">
        <v>130</v>
      </c>
      <c r="B182">
        <v>-2057</v>
      </c>
      <c r="C182">
        <v>-2366</v>
      </c>
      <c r="D182">
        <v>-2444</v>
      </c>
      <c r="E182">
        <v>-2441</v>
      </c>
      <c r="F182">
        <v>-3067</v>
      </c>
      <c r="G182">
        <v>-3254</v>
      </c>
      <c r="H182">
        <v>-3434</v>
      </c>
      <c r="I182">
        <v>-4042</v>
      </c>
      <c r="J182" s="59">
        <f>+J168*J184</f>
        <v>0</v>
      </c>
      <c r="K182" s="59">
        <f t="shared" ref="K182:N182" si="484">+K168*K184</f>
        <v>0</v>
      </c>
      <c r="L182" s="59">
        <f t="shared" si="484"/>
        <v>0</v>
      </c>
      <c r="M182" s="59">
        <f t="shared" si="484"/>
        <v>0</v>
      </c>
      <c r="N182" s="59">
        <f t="shared" si="484"/>
        <v>0</v>
      </c>
    </row>
    <row r="183" spans="1:17" x14ac:dyDescent="0.2">
      <c r="A183" s="46" t="s">
        <v>129</v>
      </c>
      <c r="B183" t="s">
        <v>160</v>
      </c>
      <c r="C183">
        <v>0.15021876519202726</v>
      </c>
      <c r="D183">
        <v>3.2967032967033072E-2</v>
      </c>
      <c r="E183">
        <v>-1.2274959083469206E-3</v>
      </c>
      <c r="F183">
        <v>0.25645227365833678</v>
      </c>
      <c r="G183">
        <v>6.0971633518095869E-2</v>
      </c>
      <c r="H183">
        <v>5.5316533497234088E-2</v>
      </c>
      <c r="I183">
        <v>0.1770529994175889</v>
      </c>
      <c r="J183" s="60">
        <f t="shared" ref="J183" si="485">+IFERROR(J182/I182-1,"nm")</f>
        <v>-1</v>
      </c>
      <c r="K183" s="60" t="str">
        <f t="shared" ref="K183" si="486">+IFERROR(K182/J182-1,"nm")</f>
        <v>nm</v>
      </c>
      <c r="L183" s="60" t="str">
        <f t="shared" ref="L183" si="487">+IFERROR(L182/K182-1,"nm")</f>
        <v>nm</v>
      </c>
      <c r="M183" s="60" t="str">
        <f t="shared" ref="M183" si="488">+IFERROR(M182/L182-1,"nm")</f>
        <v>nm</v>
      </c>
      <c r="N183" s="60" t="str">
        <f t="shared" ref="N183" si="489">+IFERROR(N182/M182-1,"nm")</f>
        <v>nm</v>
      </c>
    </row>
    <row r="184" spans="1:17" x14ac:dyDescent="0.2">
      <c r="A184" s="46" t="s">
        <v>131</v>
      </c>
      <c r="B184">
        <v>-17.88695652173913</v>
      </c>
      <c r="C184">
        <v>-32.410958904109592</v>
      </c>
      <c r="D184">
        <v>-33.479452054794521</v>
      </c>
      <c r="E184">
        <v>-27.738636363636363</v>
      </c>
      <c r="F184">
        <v>-73.023809523809518</v>
      </c>
      <c r="G184">
        <v>-108.46666666666667</v>
      </c>
      <c r="H184">
        <v>-137.36000000000001</v>
      </c>
      <c r="I184">
        <v>-39.627450980392155</v>
      </c>
      <c r="J184" s="60">
        <f>+I184</f>
        <v>-39.627450980392155</v>
      </c>
      <c r="K184" s="60">
        <f t="shared" ref="K184" si="490">+J184</f>
        <v>-39.627450980392155</v>
      </c>
      <c r="L184" s="60">
        <f t="shared" ref="L184" si="491">+K184</f>
        <v>-39.627450980392155</v>
      </c>
      <c r="M184" s="60">
        <f t="shared" ref="M184" si="492">+L184</f>
        <v>-39.627450980392155</v>
      </c>
      <c r="N184" s="60">
        <f t="shared" ref="N184" si="493">+M184</f>
        <v>-39.627450980392155</v>
      </c>
    </row>
    <row r="185" spans="1:17" x14ac:dyDescent="0.2">
      <c r="A185" s="9" t="s">
        <v>132</v>
      </c>
      <c r="B185">
        <v>210</v>
      </c>
      <c r="C185">
        <v>230</v>
      </c>
      <c r="D185">
        <v>233</v>
      </c>
      <c r="E185">
        <v>217</v>
      </c>
      <c r="F185">
        <v>195</v>
      </c>
      <c r="G185">
        <v>214</v>
      </c>
      <c r="H185">
        <v>222</v>
      </c>
      <c r="I185">
        <v>220</v>
      </c>
      <c r="J185" s="59">
        <f>+J188*J195</f>
        <v>0</v>
      </c>
      <c r="K185" s="59">
        <f t="shared" ref="K185:N185" si="494">+K188*K195</f>
        <v>0</v>
      </c>
      <c r="L185" s="59">
        <f t="shared" si="494"/>
        <v>0</v>
      </c>
      <c r="M185" s="59">
        <f t="shared" si="494"/>
        <v>0</v>
      </c>
      <c r="N185" s="59">
        <f t="shared" si="494"/>
        <v>0</v>
      </c>
    </row>
    <row r="186" spans="1:17" x14ac:dyDescent="0.2">
      <c r="A186" s="46" t="s">
        <v>129</v>
      </c>
      <c r="B186" t="s">
        <v>160</v>
      </c>
      <c r="C186">
        <v>9.5238095238095344E-2</v>
      </c>
      <c r="D186">
        <v>1.304347826086949E-2</v>
      </c>
      <c r="E186">
        <v>-6.8669527896995763E-2</v>
      </c>
      <c r="F186">
        <v>-0.10138248847926268</v>
      </c>
      <c r="G186">
        <v>9.7435897435897534E-2</v>
      </c>
      <c r="H186">
        <v>3.7383177570093462E-2</v>
      </c>
      <c r="I186">
        <v>-9.009009009009028E-3</v>
      </c>
      <c r="J186" s="60">
        <f t="shared" ref="J186" si="495">+IFERROR(J185/I185-1,"nm")</f>
        <v>-1</v>
      </c>
      <c r="K186" s="60" t="str">
        <f>+IFERROR(K185/J185-1,"nm")</f>
        <v>nm</v>
      </c>
      <c r="L186" s="60" t="str">
        <f t="shared" ref="L186" si="496">+IFERROR(L185/K185-1,"nm")</f>
        <v>nm</v>
      </c>
      <c r="M186" s="60" t="str">
        <f t="shared" ref="M186" si="497">+IFERROR(M185/L185-1,"nm")</f>
        <v>nm</v>
      </c>
      <c r="N186" s="60" t="str">
        <f t="shared" ref="N186" si="498">+IFERROR(N185/M185-1,"nm")</f>
        <v>nm</v>
      </c>
    </row>
    <row r="187" spans="1:17" x14ac:dyDescent="0.2">
      <c r="A187" s="46" t="s">
        <v>133</v>
      </c>
      <c r="B187">
        <v>1.826086956521739</v>
      </c>
      <c r="C187">
        <v>3.1506849315068495</v>
      </c>
      <c r="D187">
        <v>3.1917808219178081</v>
      </c>
      <c r="E187">
        <v>2.4659090909090908</v>
      </c>
      <c r="F187">
        <v>4.6428571428571432</v>
      </c>
      <c r="G187">
        <v>7.1333333333333337</v>
      </c>
      <c r="H187">
        <v>8.8800000000000008</v>
      </c>
      <c r="I187">
        <v>2.1568627450980391</v>
      </c>
      <c r="J187" s="60">
        <f>+IFERROR(J185/J$21,"nm")</f>
        <v>0</v>
      </c>
      <c r="K187" s="60">
        <f t="shared" ref="K187:N187" si="499">+IFERROR(K185/K$21,"nm")</f>
        <v>0</v>
      </c>
      <c r="L187" s="60">
        <f t="shared" si="499"/>
        <v>0</v>
      </c>
      <c r="M187" s="60">
        <f t="shared" si="499"/>
        <v>0</v>
      </c>
      <c r="N187" s="60">
        <f t="shared" si="499"/>
        <v>0</v>
      </c>
    </row>
    <row r="188" spans="1:17" x14ac:dyDescent="0.2">
      <c r="A188" s="46" t="s">
        <v>142</v>
      </c>
      <c r="B188">
        <v>0.43388429752066099</v>
      </c>
      <c r="C188">
        <v>0.45009784735812131</v>
      </c>
      <c r="D188">
        <v>0.43714821763602252</v>
      </c>
      <c r="E188">
        <v>0.36348408710217756</v>
      </c>
      <c r="F188">
        <v>0.2932330827067669</v>
      </c>
      <c r="G188">
        <v>0.25783132530120484</v>
      </c>
      <c r="H188">
        <v>0.2846153846153846</v>
      </c>
      <c r="I188">
        <v>0.27883396704689478</v>
      </c>
      <c r="J188" s="60">
        <f>+I188</f>
        <v>0.27883396704689478</v>
      </c>
      <c r="K188" s="60">
        <f t="shared" ref="K188" si="500">+J188</f>
        <v>0.27883396704689478</v>
      </c>
      <c r="L188" s="60">
        <f t="shared" ref="L188" si="501">+K188</f>
        <v>0.27883396704689478</v>
      </c>
      <c r="M188" s="60">
        <f t="shared" ref="M188" si="502">+L188</f>
        <v>0.27883396704689478</v>
      </c>
      <c r="N188" s="60">
        <f t="shared" ref="N188" si="503">+M188</f>
        <v>0.27883396704689478</v>
      </c>
    </row>
    <row r="189" spans="1:17" x14ac:dyDescent="0.2">
      <c r="A189" s="9" t="s">
        <v>134</v>
      </c>
      <c r="B189">
        <v>-2267</v>
      </c>
      <c r="C189">
        <v>-2596</v>
      </c>
      <c r="D189">
        <v>-2677</v>
      </c>
      <c r="E189">
        <v>-2658</v>
      </c>
      <c r="F189">
        <v>-3262</v>
      </c>
      <c r="G189">
        <v>-3468</v>
      </c>
      <c r="H189">
        <v>-3656</v>
      </c>
      <c r="I189">
        <v>-4262</v>
      </c>
      <c r="J189" s="59">
        <f>+J182-J185</f>
        <v>0</v>
      </c>
      <c r="K189" s="59">
        <f t="shared" ref="K189:N189" si="504">+K182-K185</f>
        <v>0</v>
      </c>
      <c r="L189" s="59">
        <f t="shared" si="504"/>
        <v>0</v>
      </c>
      <c r="M189" s="59">
        <f t="shared" si="504"/>
        <v>0</v>
      </c>
      <c r="N189" s="59">
        <f t="shared" si="504"/>
        <v>0</v>
      </c>
    </row>
    <row r="190" spans="1:17" x14ac:dyDescent="0.2">
      <c r="A190" s="46" t="s">
        <v>129</v>
      </c>
      <c r="B190" t="s">
        <v>160</v>
      </c>
      <c r="C190">
        <v>0.145125716806352</v>
      </c>
      <c r="D190">
        <v>3.1201848998459125E-2</v>
      </c>
      <c r="E190">
        <v>-7.097497198356395E-3</v>
      </c>
      <c r="F190">
        <v>0.22723852520692245</v>
      </c>
      <c r="G190">
        <v>6.3151440833844275E-2</v>
      </c>
      <c r="H190">
        <v>5.4209919261822392E-2</v>
      </c>
      <c r="I190">
        <v>0.16575492341356668</v>
      </c>
      <c r="J190" s="60">
        <f t="shared" ref="J190" si="505">+IFERROR(J189/I189-1,"nm")</f>
        <v>-1</v>
      </c>
      <c r="K190" s="60" t="str">
        <f t="shared" ref="K190" si="506">+IFERROR(K189/J189-1,"nm")</f>
        <v>nm</v>
      </c>
      <c r="L190" s="60" t="str">
        <f t="shared" ref="L190" si="507">+IFERROR(L189/K189-1,"nm")</f>
        <v>nm</v>
      </c>
      <c r="M190" s="60" t="str">
        <f t="shared" ref="M190" si="508">+IFERROR(M189/L189-1,"nm")</f>
        <v>nm</v>
      </c>
      <c r="N190" s="60" t="str">
        <f t="shared" ref="N190" si="509">+IFERROR(N189/M189-1,"nm")</f>
        <v>nm</v>
      </c>
    </row>
    <row r="191" spans="1:17" x14ac:dyDescent="0.2">
      <c r="A191" s="46" t="s">
        <v>131</v>
      </c>
      <c r="B191">
        <v>-19.713043478260868</v>
      </c>
      <c r="C191">
        <v>-35.561643835616437</v>
      </c>
      <c r="D191">
        <v>-36.671232876712331</v>
      </c>
      <c r="E191">
        <v>-30.204545454545453</v>
      </c>
      <c r="F191">
        <v>-77.666666666666671</v>
      </c>
      <c r="G191">
        <v>-115.6</v>
      </c>
      <c r="H191">
        <v>-146.24</v>
      </c>
      <c r="I191">
        <v>-41.784313725490193</v>
      </c>
      <c r="J191" s="60">
        <f t="shared" ref="J191:N191" si="510">+IFERROR(J189/J$21,"nm")</f>
        <v>0</v>
      </c>
      <c r="K191" s="60">
        <f t="shared" si="510"/>
        <v>0</v>
      </c>
      <c r="L191" s="60">
        <f t="shared" si="510"/>
        <v>0</v>
      </c>
      <c r="M191" s="60">
        <f t="shared" si="510"/>
        <v>0</v>
      </c>
      <c r="N191" s="60">
        <f t="shared" si="510"/>
        <v>0</v>
      </c>
    </row>
    <row r="192" spans="1:17" x14ac:dyDescent="0.2">
      <c r="A192" s="9" t="s">
        <v>135</v>
      </c>
      <c r="B192">
        <v>225</v>
      </c>
      <c r="C192">
        <v>258</v>
      </c>
      <c r="D192">
        <v>278</v>
      </c>
      <c r="E192">
        <v>286</v>
      </c>
      <c r="F192">
        <v>278</v>
      </c>
      <c r="G192">
        <v>438</v>
      </c>
      <c r="H192">
        <v>278</v>
      </c>
      <c r="I192">
        <v>222</v>
      </c>
      <c r="J192" s="59">
        <f>+J168*J194</f>
        <v>0</v>
      </c>
      <c r="K192" s="59">
        <f t="shared" ref="K192:N192" si="511">+K168*K194</f>
        <v>0</v>
      </c>
      <c r="L192" s="59">
        <f t="shared" si="511"/>
        <v>0</v>
      </c>
      <c r="M192" s="59">
        <f t="shared" si="511"/>
        <v>0</v>
      </c>
      <c r="N192" s="59">
        <f t="shared" si="511"/>
        <v>0</v>
      </c>
    </row>
    <row r="193" spans="1:14" x14ac:dyDescent="0.2">
      <c r="A193" s="46" t="s">
        <v>129</v>
      </c>
      <c r="B193" t="s">
        <v>160</v>
      </c>
      <c r="C193">
        <v>0.14666666666666672</v>
      </c>
      <c r="D193">
        <v>7.7519379844961156E-2</v>
      </c>
      <c r="E193">
        <v>2.877697841726623E-2</v>
      </c>
      <c r="F193">
        <v>-2.7972027972028024E-2</v>
      </c>
      <c r="G193">
        <v>0.57553956834532372</v>
      </c>
      <c r="H193">
        <v>-0.36529680365296802</v>
      </c>
      <c r="I193">
        <v>-0.20143884892086328</v>
      </c>
      <c r="J193" s="60">
        <f t="shared" ref="J193" si="512">+IFERROR(J192/I192-1,"nm")</f>
        <v>-1</v>
      </c>
      <c r="K193" s="60" t="str">
        <f t="shared" ref="K193" si="513">+IFERROR(K192/J192-1,"nm")</f>
        <v>nm</v>
      </c>
      <c r="L193" s="60" t="str">
        <f t="shared" ref="L193" si="514">+IFERROR(L192/K192-1,"nm")</f>
        <v>nm</v>
      </c>
      <c r="M193" s="60" t="str">
        <f t="shared" ref="M193" si="515">+IFERROR(M192/L192-1,"nm")</f>
        <v>nm</v>
      </c>
      <c r="N193" s="60" t="str">
        <f t="shared" ref="N193" si="516">+IFERROR(N192/M192-1,"nm")</f>
        <v>nm</v>
      </c>
    </row>
    <row r="194" spans="1:14" x14ac:dyDescent="0.2">
      <c r="A194" s="46" t="s">
        <v>133</v>
      </c>
      <c r="B194">
        <v>1.9565217391304348</v>
      </c>
      <c r="C194">
        <v>3.5342465753424657</v>
      </c>
      <c r="D194">
        <v>3.8082191780821919</v>
      </c>
      <c r="E194">
        <v>3.25</v>
      </c>
      <c r="F194">
        <v>6.6190476190476186</v>
      </c>
      <c r="G194">
        <v>14.6</v>
      </c>
      <c r="H194">
        <v>11.12</v>
      </c>
      <c r="I194">
        <v>2.1764705882352939</v>
      </c>
      <c r="J194" s="60">
        <f>+I194</f>
        <v>2.1764705882352939</v>
      </c>
      <c r="K194" s="60">
        <f t="shared" ref="K194" si="517">+J194</f>
        <v>2.1764705882352939</v>
      </c>
      <c r="L194" s="60">
        <f t="shared" ref="L194" si="518">+K194</f>
        <v>2.1764705882352939</v>
      </c>
      <c r="M194" s="60">
        <f t="shared" ref="M194" si="519">+L194</f>
        <v>2.1764705882352939</v>
      </c>
      <c r="N194" s="60">
        <f t="shared" ref="N194" si="520">+M194</f>
        <v>2.1764705882352939</v>
      </c>
    </row>
    <row r="195" spans="1:14" x14ac:dyDescent="0.2">
      <c r="A195" s="9" t="s">
        <v>143</v>
      </c>
      <c r="B195">
        <v>484</v>
      </c>
      <c r="C195">
        <v>511</v>
      </c>
      <c r="D195">
        <v>533</v>
      </c>
      <c r="E195">
        <v>597</v>
      </c>
      <c r="F195">
        <v>665</v>
      </c>
      <c r="G195">
        <v>830</v>
      </c>
      <c r="H195">
        <v>780</v>
      </c>
      <c r="I195">
        <v>789</v>
      </c>
      <c r="J195" s="59">
        <f>+J168*J197</f>
        <v>0</v>
      </c>
      <c r="K195" s="59">
        <f t="shared" ref="K195:N195" si="521">+K168*K197</f>
        <v>0</v>
      </c>
      <c r="L195" s="59">
        <f t="shared" si="521"/>
        <v>0</v>
      </c>
      <c r="M195" s="59">
        <f t="shared" si="521"/>
        <v>0</v>
      </c>
      <c r="N195" s="59">
        <f t="shared" si="521"/>
        <v>0</v>
      </c>
    </row>
    <row r="196" spans="1:14" x14ac:dyDescent="0.2">
      <c r="A196" s="46" t="s">
        <v>129</v>
      </c>
      <c r="B196" t="s">
        <v>160</v>
      </c>
      <c r="C196">
        <v>5.5785123966942241E-2</v>
      </c>
      <c r="D196">
        <v>4.3052837573385627E-2</v>
      </c>
      <c r="E196">
        <v>0.12007504690431525</v>
      </c>
      <c r="F196">
        <v>0.11390284757118918</v>
      </c>
      <c r="G196">
        <v>0.24812030075187974</v>
      </c>
      <c r="H196">
        <v>-6.0240963855421659E-2</v>
      </c>
      <c r="I196">
        <v>1.1538461538461497E-2</v>
      </c>
      <c r="J196" s="60">
        <f>+J197+J198</f>
        <v>7.7352941176470589</v>
      </c>
      <c r="K196" s="60">
        <f t="shared" ref="K196:N196" si="522">+K197+K198</f>
        <v>7.7352941176470589</v>
      </c>
      <c r="L196" s="60">
        <f t="shared" si="522"/>
        <v>7.7352941176470589</v>
      </c>
      <c r="M196" s="60">
        <f t="shared" si="522"/>
        <v>7.7352941176470589</v>
      </c>
      <c r="N196" s="60">
        <f t="shared" si="522"/>
        <v>7.7352941176470589</v>
      </c>
    </row>
    <row r="197" spans="1:14" x14ac:dyDescent="0.2">
      <c r="A197" s="46" t="s">
        <v>133</v>
      </c>
      <c r="B197">
        <v>4.2086956521739127</v>
      </c>
      <c r="C197">
        <v>7</v>
      </c>
      <c r="D197">
        <v>7.3013698630136989</v>
      </c>
      <c r="E197">
        <v>6.7840909090909092</v>
      </c>
      <c r="F197">
        <v>15.833333333333334</v>
      </c>
      <c r="G197">
        <v>27.666666666666668</v>
      </c>
      <c r="H197">
        <v>31.2</v>
      </c>
      <c r="I197">
        <v>7.7352941176470589</v>
      </c>
      <c r="J197" s="60">
        <f>+I197</f>
        <v>7.7352941176470589</v>
      </c>
      <c r="K197" s="60">
        <f t="shared" ref="K197" si="523">+J197</f>
        <v>7.7352941176470589</v>
      </c>
      <c r="L197" s="60">
        <f t="shared" ref="L197" si="524">+K197</f>
        <v>7.7352941176470589</v>
      </c>
      <c r="M197" s="60">
        <f t="shared" ref="M197" si="525">+L197</f>
        <v>7.7352941176470589</v>
      </c>
      <c r="N197" s="60">
        <f t="shared" ref="N197" si="526">+M197</f>
        <v>7.7352941176470589</v>
      </c>
    </row>
    <row r="198" spans="1:14" s="58" customFormat="1" x14ac:dyDescent="0.2">
      <c r="A198" s="62" t="s">
        <v>108</v>
      </c>
    </row>
    <row r="199" spans="1:14" x14ac:dyDescent="0.2">
      <c r="A199" s="9" t="s">
        <v>136</v>
      </c>
      <c r="B199">
        <v>-82</v>
      </c>
      <c r="C199">
        <v>-86</v>
      </c>
      <c r="D199">
        <v>75</v>
      </c>
      <c r="E199">
        <v>26</v>
      </c>
      <c r="F199">
        <v>-7</v>
      </c>
      <c r="G199">
        <v>-11</v>
      </c>
      <c r="H199">
        <v>40</v>
      </c>
      <c r="I199">
        <v>-72</v>
      </c>
      <c r="J199" s="59">
        <f>+SUM(J201+J205+J209)</f>
        <v>-2</v>
      </c>
      <c r="K199" s="59" t="e">
        <f t="shared" ref="K199:N199" si="527">+SUM(K201+K205+K209)</f>
        <v>#VALUE!</v>
      </c>
      <c r="L199" s="59" t="e">
        <f t="shared" si="527"/>
        <v>#VALUE!</v>
      </c>
      <c r="M199" s="59" t="e">
        <f t="shared" si="527"/>
        <v>#VALUE!</v>
      </c>
      <c r="N199" s="59" t="e">
        <f t="shared" si="527"/>
        <v>#VALUE!</v>
      </c>
    </row>
    <row r="200" spans="1:14" x14ac:dyDescent="0.2">
      <c r="A200" s="44" t="s">
        <v>129</v>
      </c>
      <c r="B200" t="s">
        <v>160</v>
      </c>
      <c r="C200">
        <v>4.8780487804878092E-2</v>
      </c>
      <c r="D200">
        <v>-1.8720930232558139</v>
      </c>
      <c r="E200">
        <v>-0.65333333333333332</v>
      </c>
      <c r="F200">
        <v>-1.2692307692307692</v>
      </c>
      <c r="G200">
        <v>0.5714285714285714</v>
      </c>
      <c r="H200">
        <v>-4.6363636363636367</v>
      </c>
      <c r="I200">
        <v>-2.8</v>
      </c>
      <c r="J200" s="60">
        <f>+IFERROR(J199/I199-1,"nm")</f>
        <v>-0.97222222222222221</v>
      </c>
      <c r="K200" s="60" t="str">
        <f>+IFERROR(K199/J199-1,"nm")</f>
        <v>nm</v>
      </c>
      <c r="L200" s="60" t="str">
        <f t="shared" ref="L200" si="528">+IFERROR(L199/K199-1,"nm")</f>
        <v>nm</v>
      </c>
      <c r="M200" s="60" t="str">
        <f t="shared" ref="M200" si="529">+IFERROR(M199/L199-1,"nm")</f>
        <v>nm</v>
      </c>
      <c r="N200" s="60" t="str">
        <f t="shared" ref="N200" si="530">+IFERROR(N199/M199-1,"nm")</f>
        <v>nm</v>
      </c>
    </row>
    <row r="201" spans="1:14" x14ac:dyDescent="0.2">
      <c r="A201" s="9" t="s">
        <v>130</v>
      </c>
      <c r="B201">
        <v>-1022</v>
      </c>
      <c r="C201">
        <v>-1089</v>
      </c>
      <c r="D201">
        <v>-633</v>
      </c>
      <c r="E201">
        <v>-1346</v>
      </c>
      <c r="F201">
        <v>-1694</v>
      </c>
      <c r="G201">
        <v>-1855</v>
      </c>
      <c r="H201">
        <v>-2120</v>
      </c>
      <c r="I201">
        <v>-2085</v>
      </c>
      <c r="J201" s="59">
        <f>+J187*J203</f>
        <v>0</v>
      </c>
      <c r="K201" s="59">
        <f t="shared" ref="K201:N201" si="531">+K187*K203</f>
        <v>0</v>
      </c>
      <c r="L201" s="59">
        <f t="shared" si="531"/>
        <v>0</v>
      </c>
      <c r="M201" s="59">
        <f t="shared" si="531"/>
        <v>0</v>
      </c>
      <c r="N201" s="59">
        <f t="shared" si="531"/>
        <v>0</v>
      </c>
    </row>
    <row r="202" spans="1:14" x14ac:dyDescent="0.2">
      <c r="A202" s="46" t="s">
        <v>129</v>
      </c>
      <c r="B202" t="s">
        <v>160</v>
      </c>
      <c r="C202">
        <v>6.5557729941291498E-2</v>
      </c>
      <c r="D202">
        <v>-0.41873278236914602</v>
      </c>
      <c r="E202">
        <v>1.126382306477093</v>
      </c>
      <c r="F202">
        <v>0.25854383358098065</v>
      </c>
      <c r="G202">
        <v>9.5041322314049603E-2</v>
      </c>
      <c r="H202">
        <v>0.14285714285714279</v>
      </c>
      <c r="I202">
        <v>-1.650943396226412E-2</v>
      </c>
      <c r="J202" s="60">
        <f t="shared" ref="J202" si="532">+IFERROR(J201/I201-1,"nm")</f>
        <v>-1</v>
      </c>
      <c r="K202" s="60" t="str">
        <f t="shared" ref="K202" si="533">+IFERROR(K201/J201-1,"nm")</f>
        <v>nm</v>
      </c>
      <c r="L202" s="60" t="str">
        <f t="shared" ref="L202" si="534">+IFERROR(L201/K201-1,"nm")</f>
        <v>nm</v>
      </c>
      <c r="M202" s="60" t="str">
        <f t="shared" ref="M202" si="535">+IFERROR(M201/L201-1,"nm")</f>
        <v>nm</v>
      </c>
      <c r="N202" s="60" t="str">
        <f t="shared" ref="N202" si="536">+IFERROR(N201/M201-1,"nm")</f>
        <v>nm</v>
      </c>
    </row>
    <row r="203" spans="1:14" x14ac:dyDescent="0.2">
      <c r="A203" s="46" t="s">
        <v>131</v>
      </c>
      <c r="B203">
        <v>12.463414634146341</v>
      </c>
      <c r="C203">
        <v>12.662790697674419</v>
      </c>
      <c r="D203">
        <v>-8.44</v>
      </c>
      <c r="E203">
        <v>-51.769230769230766</v>
      </c>
      <c r="F203">
        <v>242</v>
      </c>
      <c r="G203">
        <v>168.63636363636363</v>
      </c>
      <c r="H203">
        <v>-53</v>
      </c>
      <c r="I203">
        <v>28.958333333333332</v>
      </c>
      <c r="J203" s="60">
        <f>+I203</f>
        <v>28.958333333333332</v>
      </c>
      <c r="K203" s="60">
        <f t="shared" ref="K203" si="537">+J203</f>
        <v>28.958333333333332</v>
      </c>
      <c r="L203" s="60">
        <f t="shared" ref="L203" si="538">+K203</f>
        <v>28.958333333333332</v>
      </c>
      <c r="M203" s="60">
        <f t="shared" ref="M203" si="539">+L203</f>
        <v>28.958333333333332</v>
      </c>
      <c r="N203" s="60">
        <f t="shared" ref="N203" si="540">+M203</f>
        <v>28.958333333333332</v>
      </c>
    </row>
    <row r="204" spans="1:14" x14ac:dyDescent="0.2">
      <c r="A204" s="9" t="s">
        <v>132</v>
      </c>
      <c r="B204">
        <v>75</v>
      </c>
      <c r="C204">
        <v>84</v>
      </c>
      <c r="D204">
        <v>91</v>
      </c>
      <c r="E204">
        <v>110</v>
      </c>
      <c r="F204">
        <v>116</v>
      </c>
      <c r="G204">
        <v>112</v>
      </c>
      <c r="H204">
        <v>141</v>
      </c>
      <c r="I204">
        <v>134</v>
      </c>
      <c r="J204" s="59">
        <f>+J207*J214</f>
        <v>0</v>
      </c>
      <c r="K204" s="59">
        <f t="shared" ref="K204:N204" si="541">+K207*K214</f>
        <v>0</v>
      </c>
      <c r="L204" s="59">
        <f t="shared" si="541"/>
        <v>0</v>
      </c>
      <c r="M204" s="59">
        <f t="shared" si="541"/>
        <v>0</v>
      </c>
      <c r="N204" s="59">
        <f t="shared" si="541"/>
        <v>0</v>
      </c>
    </row>
    <row r="205" spans="1:14" x14ac:dyDescent="0.2">
      <c r="A205" s="46" t="s">
        <v>129</v>
      </c>
      <c r="B205" t="s">
        <v>160</v>
      </c>
      <c r="C205">
        <v>0.12000000000000011</v>
      </c>
      <c r="D205">
        <v>8.3333333333333259E-2</v>
      </c>
      <c r="E205">
        <v>0.20879120879120872</v>
      </c>
      <c r="F205">
        <v>5.4545454545454453E-2</v>
      </c>
      <c r="G205">
        <v>-3.4482758620689613E-2</v>
      </c>
      <c r="H205">
        <v>0.2589285714285714</v>
      </c>
      <c r="I205">
        <v>-4.9645390070921946E-2</v>
      </c>
      <c r="J205" s="60">
        <f t="shared" ref="J205" si="542">+IFERROR(J204/I204-1,"nm")</f>
        <v>-1</v>
      </c>
      <c r="K205" s="60" t="str">
        <f>+IFERROR(K204/J204-1,"nm")</f>
        <v>nm</v>
      </c>
      <c r="L205" s="60" t="str">
        <f t="shared" ref="L205" si="543">+IFERROR(L204/K204-1,"nm")</f>
        <v>nm</v>
      </c>
      <c r="M205" s="60" t="str">
        <f t="shared" ref="M205" si="544">+IFERROR(M204/L204-1,"nm")</f>
        <v>nm</v>
      </c>
      <c r="N205" s="60" t="str">
        <f t="shared" ref="N205" si="545">+IFERROR(N204/M204-1,"nm")</f>
        <v>nm</v>
      </c>
    </row>
    <row r="206" spans="1:14" x14ac:dyDescent="0.2">
      <c r="A206" s="46" t="s">
        <v>133</v>
      </c>
      <c r="B206">
        <v>-0.91463414634146345</v>
      </c>
      <c r="C206">
        <v>-0.97674418604651159</v>
      </c>
      <c r="D206">
        <v>1.2133333333333334</v>
      </c>
      <c r="E206">
        <v>4.2307692307692308</v>
      </c>
      <c r="F206">
        <v>-16.571428571428573</v>
      </c>
      <c r="G206">
        <v>-10.181818181818182</v>
      </c>
      <c r="H206">
        <v>3.5249999999999999</v>
      </c>
      <c r="I206">
        <v>-1.8611111111111112</v>
      </c>
      <c r="J206" s="60">
        <f>+IFERROR(J204/J$21,"nm")</f>
        <v>0</v>
      </c>
      <c r="K206" s="60">
        <f t="shared" ref="K206:N206" si="546">+IFERROR(K204/K$21,"nm")</f>
        <v>0</v>
      </c>
      <c r="L206" s="60">
        <f t="shared" si="546"/>
        <v>0</v>
      </c>
      <c r="M206" s="60">
        <f t="shared" si="546"/>
        <v>0</v>
      </c>
      <c r="N206" s="60">
        <f t="shared" si="546"/>
        <v>0</v>
      </c>
    </row>
    <row r="207" spans="1:14" x14ac:dyDescent="0.2">
      <c r="A207" s="46" t="s">
        <v>142</v>
      </c>
      <c r="B207">
        <v>0.10518934081346423</v>
      </c>
      <c r="C207">
        <v>8.9647812166488788E-2</v>
      </c>
      <c r="D207">
        <v>7.3505654281098551E-2</v>
      </c>
      <c r="E207">
        <v>7.586206896551724E-2</v>
      </c>
      <c r="F207">
        <v>6.9336521219366412E-2</v>
      </c>
      <c r="G207">
        <v>5.845511482254697E-2</v>
      </c>
      <c r="H207">
        <v>7.5401069518716571E-2</v>
      </c>
      <c r="I207">
        <v>7.374793615850303E-2</v>
      </c>
      <c r="J207" s="60">
        <f>+I207</f>
        <v>7.374793615850303E-2</v>
      </c>
      <c r="K207" s="60">
        <f t="shared" ref="K207" si="547">+J207</f>
        <v>7.374793615850303E-2</v>
      </c>
      <c r="L207" s="60">
        <f t="shared" ref="L207" si="548">+K207</f>
        <v>7.374793615850303E-2</v>
      </c>
      <c r="M207" s="60">
        <f t="shared" ref="M207" si="549">+L207</f>
        <v>7.374793615850303E-2</v>
      </c>
      <c r="N207" s="60">
        <f t="shared" ref="N207" si="550">+M207</f>
        <v>7.374793615850303E-2</v>
      </c>
    </row>
    <row r="208" spans="1:14" x14ac:dyDescent="0.2">
      <c r="A208" s="9" t="s">
        <v>134</v>
      </c>
      <c r="B208">
        <v>-1097</v>
      </c>
      <c r="C208">
        <v>-1173</v>
      </c>
      <c r="D208">
        <v>-724</v>
      </c>
      <c r="E208">
        <v>-1456</v>
      </c>
      <c r="F208">
        <v>-1810</v>
      </c>
      <c r="G208">
        <v>-1967</v>
      </c>
      <c r="H208">
        <v>-2261</v>
      </c>
      <c r="I208">
        <v>-2219</v>
      </c>
      <c r="J208" s="59">
        <f>+J201-J204</f>
        <v>0</v>
      </c>
      <c r="K208" s="59">
        <f t="shared" ref="K208:N208" si="551">+K201-K204</f>
        <v>0</v>
      </c>
      <c r="L208" s="59">
        <f t="shared" si="551"/>
        <v>0</v>
      </c>
      <c r="M208" s="59">
        <f t="shared" si="551"/>
        <v>0</v>
      </c>
      <c r="N208" s="59">
        <f t="shared" si="551"/>
        <v>0</v>
      </c>
    </row>
    <row r="209" spans="1:14" x14ac:dyDescent="0.2">
      <c r="A209" s="46" t="s">
        <v>129</v>
      </c>
      <c r="B209" t="s">
        <v>160</v>
      </c>
      <c r="C209">
        <v>6.9279854147675568E-2</v>
      </c>
      <c r="D209">
        <v>-0.38277919863597609</v>
      </c>
      <c r="E209">
        <v>1.0110497237569063</v>
      </c>
      <c r="F209">
        <v>0.24313186813186816</v>
      </c>
      <c r="G209">
        <v>8.6740331491712785E-2</v>
      </c>
      <c r="H209">
        <v>0.14946619217081847</v>
      </c>
      <c r="I209">
        <v>-1.8575851393188847E-2</v>
      </c>
      <c r="J209" s="60">
        <f t="shared" ref="J209" si="552">+IFERROR(J208/I208-1,"nm")</f>
        <v>-1</v>
      </c>
      <c r="K209" s="60" t="str">
        <f t="shared" ref="K209" si="553">+IFERROR(K208/J208-1,"nm")</f>
        <v>nm</v>
      </c>
      <c r="L209" s="60" t="str">
        <f t="shared" ref="L209" si="554">+IFERROR(L208/K208-1,"nm")</f>
        <v>nm</v>
      </c>
      <c r="M209" s="60" t="str">
        <f t="shared" ref="M209" si="555">+IFERROR(M208/L208-1,"nm")</f>
        <v>nm</v>
      </c>
      <c r="N209" s="60" t="str">
        <f t="shared" ref="N209" si="556">+IFERROR(N208/M208-1,"nm")</f>
        <v>nm</v>
      </c>
    </row>
    <row r="210" spans="1:14" x14ac:dyDescent="0.2">
      <c r="A210" s="46" t="s">
        <v>131</v>
      </c>
      <c r="B210">
        <v>13.378048780487806</v>
      </c>
      <c r="C210">
        <v>13.63953488372093</v>
      </c>
      <c r="D210">
        <v>-9.6533333333333342</v>
      </c>
      <c r="E210">
        <v>-56</v>
      </c>
      <c r="F210">
        <v>258.57142857142856</v>
      </c>
      <c r="G210">
        <v>178.81818181818181</v>
      </c>
      <c r="H210">
        <v>-56.524999999999999</v>
      </c>
      <c r="I210">
        <v>30.819444444444443</v>
      </c>
      <c r="J210" s="60">
        <f t="shared" ref="J210:N210" si="557">+IFERROR(J208/J$21,"nm")</f>
        <v>0</v>
      </c>
      <c r="K210" s="60">
        <f t="shared" si="557"/>
        <v>0</v>
      </c>
      <c r="L210" s="60">
        <f t="shared" si="557"/>
        <v>0</v>
      </c>
      <c r="M210" s="60">
        <f t="shared" si="557"/>
        <v>0</v>
      </c>
      <c r="N210" s="60">
        <f t="shared" si="557"/>
        <v>0</v>
      </c>
    </row>
    <row r="211" spans="1:14" x14ac:dyDescent="0.2">
      <c r="A211" s="9" t="s">
        <v>135</v>
      </c>
      <c r="B211">
        <v>104</v>
      </c>
      <c r="C211">
        <v>264</v>
      </c>
      <c r="D211">
        <v>291</v>
      </c>
      <c r="E211">
        <v>159</v>
      </c>
      <c r="F211">
        <v>377</v>
      </c>
      <c r="G211">
        <v>318</v>
      </c>
      <c r="H211">
        <v>11</v>
      </c>
      <c r="I211">
        <v>50</v>
      </c>
      <c r="J211" s="59">
        <f>+J187*J213</f>
        <v>0</v>
      </c>
      <c r="K211" s="59">
        <f t="shared" ref="K211:N211" si="558">+K187*K213</f>
        <v>0</v>
      </c>
      <c r="L211" s="59">
        <f t="shared" si="558"/>
        <v>0</v>
      </c>
      <c r="M211" s="59">
        <f t="shared" si="558"/>
        <v>0</v>
      </c>
      <c r="N211" s="59">
        <f t="shared" si="558"/>
        <v>0</v>
      </c>
    </row>
    <row r="212" spans="1:14" x14ac:dyDescent="0.2">
      <c r="A212" s="46" t="s">
        <v>129</v>
      </c>
      <c r="B212" t="s">
        <v>160</v>
      </c>
      <c r="C212">
        <v>1.5384615384615383</v>
      </c>
      <c r="D212">
        <v>0.10227272727272729</v>
      </c>
      <c r="E212">
        <v>-0.45360824742268047</v>
      </c>
      <c r="F212">
        <v>1.3710691823899372</v>
      </c>
      <c r="G212">
        <v>-0.156498673740053</v>
      </c>
      <c r="H212">
        <v>-0.96540880503144655</v>
      </c>
      <c r="I212">
        <v>3.5454545454545459</v>
      </c>
      <c r="J212" s="60">
        <f t="shared" ref="J212" si="559">+IFERROR(J211/I211-1,"nm")</f>
        <v>-1</v>
      </c>
      <c r="K212" s="60" t="str">
        <f t="shared" ref="K212" si="560">+IFERROR(K211/J211-1,"nm")</f>
        <v>nm</v>
      </c>
      <c r="L212" s="60" t="str">
        <f t="shared" ref="L212" si="561">+IFERROR(L211/K211-1,"nm")</f>
        <v>nm</v>
      </c>
      <c r="M212" s="60" t="str">
        <f t="shared" ref="M212" si="562">+IFERROR(M211/L211-1,"nm")</f>
        <v>nm</v>
      </c>
      <c r="N212" s="60" t="str">
        <f t="shared" ref="N212" si="563">+IFERROR(N211/M211-1,"nm")</f>
        <v>nm</v>
      </c>
    </row>
    <row r="213" spans="1:14" x14ac:dyDescent="0.2">
      <c r="A213" s="46" t="s">
        <v>133</v>
      </c>
      <c r="B213">
        <v>-1.2682926829268293</v>
      </c>
      <c r="C213">
        <v>-3.0697674418604652</v>
      </c>
      <c r="D213">
        <v>3.88</v>
      </c>
      <c r="E213">
        <v>6.115384615384615</v>
      </c>
      <c r="F213">
        <v>-53.857142857142854</v>
      </c>
      <c r="G213">
        <v>-28.90909090909091</v>
      </c>
      <c r="H213">
        <v>0.27500000000000002</v>
      </c>
      <c r="I213">
        <v>-0.69444444444444442</v>
      </c>
      <c r="J213" s="60">
        <f>+I213</f>
        <v>-0.69444444444444442</v>
      </c>
      <c r="K213" s="60">
        <f t="shared" ref="K213" si="564">+J213</f>
        <v>-0.69444444444444442</v>
      </c>
      <c r="L213" s="60">
        <f t="shared" ref="L213" si="565">+K213</f>
        <v>-0.69444444444444442</v>
      </c>
      <c r="M213" s="60">
        <f t="shared" ref="M213" si="566">+L213</f>
        <v>-0.69444444444444442</v>
      </c>
      <c r="N213" s="60">
        <f t="shared" ref="N213" si="567">+M213</f>
        <v>-0.69444444444444442</v>
      </c>
    </row>
    <row r="214" spans="1:14" x14ac:dyDescent="0.2">
      <c r="A214" s="9" t="s">
        <v>143</v>
      </c>
      <c r="B214">
        <v>713</v>
      </c>
      <c r="C214">
        <v>937</v>
      </c>
      <c r="D214">
        <v>1238</v>
      </c>
      <c r="E214">
        <v>1450</v>
      </c>
      <c r="F214">
        <v>1673</v>
      </c>
      <c r="G214">
        <v>1916</v>
      </c>
      <c r="H214">
        <v>1870</v>
      </c>
      <c r="I214">
        <v>1817</v>
      </c>
      <c r="J214" s="59">
        <f>+J187*J216</f>
        <v>0</v>
      </c>
      <c r="K214" s="59">
        <f t="shared" ref="K214:N214" si="568">+K187*K216</f>
        <v>0</v>
      </c>
      <c r="L214" s="59">
        <f t="shared" si="568"/>
        <v>0</v>
      </c>
      <c r="M214" s="59">
        <f t="shared" si="568"/>
        <v>0</v>
      </c>
      <c r="N214" s="59">
        <f t="shared" si="568"/>
        <v>0</v>
      </c>
    </row>
    <row r="215" spans="1:14" x14ac:dyDescent="0.2">
      <c r="A215" s="46" t="s">
        <v>129</v>
      </c>
      <c r="B215" t="s">
        <v>160</v>
      </c>
      <c r="C215">
        <v>0.31416549789621318</v>
      </c>
      <c r="D215">
        <v>0.32123799359658478</v>
      </c>
      <c r="E215">
        <v>0.17124394184168024</v>
      </c>
      <c r="F215">
        <v>0.15379310344827579</v>
      </c>
      <c r="G215">
        <v>0.14524805738194857</v>
      </c>
      <c r="H215">
        <v>-2.4008350730688965E-2</v>
      </c>
      <c r="I215">
        <v>-2.8342245989304793E-2</v>
      </c>
      <c r="J215" s="60">
        <f>+J216+J217</f>
        <v>-25.236111111111111</v>
      </c>
      <c r="K215" s="60">
        <f t="shared" ref="K215:N215" si="569">+K216+K217</f>
        <v>-25.236111111111111</v>
      </c>
      <c r="L215" s="60">
        <f t="shared" si="569"/>
        <v>-25.236111111111111</v>
      </c>
      <c r="M215" s="60">
        <f t="shared" si="569"/>
        <v>-25.236111111111111</v>
      </c>
      <c r="N215" s="60">
        <f t="shared" si="569"/>
        <v>-25.236111111111111</v>
      </c>
    </row>
    <row r="216" spans="1:14" x14ac:dyDescent="0.2">
      <c r="A216" s="46" t="s">
        <v>133</v>
      </c>
      <c r="B216">
        <v>-8.6951219512195124</v>
      </c>
      <c r="C216">
        <v>-10.895348837209303</v>
      </c>
      <c r="D216">
        <v>16.506666666666668</v>
      </c>
      <c r="E216">
        <v>55.769230769230766</v>
      </c>
      <c r="F216">
        <v>-239</v>
      </c>
      <c r="G216">
        <v>-174.18181818181819</v>
      </c>
      <c r="H216">
        <v>46.75</v>
      </c>
      <c r="I216">
        <v>-25.236111111111111</v>
      </c>
      <c r="J216" s="60">
        <f>+I216</f>
        <v>-25.236111111111111</v>
      </c>
      <c r="K216" s="60">
        <f t="shared" ref="K216" si="570">+J216</f>
        <v>-25.236111111111111</v>
      </c>
      <c r="L216" s="60">
        <f t="shared" ref="L216" si="571">+K216</f>
        <v>-25.236111111111111</v>
      </c>
      <c r="M216" s="60">
        <f t="shared" ref="M216" si="572">+L216</f>
        <v>-25.236111111111111</v>
      </c>
      <c r="N216" s="60">
        <f t="shared" ref="N216" si="573">+M216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Cooper, Lucas</cp:lastModifiedBy>
  <dcterms:created xsi:type="dcterms:W3CDTF">2020-05-20T17:26:08Z</dcterms:created>
  <dcterms:modified xsi:type="dcterms:W3CDTF">2024-10-22T11:55:34Z</dcterms:modified>
</cp:coreProperties>
</file>