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lucascooper/Desktop/"/>
    </mc:Choice>
  </mc:AlternateContent>
  <xr:revisionPtr revIDLastSave="0" documentId="13_ncr:1_{CE699253-D925-F443-B21B-BA7D7DB54B06}" xr6:coauthVersionLast="47" xr6:coauthVersionMax="47" xr10:uidLastSave="{00000000-0000-0000-0000-000000000000}"/>
  <bookViews>
    <workbookView xWindow="0" yWindow="500" windowWidth="28800" windowHeight="1636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4" l="1"/>
  <c r="L60" i="4"/>
  <c r="M60" i="4"/>
  <c r="N60" i="4"/>
  <c r="J64" i="4"/>
  <c r="J66" i="4" s="1"/>
  <c r="J69" i="4" s="1"/>
  <c r="J68" i="4" a="1"/>
  <c r="J68" i="4" s="1"/>
  <c r="J67" i="4" a="1"/>
  <c r="J67" i="4" s="1"/>
  <c r="N66" i="4"/>
  <c r="N69" i="4" s="1"/>
  <c r="J65" i="4" a="1"/>
  <c r="J65" i="4" s="1"/>
  <c r="J48" i="4" a="1"/>
  <c r="J48" i="4" s="1"/>
  <c r="J47" i="4"/>
  <c r="K64" i="4"/>
  <c r="K66" i="4" s="1"/>
  <c r="K69" i="4" s="1"/>
  <c r="K58" i="4"/>
  <c r="L58" i="4"/>
  <c r="M58" i="4"/>
  <c r="N58" i="4"/>
  <c r="J58" i="4"/>
  <c r="L64" i="4"/>
  <c r="L66" i="4" s="1"/>
  <c r="L69" i="4" s="1"/>
  <c r="M64" i="4"/>
  <c r="M66" i="4" s="1"/>
  <c r="M69" i="4" s="1"/>
  <c r="N64" i="4"/>
  <c r="J62" i="4" a="1"/>
  <c r="J62" i="4" s="1"/>
  <c r="J63" i="4" a="1"/>
  <c r="J63" i="4" s="1"/>
  <c r="J61" i="4" a="1"/>
  <c r="J61" i="4" s="1"/>
  <c r="J59" i="4" a="1"/>
  <c r="J59" i="4" s="1"/>
  <c r="J57" i="4" a="1"/>
  <c r="J57" i="4" s="1"/>
  <c r="I69" i="4"/>
  <c r="H69" i="4"/>
  <c r="C69" i="4"/>
  <c r="D69" i="4"/>
  <c r="E69" i="4"/>
  <c r="F69" i="4"/>
  <c r="G69" i="4"/>
  <c r="B69" i="4"/>
  <c r="H68" i="4"/>
  <c r="I67" i="4" s="1"/>
  <c r="I68" i="4" s="1"/>
  <c r="C66" i="4"/>
  <c r="D66" i="4"/>
  <c r="E66" i="4"/>
  <c r="F66" i="4"/>
  <c r="G66" i="4"/>
  <c r="H66" i="4"/>
  <c r="I66" i="4"/>
  <c r="B66" i="4"/>
  <c r="B101" i="1"/>
  <c r="J51" i="4" a="1"/>
  <c r="J51" i="4" s="1"/>
  <c r="J53" i="4"/>
  <c r="C64" i="4"/>
  <c r="D64" i="4"/>
  <c r="E64" i="4"/>
  <c r="F64" i="4"/>
  <c r="G64" i="4"/>
  <c r="H64" i="4"/>
  <c r="I64" i="4"/>
  <c r="B64" i="4"/>
  <c r="C60" i="4"/>
  <c r="D60" i="4"/>
  <c r="E60" i="4"/>
  <c r="F60" i="4"/>
  <c r="G60" i="4"/>
  <c r="H60" i="4"/>
  <c r="I60" i="4"/>
  <c r="C18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59" i="4"/>
  <c r="D59" i="4"/>
  <c r="E59" i="4"/>
  <c r="F59" i="4"/>
  <c r="G59" i="4"/>
  <c r="H59" i="4"/>
  <c r="I59" i="4"/>
  <c r="B59" i="4"/>
  <c r="C58" i="4" a="1"/>
  <c r="C58" i="4" s="1"/>
  <c r="D58" i="4" a="1"/>
  <c r="D58" i="4"/>
  <c r="E58" i="4" a="1"/>
  <c r="E58" i="4"/>
  <c r="F58" i="4" a="1"/>
  <c r="F58" i="4"/>
  <c r="G58" i="4" a="1"/>
  <c r="G58" i="4"/>
  <c r="H58" i="4" a="1"/>
  <c r="H58" i="4" s="1"/>
  <c r="I58" i="4" a="1"/>
  <c r="I58" i="4"/>
  <c r="B58" i="4" a="1"/>
  <c r="B58" i="4" s="1"/>
  <c r="D62" i="4"/>
  <c r="C62" i="4"/>
  <c r="B62" i="4"/>
  <c r="C61" i="4"/>
  <c r="E62" i="4"/>
  <c r="F62" i="4"/>
  <c r="G62" i="4"/>
  <c r="H62" i="4"/>
  <c r="I62" i="4"/>
  <c r="I61" i="4"/>
  <c r="G61" i="4"/>
  <c r="H61" i="4"/>
  <c r="F61" i="4"/>
  <c r="E61" i="4"/>
  <c r="D61" i="4"/>
  <c r="B61" i="4"/>
  <c r="D18" i="4"/>
  <c r="E18" i="4"/>
  <c r="F18" i="4"/>
  <c r="G18" i="4"/>
  <c r="H18" i="4"/>
  <c r="I18" i="4"/>
  <c r="J18" i="4"/>
  <c r="K18" i="4"/>
  <c r="L18" i="4"/>
  <c r="M18" i="4"/>
  <c r="N18" i="4"/>
  <c r="K53" i="4"/>
  <c r="L53" i="4"/>
  <c r="M53" i="4"/>
  <c r="N53" i="4"/>
  <c r="H53" i="4"/>
  <c r="I49" i="4"/>
  <c r="I3" i="4"/>
  <c r="I15" i="4"/>
  <c r="J15" i="4" a="1"/>
  <c r="J15" i="4" s="1"/>
  <c r="K7" i="4"/>
  <c r="J7" i="4"/>
  <c r="L14" i="4"/>
  <c r="M14" i="4"/>
  <c r="N14" i="4"/>
  <c r="J14" i="4"/>
  <c r="F12" i="1"/>
  <c r="H14" i="4"/>
  <c r="I14" i="4"/>
  <c r="J11" i="4"/>
  <c r="G14" i="4"/>
  <c r="K11" i="4"/>
  <c r="K14" i="4" s="1"/>
  <c r="L11" i="4"/>
  <c r="M11" i="4"/>
  <c r="N11" i="4"/>
  <c r="I11" i="4"/>
  <c r="I43" i="4"/>
  <c r="J43" i="4"/>
  <c r="J46" i="4"/>
  <c r="I55" i="4"/>
  <c r="C55" i="4"/>
  <c r="L49" i="4"/>
  <c r="M49" i="4"/>
  <c r="N49" i="4"/>
  <c r="B49" i="4"/>
  <c r="K43" i="4"/>
  <c r="L43" i="4"/>
  <c r="M43" i="4"/>
  <c r="N43" i="4"/>
  <c r="J34" i="4" a="1"/>
  <c r="J34" i="4" s="1"/>
  <c r="J35" i="4" a="1"/>
  <c r="J35" i="4"/>
  <c r="J36" i="4" a="1"/>
  <c r="J36" i="4" s="1"/>
  <c r="J37" i="4" a="1"/>
  <c r="J37" i="4"/>
  <c r="J38" i="4" a="1"/>
  <c r="J38" i="4" s="1"/>
  <c r="J40" i="4" a="1"/>
  <c r="J40" i="4" s="1"/>
  <c r="J41" i="4" a="1"/>
  <c r="J41" i="4"/>
  <c r="J42" i="4" a="1"/>
  <c r="J42" i="4" s="1"/>
  <c r="J33" i="4" a="1"/>
  <c r="J33" i="4" s="1"/>
  <c r="J28" i="4" a="1"/>
  <c r="J28" i="4" s="1"/>
  <c r="J27" i="4" a="1"/>
  <c r="J27" i="4" s="1"/>
  <c r="J26" i="4" a="1"/>
  <c r="J26" i="4" s="1"/>
  <c r="J25" i="4" a="1"/>
  <c r="J25" i="4"/>
  <c r="J29" i="4" a="1"/>
  <c r="J29" i="4" s="1"/>
  <c r="J30" i="4" a="1"/>
  <c r="J30" i="4" s="1"/>
  <c r="J23" i="4" a="1"/>
  <c r="J23" i="4" s="1"/>
  <c r="J49" i="4" l="1"/>
  <c r="J22" i="4" a="1"/>
  <c r="J22" i="4" s="1"/>
  <c r="J21" i="4" a="1"/>
  <c r="J21" i="4" s="1"/>
  <c r="J13" i="4" a="1"/>
  <c r="J13" i="4" s="1"/>
  <c r="J12" i="4" a="1"/>
  <c r="J12" i="4" s="1"/>
  <c r="J10" i="4" a="1"/>
  <c r="J10" i="4" s="1"/>
  <c r="I10" i="4"/>
  <c r="J9" i="4"/>
  <c r="C54" i="4"/>
  <c r="D54" i="4"/>
  <c r="E54" i="4"/>
  <c r="F54" i="4"/>
  <c r="G54" i="4"/>
  <c r="H54" i="4"/>
  <c r="I54" i="4"/>
  <c r="B54" i="4"/>
  <c r="D51" i="4"/>
  <c r="E51" i="4"/>
  <c r="F51" i="4"/>
  <c r="G51" i="4"/>
  <c r="H51" i="4"/>
  <c r="I51" i="4"/>
  <c r="C51" i="4"/>
  <c r="B51" i="4"/>
  <c r="C43" i="4"/>
  <c r="D43" i="4"/>
  <c r="E43" i="4"/>
  <c r="F43" i="4"/>
  <c r="G43" i="4"/>
  <c r="H43" i="4"/>
  <c r="B43" i="4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C38" i="4"/>
  <c r="D38" i="4"/>
  <c r="E38" i="4"/>
  <c r="F38" i="4"/>
  <c r="G38" i="4"/>
  <c r="H38" i="4"/>
  <c r="I38" i="4"/>
  <c r="B38" i="4"/>
  <c r="C35" i="4"/>
  <c r="D35" i="4"/>
  <c r="E35" i="4"/>
  <c r="F35" i="4"/>
  <c r="G35" i="4"/>
  <c r="H35" i="4"/>
  <c r="I35" i="4"/>
  <c r="B35" i="4"/>
  <c r="C30" i="4"/>
  <c r="D30" i="4"/>
  <c r="E30" i="4"/>
  <c r="F30" i="4"/>
  <c r="G30" i="4"/>
  <c r="H30" i="4"/>
  <c r="I30" i="4"/>
  <c r="B30" i="4"/>
  <c r="C22" i="4"/>
  <c r="D22" i="4"/>
  <c r="E22" i="4"/>
  <c r="F22" i="4"/>
  <c r="G22" i="4"/>
  <c r="H22" i="4"/>
  <c r="I22" i="4"/>
  <c r="B22" i="4"/>
  <c r="C23" i="4"/>
  <c r="D23" i="4"/>
  <c r="E23" i="4"/>
  <c r="F23" i="4"/>
  <c r="G23" i="4"/>
  <c r="H23" i="4"/>
  <c r="I23" i="4"/>
  <c r="B23" i="4"/>
  <c r="B17" i="4"/>
  <c r="C17" i="4"/>
  <c r="D17" i="4"/>
  <c r="E17" i="4"/>
  <c r="F17" i="4"/>
  <c r="G17" i="4"/>
  <c r="H17" i="4"/>
  <c r="I17" i="4"/>
  <c r="J17" i="4" s="1" a="1"/>
  <c r="J17" i="4" s="1"/>
  <c r="B12" i="4"/>
  <c r="C25" i="4"/>
  <c r="D25" i="4"/>
  <c r="E25" i="4"/>
  <c r="F25" i="4"/>
  <c r="G25" i="4"/>
  <c r="H25" i="4"/>
  <c r="I25" i="4"/>
  <c r="B25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41" i="4"/>
  <c r="D41" i="4"/>
  <c r="E41" i="4"/>
  <c r="F41" i="4"/>
  <c r="G41" i="4"/>
  <c r="H41" i="4"/>
  <c r="I41" i="4"/>
  <c r="B41" i="4"/>
  <c r="C34" i="4"/>
  <c r="D34" i="4"/>
  <c r="E34" i="4"/>
  <c r="F34" i="4"/>
  <c r="G34" i="4"/>
  <c r="H34" i="4"/>
  <c r="I34" i="4"/>
  <c r="B34" i="4"/>
  <c r="B33" i="4"/>
  <c r="C33" i="4"/>
  <c r="D33" i="4"/>
  <c r="E33" i="4"/>
  <c r="F33" i="4"/>
  <c r="G33" i="4"/>
  <c r="H33" i="4"/>
  <c r="I33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16" i="4"/>
  <c r="D16" i="4"/>
  <c r="E16" i="4"/>
  <c r="F16" i="4"/>
  <c r="G16" i="4"/>
  <c r="H16" i="4"/>
  <c r="I16" i="4"/>
  <c r="B16" i="4"/>
  <c r="C15" i="4"/>
  <c r="D15" i="4"/>
  <c r="E15" i="4"/>
  <c r="F15" i="4"/>
  <c r="G15" i="4"/>
  <c r="H15" i="4"/>
  <c r="B15" i="4"/>
  <c r="C10" i="4"/>
  <c r="D10" i="4"/>
  <c r="E10" i="4"/>
  <c r="F10" i="4"/>
  <c r="G10" i="4"/>
  <c r="H10" i="4"/>
  <c r="B10" i="4"/>
  <c r="C14" i="4"/>
  <c r="D14" i="4"/>
  <c r="E14" i="4"/>
  <c r="F14" i="4"/>
  <c r="B14" i="4"/>
  <c r="C12" i="4"/>
  <c r="D12" i="4"/>
  <c r="E12" i="4"/>
  <c r="F12" i="4"/>
  <c r="G12" i="4"/>
  <c r="H12" i="4"/>
  <c r="I12" i="4"/>
  <c r="I214" i="3"/>
  <c r="I215" i="3" s="1"/>
  <c r="H214" i="3"/>
  <c r="G214" i="3"/>
  <c r="F214" i="3"/>
  <c r="E214" i="3"/>
  <c r="D214" i="3"/>
  <c r="C214" i="3"/>
  <c r="B214" i="3"/>
  <c r="B215" i="3" s="1"/>
  <c r="I211" i="3"/>
  <c r="H211" i="3"/>
  <c r="G211" i="3"/>
  <c r="F211" i="3"/>
  <c r="F212" i="3" s="1"/>
  <c r="E211" i="3"/>
  <c r="D211" i="3"/>
  <c r="C211" i="3"/>
  <c r="C213" i="3" s="1"/>
  <c r="B211" i="3"/>
  <c r="B212" i="3" s="1"/>
  <c r="I208" i="3"/>
  <c r="H208" i="3"/>
  <c r="G208" i="3"/>
  <c r="F208" i="3"/>
  <c r="E208" i="3"/>
  <c r="D208" i="3"/>
  <c r="C208" i="3"/>
  <c r="C210" i="3" s="1"/>
  <c r="B208" i="3"/>
  <c r="I204" i="3"/>
  <c r="I207" i="3" s="1"/>
  <c r="J207" i="3" s="1"/>
  <c r="H204" i="3"/>
  <c r="G204" i="3"/>
  <c r="F204" i="3"/>
  <c r="E204" i="3"/>
  <c r="D204" i="3"/>
  <c r="D205" i="3" s="1"/>
  <c r="C204" i="3"/>
  <c r="B204" i="3"/>
  <c r="I199" i="3"/>
  <c r="H199" i="3"/>
  <c r="H200" i="3" s="1"/>
  <c r="G199" i="3"/>
  <c r="F199" i="3"/>
  <c r="E199" i="3"/>
  <c r="D199" i="3"/>
  <c r="D200" i="3" s="1"/>
  <c r="C199" i="3"/>
  <c r="C200" i="3" s="1"/>
  <c r="B199" i="3"/>
  <c r="B200" i="3" s="1"/>
  <c r="I195" i="3"/>
  <c r="H195" i="3"/>
  <c r="G195" i="3"/>
  <c r="F195" i="3"/>
  <c r="E195" i="3"/>
  <c r="D195" i="3"/>
  <c r="C195" i="3"/>
  <c r="B195" i="3"/>
  <c r="B196" i="3" s="1"/>
  <c r="I192" i="3"/>
  <c r="H192" i="3"/>
  <c r="G192" i="3"/>
  <c r="F192" i="3"/>
  <c r="F194" i="3" s="1"/>
  <c r="E192" i="3"/>
  <c r="D192" i="3"/>
  <c r="C192" i="3"/>
  <c r="B192" i="3"/>
  <c r="B193" i="3" s="1"/>
  <c r="I189" i="3"/>
  <c r="H189" i="3"/>
  <c r="G189" i="3"/>
  <c r="G191" i="3" s="1"/>
  <c r="F189" i="3"/>
  <c r="F190" i="3" s="1"/>
  <c r="E189" i="3"/>
  <c r="E190" i="3" s="1"/>
  <c r="D189" i="3"/>
  <c r="C189" i="3"/>
  <c r="C190" i="3" s="1"/>
  <c r="B189" i="3"/>
  <c r="B190" i="3" s="1"/>
  <c r="I185" i="3"/>
  <c r="H185" i="3"/>
  <c r="G185" i="3"/>
  <c r="F185" i="3"/>
  <c r="F188" i="3" s="1"/>
  <c r="E185" i="3"/>
  <c r="E188" i="3" s="1"/>
  <c r="D185" i="3"/>
  <c r="C185" i="3"/>
  <c r="B185" i="3"/>
  <c r="I182" i="3"/>
  <c r="G181" i="3"/>
  <c r="F181" i="3"/>
  <c r="I180" i="3"/>
  <c r="H180" i="3"/>
  <c r="G180" i="3"/>
  <c r="F180" i="3"/>
  <c r="E180" i="3"/>
  <c r="E181" i="3" s="1"/>
  <c r="D180" i="3"/>
  <c r="C180" i="3"/>
  <c r="B180" i="3"/>
  <c r="B197" i="3" s="1"/>
  <c r="I179" i="3"/>
  <c r="I176" i="3"/>
  <c r="H176" i="3"/>
  <c r="H177" i="3" s="1"/>
  <c r="G176" i="3"/>
  <c r="G178" i="3" s="1"/>
  <c r="F176" i="3"/>
  <c r="F178" i="3" s="1"/>
  <c r="E176" i="3"/>
  <c r="E178" i="3" s="1"/>
  <c r="D176" i="3"/>
  <c r="D177" i="3" s="1"/>
  <c r="C176" i="3"/>
  <c r="B176" i="3"/>
  <c r="B177" i="3" s="1"/>
  <c r="I173" i="3"/>
  <c r="I174" i="3" s="1"/>
  <c r="H173" i="3"/>
  <c r="G173" i="3"/>
  <c r="G175" i="3" s="1"/>
  <c r="F173" i="3"/>
  <c r="E173" i="3"/>
  <c r="E175" i="3" s="1"/>
  <c r="D173" i="3"/>
  <c r="C173" i="3"/>
  <c r="B173" i="3"/>
  <c r="B174" i="3" s="1"/>
  <c r="I170" i="3"/>
  <c r="H170" i="3"/>
  <c r="G170" i="3"/>
  <c r="F170" i="3"/>
  <c r="F172" i="3" s="1"/>
  <c r="E170" i="3"/>
  <c r="D170" i="3"/>
  <c r="C170" i="3"/>
  <c r="B170" i="3"/>
  <c r="B172" i="3" s="1"/>
  <c r="F167" i="3"/>
  <c r="I166" i="3"/>
  <c r="H166" i="3"/>
  <c r="G166" i="3"/>
  <c r="F166" i="3"/>
  <c r="G167" i="3" s="1"/>
  <c r="E166" i="3"/>
  <c r="D166" i="3"/>
  <c r="C166" i="3"/>
  <c r="C169" i="3" s="1"/>
  <c r="B166" i="3"/>
  <c r="K162" i="3"/>
  <c r="L162" i="3" s="1"/>
  <c r="M162" i="3" s="1"/>
  <c r="N162" i="3" s="1"/>
  <c r="K161" i="3"/>
  <c r="K160" i="3" s="1"/>
  <c r="I161" i="3"/>
  <c r="H161" i="3"/>
  <c r="G161" i="3"/>
  <c r="F161" i="3"/>
  <c r="E161" i="3"/>
  <c r="D161" i="3"/>
  <c r="C161" i="3"/>
  <c r="B161" i="3"/>
  <c r="J160" i="3"/>
  <c r="I159" i="3"/>
  <c r="I160" i="3" s="1"/>
  <c r="H159" i="3"/>
  <c r="G159" i="3"/>
  <c r="H160" i="3" s="1"/>
  <c r="H162" i="3" s="1"/>
  <c r="F159" i="3"/>
  <c r="E159" i="3"/>
  <c r="E160" i="3" s="1"/>
  <c r="E162" i="3" s="1"/>
  <c r="D159" i="3"/>
  <c r="C159" i="3"/>
  <c r="C160" i="3" s="1"/>
  <c r="B159" i="3"/>
  <c r="B160" i="3" s="1"/>
  <c r="L158" i="3"/>
  <c r="M158" i="3" s="1"/>
  <c r="N158" i="3" s="1"/>
  <c r="K158" i="3"/>
  <c r="K157" i="3"/>
  <c r="L157" i="3" s="1"/>
  <c r="I157" i="3"/>
  <c r="H157" i="3"/>
  <c r="G157" i="3"/>
  <c r="F157" i="3"/>
  <c r="E157" i="3"/>
  <c r="D157" i="3"/>
  <c r="C157" i="3"/>
  <c r="B157" i="3"/>
  <c r="J156" i="3"/>
  <c r="I155" i="3"/>
  <c r="H155" i="3"/>
  <c r="G155" i="3"/>
  <c r="G156" i="3" s="1"/>
  <c r="F155" i="3"/>
  <c r="E155" i="3"/>
  <c r="D155" i="3"/>
  <c r="C155" i="3"/>
  <c r="B155" i="3"/>
  <c r="B156" i="3" s="1"/>
  <c r="B158" i="3" s="1"/>
  <c r="K154" i="3"/>
  <c r="L154" i="3" s="1"/>
  <c r="M154" i="3" s="1"/>
  <c r="N154" i="3" s="1"/>
  <c r="K153" i="3"/>
  <c r="L153" i="3" s="1"/>
  <c r="I153" i="3"/>
  <c r="H153" i="3"/>
  <c r="G153" i="3"/>
  <c r="F153" i="3"/>
  <c r="E153" i="3"/>
  <c r="D153" i="3"/>
  <c r="C153" i="3"/>
  <c r="B153" i="3"/>
  <c r="K152" i="3"/>
  <c r="J152" i="3"/>
  <c r="I151" i="3"/>
  <c r="J151" i="3" s="1"/>
  <c r="K151" i="3" s="1"/>
  <c r="H151" i="3"/>
  <c r="G151" i="3"/>
  <c r="F151" i="3"/>
  <c r="E151" i="3"/>
  <c r="E152" i="3" s="1"/>
  <c r="D151" i="3"/>
  <c r="C151" i="3"/>
  <c r="D152" i="3" s="1"/>
  <c r="B151" i="3"/>
  <c r="B152" i="3" s="1"/>
  <c r="B154" i="3" s="1"/>
  <c r="K150" i="3"/>
  <c r="L150" i="3" s="1"/>
  <c r="M150" i="3" s="1"/>
  <c r="N150" i="3" s="1"/>
  <c r="K149" i="3"/>
  <c r="L149" i="3" s="1"/>
  <c r="I149" i="3"/>
  <c r="H149" i="3"/>
  <c r="G149" i="3"/>
  <c r="F149" i="3"/>
  <c r="E149" i="3"/>
  <c r="D149" i="3"/>
  <c r="C149" i="3"/>
  <c r="B149" i="3"/>
  <c r="K148" i="3"/>
  <c r="J148" i="3"/>
  <c r="I147" i="3"/>
  <c r="H147" i="3"/>
  <c r="G147" i="3"/>
  <c r="F147" i="3"/>
  <c r="E147" i="3"/>
  <c r="E148" i="3" s="1"/>
  <c r="E150" i="3" s="1"/>
  <c r="D147" i="3"/>
  <c r="C147" i="3"/>
  <c r="B147" i="3"/>
  <c r="C148" i="3" s="1"/>
  <c r="K146" i="3"/>
  <c r="L146" i="3" s="1"/>
  <c r="M146" i="3" s="1"/>
  <c r="N146" i="3" s="1"/>
  <c r="I145" i="3"/>
  <c r="J145" i="3" s="1"/>
  <c r="H145" i="3"/>
  <c r="G145" i="3"/>
  <c r="G146" i="3" s="1"/>
  <c r="F145" i="3"/>
  <c r="E145" i="3"/>
  <c r="F146" i="3" s="1"/>
  <c r="D145" i="3"/>
  <c r="C145" i="3"/>
  <c r="B145" i="3"/>
  <c r="B146" i="3" s="1"/>
  <c r="I141" i="3"/>
  <c r="H141" i="3"/>
  <c r="G141" i="3"/>
  <c r="H142" i="3" s="1"/>
  <c r="F141" i="3"/>
  <c r="E141" i="3"/>
  <c r="D141" i="3"/>
  <c r="D143" i="3" s="1"/>
  <c r="C141" i="3"/>
  <c r="C142" i="3" s="1"/>
  <c r="B141" i="3"/>
  <c r="B142" i="3" s="1"/>
  <c r="I138" i="3"/>
  <c r="H138" i="3"/>
  <c r="G138" i="3"/>
  <c r="F138" i="3"/>
  <c r="F139" i="3" s="1"/>
  <c r="E138" i="3"/>
  <c r="D138" i="3"/>
  <c r="C138" i="3"/>
  <c r="B138" i="3"/>
  <c r="B139" i="3" s="1"/>
  <c r="E136" i="3"/>
  <c r="I135" i="3"/>
  <c r="H135" i="3"/>
  <c r="H136" i="3" s="1"/>
  <c r="G135" i="3"/>
  <c r="F135" i="3"/>
  <c r="E135" i="3"/>
  <c r="D135" i="3"/>
  <c r="C135" i="3"/>
  <c r="B135" i="3"/>
  <c r="I131" i="3"/>
  <c r="H131" i="3"/>
  <c r="H128" i="3" s="1"/>
  <c r="H130" i="3" s="1"/>
  <c r="G131" i="3"/>
  <c r="F131" i="3"/>
  <c r="E131" i="3"/>
  <c r="E132" i="3" s="1"/>
  <c r="D131" i="3"/>
  <c r="D132" i="3" s="1"/>
  <c r="C131" i="3"/>
  <c r="B131" i="3"/>
  <c r="B134" i="3" s="1"/>
  <c r="I128" i="3"/>
  <c r="N127" i="3"/>
  <c r="M127" i="3"/>
  <c r="L127" i="3"/>
  <c r="K127" i="3"/>
  <c r="K126" i="3"/>
  <c r="K125" i="3" s="1"/>
  <c r="I126" i="3"/>
  <c r="H126" i="3"/>
  <c r="G126" i="3"/>
  <c r="F126" i="3"/>
  <c r="E126" i="3"/>
  <c r="D126" i="3"/>
  <c r="C126" i="3"/>
  <c r="B126" i="3"/>
  <c r="J125" i="3"/>
  <c r="E125" i="3"/>
  <c r="I124" i="3"/>
  <c r="I125" i="3" s="1"/>
  <c r="H124" i="3"/>
  <c r="G124" i="3"/>
  <c r="F124" i="3"/>
  <c r="E124" i="3"/>
  <c r="D124" i="3"/>
  <c r="C124" i="3"/>
  <c r="B124" i="3"/>
  <c r="B125" i="3" s="1"/>
  <c r="B127" i="3" s="1"/>
  <c r="L123" i="3"/>
  <c r="M123" i="3" s="1"/>
  <c r="N123" i="3" s="1"/>
  <c r="K123" i="3"/>
  <c r="L122" i="3"/>
  <c r="M122" i="3" s="1"/>
  <c r="K122" i="3"/>
  <c r="K121" i="3" s="1"/>
  <c r="I122" i="3"/>
  <c r="H122" i="3"/>
  <c r="G122" i="3"/>
  <c r="F122" i="3"/>
  <c r="E122" i="3"/>
  <c r="D122" i="3"/>
  <c r="C122" i="3"/>
  <c r="B122" i="3"/>
  <c r="L121" i="3"/>
  <c r="J121" i="3"/>
  <c r="H121" i="3"/>
  <c r="H123" i="3" s="1"/>
  <c r="G121" i="3"/>
  <c r="I120" i="3"/>
  <c r="J120" i="3" s="1"/>
  <c r="H120" i="3"/>
  <c r="G120" i="3"/>
  <c r="F120" i="3"/>
  <c r="E120" i="3"/>
  <c r="D120" i="3"/>
  <c r="C120" i="3"/>
  <c r="B120" i="3"/>
  <c r="B121" i="3" s="1"/>
  <c r="K119" i="3"/>
  <c r="L119" i="3" s="1"/>
  <c r="M119" i="3" s="1"/>
  <c r="N119" i="3" s="1"/>
  <c r="N117" i="3" s="1"/>
  <c r="N118" i="3"/>
  <c r="M118" i="3"/>
  <c r="M117" i="3" s="1"/>
  <c r="L118" i="3"/>
  <c r="L117" i="3" s="1"/>
  <c r="K118" i="3"/>
  <c r="I118" i="3"/>
  <c r="H118" i="3"/>
  <c r="G118" i="3"/>
  <c r="F118" i="3"/>
  <c r="E118" i="3"/>
  <c r="D118" i="3"/>
  <c r="C118" i="3"/>
  <c r="B118" i="3"/>
  <c r="K117" i="3"/>
  <c r="J117" i="3"/>
  <c r="I116" i="3"/>
  <c r="H116" i="3"/>
  <c r="H117" i="3" s="1"/>
  <c r="G116" i="3"/>
  <c r="F116" i="3"/>
  <c r="E116" i="3"/>
  <c r="D116" i="3"/>
  <c r="D117" i="3" s="1"/>
  <c r="C116" i="3"/>
  <c r="B116" i="3"/>
  <c r="B117" i="3" s="1"/>
  <c r="B119" i="3" s="1"/>
  <c r="L115" i="3"/>
  <c r="M115" i="3" s="1"/>
  <c r="N115" i="3" s="1"/>
  <c r="K115" i="3"/>
  <c r="I114" i="3"/>
  <c r="H114" i="3"/>
  <c r="G114" i="3"/>
  <c r="F114" i="3"/>
  <c r="F115" i="3" s="1"/>
  <c r="E114" i="3"/>
  <c r="D114" i="3"/>
  <c r="C114" i="3"/>
  <c r="B114" i="3"/>
  <c r="B143" i="3" s="1"/>
  <c r="I110" i="3"/>
  <c r="H110" i="3"/>
  <c r="G110" i="3"/>
  <c r="F110" i="3"/>
  <c r="E110" i="3"/>
  <c r="D110" i="3"/>
  <c r="C110" i="3"/>
  <c r="D111" i="3" s="1"/>
  <c r="B110" i="3"/>
  <c r="B111" i="3" s="1"/>
  <c r="I107" i="3"/>
  <c r="H107" i="3"/>
  <c r="G107" i="3"/>
  <c r="F107" i="3"/>
  <c r="E107" i="3"/>
  <c r="D107" i="3"/>
  <c r="C107" i="3"/>
  <c r="B107" i="3"/>
  <c r="B108" i="3" s="1"/>
  <c r="I104" i="3"/>
  <c r="H104" i="3"/>
  <c r="G104" i="3"/>
  <c r="F104" i="3"/>
  <c r="F105" i="3" s="1"/>
  <c r="E104" i="3"/>
  <c r="D104" i="3"/>
  <c r="D97" i="3" s="1"/>
  <c r="C104" i="3"/>
  <c r="B104" i="3"/>
  <c r="B105" i="3" s="1"/>
  <c r="I100" i="3"/>
  <c r="H100" i="3"/>
  <c r="H8" i="3" s="1"/>
  <c r="G100" i="3"/>
  <c r="F100" i="3"/>
  <c r="F102" i="3" s="1"/>
  <c r="E100" i="3"/>
  <c r="D100" i="3"/>
  <c r="D103" i="3" s="1"/>
  <c r="C100" i="3"/>
  <c r="B100" i="3"/>
  <c r="I95" i="3"/>
  <c r="H95" i="3"/>
  <c r="G95" i="3"/>
  <c r="F95" i="3"/>
  <c r="E95" i="3"/>
  <c r="D95" i="3"/>
  <c r="C95" i="3"/>
  <c r="B95" i="3"/>
  <c r="J94" i="3"/>
  <c r="I93" i="3"/>
  <c r="H93" i="3"/>
  <c r="G93" i="3"/>
  <c r="F93" i="3"/>
  <c r="E93" i="3"/>
  <c r="D93" i="3"/>
  <c r="C93" i="3"/>
  <c r="B93" i="3"/>
  <c r="B94" i="3" s="1"/>
  <c r="B96" i="3" s="1"/>
  <c r="L92" i="3"/>
  <c r="M92" i="3" s="1"/>
  <c r="N92" i="3" s="1"/>
  <c r="K92" i="3"/>
  <c r="K91" i="3"/>
  <c r="K90" i="3" s="1"/>
  <c r="I91" i="3"/>
  <c r="H91" i="3"/>
  <c r="G91" i="3"/>
  <c r="F91" i="3"/>
  <c r="E91" i="3"/>
  <c r="D91" i="3"/>
  <c r="C91" i="3"/>
  <c r="B91" i="3"/>
  <c r="J90" i="3"/>
  <c r="I89" i="3"/>
  <c r="H89" i="3"/>
  <c r="G89" i="3"/>
  <c r="G90" i="3" s="1"/>
  <c r="F89" i="3"/>
  <c r="E89" i="3"/>
  <c r="D89" i="3"/>
  <c r="C89" i="3"/>
  <c r="C90" i="3" s="1"/>
  <c r="C92" i="3" s="1"/>
  <c r="B89" i="3"/>
  <c r="B90" i="3" s="1"/>
  <c r="K88" i="3"/>
  <c r="L88" i="3" s="1"/>
  <c r="M88" i="3" s="1"/>
  <c r="N88" i="3" s="1"/>
  <c r="K87" i="3"/>
  <c r="K86" i="3" s="1"/>
  <c r="I87" i="3"/>
  <c r="H87" i="3"/>
  <c r="G87" i="3"/>
  <c r="F87" i="3"/>
  <c r="E87" i="3"/>
  <c r="D87" i="3"/>
  <c r="C87" i="3"/>
  <c r="B87" i="3"/>
  <c r="J86" i="3"/>
  <c r="I85" i="3"/>
  <c r="H85" i="3"/>
  <c r="G85" i="3"/>
  <c r="G86" i="3" s="1"/>
  <c r="G88" i="3" s="1"/>
  <c r="F85" i="3"/>
  <c r="E85" i="3"/>
  <c r="F86" i="3" s="1"/>
  <c r="D85" i="3"/>
  <c r="C85" i="3"/>
  <c r="B85" i="3"/>
  <c r="B86" i="3" s="1"/>
  <c r="B88" i="3" s="1"/>
  <c r="G84" i="3"/>
  <c r="I83" i="3"/>
  <c r="H83" i="3"/>
  <c r="H102" i="3" s="1"/>
  <c r="G83" i="3"/>
  <c r="F83" i="3"/>
  <c r="E83" i="3"/>
  <c r="D83" i="3"/>
  <c r="C83" i="3"/>
  <c r="B83" i="3"/>
  <c r="B84" i="3" s="1"/>
  <c r="E80" i="3"/>
  <c r="D80" i="3"/>
  <c r="I79" i="3"/>
  <c r="H79" i="3"/>
  <c r="G79" i="3"/>
  <c r="F79" i="3"/>
  <c r="F80" i="3" s="1"/>
  <c r="E79" i="3"/>
  <c r="D79" i="3"/>
  <c r="D17" i="3" s="1"/>
  <c r="C79" i="3"/>
  <c r="C17" i="3" s="1"/>
  <c r="B79" i="3"/>
  <c r="B80" i="3" s="1"/>
  <c r="I76" i="3"/>
  <c r="H76" i="3"/>
  <c r="G76" i="3"/>
  <c r="F76" i="3"/>
  <c r="F77" i="3" s="1"/>
  <c r="E76" i="3"/>
  <c r="D76" i="3"/>
  <c r="C76" i="3"/>
  <c r="C78" i="3" s="1"/>
  <c r="B76" i="3"/>
  <c r="B77" i="3" s="1"/>
  <c r="I73" i="3"/>
  <c r="H73" i="3"/>
  <c r="G73" i="3"/>
  <c r="F73" i="3"/>
  <c r="E73" i="3"/>
  <c r="D73" i="3"/>
  <c r="D66" i="3" s="1"/>
  <c r="C73" i="3"/>
  <c r="C75" i="3" s="1"/>
  <c r="B73" i="3"/>
  <c r="B66" i="3" s="1"/>
  <c r="B67" i="3" s="1"/>
  <c r="I69" i="3"/>
  <c r="I72" i="3" s="1"/>
  <c r="J72" i="3" s="1"/>
  <c r="H69" i="3"/>
  <c r="H70" i="3" s="1"/>
  <c r="G69" i="3"/>
  <c r="G70" i="3" s="1"/>
  <c r="F69" i="3"/>
  <c r="E69" i="3"/>
  <c r="E70" i="3" s="1"/>
  <c r="D69" i="3"/>
  <c r="D72" i="3" s="1"/>
  <c r="C69" i="3"/>
  <c r="B69" i="3"/>
  <c r="K65" i="3"/>
  <c r="L65" i="3" s="1"/>
  <c r="K64" i="3"/>
  <c r="K63" i="3" s="1"/>
  <c r="I64" i="3"/>
  <c r="H64" i="3"/>
  <c r="G64" i="3"/>
  <c r="F64" i="3"/>
  <c r="E64" i="3"/>
  <c r="D64" i="3"/>
  <c r="C64" i="3"/>
  <c r="B64" i="3"/>
  <c r="J63" i="3"/>
  <c r="I62" i="3"/>
  <c r="J62" i="3" s="1"/>
  <c r="H62" i="3"/>
  <c r="G62" i="3"/>
  <c r="G63" i="3" s="1"/>
  <c r="G65" i="3" s="1"/>
  <c r="F62" i="3"/>
  <c r="E62" i="3"/>
  <c r="D62" i="3"/>
  <c r="C62" i="3"/>
  <c r="B62" i="3"/>
  <c r="B63" i="3" s="1"/>
  <c r="K61" i="3"/>
  <c r="K59" i="3" s="1"/>
  <c r="I60" i="3"/>
  <c r="H60" i="3"/>
  <c r="G60" i="3"/>
  <c r="F60" i="3"/>
  <c r="E60" i="3"/>
  <c r="D60" i="3"/>
  <c r="C60" i="3"/>
  <c r="B60" i="3"/>
  <c r="J59" i="3"/>
  <c r="F59" i="3"/>
  <c r="I58" i="3"/>
  <c r="J58" i="3" s="1"/>
  <c r="K58" i="3" s="1"/>
  <c r="H58" i="3"/>
  <c r="H59" i="3" s="1"/>
  <c r="H61" i="3" s="1"/>
  <c r="G58" i="3"/>
  <c r="G59" i="3" s="1"/>
  <c r="F58" i="3"/>
  <c r="E58" i="3"/>
  <c r="D58" i="3"/>
  <c r="E59" i="3" s="1"/>
  <c r="E61" i="3" s="1"/>
  <c r="C58" i="3"/>
  <c r="B58" i="3"/>
  <c r="B59" i="3" s="1"/>
  <c r="B61" i="3" s="1"/>
  <c r="K57" i="3"/>
  <c r="L57" i="3" s="1"/>
  <c r="K56" i="3"/>
  <c r="K55" i="3" s="1"/>
  <c r="I56" i="3"/>
  <c r="H56" i="3"/>
  <c r="G56" i="3"/>
  <c r="F56" i="3"/>
  <c r="E56" i="3"/>
  <c r="D56" i="3"/>
  <c r="C56" i="3"/>
  <c r="B56" i="3"/>
  <c r="J55" i="3"/>
  <c r="I54" i="3"/>
  <c r="J54" i="3" s="1"/>
  <c r="K54" i="3" s="1"/>
  <c r="H54" i="3"/>
  <c r="G54" i="3"/>
  <c r="F54" i="3"/>
  <c r="E54" i="3"/>
  <c r="D54" i="3"/>
  <c r="C54" i="3"/>
  <c r="B54" i="3"/>
  <c r="B55" i="3" s="1"/>
  <c r="K53" i="3"/>
  <c r="L53" i="3" s="1"/>
  <c r="M53" i="3" s="1"/>
  <c r="N53" i="3" s="1"/>
  <c r="I52" i="3"/>
  <c r="J52" i="3" s="1"/>
  <c r="H52" i="3"/>
  <c r="G52" i="3"/>
  <c r="F52" i="3"/>
  <c r="E52" i="3"/>
  <c r="D52" i="3"/>
  <c r="D53" i="3" s="1"/>
  <c r="C52" i="3"/>
  <c r="B52" i="3"/>
  <c r="B71" i="3" s="1"/>
  <c r="C21" i="4"/>
  <c r="D21" i="4"/>
  <c r="E21" i="4"/>
  <c r="F21" i="4"/>
  <c r="G21" i="4"/>
  <c r="H21" i="4"/>
  <c r="I21" i="4"/>
  <c r="B21" i="4"/>
  <c r="J4" i="4"/>
  <c r="K4" i="4"/>
  <c r="L4" i="4"/>
  <c r="M4" i="4"/>
  <c r="N4" i="4"/>
  <c r="E17" i="3"/>
  <c r="J16" i="4" l="1" a="1"/>
  <c r="J16" i="4" s="1"/>
  <c r="J55" i="4"/>
  <c r="K55" i="4"/>
  <c r="L55" i="4"/>
  <c r="M55" i="4"/>
  <c r="N55" i="4"/>
  <c r="F163" i="3"/>
  <c r="F165" i="3" s="1"/>
  <c r="F174" i="3"/>
  <c r="E196" i="3"/>
  <c r="E63" i="3"/>
  <c r="E65" i="3" s="1"/>
  <c r="C121" i="3"/>
  <c r="C123" i="3" s="1"/>
  <c r="G123" i="3"/>
  <c r="C125" i="3"/>
  <c r="C127" i="3" s="1"/>
  <c r="J124" i="3"/>
  <c r="K124" i="3" s="1"/>
  <c r="C156" i="3"/>
  <c r="C158" i="3" s="1"/>
  <c r="C181" i="3"/>
  <c r="F206" i="3"/>
  <c r="D215" i="3"/>
  <c r="C108" i="3"/>
  <c r="E55" i="3"/>
  <c r="D140" i="3"/>
  <c r="G53" i="3"/>
  <c r="F55" i="3"/>
  <c r="F57" i="3" s="1"/>
  <c r="C59" i="3"/>
  <c r="E74" i="3"/>
  <c r="I94" i="3"/>
  <c r="I96" i="3" s="1"/>
  <c r="E143" i="3"/>
  <c r="I136" i="3"/>
  <c r="F143" i="3"/>
  <c r="D148" i="3"/>
  <c r="D150" i="3" s="1"/>
  <c r="D156" i="3"/>
  <c r="D158" i="3" s="1"/>
  <c r="I171" i="3"/>
  <c r="H174" i="3"/>
  <c r="D181" i="3"/>
  <c r="E182" i="3"/>
  <c r="H193" i="3"/>
  <c r="G197" i="3"/>
  <c r="G200" i="3"/>
  <c r="G206" i="3"/>
  <c r="E209" i="3"/>
  <c r="E212" i="3"/>
  <c r="B137" i="3"/>
  <c r="I184" i="3"/>
  <c r="J184" i="3" s="1"/>
  <c r="K184" i="3" s="1"/>
  <c r="L184" i="3" s="1"/>
  <c r="M184" i="3" s="1"/>
  <c r="N184" i="3" s="1"/>
  <c r="I187" i="3"/>
  <c r="I129" i="3"/>
  <c r="H55" i="3"/>
  <c r="H57" i="3" s="1"/>
  <c r="H63" i="3"/>
  <c r="H65" i="3" s="1"/>
  <c r="E102" i="3"/>
  <c r="D86" i="3"/>
  <c r="D88" i="3" s="1"/>
  <c r="E117" i="3"/>
  <c r="E119" i="3" s="1"/>
  <c r="F121" i="3"/>
  <c r="F148" i="3"/>
  <c r="F150" i="3" s="1"/>
  <c r="J159" i="3"/>
  <c r="K159" i="3" s="1"/>
  <c r="I177" i="3"/>
  <c r="B187" i="3"/>
  <c r="I193" i="3"/>
  <c r="G209" i="3"/>
  <c r="G215" i="3"/>
  <c r="D63" i="3"/>
  <c r="D65" i="3" s="1"/>
  <c r="F152" i="3"/>
  <c r="F154" i="3" s="1"/>
  <c r="H94" i="3"/>
  <c r="H96" i="3" s="1"/>
  <c r="H74" i="3"/>
  <c r="F109" i="3"/>
  <c r="D94" i="3"/>
  <c r="D96" i="3" s="1"/>
  <c r="B103" i="3"/>
  <c r="F101" i="3"/>
  <c r="D137" i="3"/>
  <c r="D154" i="3"/>
  <c r="C162" i="3"/>
  <c r="C187" i="3"/>
  <c r="B207" i="3"/>
  <c r="I206" i="3"/>
  <c r="H212" i="3"/>
  <c r="D55" i="3"/>
  <c r="D90" i="3"/>
  <c r="D92" i="3" s="1"/>
  <c r="C115" i="3"/>
  <c r="D102" i="3"/>
  <c r="G61" i="3"/>
  <c r="B65" i="3"/>
  <c r="B92" i="3"/>
  <c r="F94" i="3"/>
  <c r="F96" i="3" s="1"/>
  <c r="I108" i="3"/>
  <c r="I111" i="3"/>
  <c r="I115" i="3"/>
  <c r="F136" i="3"/>
  <c r="H148" i="3"/>
  <c r="H150" i="3" s="1"/>
  <c r="H156" i="3"/>
  <c r="H158" i="3" s="1"/>
  <c r="G168" i="3"/>
  <c r="D174" i="3"/>
  <c r="H181" i="3"/>
  <c r="D188" i="3"/>
  <c r="C193" i="3"/>
  <c r="C196" i="3"/>
  <c r="C207" i="3"/>
  <c r="D207" i="3"/>
  <c r="D77" i="3"/>
  <c r="J155" i="3"/>
  <c r="I156" i="3"/>
  <c r="I158" i="3" s="1"/>
  <c r="B53" i="3"/>
  <c r="I63" i="3"/>
  <c r="I65" i="3" s="1"/>
  <c r="C72" i="3"/>
  <c r="F74" i="3"/>
  <c r="D78" i="3"/>
  <c r="E77" i="3"/>
  <c r="H80" i="3"/>
  <c r="I97" i="3"/>
  <c r="I105" i="3"/>
  <c r="H119" i="3"/>
  <c r="F133" i="3"/>
  <c r="G152" i="3"/>
  <c r="G154" i="3" s="1"/>
  <c r="F160" i="3"/>
  <c r="F162" i="3" s="1"/>
  <c r="G160" i="3"/>
  <c r="G162" i="3" s="1"/>
  <c r="I53" i="3"/>
  <c r="D70" i="3"/>
  <c r="I71" i="3"/>
  <c r="G74" i="3"/>
  <c r="E78" i="3"/>
  <c r="F78" i="3"/>
  <c r="C86" i="3"/>
  <c r="C88" i="3" s="1"/>
  <c r="F88" i="3"/>
  <c r="E103" i="3"/>
  <c r="E97" i="3"/>
  <c r="F111" i="3"/>
  <c r="F112" i="3"/>
  <c r="J116" i="3"/>
  <c r="K116" i="3" s="1"/>
  <c r="L116" i="3" s="1"/>
  <c r="M116" i="3" s="1"/>
  <c r="N116" i="3" s="1"/>
  <c r="I117" i="3"/>
  <c r="I119" i="3" s="1"/>
  <c r="E128" i="3"/>
  <c r="E130" i="3" s="1"/>
  <c r="G132" i="3"/>
  <c r="C137" i="3"/>
  <c r="I140" i="3"/>
  <c r="J140" i="3" s="1"/>
  <c r="K140" i="3" s="1"/>
  <c r="L140" i="3" s="1"/>
  <c r="M140" i="3" s="1"/>
  <c r="N140" i="3" s="1"/>
  <c r="I139" i="3"/>
  <c r="G111" i="3"/>
  <c r="G112" i="3"/>
  <c r="J85" i="3"/>
  <c r="K85" i="3" s="1"/>
  <c r="I86" i="3"/>
  <c r="I88" i="3" s="1"/>
  <c r="B57" i="3"/>
  <c r="F61" i="3"/>
  <c r="F63" i="3"/>
  <c r="F65" i="3" s="1"/>
  <c r="F71" i="3"/>
  <c r="F70" i="3"/>
  <c r="F72" i="3"/>
  <c r="I74" i="3"/>
  <c r="G77" i="3"/>
  <c r="C80" i="3"/>
  <c r="G115" i="3"/>
  <c r="D121" i="3"/>
  <c r="D123" i="3" s="1"/>
  <c r="I134" i="3"/>
  <c r="J134" i="3" s="1"/>
  <c r="I132" i="3"/>
  <c r="G142" i="3"/>
  <c r="H146" i="3"/>
  <c r="H178" i="3"/>
  <c r="C152" i="3"/>
  <c r="C154" i="3" s="1"/>
  <c r="G80" i="3"/>
  <c r="G81" i="3"/>
  <c r="C61" i="3"/>
  <c r="E53" i="3"/>
  <c r="G55" i="3"/>
  <c r="G57" i="3" s="1"/>
  <c r="D59" i="3"/>
  <c r="D61" i="3" s="1"/>
  <c r="F53" i="3"/>
  <c r="C55" i="3"/>
  <c r="C57" i="3" s="1"/>
  <c r="G71" i="3"/>
  <c r="B75" i="3"/>
  <c r="B74" i="3"/>
  <c r="H77" i="3"/>
  <c r="D81" i="3"/>
  <c r="I90" i="3"/>
  <c r="I92" i="3" s="1"/>
  <c r="C94" i="3"/>
  <c r="C96" i="3" s="1"/>
  <c r="J93" i="3"/>
  <c r="K93" i="3" s="1"/>
  <c r="L93" i="3" s="1"/>
  <c r="M93" i="3" s="1"/>
  <c r="N93" i="3" s="1"/>
  <c r="E106" i="3"/>
  <c r="B162" i="3"/>
  <c r="C101" i="3"/>
  <c r="C103" i="3"/>
  <c r="E8" i="3"/>
  <c r="F9" i="3" s="1"/>
  <c r="D57" i="3"/>
  <c r="I55" i="3"/>
  <c r="I57" i="3" s="1"/>
  <c r="H71" i="3"/>
  <c r="C74" i="3"/>
  <c r="D84" i="3"/>
  <c r="E90" i="3"/>
  <c r="E92" i="3" s="1"/>
  <c r="D99" i="3"/>
  <c r="F108" i="3"/>
  <c r="E109" i="3"/>
  <c r="C111" i="3"/>
  <c r="F123" i="3"/>
  <c r="F125" i="3"/>
  <c r="F127" i="3" s="1"/>
  <c r="G17" i="3"/>
  <c r="G18" i="3" s="1"/>
  <c r="H81" i="3"/>
  <c r="H53" i="3"/>
  <c r="E57" i="3"/>
  <c r="F66" i="3"/>
  <c r="F68" i="3" s="1"/>
  <c r="C77" i="3"/>
  <c r="F81" i="3"/>
  <c r="F17" i="3"/>
  <c r="C109" i="3"/>
  <c r="C84" i="3"/>
  <c r="F84" i="3"/>
  <c r="H86" i="3"/>
  <c r="H88" i="3" s="1"/>
  <c r="G92" i="3"/>
  <c r="E101" i="3"/>
  <c r="G105" i="3"/>
  <c r="B140" i="3"/>
  <c r="B115" i="3"/>
  <c r="F117" i="3"/>
  <c r="F119" i="3" s="1"/>
  <c r="G134" i="3"/>
  <c r="G139" i="3"/>
  <c r="I148" i="3"/>
  <c r="I150" i="3" s="1"/>
  <c r="J147" i="3"/>
  <c r="K147" i="3" s="1"/>
  <c r="E171" i="3"/>
  <c r="E163" i="3"/>
  <c r="E172" i="3"/>
  <c r="E169" i="3"/>
  <c r="E187" i="3"/>
  <c r="F193" i="3"/>
  <c r="F196" i="3"/>
  <c r="E205" i="3"/>
  <c r="B206" i="3"/>
  <c r="F209" i="3"/>
  <c r="F210" i="3"/>
  <c r="I212" i="3"/>
  <c r="E216" i="3"/>
  <c r="H168" i="3"/>
  <c r="B171" i="3"/>
  <c r="G186" i="3"/>
  <c r="G188" i="3"/>
  <c r="H190" i="3"/>
  <c r="G193" i="3"/>
  <c r="C212" i="3"/>
  <c r="F216" i="3"/>
  <c r="D101" i="3"/>
  <c r="H105" i="3"/>
  <c r="D109" i="3"/>
  <c r="H111" i="3"/>
  <c r="G117" i="3"/>
  <c r="G119" i="3" s="1"/>
  <c r="E121" i="3"/>
  <c r="E123" i="3" s="1"/>
  <c r="D125" i="3"/>
  <c r="D127" i="3" s="1"/>
  <c r="H134" i="3"/>
  <c r="C136" i="3"/>
  <c r="H139" i="3"/>
  <c r="E142" i="3"/>
  <c r="G148" i="3"/>
  <c r="G150" i="3" s="1"/>
  <c r="I152" i="3"/>
  <c r="I154" i="3" s="1"/>
  <c r="D160" i="3"/>
  <c r="D162" i="3" s="1"/>
  <c r="I163" i="3"/>
  <c r="I164" i="3" s="1"/>
  <c r="C172" i="3"/>
  <c r="C171" i="3"/>
  <c r="G174" i="3"/>
  <c r="C177" i="3"/>
  <c r="E177" i="3"/>
  <c r="H186" i="3"/>
  <c r="I188" i="3"/>
  <c r="J188" i="3" s="1"/>
  <c r="I190" i="3"/>
  <c r="D193" i="3"/>
  <c r="H197" i="3"/>
  <c r="E200" i="3"/>
  <c r="B201" i="3"/>
  <c r="B202" i="3" s="1"/>
  <c r="H209" i="3"/>
  <c r="D212" i="3"/>
  <c r="D146" i="3"/>
  <c r="B169" i="3"/>
  <c r="D172" i="3"/>
  <c r="D178" i="3"/>
  <c r="E193" i="3"/>
  <c r="I194" i="3"/>
  <c r="J194" i="3" s="1"/>
  <c r="K194" i="3" s="1"/>
  <c r="L194" i="3" s="1"/>
  <c r="M194" i="3" s="1"/>
  <c r="N194" i="3" s="1"/>
  <c r="I197" i="3"/>
  <c r="J197" i="3" s="1"/>
  <c r="K197" i="3" s="1"/>
  <c r="L197" i="3" s="1"/>
  <c r="M197" i="3" s="1"/>
  <c r="N197" i="3" s="1"/>
  <c r="F200" i="3"/>
  <c r="D201" i="3"/>
  <c r="H206" i="3"/>
  <c r="F207" i="3"/>
  <c r="I209" i="3"/>
  <c r="D213" i="3"/>
  <c r="H215" i="3"/>
  <c r="B186" i="3"/>
  <c r="G196" i="3"/>
  <c r="F201" i="3"/>
  <c r="F203" i="3" s="1"/>
  <c r="B210" i="3"/>
  <c r="B209" i="3"/>
  <c r="E213" i="3"/>
  <c r="F213" i="3"/>
  <c r="C106" i="3"/>
  <c r="C132" i="3"/>
  <c r="G102" i="3"/>
  <c r="G108" i="3"/>
  <c r="G133" i="3"/>
  <c r="G125" i="3"/>
  <c r="G127" i="3" s="1"/>
  <c r="C140" i="3"/>
  <c r="E146" i="3"/>
  <c r="C150" i="3"/>
  <c r="E156" i="3"/>
  <c r="E158" i="3" s="1"/>
  <c r="D8" i="3"/>
  <c r="B168" i="3"/>
  <c r="F171" i="3"/>
  <c r="C174" i="3"/>
  <c r="I181" i="3"/>
  <c r="C186" i="3"/>
  <c r="D190" i="3"/>
  <c r="G190" i="3"/>
  <c r="G194" i="3"/>
  <c r="H196" i="3"/>
  <c r="F205" i="3"/>
  <c r="C209" i="3"/>
  <c r="C53" i="3"/>
  <c r="I59" i="3"/>
  <c r="I61" i="3" s="1"/>
  <c r="C63" i="3"/>
  <c r="C65" i="3" s="1"/>
  <c r="B72" i="3"/>
  <c r="D75" i="3"/>
  <c r="D74" i="3"/>
  <c r="I77" i="3"/>
  <c r="E81" i="3"/>
  <c r="I84" i="3"/>
  <c r="E86" i="3"/>
  <c r="E88" i="3" s="1"/>
  <c r="F90" i="3"/>
  <c r="F92" i="3" s="1"/>
  <c r="G94" i="3"/>
  <c r="G96" i="3" s="1"/>
  <c r="H97" i="3"/>
  <c r="E105" i="3"/>
  <c r="D106" i="3"/>
  <c r="H108" i="3"/>
  <c r="D112" i="3"/>
  <c r="H133" i="3"/>
  <c r="C117" i="3"/>
  <c r="C119" i="3" s="1"/>
  <c r="H125" i="3"/>
  <c r="H127" i="3" s="1"/>
  <c r="G136" i="3"/>
  <c r="D139" i="3"/>
  <c r="I142" i="3"/>
  <c r="F156" i="3"/>
  <c r="F158" i="3" s="1"/>
  <c r="B163" i="3"/>
  <c r="B164" i="3" s="1"/>
  <c r="E167" i="3"/>
  <c r="I168" i="3"/>
  <c r="G171" i="3"/>
  <c r="C175" i="3"/>
  <c r="G177" i="3"/>
  <c r="J180" i="3"/>
  <c r="I186" i="3"/>
  <c r="E191" i="3"/>
  <c r="H191" i="3"/>
  <c r="H194" i="3"/>
  <c r="D196" i="3"/>
  <c r="I196" i="3"/>
  <c r="I200" i="3"/>
  <c r="G205" i="3"/>
  <c r="D210" i="3"/>
  <c r="D209" i="3"/>
  <c r="G212" i="3"/>
  <c r="C215" i="3"/>
  <c r="E215" i="3"/>
  <c r="H90" i="3"/>
  <c r="H92" i="3" s="1"/>
  <c r="E112" i="3"/>
  <c r="D119" i="3"/>
  <c r="B123" i="3"/>
  <c r="I127" i="3"/>
  <c r="E127" i="3"/>
  <c r="E133" i="3"/>
  <c r="C134" i="3"/>
  <c r="E140" i="3"/>
  <c r="E154" i="3"/>
  <c r="G158" i="3"/>
  <c r="I162" i="3"/>
  <c r="F168" i="3"/>
  <c r="D169" i="3"/>
  <c r="H163" i="3"/>
  <c r="H165" i="3" s="1"/>
  <c r="D175" i="3"/>
  <c r="F175" i="3"/>
  <c r="D187" i="3"/>
  <c r="F191" i="3"/>
  <c r="I191" i="3"/>
  <c r="H205" i="3"/>
  <c r="E210" i="3"/>
  <c r="D216" i="3"/>
  <c r="F215" i="3"/>
  <c r="K188" i="3"/>
  <c r="K207" i="3"/>
  <c r="J192" i="3"/>
  <c r="J193" i="3" s="1"/>
  <c r="K180" i="3"/>
  <c r="F182" i="3"/>
  <c r="H188" i="3"/>
  <c r="B194" i="3"/>
  <c r="C197" i="3"/>
  <c r="C201" i="3"/>
  <c r="E207" i="3"/>
  <c r="G213" i="3"/>
  <c r="H216" i="3"/>
  <c r="G216" i="3"/>
  <c r="G182" i="3"/>
  <c r="E184" i="3"/>
  <c r="F187" i="3"/>
  <c r="B191" i="3"/>
  <c r="C194" i="3"/>
  <c r="D197" i="3"/>
  <c r="B203" i="3"/>
  <c r="C206" i="3"/>
  <c r="G210" i="3"/>
  <c r="H213" i="3"/>
  <c r="I216" i="3"/>
  <c r="J216" i="3" s="1"/>
  <c r="K216" i="3" s="1"/>
  <c r="L216" i="3" s="1"/>
  <c r="M216" i="3" s="1"/>
  <c r="N216" i="3" s="1"/>
  <c r="J179" i="3"/>
  <c r="H182" i="3"/>
  <c r="D186" i="3"/>
  <c r="G187" i="3"/>
  <c r="B188" i="3"/>
  <c r="C191" i="3"/>
  <c r="D194" i="3"/>
  <c r="E197" i="3"/>
  <c r="J199" i="3"/>
  <c r="E201" i="3"/>
  <c r="I205" i="3"/>
  <c r="D206" i="3"/>
  <c r="G207" i="3"/>
  <c r="H210" i="3"/>
  <c r="I213" i="3"/>
  <c r="J213" i="3" s="1"/>
  <c r="K213" i="3" s="1"/>
  <c r="L213" i="3" s="1"/>
  <c r="M213" i="3" s="1"/>
  <c r="N213" i="3" s="1"/>
  <c r="B216" i="3"/>
  <c r="B3" i="3"/>
  <c r="B3" i="4" s="1"/>
  <c r="B24" i="4" s="1"/>
  <c r="B31" i="4" s="1"/>
  <c r="F8" i="3"/>
  <c r="E186" i="3"/>
  <c r="H187" i="3"/>
  <c r="C188" i="3"/>
  <c r="D191" i="3"/>
  <c r="E194" i="3"/>
  <c r="F197" i="3"/>
  <c r="D203" i="3"/>
  <c r="B205" i="3"/>
  <c r="E206" i="3"/>
  <c r="H207" i="3"/>
  <c r="I210" i="3"/>
  <c r="B213" i="3"/>
  <c r="C216" i="3"/>
  <c r="G8" i="3"/>
  <c r="B181" i="3"/>
  <c r="B182" i="3"/>
  <c r="J182" i="3"/>
  <c r="F186" i="3"/>
  <c r="I198" i="3"/>
  <c r="G201" i="3"/>
  <c r="C205" i="3"/>
  <c r="C182" i="3"/>
  <c r="J195" i="3"/>
  <c r="J196" i="3" s="1"/>
  <c r="H201" i="3"/>
  <c r="D182" i="3"/>
  <c r="I201" i="3"/>
  <c r="M153" i="3"/>
  <c r="L152" i="3"/>
  <c r="K145" i="3"/>
  <c r="M157" i="3"/>
  <c r="L156" i="3"/>
  <c r="L148" i="3"/>
  <c r="L147" i="3" s="1"/>
  <c r="M149" i="3"/>
  <c r="I165" i="3"/>
  <c r="J165" i="3" s="1"/>
  <c r="K165" i="3" s="1"/>
  <c r="L165" i="3" s="1"/>
  <c r="M165" i="3" s="1"/>
  <c r="N165" i="3" s="1"/>
  <c r="L151" i="3"/>
  <c r="C163" i="3"/>
  <c r="K156" i="3"/>
  <c r="K155" i="3" s="1"/>
  <c r="L155" i="3" s="1"/>
  <c r="D163" i="3"/>
  <c r="H167" i="3"/>
  <c r="C168" i="3"/>
  <c r="F169" i="3"/>
  <c r="D171" i="3"/>
  <c r="G172" i="3"/>
  <c r="E174" i="3"/>
  <c r="H175" i="3"/>
  <c r="F177" i="3"/>
  <c r="I178" i="3"/>
  <c r="J178" i="3" s="1"/>
  <c r="K178" i="3" s="1"/>
  <c r="L178" i="3" s="1"/>
  <c r="M178" i="3" s="1"/>
  <c r="N178" i="3" s="1"/>
  <c r="I146" i="3"/>
  <c r="I167" i="3"/>
  <c r="D168" i="3"/>
  <c r="G169" i="3"/>
  <c r="H172" i="3"/>
  <c r="I175" i="3"/>
  <c r="J175" i="3" s="1"/>
  <c r="K175" i="3" s="1"/>
  <c r="L175" i="3" s="1"/>
  <c r="M175" i="3" s="1"/>
  <c r="N175" i="3" s="1"/>
  <c r="B178" i="3"/>
  <c r="C3" i="3"/>
  <c r="C3" i="4" s="1"/>
  <c r="C24" i="4" s="1"/>
  <c r="C31" i="4" s="1"/>
  <c r="L161" i="3"/>
  <c r="I8" i="3"/>
  <c r="I6" i="4" s="1"/>
  <c r="I47" i="4" s="1"/>
  <c r="B167" i="3"/>
  <c r="E168" i="3"/>
  <c r="H169" i="3"/>
  <c r="I172" i="3"/>
  <c r="B175" i="3"/>
  <c r="C178" i="3"/>
  <c r="B17" i="3"/>
  <c r="B18" i="3" s="1"/>
  <c r="C146" i="3"/>
  <c r="B148" i="3"/>
  <c r="B150" i="3" s="1"/>
  <c r="H152" i="3"/>
  <c r="H154" i="3" s="1"/>
  <c r="G163" i="3"/>
  <c r="C167" i="3"/>
  <c r="I169" i="3"/>
  <c r="J169" i="3" s="1"/>
  <c r="H171" i="3"/>
  <c r="C18" i="3"/>
  <c r="D167" i="3"/>
  <c r="K134" i="3"/>
  <c r="M121" i="3"/>
  <c r="N122" i="3"/>
  <c r="N121" i="3" s="1"/>
  <c r="K120" i="3"/>
  <c r="L120" i="3" s="1"/>
  <c r="M120" i="3" s="1"/>
  <c r="N120" i="3" s="1"/>
  <c r="D115" i="3"/>
  <c r="I121" i="3"/>
  <c r="I123" i="3" s="1"/>
  <c r="B128" i="3"/>
  <c r="F132" i="3"/>
  <c r="I133" i="3"/>
  <c r="D134" i="3"/>
  <c r="B136" i="3"/>
  <c r="E137" i="3"/>
  <c r="C139" i="3"/>
  <c r="F140" i="3"/>
  <c r="D142" i="3"/>
  <c r="G143" i="3"/>
  <c r="D3" i="3"/>
  <c r="D3" i="4" s="1"/>
  <c r="D24" i="4" s="1"/>
  <c r="D31" i="4" s="1"/>
  <c r="J114" i="3"/>
  <c r="E115" i="3"/>
  <c r="L126" i="3"/>
  <c r="C128" i="3"/>
  <c r="I130" i="3"/>
  <c r="J130" i="3" s="1"/>
  <c r="K130" i="3" s="1"/>
  <c r="L130" i="3" s="1"/>
  <c r="M130" i="3" s="1"/>
  <c r="N130" i="3" s="1"/>
  <c r="B133" i="3"/>
  <c r="E134" i="3"/>
  <c r="F137" i="3"/>
  <c r="G140" i="3"/>
  <c r="H143" i="3"/>
  <c r="D128" i="3"/>
  <c r="H132" i="3"/>
  <c r="C133" i="3"/>
  <c r="F134" i="3"/>
  <c r="D136" i="3"/>
  <c r="G137" i="3"/>
  <c r="E139" i="3"/>
  <c r="H140" i="3"/>
  <c r="F142" i="3"/>
  <c r="I143" i="3"/>
  <c r="J143" i="3" s="1"/>
  <c r="K143" i="3" s="1"/>
  <c r="L143" i="3" s="1"/>
  <c r="M143" i="3" s="1"/>
  <c r="N143" i="3" s="1"/>
  <c r="D133" i="3"/>
  <c r="H137" i="3"/>
  <c r="H115" i="3"/>
  <c r="F128" i="3"/>
  <c r="B132" i="3"/>
  <c r="I137" i="3"/>
  <c r="C143" i="3"/>
  <c r="G128" i="3"/>
  <c r="H99" i="3"/>
  <c r="J89" i="3"/>
  <c r="K89" i="3" s="1"/>
  <c r="I102" i="3"/>
  <c r="F18" i="3"/>
  <c r="J83" i="3"/>
  <c r="E84" i="3"/>
  <c r="L87" i="3"/>
  <c r="C97" i="3"/>
  <c r="I99" i="3"/>
  <c r="J99" i="3" s="1"/>
  <c r="K99" i="3" s="1"/>
  <c r="L99" i="3" s="1"/>
  <c r="M99" i="3" s="1"/>
  <c r="N99" i="3" s="1"/>
  <c r="G101" i="3"/>
  <c r="B102" i="3"/>
  <c r="C105" i="3"/>
  <c r="F106" i="3"/>
  <c r="D108" i="3"/>
  <c r="G109" i="3"/>
  <c r="E111" i="3"/>
  <c r="H112" i="3"/>
  <c r="E94" i="3"/>
  <c r="E96" i="3" s="1"/>
  <c r="H101" i="3"/>
  <c r="C102" i="3"/>
  <c r="F103" i="3"/>
  <c r="D105" i="3"/>
  <c r="G106" i="3"/>
  <c r="E108" i="3"/>
  <c r="H109" i="3"/>
  <c r="I112" i="3"/>
  <c r="J112" i="3" s="1"/>
  <c r="K112" i="3" s="1"/>
  <c r="L112" i="3" s="1"/>
  <c r="M112" i="3" s="1"/>
  <c r="N112" i="3" s="1"/>
  <c r="L91" i="3"/>
  <c r="I101" i="3"/>
  <c r="G103" i="3"/>
  <c r="H106" i="3"/>
  <c r="I109" i="3"/>
  <c r="J109" i="3" s="1"/>
  <c r="K109" i="3" s="1"/>
  <c r="L109" i="3" s="1"/>
  <c r="M109" i="3" s="1"/>
  <c r="N109" i="3" s="1"/>
  <c r="B112" i="3"/>
  <c r="B97" i="3"/>
  <c r="H3" i="3"/>
  <c r="H17" i="3"/>
  <c r="H18" i="3" s="1"/>
  <c r="I17" i="3"/>
  <c r="H84" i="3"/>
  <c r="F97" i="3"/>
  <c r="B101" i="3"/>
  <c r="H103" i="3"/>
  <c r="I106" i="3"/>
  <c r="B109" i="3"/>
  <c r="C112" i="3"/>
  <c r="I3" i="3"/>
  <c r="E18" i="3"/>
  <c r="G97" i="3"/>
  <c r="H98" i="3" s="1"/>
  <c r="I103" i="3"/>
  <c r="J103" i="3" s="1"/>
  <c r="B106" i="3"/>
  <c r="B8" i="3"/>
  <c r="B10" i="3" s="1"/>
  <c r="M65" i="3"/>
  <c r="L63" i="3"/>
  <c r="K52" i="3"/>
  <c r="D67" i="3"/>
  <c r="K62" i="3"/>
  <c r="L62" i="3" s="1"/>
  <c r="K72" i="3"/>
  <c r="M57" i="3"/>
  <c r="E75" i="3"/>
  <c r="L56" i="3"/>
  <c r="M56" i="3" s="1"/>
  <c r="N56" i="3" s="1"/>
  <c r="L64" i="3"/>
  <c r="M64" i="3" s="1"/>
  <c r="N64" i="3" s="1"/>
  <c r="C66" i="3"/>
  <c r="E72" i="3"/>
  <c r="F75" i="3"/>
  <c r="G78" i="3"/>
  <c r="B68" i="3"/>
  <c r="C71" i="3"/>
  <c r="G75" i="3"/>
  <c r="H78" i="3"/>
  <c r="I81" i="3"/>
  <c r="J81" i="3" s="1"/>
  <c r="K81" i="3" s="1"/>
  <c r="L81" i="3" s="1"/>
  <c r="M81" i="3" s="1"/>
  <c r="N81" i="3" s="1"/>
  <c r="L61" i="3"/>
  <c r="E66" i="3"/>
  <c r="I70" i="3"/>
  <c r="D71" i="3"/>
  <c r="G72" i="3"/>
  <c r="H75" i="3"/>
  <c r="I78" i="3"/>
  <c r="J78" i="3" s="1"/>
  <c r="K78" i="3" s="1"/>
  <c r="L78" i="3" s="1"/>
  <c r="M78" i="3" s="1"/>
  <c r="N78" i="3" s="1"/>
  <c r="B81" i="3"/>
  <c r="E3" i="3"/>
  <c r="C8" i="3"/>
  <c r="D9" i="3" s="1"/>
  <c r="D68" i="3"/>
  <c r="B70" i="3"/>
  <c r="E71" i="3"/>
  <c r="H72" i="3"/>
  <c r="I75" i="3"/>
  <c r="B78" i="3"/>
  <c r="C81" i="3"/>
  <c r="F3" i="3"/>
  <c r="F3" i="4" s="1"/>
  <c r="F24" i="4" s="1"/>
  <c r="F31" i="4" s="1"/>
  <c r="G66" i="3"/>
  <c r="C70" i="3"/>
  <c r="I80" i="3"/>
  <c r="G3" i="3"/>
  <c r="G3" i="4" s="1"/>
  <c r="G24" i="4" s="1"/>
  <c r="G31" i="4" s="1"/>
  <c r="H66" i="3"/>
  <c r="D18" i="3"/>
  <c r="I66" i="3"/>
  <c r="B4" i="3"/>
  <c r="B4" i="4" s="1"/>
  <c r="B14" i="3"/>
  <c r="C14" i="3"/>
  <c r="C52" i="4" s="1"/>
  <c r="H9" i="3"/>
  <c r="D14" i="3"/>
  <c r="D52" i="4" s="1"/>
  <c r="G9" i="3"/>
  <c r="G19" i="3"/>
  <c r="H6" i="4"/>
  <c r="H47" i="4" s="1"/>
  <c r="H55" i="4" s="1"/>
  <c r="E14" i="3"/>
  <c r="E52" i="4" s="1"/>
  <c r="G6" i="4"/>
  <c r="G47" i="4" s="1"/>
  <c r="G55" i="4" s="1"/>
  <c r="F14" i="3"/>
  <c r="F52" i="4" s="1"/>
  <c r="F6" i="4"/>
  <c r="F47" i="4" s="1"/>
  <c r="F55" i="4" s="1"/>
  <c r="G14" i="3"/>
  <c r="G52" i="4" s="1"/>
  <c r="I9" i="3"/>
  <c r="H14" i="3"/>
  <c r="H52" i="4" s="1"/>
  <c r="D6" i="4"/>
  <c r="D47" i="4" s="1"/>
  <c r="D55" i="4" s="1"/>
  <c r="I14" i="3"/>
  <c r="I52" i="4" s="1"/>
  <c r="I24" i="4" l="1"/>
  <c r="J3" i="3"/>
  <c r="J3" i="4" s="1"/>
  <c r="B165" i="3"/>
  <c r="C19" i="3"/>
  <c r="E9" i="3"/>
  <c r="B15" i="3"/>
  <c r="B52" i="4"/>
  <c r="B5" i="3"/>
  <c r="B5" i="4" s="1"/>
  <c r="J163" i="3"/>
  <c r="C4" i="3"/>
  <c r="C4" i="4" s="1"/>
  <c r="H4" i="3"/>
  <c r="H4" i="4" s="1"/>
  <c r="E6" i="4"/>
  <c r="E47" i="4" s="1"/>
  <c r="E55" i="4" s="1"/>
  <c r="E129" i="3"/>
  <c r="J79" i="3"/>
  <c r="J80" i="3" s="1"/>
  <c r="E165" i="3"/>
  <c r="F164" i="3"/>
  <c r="E99" i="3"/>
  <c r="E98" i="3"/>
  <c r="I98" i="3"/>
  <c r="J76" i="3"/>
  <c r="J77" i="3" s="1"/>
  <c r="I202" i="3"/>
  <c r="I203" i="3"/>
  <c r="J203" i="3" s="1"/>
  <c r="K203" i="3" s="1"/>
  <c r="L203" i="3" s="1"/>
  <c r="M203" i="3" s="1"/>
  <c r="N203" i="3" s="1"/>
  <c r="D183" i="3"/>
  <c r="D184" i="3"/>
  <c r="J183" i="3"/>
  <c r="H203" i="3"/>
  <c r="H202" i="3"/>
  <c r="B184" i="3"/>
  <c r="B183" i="3"/>
  <c r="E203" i="3"/>
  <c r="E202" i="3"/>
  <c r="F202" i="3"/>
  <c r="H184" i="3"/>
  <c r="H183" i="3"/>
  <c r="I183" i="3"/>
  <c r="J198" i="3"/>
  <c r="K199" i="3"/>
  <c r="J201" i="3"/>
  <c r="J211" i="3"/>
  <c r="J212" i="3" s="1"/>
  <c r="J214" i="3"/>
  <c r="C202" i="3"/>
  <c r="C203" i="3"/>
  <c r="L207" i="3"/>
  <c r="C184" i="3"/>
  <c r="C183" i="3"/>
  <c r="D202" i="3"/>
  <c r="K195" i="3"/>
  <c r="K196" i="3" s="1"/>
  <c r="K182" i="3"/>
  <c r="K192" i="3"/>
  <c r="K193" i="3" s="1"/>
  <c r="K179" i="3"/>
  <c r="L180" i="3"/>
  <c r="H10" i="3"/>
  <c r="G10" i="3"/>
  <c r="J185" i="3"/>
  <c r="J189" i="3" s="1"/>
  <c r="G203" i="3"/>
  <c r="G202" i="3"/>
  <c r="G183" i="3"/>
  <c r="G184" i="3"/>
  <c r="L188" i="3"/>
  <c r="D19" i="3"/>
  <c r="F183" i="3"/>
  <c r="F184" i="3"/>
  <c r="E183" i="3"/>
  <c r="B19" i="3"/>
  <c r="D164" i="3"/>
  <c r="D165" i="3"/>
  <c r="E164" i="3"/>
  <c r="I16" i="3"/>
  <c r="J16" i="3" s="1"/>
  <c r="K16" i="3" s="1"/>
  <c r="L16" i="3" s="1"/>
  <c r="M16" i="3" s="1"/>
  <c r="N16" i="3" s="1"/>
  <c r="G165" i="3"/>
  <c r="G164" i="3"/>
  <c r="N157" i="3"/>
  <c r="N156" i="3" s="1"/>
  <c r="M156" i="3"/>
  <c r="M155" i="3" s="1"/>
  <c r="N155" i="3" s="1"/>
  <c r="N153" i="3"/>
  <c r="N152" i="3" s="1"/>
  <c r="M152" i="3"/>
  <c r="M151" i="3" s="1"/>
  <c r="N151" i="3" s="1"/>
  <c r="N149" i="3"/>
  <c r="N148" i="3" s="1"/>
  <c r="M148" i="3"/>
  <c r="M147" i="3" s="1"/>
  <c r="N147" i="3" s="1"/>
  <c r="C164" i="3"/>
  <c r="C165" i="3"/>
  <c r="H3" i="4"/>
  <c r="H24" i="4" s="1"/>
  <c r="H31" i="4" s="1"/>
  <c r="K163" i="3"/>
  <c r="K173" i="3"/>
  <c r="L145" i="3"/>
  <c r="K176" i="3"/>
  <c r="H164" i="3"/>
  <c r="L160" i="3"/>
  <c r="L159" i="3" s="1"/>
  <c r="M161" i="3"/>
  <c r="J164" i="3"/>
  <c r="J176" i="3"/>
  <c r="J177" i="3" s="1"/>
  <c r="K169" i="3"/>
  <c r="J173" i="3"/>
  <c r="J174" i="3" s="1"/>
  <c r="B6" i="4"/>
  <c r="B47" i="4" s="1"/>
  <c r="B55" i="4" s="1"/>
  <c r="J138" i="3"/>
  <c r="J139" i="3" s="1"/>
  <c r="K114" i="3"/>
  <c r="J141" i="3"/>
  <c r="J128" i="3"/>
  <c r="D10" i="3"/>
  <c r="B9" i="3"/>
  <c r="B129" i="3"/>
  <c r="B130" i="3"/>
  <c r="F130" i="3"/>
  <c r="F129" i="3"/>
  <c r="G130" i="3"/>
  <c r="H129" i="3"/>
  <c r="G129" i="3"/>
  <c r="C129" i="3"/>
  <c r="C130" i="3"/>
  <c r="L134" i="3"/>
  <c r="D4" i="3"/>
  <c r="D4" i="4" s="1"/>
  <c r="I18" i="3"/>
  <c r="D129" i="3"/>
  <c r="D130" i="3"/>
  <c r="D5" i="3"/>
  <c r="L125" i="3"/>
  <c r="L124" i="3" s="1"/>
  <c r="M126" i="3"/>
  <c r="J97" i="3"/>
  <c r="J107" i="3"/>
  <c r="J108" i="3" s="1"/>
  <c r="K83" i="3"/>
  <c r="J110" i="3"/>
  <c r="J111" i="3" s="1"/>
  <c r="M91" i="3"/>
  <c r="L90" i="3"/>
  <c r="L89" i="3" s="1"/>
  <c r="H15" i="3"/>
  <c r="B98" i="3"/>
  <c r="B99" i="3"/>
  <c r="I19" i="3"/>
  <c r="J19" i="3" s="1"/>
  <c r="K19" i="3" s="1"/>
  <c r="L19" i="3" s="1"/>
  <c r="M19" i="3" s="1"/>
  <c r="N19" i="3" s="1"/>
  <c r="I4" i="3"/>
  <c r="I4" i="4" s="1"/>
  <c r="C98" i="3"/>
  <c r="C99" i="3"/>
  <c r="D98" i="3"/>
  <c r="H19" i="3"/>
  <c r="K103" i="3"/>
  <c r="L86" i="3"/>
  <c r="L85" i="3" s="1"/>
  <c r="M87" i="3"/>
  <c r="I10" i="3"/>
  <c r="J10" i="3" s="1"/>
  <c r="K10" i="3" s="1"/>
  <c r="L10" i="3" s="1"/>
  <c r="M10" i="3" s="1"/>
  <c r="N10" i="3" s="1"/>
  <c r="G99" i="3"/>
  <c r="G98" i="3"/>
  <c r="F99" i="3"/>
  <c r="F5" i="3"/>
  <c r="F98" i="3"/>
  <c r="E68" i="3"/>
  <c r="E67" i="3"/>
  <c r="E5" i="3"/>
  <c r="F67" i="3"/>
  <c r="L59" i="3"/>
  <c r="L58" i="3" s="1"/>
  <c r="M61" i="3"/>
  <c r="H5" i="3"/>
  <c r="H68" i="3"/>
  <c r="H67" i="3"/>
  <c r="L52" i="3"/>
  <c r="K76" i="3"/>
  <c r="K79" i="3"/>
  <c r="K80" i="3" s="1"/>
  <c r="G68" i="3"/>
  <c r="G5" i="3"/>
  <c r="G67" i="3"/>
  <c r="F4" i="3"/>
  <c r="F4" i="4" s="1"/>
  <c r="F10" i="3"/>
  <c r="I67" i="3"/>
  <c r="I5" i="3"/>
  <c r="I68" i="3"/>
  <c r="J68" i="3" s="1"/>
  <c r="L72" i="3"/>
  <c r="G4" i="3"/>
  <c r="G4" i="4" s="1"/>
  <c r="L55" i="3"/>
  <c r="L54" i="3" s="1"/>
  <c r="E3" i="4"/>
  <c r="E24" i="4" s="1"/>
  <c r="E31" i="4" s="1"/>
  <c r="E4" i="3"/>
  <c r="E4" i="4" s="1"/>
  <c r="C6" i="4"/>
  <c r="C47" i="4" s="1"/>
  <c r="H16" i="3"/>
  <c r="C9" i="3"/>
  <c r="C10" i="3"/>
  <c r="F19" i="3"/>
  <c r="C67" i="3"/>
  <c r="C5" i="3"/>
  <c r="C68" i="3"/>
  <c r="N57" i="3"/>
  <c r="N55" i="3" s="1"/>
  <c r="M55" i="3"/>
  <c r="E10" i="3"/>
  <c r="E19" i="3"/>
  <c r="N65" i="3"/>
  <c r="N63" i="3" s="1"/>
  <c r="M63" i="3"/>
  <c r="M62" i="3" s="1"/>
  <c r="N62" i="3" s="1"/>
  <c r="B16" i="3"/>
  <c r="I15" i="3"/>
  <c r="E16" i="3"/>
  <c r="E15" i="3"/>
  <c r="C16" i="3"/>
  <c r="C15" i="3"/>
  <c r="F15" i="3"/>
  <c r="F16" i="3"/>
  <c r="D16" i="3"/>
  <c r="D15" i="3"/>
  <c r="G15" i="3"/>
  <c r="G16" i="3"/>
  <c r="I31" i="4" l="1"/>
  <c r="J24" i="4" a="1"/>
  <c r="J54" i="4" a="1"/>
  <c r="J54" i="4" s="1"/>
  <c r="J69" i="3"/>
  <c r="B6" i="3"/>
  <c r="K177" i="3"/>
  <c r="B7" i="3"/>
  <c r="B11" i="3"/>
  <c r="B7" i="4" s="1"/>
  <c r="K69" i="3"/>
  <c r="J166" i="3"/>
  <c r="K77" i="3"/>
  <c r="J100" i="3"/>
  <c r="J101" i="3" s="1"/>
  <c r="J190" i="3"/>
  <c r="J191" i="3"/>
  <c r="K183" i="3"/>
  <c r="J215" i="3"/>
  <c r="J204" i="3"/>
  <c r="J187" i="3"/>
  <c r="J186" i="3"/>
  <c r="J202" i="3"/>
  <c r="K185" i="3"/>
  <c r="K189" i="3" s="1"/>
  <c r="K198" i="3"/>
  <c r="L199" i="3"/>
  <c r="K211" i="3"/>
  <c r="K212" i="3" s="1"/>
  <c r="K214" i="3"/>
  <c r="K201" i="3"/>
  <c r="M188" i="3"/>
  <c r="L182" i="3"/>
  <c r="L179" i="3"/>
  <c r="M180" i="3"/>
  <c r="L195" i="3"/>
  <c r="L196" i="3" s="1"/>
  <c r="L192" i="3"/>
  <c r="L193" i="3" s="1"/>
  <c r="M207" i="3"/>
  <c r="J167" i="3"/>
  <c r="J168" i="3"/>
  <c r="L169" i="3"/>
  <c r="K166" i="3"/>
  <c r="L173" i="3"/>
  <c r="L174" i="3" s="1"/>
  <c r="L176" i="3"/>
  <c r="L177" i="3" s="1"/>
  <c r="L163" i="3"/>
  <c r="M145" i="3"/>
  <c r="K174" i="3"/>
  <c r="J170" i="3"/>
  <c r="K164" i="3"/>
  <c r="K170" i="3"/>
  <c r="M160" i="3"/>
  <c r="N161" i="3"/>
  <c r="N160" i="3" s="1"/>
  <c r="M159" i="3"/>
  <c r="N159" i="3" s="1"/>
  <c r="D5" i="4"/>
  <c r="D7" i="3"/>
  <c r="D11" i="3"/>
  <c r="J129" i="3"/>
  <c r="J8" i="3"/>
  <c r="J9" i="3" s="1"/>
  <c r="J142" i="3"/>
  <c r="J131" i="3"/>
  <c r="J135" i="3" s="1"/>
  <c r="K138" i="3"/>
  <c r="K139" i="3" s="1"/>
  <c r="K141" i="3"/>
  <c r="K128" i="3"/>
  <c r="L114" i="3"/>
  <c r="M125" i="3"/>
  <c r="M124" i="3" s="1"/>
  <c r="N124" i="3" s="1"/>
  <c r="N126" i="3"/>
  <c r="N125" i="3" s="1"/>
  <c r="M134" i="3"/>
  <c r="J14" i="3"/>
  <c r="N91" i="3"/>
  <c r="N90" i="3" s="1"/>
  <c r="M90" i="3"/>
  <c r="M89" i="3" s="1"/>
  <c r="N89" i="3" s="1"/>
  <c r="J102" i="3"/>
  <c r="M86" i="3"/>
  <c r="M85" i="3" s="1"/>
  <c r="N85" i="3" s="1"/>
  <c r="N87" i="3"/>
  <c r="N86" i="3" s="1"/>
  <c r="F5" i="4"/>
  <c r="F11" i="3"/>
  <c r="F7" i="3"/>
  <c r="L103" i="3"/>
  <c r="L83" i="3"/>
  <c r="K107" i="3"/>
  <c r="K108" i="3" s="1"/>
  <c r="K110" i="3"/>
  <c r="K111" i="3" s="1"/>
  <c r="K97" i="3"/>
  <c r="K3" i="3"/>
  <c r="K3" i="4" s="1"/>
  <c r="J17" i="3"/>
  <c r="J18" i="3" s="1"/>
  <c r="J98" i="3"/>
  <c r="J104" i="3"/>
  <c r="K70" i="3"/>
  <c r="K71" i="3"/>
  <c r="B13" i="3"/>
  <c r="B9" i="4" s="1"/>
  <c r="K68" i="3"/>
  <c r="J66" i="3"/>
  <c r="M59" i="3"/>
  <c r="N61" i="3"/>
  <c r="N59" i="3" s="1"/>
  <c r="I5" i="4"/>
  <c r="I6" i="3"/>
  <c r="I11" i="3"/>
  <c r="I7" i="3"/>
  <c r="J7" i="3" s="1"/>
  <c r="M58" i="3"/>
  <c r="M72" i="3"/>
  <c r="G6" i="3"/>
  <c r="G5" i="4"/>
  <c r="G11" i="3"/>
  <c r="G7" i="3"/>
  <c r="L76" i="3"/>
  <c r="L77" i="3" s="1"/>
  <c r="M52" i="3"/>
  <c r="L79" i="3"/>
  <c r="L80" i="3" s="1"/>
  <c r="E5" i="4"/>
  <c r="E7" i="3"/>
  <c r="E6" i="3"/>
  <c r="F6" i="3"/>
  <c r="E11" i="3"/>
  <c r="B12" i="3"/>
  <c r="B8" i="4" s="1"/>
  <c r="H6" i="3"/>
  <c r="H5" i="4"/>
  <c r="H7" i="3"/>
  <c r="H11" i="3"/>
  <c r="C11" i="3"/>
  <c r="D6" i="3"/>
  <c r="C7" i="3"/>
  <c r="C5" i="4"/>
  <c r="C6" i="3"/>
  <c r="M54" i="3"/>
  <c r="N54" i="3" s="1"/>
  <c r="J70" i="3"/>
  <c r="J71" i="3"/>
  <c r="J24" i="4" l="1"/>
  <c r="J31" i="4" s="1"/>
  <c r="L31" i="4"/>
  <c r="K31" i="4"/>
  <c r="M31" i="4"/>
  <c r="N31" i="4"/>
  <c r="J15" i="3"/>
  <c r="J52" i="4"/>
  <c r="B11" i="4"/>
  <c r="B13" i="4" s="1"/>
  <c r="B46" i="4"/>
  <c r="B53" i="4" s="1"/>
  <c r="K8" i="3"/>
  <c r="K6" i="4" s="1"/>
  <c r="K47" i="4" s="1"/>
  <c r="K17" i="3"/>
  <c r="K18" i="3" s="1"/>
  <c r="K14" i="3"/>
  <c r="K52" i="4" s="1"/>
  <c r="K190" i="3"/>
  <c r="K191" i="3"/>
  <c r="K202" i="3"/>
  <c r="J205" i="3"/>
  <c r="J206" i="3"/>
  <c r="M179" i="3"/>
  <c r="N180" i="3"/>
  <c r="M192" i="3"/>
  <c r="M193" i="3" s="1"/>
  <c r="M182" i="3"/>
  <c r="M195" i="3"/>
  <c r="M196" i="3" s="1"/>
  <c r="N207" i="3"/>
  <c r="J6" i="4"/>
  <c r="L183" i="3"/>
  <c r="L189" i="3"/>
  <c r="K187" i="3"/>
  <c r="K186" i="3"/>
  <c r="L185" i="3"/>
  <c r="J208" i="3"/>
  <c r="K215" i="3"/>
  <c r="K204" i="3"/>
  <c r="M199" i="3"/>
  <c r="L211" i="3"/>
  <c r="L212" i="3" s="1"/>
  <c r="L214" i="3"/>
  <c r="L198" i="3"/>
  <c r="L201" i="3"/>
  <c r="N188" i="3"/>
  <c r="M185" i="3"/>
  <c r="L3" i="3"/>
  <c r="L3" i="4" s="1"/>
  <c r="M173" i="3"/>
  <c r="M174" i="3" s="1"/>
  <c r="M176" i="3"/>
  <c r="M177" i="3" s="1"/>
  <c r="M163" i="3"/>
  <c r="N145" i="3"/>
  <c r="L164" i="3"/>
  <c r="L166" i="3"/>
  <c r="L170" i="3" s="1"/>
  <c r="M169" i="3"/>
  <c r="K172" i="3"/>
  <c r="K171" i="3"/>
  <c r="K167" i="3"/>
  <c r="K168" i="3"/>
  <c r="J172" i="3"/>
  <c r="J171" i="3"/>
  <c r="N134" i="3"/>
  <c r="J137" i="3"/>
  <c r="J136" i="3"/>
  <c r="L138" i="3"/>
  <c r="L139" i="3" s="1"/>
  <c r="M114" i="3"/>
  <c r="L141" i="3"/>
  <c r="L128" i="3"/>
  <c r="K129" i="3"/>
  <c r="K142" i="3"/>
  <c r="K131" i="3"/>
  <c r="D7" i="4"/>
  <c r="D13" i="3"/>
  <c r="D9" i="4" s="1"/>
  <c r="K15" i="3"/>
  <c r="J132" i="3"/>
  <c r="J133" i="3"/>
  <c r="L107" i="3"/>
  <c r="L108" i="3" s="1"/>
  <c r="M83" i="3"/>
  <c r="L110" i="3"/>
  <c r="L111" i="3" s="1"/>
  <c r="L97" i="3"/>
  <c r="J106" i="3"/>
  <c r="J105" i="3"/>
  <c r="M103" i="3"/>
  <c r="K100" i="3"/>
  <c r="K104" i="3" s="1"/>
  <c r="K98" i="3"/>
  <c r="F7" i="4"/>
  <c r="F13" i="3"/>
  <c r="F9" i="4" s="1"/>
  <c r="L69" i="3"/>
  <c r="M76" i="3"/>
  <c r="M77" i="3" s="1"/>
  <c r="M79" i="3"/>
  <c r="M80" i="3" s="1"/>
  <c r="N52" i="3"/>
  <c r="N72" i="3"/>
  <c r="J67" i="3"/>
  <c r="J73" i="3"/>
  <c r="E7" i="4"/>
  <c r="E13" i="3"/>
  <c r="E9" i="4" s="1"/>
  <c r="E12" i="3"/>
  <c r="E8" i="4" s="1"/>
  <c r="F12" i="3"/>
  <c r="F8" i="4" s="1"/>
  <c r="N58" i="3"/>
  <c r="L68" i="3"/>
  <c r="K66" i="3"/>
  <c r="C7" i="4"/>
  <c r="C13" i="3"/>
  <c r="C9" i="4" s="1"/>
  <c r="C12" i="3"/>
  <c r="C8" i="4" s="1"/>
  <c r="D12" i="3"/>
  <c r="D8" i="4" s="1"/>
  <c r="G13" i="3"/>
  <c r="G9" i="4" s="1"/>
  <c r="G7" i="4"/>
  <c r="G12" i="3"/>
  <c r="G8" i="4" s="1"/>
  <c r="I7" i="4"/>
  <c r="I13" i="3"/>
  <c r="I9" i="4" s="1"/>
  <c r="I12" i="3"/>
  <c r="I8" i="4" s="1"/>
  <c r="K7" i="3"/>
  <c r="J5" i="3"/>
  <c r="H7" i="4"/>
  <c r="H12" i="3"/>
  <c r="H8" i="4" s="1"/>
  <c r="H13" i="3"/>
  <c r="H9" i="4" s="1"/>
  <c r="G11" i="4" l="1"/>
  <c r="G13" i="4" s="1"/>
  <c r="G46" i="4"/>
  <c r="G49" i="4" s="1"/>
  <c r="G53" i="4" s="1"/>
  <c r="H11" i="4"/>
  <c r="H13" i="4" s="1"/>
  <c r="H46" i="4"/>
  <c r="H49" i="4" s="1"/>
  <c r="D11" i="4"/>
  <c r="D13" i="4" s="1"/>
  <c r="D46" i="4"/>
  <c r="D49" i="4" s="1"/>
  <c r="D53" i="4" s="1"/>
  <c r="E11" i="4"/>
  <c r="E13" i="4" s="1"/>
  <c r="E46" i="4"/>
  <c r="E49" i="4" s="1"/>
  <c r="E53" i="4" s="1"/>
  <c r="C11" i="4"/>
  <c r="C13" i="4" s="1"/>
  <c r="C46" i="4"/>
  <c r="C49" i="4" s="1"/>
  <c r="C53" i="4" s="1"/>
  <c r="I13" i="4"/>
  <c r="I46" i="4"/>
  <c r="I53" i="4" s="1"/>
  <c r="F11" i="4"/>
  <c r="F13" i="4" s="1"/>
  <c r="F46" i="4"/>
  <c r="F49" i="4" s="1"/>
  <c r="F53" i="4" s="1"/>
  <c r="M69" i="3"/>
  <c r="M70" i="3" s="1"/>
  <c r="K9" i="3"/>
  <c r="L14" i="3"/>
  <c r="M3" i="3"/>
  <c r="M3" i="4" s="1"/>
  <c r="L100" i="3"/>
  <c r="L190" i="3"/>
  <c r="L191" i="3"/>
  <c r="N179" i="3"/>
  <c r="N192" i="3"/>
  <c r="N193" i="3" s="1"/>
  <c r="N195" i="3"/>
  <c r="N196" i="3" s="1"/>
  <c r="N182" i="3"/>
  <c r="N199" i="3"/>
  <c r="M211" i="3"/>
  <c r="M212" i="3" s="1"/>
  <c r="M214" i="3"/>
  <c r="M201" i="3"/>
  <c r="M198" i="3"/>
  <c r="K205" i="3"/>
  <c r="K206" i="3"/>
  <c r="L17" i="3"/>
  <c r="L18" i="3" s="1"/>
  <c r="M186" i="3"/>
  <c r="M187" i="3"/>
  <c r="K208" i="3"/>
  <c r="J210" i="3"/>
  <c r="J209" i="3"/>
  <c r="L8" i="3"/>
  <c r="L9" i="3" s="1"/>
  <c r="L202" i="3"/>
  <c r="L187" i="3"/>
  <c r="L186" i="3"/>
  <c r="M183" i="3"/>
  <c r="M189" i="3"/>
  <c r="L215" i="3"/>
  <c r="L204" i="3"/>
  <c r="L208" i="3" s="1"/>
  <c r="L167" i="3"/>
  <c r="L168" i="3"/>
  <c r="N173" i="3"/>
  <c r="N174" i="3" s="1"/>
  <c r="N176" i="3"/>
  <c r="N177" i="3" s="1"/>
  <c r="N163" i="3"/>
  <c r="L172" i="3"/>
  <c r="L171" i="3"/>
  <c r="M164" i="3"/>
  <c r="N169" i="3"/>
  <c r="M166" i="3"/>
  <c r="M170" i="3" s="1"/>
  <c r="L129" i="3"/>
  <c r="L142" i="3"/>
  <c r="L131" i="3"/>
  <c r="L135" i="3" s="1"/>
  <c r="M138" i="3"/>
  <c r="M139" i="3" s="1"/>
  <c r="N114" i="3"/>
  <c r="M141" i="3"/>
  <c r="M128" i="3"/>
  <c r="K132" i="3"/>
  <c r="K133" i="3"/>
  <c r="K135" i="3"/>
  <c r="L101" i="3"/>
  <c r="L102" i="3"/>
  <c r="K106" i="3"/>
  <c r="K105" i="3"/>
  <c r="L104" i="3"/>
  <c r="L98" i="3"/>
  <c r="N103" i="3"/>
  <c r="M8" i="3"/>
  <c r="M107" i="3"/>
  <c r="M108" i="3" s="1"/>
  <c r="N83" i="3"/>
  <c r="M110" i="3"/>
  <c r="M111" i="3" s="1"/>
  <c r="M97" i="3"/>
  <c r="L6" i="4"/>
  <c r="L47" i="4" s="1"/>
  <c r="K101" i="3"/>
  <c r="K102" i="3"/>
  <c r="M68" i="3"/>
  <c r="L66" i="3"/>
  <c r="N76" i="3"/>
  <c r="N77" i="3" s="1"/>
  <c r="N79" i="3"/>
  <c r="N80" i="3" s="1"/>
  <c r="J5" i="4"/>
  <c r="J6" i="3"/>
  <c r="J11" i="3"/>
  <c r="L7" i="3"/>
  <c r="K5" i="3"/>
  <c r="N3" i="3"/>
  <c r="N3" i="4" s="1"/>
  <c r="M17" i="3"/>
  <c r="M18" i="3" s="1"/>
  <c r="J74" i="3"/>
  <c r="J75" i="3"/>
  <c r="L70" i="3"/>
  <c r="L71" i="3"/>
  <c r="M14" i="3"/>
  <c r="K67" i="3"/>
  <c r="K73" i="3"/>
  <c r="M15" i="3" l="1"/>
  <c r="M52" i="4"/>
  <c r="M71" i="3"/>
  <c r="L15" i="3"/>
  <c r="L52" i="4"/>
  <c r="M100" i="3"/>
  <c r="M102" i="3" s="1"/>
  <c r="N69" i="3"/>
  <c r="N211" i="3"/>
  <c r="N212" i="3" s="1"/>
  <c r="N214" i="3"/>
  <c r="N201" i="3"/>
  <c r="N198" i="3"/>
  <c r="N183" i="3"/>
  <c r="L210" i="3"/>
  <c r="L209" i="3"/>
  <c r="L205" i="3"/>
  <c r="L206" i="3"/>
  <c r="M190" i="3"/>
  <c r="M191" i="3"/>
  <c r="M9" i="3"/>
  <c r="K210" i="3"/>
  <c r="K209" i="3"/>
  <c r="M202" i="3"/>
  <c r="N17" i="3"/>
  <c r="N18" i="3" s="1"/>
  <c r="N185" i="3"/>
  <c r="N189" i="3" s="1"/>
  <c r="M215" i="3"/>
  <c r="M204" i="3"/>
  <c r="M208" i="3" s="1"/>
  <c r="M172" i="3"/>
  <c r="M171" i="3"/>
  <c r="N164" i="3"/>
  <c r="M6" i="4"/>
  <c r="M47" i="4" s="1"/>
  <c r="M167" i="3"/>
  <c r="M168" i="3"/>
  <c r="N166" i="3"/>
  <c r="N170" i="3" s="1"/>
  <c r="L137" i="3"/>
  <c r="L136" i="3"/>
  <c r="M129" i="3"/>
  <c r="M142" i="3"/>
  <c r="M131" i="3"/>
  <c r="N138" i="3"/>
  <c r="N139" i="3" s="1"/>
  <c r="N141" i="3"/>
  <c r="N128" i="3"/>
  <c r="K137" i="3"/>
  <c r="K136" i="3"/>
  <c r="L132" i="3"/>
  <c r="L133" i="3"/>
  <c r="M104" i="3"/>
  <c r="M98" i="3"/>
  <c r="L106" i="3"/>
  <c r="L105" i="3"/>
  <c r="N107" i="3"/>
  <c r="N108" i="3" s="1"/>
  <c r="N110" i="3"/>
  <c r="N111" i="3" s="1"/>
  <c r="N97" i="3"/>
  <c r="M101" i="3"/>
  <c r="N70" i="3"/>
  <c r="N71" i="3"/>
  <c r="K75" i="3"/>
  <c r="K74" i="3"/>
  <c r="N14" i="3"/>
  <c r="K5" i="4"/>
  <c r="K11" i="3"/>
  <c r="K6" i="3"/>
  <c r="M7" i="3"/>
  <c r="L5" i="3"/>
  <c r="L67" i="3"/>
  <c r="L73" i="3"/>
  <c r="J12" i="3"/>
  <c r="J8" i="4" s="1"/>
  <c r="J13" i="3"/>
  <c r="N68" i="3"/>
  <c r="N66" i="3" s="1"/>
  <c r="M66" i="3"/>
  <c r="N8" i="3"/>
  <c r="N9" i="3" s="1"/>
  <c r="N15" i="3" l="1"/>
  <c r="N52" i="4"/>
  <c r="N191" i="3"/>
  <c r="N190" i="3"/>
  <c r="M210" i="3"/>
  <c r="M209" i="3"/>
  <c r="M205" i="3"/>
  <c r="M206" i="3"/>
  <c r="N202" i="3"/>
  <c r="N215" i="3"/>
  <c r="N204" i="3"/>
  <c r="N208" i="3" s="1"/>
  <c r="N186" i="3"/>
  <c r="N187" i="3"/>
  <c r="N171" i="3"/>
  <c r="N172" i="3"/>
  <c r="N168" i="3"/>
  <c r="N167" i="3"/>
  <c r="N6" i="4"/>
  <c r="N47" i="4" s="1"/>
  <c r="M132" i="3"/>
  <c r="M133" i="3"/>
  <c r="N142" i="3"/>
  <c r="N131" i="3"/>
  <c r="N135" i="3" s="1"/>
  <c r="M135" i="3"/>
  <c r="N129" i="3"/>
  <c r="N98" i="3"/>
  <c r="M105" i="3"/>
  <c r="M106" i="3"/>
  <c r="N100" i="3"/>
  <c r="K46" i="4"/>
  <c r="K49" i="4" s="1"/>
  <c r="K13" i="3"/>
  <c r="K9" i="4" s="1"/>
  <c r="K12" i="3"/>
  <c r="K8" i="4" s="1"/>
  <c r="L75" i="3"/>
  <c r="L74" i="3"/>
  <c r="L5" i="4"/>
  <c r="L6" i="3"/>
  <c r="L11" i="3"/>
  <c r="M73" i="3"/>
  <c r="M67" i="3"/>
  <c r="N7" i="3"/>
  <c r="N5" i="3" s="1"/>
  <c r="M5" i="3"/>
  <c r="N73" i="3"/>
  <c r="N67" i="3"/>
  <c r="N209" i="3" l="1"/>
  <c r="N210" i="3"/>
  <c r="N206" i="3"/>
  <c r="N205" i="3"/>
  <c r="N133" i="3"/>
  <c r="N132" i="3"/>
  <c r="N136" i="3"/>
  <c r="N137" i="3"/>
  <c r="M136" i="3"/>
  <c r="M137" i="3"/>
  <c r="N102" i="3"/>
  <c r="N101" i="3"/>
  <c r="N104" i="3"/>
  <c r="L7" i="4"/>
  <c r="L46" i="4" s="1"/>
  <c r="L13" i="3"/>
  <c r="L9" i="4" s="1"/>
  <c r="L12" i="3"/>
  <c r="L8" i="4" s="1"/>
  <c r="N74" i="3"/>
  <c r="N75" i="3"/>
  <c r="M5" i="4"/>
  <c r="M11" i="3"/>
  <c r="M6" i="3"/>
  <c r="N5" i="4"/>
  <c r="N11" i="3"/>
  <c r="N6" i="3"/>
  <c r="M75" i="3"/>
  <c r="M74" i="3"/>
  <c r="N105" i="3" l="1"/>
  <c r="N106" i="3"/>
  <c r="M7" i="4"/>
  <c r="M46" i="4" s="1"/>
  <c r="M12" i="3"/>
  <c r="M8" i="4" s="1"/>
  <c r="M13" i="3"/>
  <c r="M9" i="4" s="1"/>
  <c r="N7" i="4"/>
  <c r="N46" i="4" s="1"/>
  <c r="N12" i="3"/>
  <c r="N8" i="4" s="1"/>
  <c r="N13" i="3"/>
  <c r="N9" i="4" s="1"/>
  <c r="E34" i="3" l="1"/>
  <c r="G179" i="1"/>
  <c r="F179" i="1"/>
  <c r="E179" i="1"/>
  <c r="D179" i="1"/>
  <c r="C179" i="1"/>
  <c r="B179" i="1"/>
  <c r="C170" i="1"/>
  <c r="B170" i="1"/>
  <c r="G168" i="1"/>
  <c r="F168" i="1"/>
  <c r="E168" i="1"/>
  <c r="D168" i="1"/>
  <c r="D170" i="1" s="1"/>
  <c r="C168" i="1"/>
  <c r="B168" i="1"/>
  <c r="G157" i="1"/>
  <c r="F157" i="1"/>
  <c r="E157" i="1"/>
  <c r="D157" i="1"/>
  <c r="C157" i="1"/>
  <c r="B157" i="1"/>
  <c r="G146" i="1"/>
  <c r="F146" i="1"/>
  <c r="E146" i="1"/>
  <c r="D146" i="1"/>
  <c r="B146" i="1"/>
  <c r="C144" i="1"/>
  <c r="C142" i="1"/>
  <c r="C146" i="1" s="1"/>
  <c r="C129" i="1"/>
  <c r="C128" i="1"/>
  <c r="C126" i="1" s="1"/>
  <c r="C127" i="1"/>
  <c r="G126" i="1"/>
  <c r="F126" i="1"/>
  <c r="E126" i="1"/>
  <c r="D126" i="1"/>
  <c r="B126" i="1"/>
  <c r="G122" i="1"/>
  <c r="F122" i="1"/>
  <c r="E122" i="1"/>
  <c r="D122" i="1"/>
  <c r="C122" i="1"/>
  <c r="B122" i="1"/>
  <c r="D121" i="1"/>
  <c r="D120" i="1"/>
  <c r="D119" i="1"/>
  <c r="D118" i="1" s="1"/>
  <c r="G118" i="1"/>
  <c r="F118" i="1"/>
  <c r="E118" i="1"/>
  <c r="C118" i="1"/>
  <c r="C131" i="1" s="1"/>
  <c r="B118" i="1"/>
  <c r="B131" i="1" s="1"/>
  <c r="G114" i="1"/>
  <c r="G131" i="1" s="1"/>
  <c r="F114" i="1"/>
  <c r="F131" i="1" s="1"/>
  <c r="E114" i="1"/>
  <c r="E131" i="1" s="1"/>
  <c r="D114" i="1"/>
  <c r="C114" i="1"/>
  <c r="B114" i="1"/>
  <c r="G7" i="1"/>
  <c r="F7" i="1"/>
  <c r="E7" i="1"/>
  <c r="D7" i="1"/>
  <c r="C7" i="1"/>
  <c r="B7" i="1"/>
  <c r="G4" i="1"/>
  <c r="G10" i="1" s="1"/>
  <c r="G12" i="1" s="1"/>
  <c r="F4" i="1"/>
  <c r="F10" i="1" s="1"/>
  <c r="E4" i="1"/>
  <c r="D4" i="1"/>
  <c r="C4" i="1"/>
  <c r="B4" i="1"/>
  <c r="D131" i="1" l="1"/>
  <c r="C10" i="1"/>
  <c r="C12" i="1" s="1"/>
  <c r="B10" i="1"/>
  <c r="B12" i="1" s="1"/>
  <c r="D10" i="1"/>
  <c r="D12" i="1" s="1"/>
  <c r="E10" i="1"/>
  <c r="E12" i="1" s="1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F49" i="3" l="1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182" i="1"/>
  <c r="F183" i="1" s="1"/>
  <c r="C182" i="1"/>
  <c r="C183" i="1" s="1"/>
  <c r="I179" i="1"/>
  <c r="I182" i="1" s="1"/>
  <c r="I183" i="1" s="1"/>
  <c r="H179" i="1"/>
  <c r="H182" i="1" s="1"/>
  <c r="H183" i="1" s="1"/>
  <c r="G182" i="1"/>
  <c r="G183" i="1" s="1"/>
  <c r="E182" i="1"/>
  <c r="E183" i="1" s="1"/>
  <c r="D182" i="1"/>
  <c r="D183" i="1" s="1"/>
  <c r="B182" i="1"/>
  <c r="B183" i="1" s="1"/>
  <c r="I168" i="1"/>
  <c r="I170" i="1" s="1"/>
  <c r="H168" i="1"/>
  <c r="H170" i="1" s="1"/>
  <c r="H171" i="1" s="1"/>
  <c r="H172" i="1" s="1"/>
  <c r="H132" i="1"/>
  <c r="I132" i="1"/>
  <c r="I157" i="1"/>
  <c r="I160" i="1" s="1"/>
  <c r="I161" i="1" s="1"/>
  <c r="H157" i="1"/>
  <c r="H160" i="1" s="1"/>
  <c r="H161" i="1" s="1"/>
  <c r="G160" i="1"/>
  <c r="G161" i="1" s="1"/>
  <c r="F160" i="1"/>
  <c r="F161" i="1" s="1"/>
  <c r="E160" i="1"/>
  <c r="E161" i="1" s="1"/>
  <c r="D160" i="1"/>
  <c r="D161" i="1" s="1"/>
  <c r="C160" i="1"/>
  <c r="C161" i="1" s="1"/>
  <c r="B160" i="1"/>
  <c r="B161" i="1" s="1"/>
  <c r="I36" i="3" l="1"/>
  <c r="B171" i="1"/>
  <c r="B172" i="1" s="1"/>
  <c r="I171" i="1"/>
  <c r="I172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71" i="1"/>
  <c r="C172" i="1" s="1"/>
  <c r="D171" i="1"/>
  <c r="D172" i="1" s="1"/>
  <c r="G171" i="1"/>
  <c r="G172" i="1" s="1"/>
  <c r="E171" i="1"/>
  <c r="E172" i="1" s="1"/>
  <c r="F171" i="1"/>
  <c r="F172" i="1" s="1"/>
  <c r="I126" i="1"/>
  <c r="H126" i="1"/>
  <c r="I122" i="1"/>
  <c r="H122" i="1"/>
  <c r="I118" i="1"/>
  <c r="H118" i="1"/>
  <c r="H114" i="1"/>
  <c r="H21" i="3" s="1"/>
  <c r="G21" i="3"/>
  <c r="F21" i="3"/>
  <c r="F37" i="3" s="1"/>
  <c r="E21" i="3"/>
  <c r="E37" i="3" s="1"/>
  <c r="D21" i="3"/>
  <c r="D37" i="3" s="1"/>
  <c r="C21" i="3"/>
  <c r="B21" i="3"/>
  <c r="B37" i="3" s="1"/>
  <c r="I114" i="1"/>
  <c r="I21" i="3" s="1"/>
  <c r="I50" i="3" s="1"/>
  <c r="J50" i="3" s="1"/>
  <c r="J48" i="3" s="1"/>
  <c r="J38" i="3" s="1"/>
  <c r="I146" i="1"/>
  <c r="I149" i="1" s="1"/>
  <c r="H146" i="1"/>
  <c r="H149" i="1" s="1"/>
  <c r="G149" i="1"/>
  <c r="F149" i="1"/>
  <c r="E149" i="1"/>
  <c r="D149" i="1"/>
  <c r="C149" i="1"/>
  <c r="B149" i="1"/>
  <c r="G44" i="3" l="1"/>
  <c r="G50" i="3"/>
  <c r="G47" i="3"/>
  <c r="G40" i="3"/>
  <c r="G22" i="3"/>
  <c r="N41" i="3"/>
  <c r="H50" i="3"/>
  <c r="H44" i="3"/>
  <c r="H40" i="3"/>
  <c r="H22" i="3"/>
  <c r="H47" i="3"/>
  <c r="H37" i="3"/>
  <c r="C50" i="3"/>
  <c r="C22" i="3"/>
  <c r="C47" i="3"/>
  <c r="C44" i="3"/>
  <c r="C40" i="3"/>
  <c r="C37" i="3"/>
  <c r="D40" i="3"/>
  <c r="D22" i="3"/>
  <c r="D50" i="3"/>
  <c r="D44" i="3"/>
  <c r="D47" i="3"/>
  <c r="E50" i="3"/>
  <c r="E47" i="3"/>
  <c r="E22" i="3"/>
  <c r="E44" i="3"/>
  <c r="E40" i="3"/>
  <c r="J49" i="3"/>
  <c r="K50" i="3"/>
  <c r="K48" i="3" s="1"/>
  <c r="K38" i="3" s="1"/>
  <c r="B22" i="3"/>
  <c r="B44" i="3"/>
  <c r="B47" i="3"/>
  <c r="B50" i="3"/>
  <c r="B40" i="3"/>
  <c r="F50" i="3"/>
  <c r="F47" i="3"/>
  <c r="F40" i="3"/>
  <c r="F22" i="3"/>
  <c r="F44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31" i="1"/>
  <c r="H138" i="1" s="1"/>
  <c r="H139" i="1" s="1"/>
  <c r="I131" i="1"/>
  <c r="B138" i="1"/>
  <c r="N31" i="3" l="1"/>
  <c r="L50" i="3"/>
  <c r="K49" i="3"/>
  <c r="L48" i="3"/>
  <c r="L38" i="3" s="1"/>
  <c r="K47" i="3"/>
  <c r="J45" i="3"/>
  <c r="J46" i="3" s="1"/>
  <c r="K37" i="3"/>
  <c r="J35" i="3"/>
  <c r="L22" i="3"/>
  <c r="N27" i="3"/>
  <c r="N21" i="3" s="1"/>
  <c r="M21" i="3"/>
  <c r="E138" i="1"/>
  <c r="E139" i="1" s="1"/>
  <c r="G138" i="1"/>
  <c r="G139" i="1" s="1"/>
  <c r="D138" i="1"/>
  <c r="D139" i="1" s="1"/>
  <c r="F138" i="1"/>
  <c r="F139" i="1" s="1"/>
  <c r="I138" i="1"/>
  <c r="B139" i="1" s="1"/>
  <c r="C138" i="1"/>
  <c r="C139" i="1" s="1"/>
  <c r="G104" i="1"/>
  <c r="F104" i="1"/>
  <c r="E104" i="1"/>
  <c r="D104" i="1"/>
  <c r="C104" i="1"/>
  <c r="B104" i="1"/>
  <c r="H99" i="1"/>
  <c r="G99" i="1"/>
  <c r="F99" i="1"/>
  <c r="E99" i="1"/>
  <c r="D99" i="1"/>
  <c r="C99" i="1"/>
  <c r="B99" i="1"/>
  <c r="I99" i="1"/>
  <c r="H86" i="1"/>
  <c r="G86" i="1"/>
  <c r="F86" i="1"/>
  <c r="E86" i="1"/>
  <c r="D86" i="1"/>
  <c r="C86" i="1"/>
  <c r="B86" i="1"/>
  <c r="I86" i="1"/>
  <c r="G77" i="1"/>
  <c r="F77" i="1"/>
  <c r="E77" i="1"/>
  <c r="C77" i="1"/>
  <c r="B77" i="1"/>
  <c r="D77" i="1"/>
  <c r="H59" i="1"/>
  <c r="G59" i="1"/>
  <c r="F59" i="1"/>
  <c r="E59" i="1"/>
  <c r="D59" i="1"/>
  <c r="C59" i="1"/>
  <c r="B59" i="1"/>
  <c r="I59" i="1"/>
  <c r="H46" i="1"/>
  <c r="H60" i="1" s="1"/>
  <c r="G46" i="1"/>
  <c r="F46" i="1"/>
  <c r="E46" i="1"/>
  <c r="D46" i="1"/>
  <c r="D60" i="1" s="1"/>
  <c r="C46" i="1"/>
  <c r="B46" i="1"/>
  <c r="B60" i="1" s="1"/>
  <c r="I46" i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I31" i="1"/>
  <c r="I37" i="1" s="1"/>
  <c r="H7" i="1"/>
  <c r="I7" i="1"/>
  <c r="H4" i="1"/>
  <c r="H10" i="1" s="1"/>
  <c r="I4" i="1"/>
  <c r="C60" i="1" l="1"/>
  <c r="F60" i="1"/>
  <c r="E60" i="1"/>
  <c r="G60" i="1"/>
  <c r="I10" i="1"/>
  <c r="I150" i="1" s="1"/>
  <c r="L47" i="3"/>
  <c r="K45" i="3"/>
  <c r="K46" i="3" s="1"/>
  <c r="J36" i="3"/>
  <c r="J42" i="3"/>
  <c r="L49" i="3"/>
  <c r="M50" i="3"/>
  <c r="M48" i="3" s="1"/>
  <c r="M38" i="3" s="1"/>
  <c r="L37" i="3"/>
  <c r="K35" i="3"/>
  <c r="M22" i="3"/>
  <c r="N22" i="3"/>
  <c r="E20" i="1"/>
  <c r="E150" i="1"/>
  <c r="F20" i="1"/>
  <c r="F150" i="1"/>
  <c r="H12" i="1"/>
  <c r="H20" i="1" s="1"/>
  <c r="H150" i="1"/>
  <c r="B20" i="1"/>
  <c r="B150" i="1"/>
  <c r="C20" i="1"/>
  <c r="C150" i="1"/>
  <c r="D20" i="1"/>
  <c r="D150" i="1"/>
  <c r="E101" i="1"/>
  <c r="D101" i="1"/>
  <c r="C101" i="1"/>
  <c r="F101" i="1"/>
  <c r="G101" i="1"/>
  <c r="B61" i="1"/>
  <c r="E61" i="1"/>
  <c r="F61" i="1"/>
  <c r="I60" i="1"/>
  <c r="I61" i="1" s="1"/>
  <c r="G61" i="1"/>
  <c r="H61" i="1"/>
  <c r="C61" i="1"/>
  <c r="D61" i="1"/>
  <c r="I12" i="1" l="1"/>
  <c r="I20" i="1" s="1"/>
  <c r="H65" i="1"/>
  <c r="H77" i="1" s="1"/>
  <c r="H101" i="1" s="1"/>
  <c r="H103" i="1" s="1"/>
  <c r="H104" i="1" s="1"/>
  <c r="K36" i="3"/>
  <c r="K42" i="3"/>
  <c r="M49" i="3"/>
  <c r="N50" i="3"/>
  <c r="J43" i="3"/>
  <c r="J44" i="3"/>
  <c r="M47" i="3"/>
  <c r="L45" i="3"/>
  <c r="L46" i="3" s="1"/>
  <c r="M37" i="3"/>
  <c r="L35" i="3"/>
  <c r="I65" i="1"/>
  <c r="I77" i="1" s="1"/>
  <c r="I101" i="1" s="1"/>
  <c r="G20" i="1"/>
  <c r="G150" i="1"/>
  <c r="I102" i="1"/>
  <c r="I103" i="1" l="1"/>
  <c r="I104" i="1" s="1"/>
  <c r="N47" i="3"/>
  <c r="M45" i="3"/>
  <c r="M46" i="3" s="1"/>
  <c r="N49" i="3"/>
  <c r="N48" i="3"/>
  <c r="N38" i="3" s="1"/>
  <c r="N42" i="3" s="1"/>
  <c r="K43" i="3"/>
  <c r="K44" i="3"/>
  <c r="L36" i="3"/>
  <c r="L42" i="3"/>
  <c r="N37" i="3"/>
  <c r="N35" i="3" s="1"/>
  <c r="M35" i="3"/>
  <c r="H1" i="1"/>
  <c r="G1" i="1" s="1"/>
  <c r="F1" i="1" s="1"/>
  <c r="E1" i="1" s="1"/>
  <c r="D1" i="1" s="1"/>
  <c r="C1" i="1" s="1"/>
  <c r="B1" i="1" s="1"/>
  <c r="L43" i="3" l="1"/>
  <c r="L44" i="3"/>
  <c r="N44" i="3"/>
  <c r="M36" i="3"/>
  <c r="M42" i="3"/>
  <c r="N45" i="3"/>
  <c r="N46" i="3" s="1"/>
  <c r="N36" i="3"/>
  <c r="M44" i="3" l="1"/>
  <c r="M43" i="3"/>
  <c r="N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<sst xmlns="http://schemas.openxmlformats.org/spreadsheetml/2006/main" count="505" uniqueCount="211">
  <si>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</si>
  <si>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</si>
  <si>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</si>
  <si>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</si>
  <si>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</si>
  <si>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</si>
  <si>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</si>
  <si>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</si>
  <si>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</si>
  <si>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</si>
  <si>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</si>
  <si>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</si>
  <si>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</si>
  <si>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</si>
  <si>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</si>
  <si>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</si>
  <si>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</si>
  <si>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</si>
  <si>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</si>
  <si>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</si>
  <si>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</si>
  <si>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</si>
  <si>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</si>
  <si>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</si>
  <si>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</si>
  <si>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</si>
  <si>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</si>
  <si>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</si>
  <si>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</si>
  <si>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</si>
  <si>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</si>
  <si>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</si>
  <si>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</si>
  <si>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</si>
  <si>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</si>
  <si>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</si>
  <si>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</si>
  <si>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</si>
  <si>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</si>
  <si>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</si>
  <si>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</si>
  <si>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</si>
  <si>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</si>
  <si>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</si>
  <si>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</si>
  <si>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</si>
  <si>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</si>
  <si>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</si>
  <si>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</si>
  <si>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</si>
  <si>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</si>
  <si>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</si>
  <si>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</si>
  <si>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</si>
  <si>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</si>
  <si>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</si>
  <si>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</si>
  <si>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</si>
  <si>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</si>
  <si>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</si>
  <si>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</si>
  <si>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</si>
  <si>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</si>
  <si>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</si>
  <si>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</si>
  <si>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</si>
  <si>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</si>
  <si>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</si>
  <si>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</si>
  <si>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</si>
  <si>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</si>
  <si>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</si>
  <si>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</si>
  <si>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</si>
  <si>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</si>
  <si>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</si>
  <si>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</si>
  <si>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</si>
  <si>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</si>
  <si>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</si>
  <si>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</si>
  <si>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</si>
  <si>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</si>
  <si>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</si>
  <si>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</si>
  <si>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</si>
  <si>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</si>
  <si>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</si>
  <si>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</si>
  <si>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</si>
  <si>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</si>
  <si>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</si>
  <si>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</si>
  <si>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</si>
  <si>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</si>
  <si>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</si>
  <si>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</si>
  <si>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</si>
  <si>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</si>
  <si>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</si>
  <si>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</si>
  <si>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</si>
  <si>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</si>
  <si>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</si>
  <si>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</si>
  <si>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</si>
  <si>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</si>
  <si>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</si>
  <si>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</si>
  <si>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</si>
  <si>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</si>
  <si>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</si>
  <si>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</si>
  <si>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</si>
  <si>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</si>
  <si>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</si>
  <si>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</si>
  <si>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</si>
  <si>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</si>
  <si>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</si>
  <si>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</si>
  <si>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</si>
  <si>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</si>
  <si>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</si>
  <si>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</si>
  <si>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</si>
  <si>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</si>
  <si>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</si>
  <si>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</si>
  <si>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</si>
  <si>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</si>
  <si>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</si>
  <si>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</si>
  <si>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</si>
  <si>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</si>
  <si>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</si>
  <si>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</si>
  <si>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</si>
  <si>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</si>
  <si>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</si>
  <si>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</si>
  <si>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</si>
  <si>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</si>
  <si>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</si>
  <si>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</si>
  <si>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</si>
  <si>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</si>
  <si>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</si>
  <si>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</si>
  <si>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</si>
  <si>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</si>
  <si>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</si>
  <si>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</si>
  <si>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</si>
  <si>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</si>
  <si>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</si>
  <si>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</si>
  <si>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</si>
  <si>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</si>
  <si>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</si>
  <si>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</si>
  <si>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</si>
  <si>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</si>
  <si>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</si>
  <si>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</si>
  <si>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</si>
  <si>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</si>
  <si>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</si>
  <si>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</si>
  <si>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</si>
  <si>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</si>
  <si>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</si>
  <si>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</si>
  <si>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</si>
  <si>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</si>
  <si>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</si>
  <si>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</si>
  <si>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</si>
  <si>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</si>
  <si>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</si>
  <si>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</si>
  <si>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</si>
  <si>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</si>
  <si>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</si>
  <si>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</si>
  <si>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</si>
  <si>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</si>
  <si>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</si>
  <si>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</si>
  <si>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</si>
  <si>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</si>
  <si>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</si>
  <si>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</si>
  <si>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</si>
  <si>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</si>
  <si>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</si>
  <si>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</si>
  <si>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</si>
  <si>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</si>
  <si>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</si>
  <si>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</si>
  <si>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</si>
  <si>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</si>
  <si>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investments in reverse repurchase agreements</t>
  </si>
  <si>
    <t>disposals of property, plant and equipment</t>
  </si>
  <si>
    <t>ltd payments, including current portion</t>
  </si>
  <si>
    <t>payments on current lease and other financing obligations</t>
  </si>
  <si>
    <t>excess tax benefit from share base payment arrangement</t>
  </si>
  <si>
    <t>tax payments for net share settlements of equity awards</t>
  </si>
  <si>
    <t>Asia pacific and latin america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</si>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</sst>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3" fillId="0" borderId="1" xfId="0" applyFont="1" applyBorder="1"/>
    <xf numFmtId="165" fontId="3" fillId="0" borderId="1" xfId="1" applyNumberFormat="1" applyFont="1" applyBorder="1"/>
    <xf numFmtId="0" fontId="3" fillId="0" borderId="2" xfId="0" applyFont="1" applyBorder="1"/>
    <xf numFmtId="165" fontId="3" fillId="0" borderId="2" xfId="1" applyNumberFormat="1" applyFont="1" applyBorder="1"/>
    <xf numFmtId="3" fontId="0" fillId="0" borderId="0" xfId="0" applyNumberFormat="1"/>
    <xf numFmtId="165" fontId="3" fillId="0" borderId="0" xfId="1" applyNumberFormat="1" applyFont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6" fillId="0" borderId="0" xfId="0" applyFont="1"/>
    <xf numFmtId="165" fontId="6" fillId="0" borderId="0" xfId="0" applyNumberFormat="1" applyFont="1"/>
    <xf numFmtId="0" fontId="3" fillId="3" borderId="0" xfId="0" applyFont="1" applyFill="1" applyAlignment="1">
      <alignment horizontal="center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9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3" fillId="0" borderId="4" xfId="0" applyFont="1" applyBorder="1" applyAlignment="1">
      <alignment horizontal="left"/>
    </xf>
    <xf numFmtId="165" fontId="3" fillId="0" borderId="4" xfId="1" applyNumberFormat="1" applyFont="1" applyBorder="1"/>
    <xf numFmtId="0" fontId="3" fillId="0" borderId="4" xfId="0" applyFont="1" applyBorder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2" fillId="0" borderId="0" xfId="0" applyFont="1" applyAlignment="1">
      <alignment horizontal="left" indent="2"/>
    </xf>
    <xf numFmtId="0" fontId="13" fillId="0" borderId="2" xfId="0" applyFont="1" applyBorder="1"/>
    <xf numFmtId="0" fontId="13" fillId="0" borderId="0" xfId="0" applyFont="1" applyAlignment="1">
      <alignment horizontal="left" indent="1"/>
    </xf>
    <xf numFmtId="166" fontId="13" fillId="0" borderId="0" xfId="2" applyNumberFormat="1" applyFont="1"/>
    <xf numFmtId="0" fontId="12" fillId="0" borderId="1" xfId="0" applyFont="1" applyBorder="1"/>
    <xf numFmtId="166" fontId="13" fillId="0" borderId="2" xfId="2" applyNumberFormat="1" applyFont="1" applyBorder="1"/>
    <xf numFmtId="166" fontId="13" fillId="0" borderId="1" xfId="2" applyNumberFormat="1" applyFont="1" applyBorder="1"/>
    <xf numFmtId="0" fontId="0" fillId="0" borderId="0" xfId="0" applyAlignment="1">
      <alignment horizontal="left" wrapText="1"/>
    </xf>
    <xf numFmtId="0" fontId="3" fillId="6" borderId="0" xfId="0" applyFont="1" applyFill="1"/>
    <xf numFmtId="165" fontId="7" fillId="4" borderId="0" xfId="4" applyNumberFormat="1" applyFont="1" applyBorder="1" applyAlignment="1">
      <alignment horizontal="left"/>
    </xf>
    <xf numFmtId="165" fontId="3" fillId="0" borderId="0" xfId="1" applyNumberFormat="1" applyFont="1" applyBorder="1"/>
    <xf numFmtId="165" fontId="14" fillId="0" borderId="0" xfId="1" applyNumberFormat="1" applyFont="1" applyBorder="1" applyAlignment="1">
      <alignment horizontal="left" indent="1"/>
    </xf>
    <xf numFmtId="165" fontId="3" fillId="5" borderId="0" xfId="5" applyNumberFormat="1" applyFont="1"/>
    <xf numFmtId="165" fontId="14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4" fillId="0" borderId="0" xfId="1" applyNumberFormat="1" applyFont="1" applyAlignment="1">
      <alignment horizontal="left" indent="1"/>
    </xf>
    <xf numFmtId="166" fontId="12" fillId="0" borderId="0" xfId="2" applyNumberFormat="1" applyFont="1" applyAlignment="1">
      <alignment horizontal="right"/>
    </xf>
    <xf numFmtId="165" fontId="3" fillId="0" borderId="0" xfId="0" applyNumberFormat="1" applyFont="1"/>
    <xf numFmtId="166" fontId="15" fillId="7" borderId="0" xfId="2" applyNumberFormat="1" applyFont="1" applyFill="1"/>
    <xf numFmtId="165" fontId="2" fillId="0" borderId="0" xfId="1" applyNumberFormat="1" applyFont="1" applyAlignment="1">
      <alignment horizontal="left"/>
    </xf>
    <xf numFmtId="165" fontId="14" fillId="0" borderId="0" xfId="1" applyNumberFormat="1" applyFont="1" applyAlignment="1">
      <alignment horizontal="left"/>
    </xf>
    <xf numFmtId="0" fontId="7" fillId="4" borderId="0" xfId="4" applyFont="1"/>
    <xf numFmtId="0" fontId="0" fillId="0" borderId="0" xfId="0" applyAlignment="1">
      <alignment horizontal="left"/>
    </xf>
    <xf numFmtId="43" fontId="16" fillId="0" borderId="0" xfId="1" applyFont="1" applyBorder="1"/>
    <xf numFmtId="166" fontId="14" fillId="0" borderId="0" xfId="2" applyNumberFormat="1" applyFont="1" applyBorder="1" applyAlignment="1">
      <alignment horizontal="right"/>
    </xf>
    <xf numFmtId="165" fontId="2" fillId="0" borderId="0" xfId="1" applyNumberFormat="1" applyFont="1"/>
    <xf numFmtId="166" fontId="14" fillId="0" borderId="0" xfId="2" applyNumberFormat="1" applyFont="1" applyAlignment="1">
      <alignment horizontal="right"/>
    </xf>
    <xf numFmtId="43" fontId="0" fillId="0" borderId="0" xfId="1" applyFont="1"/>
    <xf numFmtId="165" fontId="0" fillId="0" borderId="0" xfId="0" applyNumberFormat="1"/>
    <xf numFmtId="165" fontId="18" fillId="8" borderId="0" xfId="1" applyNumberFormat="1" applyFont="1" applyFill="1"/>
    <xf numFmtId="1" fontId="0" fillId="0" borderId="0" xfId="1" applyNumberFormat="1" applyFont="1"/>
    <xf numFmtId="1" fontId="0" fillId="0" borderId="3" xfId="1" applyNumberFormat="1" applyFont="1" applyBorder="1"/>
    <xf numFmtId="1" fontId="3" fillId="0" borderId="0" xfId="1" applyNumberFormat="1" applyFont="1"/>
    <xf numFmtId="1" fontId="0" fillId="0" borderId="1" xfId="1" applyNumberFormat="1" applyFont="1" applyBorder="1"/>
    <xf numFmtId="1" fontId="3" fillId="0" borderId="1" xfId="1" applyNumberFormat="1" applyFont="1" applyBorder="1"/>
    <xf numFmtId="1" fontId="3" fillId="0" borderId="2" xfId="1" applyNumberFormat="1" applyFont="1" applyBorder="1"/>
    <xf numFmtId="2" fontId="0" fillId="0" borderId="0" xfId="0" applyNumberFormat="1"/>
    <xf numFmtId="165" fontId="0" fillId="9" borderId="0" xfId="1" applyNumberFormat="1" applyFont="1" applyFill="1"/>
    <xf numFmtId="166" fontId="12" fillId="9" borderId="0" xfId="2" applyNumberFormat="1" applyFont="1" applyFill="1" applyAlignment="1">
      <alignment horizontal="right"/>
    </xf>
    <xf numFmtId="165" fontId="0" fillId="9" borderId="0" xfId="0" applyNumberFormat="1" applyFill="1"/>
    <xf numFmtId="165" fontId="3" fillId="9" borderId="0" xfId="0" applyNumberFormat="1" applyFont="1" applyFill="1"/>
    <xf numFmtId="166" fontId="0" fillId="0" borderId="0" xfId="0" applyNumberFormat="1"/>
    <xf numFmtId="0" fontId="0" fillId="10" borderId="0" xfId="0" applyFill="1"/>
    <xf numFmtId="165" fontId="19" fillId="10" borderId="0" xfId="1" applyNumberFormat="1" applyFont="1" applyFill="1" applyAlignment="1">
      <alignment horizontal="left" indent="1"/>
    </xf>
    <xf numFmtId="0" fontId="1" fillId="10" borderId="0" xfId="0" applyFont="1" applyFill="1"/>
    <xf numFmtId="165" fontId="3" fillId="9" borderId="0" xfId="1" applyNumberFormat="1" applyFont="1" applyFill="1"/>
    <xf numFmtId="165" fontId="14" fillId="9" borderId="0" xfId="1" applyNumberFormat="1" applyFont="1" applyFill="1" applyAlignment="1">
      <alignment horizontal="left" indent="2"/>
    </xf>
    <xf numFmtId="165" fontId="0" fillId="9" borderId="0" xfId="1" applyNumberFormat="1" applyFont="1" applyFill="1" applyAlignment="1">
      <alignment horizontal="left" indent="1"/>
    </xf>
    <xf numFmtId="166" fontId="15" fillId="9" borderId="0" xfId="2" applyNumberFormat="1" applyFont="1" applyFill="1"/>
    <xf numFmtId="165" fontId="14" fillId="9" borderId="0" xfId="1" applyNumberFormat="1" applyFont="1" applyFill="1" applyAlignment="1">
      <alignment horizontal="left" indent="1"/>
    </xf>
    <xf numFmtId="165" fontId="20" fillId="10" borderId="0" xfId="1" applyNumberFormat="1" applyFont="1" applyFill="1" applyAlignment="1">
      <alignment horizontal="left" indent="1"/>
    </xf>
    <xf numFmtId="43" fontId="3" fillId="0" borderId="1" xfId="1" applyFont="1" applyBorder="1"/>
    <xf numFmtId="10" fontId="14" fillId="0" borderId="0" xfId="2" applyNumberFormat="1" applyFont="1" applyAlignment="1">
      <alignment horizontal="right"/>
    </xf>
    <xf numFmtId="44" fontId="3" fillId="0" borderId="0" xfId="0" applyNumberFormat="1" applyFont="1"/>
    <xf numFmtId="0" fontId="14" fillId="0" borderId="0" xfId="2" applyNumberFormat="1" applyFont="1" applyAlignment="1">
      <alignment horizontal="right"/>
    </xf>
    <xf numFmtId="0" fontId="17" fillId="8" borderId="0" xfId="2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ucascooper/Downloads/71729700722956_Task%209%20-%20Suggested%20Solution%20(2).xlsx" TargetMode="External"/><Relationship Id="rId1" Type="http://schemas.openxmlformats.org/officeDocument/2006/relationships/externalLinkPath" Target="/Users/lucascooper/Downloads/71729700722956_Task%209%20-%20Suggested%20Solutio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1">
          <cell r="B111">
            <v>7126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B112">
            <v>4703</v>
          </cell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>
            <v>2051</v>
          </cell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B114">
            <v>372</v>
          </cell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4653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B120">
            <v>3093</v>
          </cell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B121">
            <v>1251</v>
          </cell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B122">
            <v>309</v>
          </cell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115</v>
          </cell>
          <cell r="C123">
            <v>73</v>
          </cell>
          <cell r="D123">
            <v>73</v>
          </cell>
          <cell r="E123">
            <v>88</v>
          </cell>
          <cell r="F123">
            <v>42</v>
          </cell>
          <cell r="G123">
            <v>30</v>
          </cell>
          <cell r="H123">
            <v>25</v>
          </cell>
          <cell r="I123">
            <v>102</v>
          </cell>
        </row>
        <row r="125">
          <cell r="B125">
            <v>1982</v>
          </cell>
          <cell r="C125">
            <v>1955</v>
          </cell>
          <cell r="D125">
            <v>2042</v>
          </cell>
          <cell r="E125">
            <v>1886</v>
          </cell>
          <cell r="F125">
            <v>1906</v>
          </cell>
          <cell r="G125">
            <v>1846</v>
          </cell>
          <cell r="H125">
            <v>2205</v>
          </cell>
          <cell r="I125">
            <v>2346</v>
          </cell>
        </row>
        <row r="126">
          <cell r="B126"/>
          <cell r="C126"/>
          <cell r="D126"/>
          <cell r="E126">
            <v>1611</v>
          </cell>
          <cell r="F126">
            <v>1658</v>
          </cell>
          <cell r="G126">
            <v>1642</v>
          </cell>
          <cell r="H126">
            <v>1986</v>
          </cell>
          <cell r="I126">
            <v>2094</v>
          </cell>
        </row>
        <row r="127">
          <cell r="B127"/>
          <cell r="C127"/>
          <cell r="D127"/>
          <cell r="E127">
            <v>144</v>
          </cell>
          <cell r="F127">
            <v>118</v>
          </cell>
          <cell r="G127">
            <v>89</v>
          </cell>
          <cell r="H127">
            <v>104</v>
          </cell>
          <cell r="I127">
            <v>103</v>
          </cell>
        </row>
        <row r="128">
          <cell r="B128"/>
          <cell r="C128"/>
          <cell r="D128"/>
          <cell r="E128">
            <v>28</v>
          </cell>
          <cell r="F128">
            <v>24</v>
          </cell>
          <cell r="G128">
            <v>25</v>
          </cell>
          <cell r="H128">
            <v>29</v>
          </cell>
          <cell r="I128">
            <v>26</v>
          </cell>
        </row>
        <row r="129">
          <cell r="B129">
            <v>1982</v>
          </cell>
          <cell r="C129">
            <v>1955</v>
          </cell>
          <cell r="D129">
            <v>2042</v>
          </cell>
          <cell r="E129">
            <v>103</v>
          </cell>
          <cell r="F129">
            <v>106</v>
          </cell>
          <cell r="G129">
            <v>90</v>
          </cell>
          <cell r="H129">
            <v>86</v>
          </cell>
          <cell r="I129">
            <v>123</v>
          </cell>
        </row>
        <row r="130">
          <cell r="B130">
            <v>-82</v>
          </cell>
          <cell r="C130">
            <v>-86</v>
          </cell>
          <cell r="D130">
            <v>75</v>
          </cell>
          <cell r="E130">
            <v>26</v>
          </cell>
          <cell r="F130">
            <v>-7</v>
          </cell>
          <cell r="G130">
            <v>-11</v>
          </cell>
          <cell r="H130">
            <v>40</v>
          </cell>
          <cell r="I130">
            <v>-72</v>
          </cell>
        </row>
        <row r="135">
          <cell r="B135">
            <v>1524</v>
          </cell>
          <cell r="C135">
            <v>1787</v>
          </cell>
          <cell r="D135">
            <v>1507</v>
          </cell>
          <cell r="E135">
            <v>1587</v>
          </cell>
          <cell r="F135">
            <v>1995</v>
          </cell>
          <cell r="G135">
            <v>1541</v>
          </cell>
          <cell r="H135">
            <v>2435</v>
          </cell>
          <cell r="I135">
            <v>3293</v>
          </cell>
        </row>
        <row r="136">
          <cell r="B136">
            <v>993</v>
          </cell>
          <cell r="C136">
            <v>1372</v>
          </cell>
          <cell r="D136">
            <v>1507</v>
          </cell>
          <cell r="E136">
            <v>1807</v>
          </cell>
          <cell r="F136">
            <v>2376</v>
          </cell>
          <cell r="G136">
            <v>2490</v>
          </cell>
          <cell r="H136">
            <v>3243</v>
          </cell>
          <cell r="I136">
            <v>2365</v>
          </cell>
        </row>
        <row r="137">
          <cell r="B137">
            <v>918</v>
          </cell>
          <cell r="C137">
            <v>1002</v>
          </cell>
          <cell r="D137">
            <v>980</v>
          </cell>
          <cell r="E137">
            <v>1189</v>
          </cell>
          <cell r="F137">
            <v>1323</v>
          </cell>
          <cell r="G137">
            <v>1184</v>
          </cell>
          <cell r="H137">
            <v>1530</v>
          </cell>
          <cell r="I137">
            <v>1896</v>
          </cell>
        </row>
        <row r="138">
          <cell r="B138">
            <v>-2267</v>
          </cell>
          <cell r="C138">
            <v>-2596</v>
          </cell>
          <cell r="D138">
            <v>-2677</v>
          </cell>
          <cell r="E138">
            <v>-2658</v>
          </cell>
          <cell r="F138">
            <v>-3262</v>
          </cell>
          <cell r="G138">
            <v>-3468</v>
          </cell>
          <cell r="H138">
            <v>-3656</v>
          </cell>
          <cell r="I138">
            <v>-4262</v>
          </cell>
        </row>
        <row r="140">
          <cell r="B140">
            <v>517</v>
          </cell>
          <cell r="C140">
            <v>487</v>
          </cell>
          <cell r="D140">
            <v>477</v>
          </cell>
          <cell r="E140">
            <v>310</v>
          </cell>
          <cell r="F140">
            <v>303</v>
          </cell>
          <cell r="G140">
            <v>297</v>
          </cell>
          <cell r="H140">
            <v>543</v>
          </cell>
          <cell r="I140">
            <v>669</v>
          </cell>
        </row>
        <row r="141">
          <cell r="B141">
            <v>-1097</v>
          </cell>
          <cell r="C141">
            <v>-1173</v>
          </cell>
          <cell r="D141">
            <v>-724</v>
          </cell>
          <cell r="E141">
            <v>-1456</v>
          </cell>
          <cell r="F141">
            <v>-1810</v>
          </cell>
          <cell r="G141">
            <v>-1967</v>
          </cell>
          <cell r="H141">
            <v>-2261</v>
          </cell>
          <cell r="I141">
            <v>-2219</v>
          </cell>
        </row>
        <row r="146">
          <cell r="B146">
            <v>498</v>
          </cell>
          <cell r="C146">
            <v>639</v>
          </cell>
          <cell r="D146">
            <v>709</v>
          </cell>
          <cell r="E146">
            <v>849</v>
          </cell>
          <cell r="F146">
            <v>929</v>
          </cell>
          <cell r="G146">
            <v>885</v>
          </cell>
          <cell r="H146">
            <v>982</v>
          </cell>
          <cell r="I146">
            <v>920</v>
          </cell>
        </row>
        <row r="147">
          <cell r="B147">
            <v>254</v>
          </cell>
          <cell r="C147">
            <v>234</v>
          </cell>
          <cell r="D147">
            <v>225</v>
          </cell>
          <cell r="E147">
            <v>256</v>
          </cell>
          <cell r="F147">
            <v>237</v>
          </cell>
          <cell r="G147">
            <v>214</v>
          </cell>
          <cell r="H147">
            <v>288</v>
          </cell>
          <cell r="I147">
            <v>303</v>
          </cell>
        </row>
        <row r="148">
          <cell r="B148">
            <v>308</v>
          </cell>
          <cell r="C148">
            <v>332</v>
          </cell>
          <cell r="D148">
            <v>340</v>
          </cell>
          <cell r="E148">
            <v>339</v>
          </cell>
          <cell r="F148">
            <v>326</v>
          </cell>
          <cell r="G148">
            <v>296</v>
          </cell>
          <cell r="H148">
            <v>304</v>
          </cell>
          <cell r="I148">
            <v>274</v>
          </cell>
        </row>
        <row r="149">
          <cell r="B149">
            <v>484</v>
          </cell>
          <cell r="C149">
            <v>511</v>
          </cell>
          <cell r="D149">
            <v>533</v>
          </cell>
          <cell r="E149">
            <v>597</v>
          </cell>
          <cell r="F149">
            <v>665</v>
          </cell>
          <cell r="G149">
            <v>830</v>
          </cell>
          <cell r="H149">
            <v>780</v>
          </cell>
          <cell r="I149">
            <v>789</v>
          </cell>
        </row>
        <row r="151">
          <cell r="B151">
            <v>122</v>
          </cell>
          <cell r="C151">
            <v>125</v>
          </cell>
          <cell r="D151">
            <v>125</v>
          </cell>
          <cell r="E151">
            <v>115</v>
          </cell>
          <cell r="F151">
            <v>100</v>
          </cell>
          <cell r="G151">
            <v>80</v>
          </cell>
          <cell r="H151">
            <v>63</v>
          </cell>
          <cell r="I151">
            <v>49</v>
          </cell>
        </row>
        <row r="152">
          <cell r="B152">
            <v>713</v>
          </cell>
          <cell r="C152">
            <v>937</v>
          </cell>
          <cell r="D152">
            <v>1238</v>
          </cell>
          <cell r="E152">
            <v>1450</v>
          </cell>
          <cell r="F152">
            <v>1673</v>
          </cell>
          <cell r="G152">
            <v>1916</v>
          </cell>
          <cell r="H152">
            <v>1870</v>
          </cell>
          <cell r="I152">
            <v>1817</v>
          </cell>
        </row>
        <row r="157">
          <cell r="B157">
            <v>236</v>
          </cell>
          <cell r="C157">
            <v>232</v>
          </cell>
          <cell r="D157">
            <v>173</v>
          </cell>
          <cell r="E157">
            <v>240</v>
          </cell>
          <cell r="F157">
            <v>233</v>
          </cell>
          <cell r="G157">
            <v>139</v>
          </cell>
          <cell r="H157">
            <v>153</v>
          </cell>
          <cell r="I157">
            <v>197</v>
          </cell>
        </row>
        <row r="158">
          <cell r="B158">
            <v>69</v>
          </cell>
          <cell r="C158">
            <v>44</v>
          </cell>
          <cell r="D158">
            <v>51</v>
          </cell>
          <cell r="E158">
            <v>76</v>
          </cell>
          <cell r="F158">
            <v>49</v>
          </cell>
          <cell r="G158">
            <v>28</v>
          </cell>
          <cell r="H158">
            <v>94</v>
          </cell>
          <cell r="I158">
            <v>78</v>
          </cell>
        </row>
        <row r="159">
          <cell r="B159">
            <v>52</v>
          </cell>
          <cell r="C159">
            <v>64</v>
          </cell>
          <cell r="D159">
            <v>59</v>
          </cell>
          <cell r="E159">
            <v>49</v>
          </cell>
          <cell r="F159">
            <v>47</v>
          </cell>
          <cell r="G159">
            <v>41</v>
          </cell>
          <cell r="H159">
            <v>54</v>
          </cell>
          <cell r="I159">
            <v>56</v>
          </cell>
        </row>
        <row r="160">
          <cell r="B160">
            <v>225</v>
          </cell>
          <cell r="C160">
            <v>258</v>
          </cell>
          <cell r="D160">
            <v>278</v>
          </cell>
          <cell r="E160">
            <v>286</v>
          </cell>
          <cell r="F160">
            <v>278</v>
          </cell>
          <cell r="G160">
            <v>438</v>
          </cell>
          <cell r="H160">
            <v>278</v>
          </cell>
          <cell r="I160">
            <v>222</v>
          </cell>
        </row>
        <row r="162">
          <cell r="B162">
            <v>69</v>
          </cell>
          <cell r="C162">
            <v>39</v>
          </cell>
          <cell r="D162">
            <v>30</v>
          </cell>
          <cell r="E162">
            <v>22</v>
          </cell>
          <cell r="F162">
            <v>18</v>
          </cell>
          <cell r="G162">
            <v>12</v>
          </cell>
          <cell r="H162">
            <v>7</v>
          </cell>
          <cell r="I162">
            <v>9</v>
          </cell>
        </row>
        <row r="163">
          <cell r="B163">
            <v>104</v>
          </cell>
          <cell r="C163">
            <v>264</v>
          </cell>
          <cell r="D163">
            <v>291</v>
          </cell>
          <cell r="E163">
            <v>159</v>
          </cell>
          <cell r="F163">
            <v>377</v>
          </cell>
          <cell r="G163">
            <v>318</v>
          </cell>
          <cell r="H163">
            <v>11</v>
          </cell>
          <cell r="I163">
            <v>50</v>
          </cell>
        </row>
        <row r="168">
          <cell r="B168">
            <v>87</v>
          </cell>
          <cell r="C168">
            <v>84</v>
          </cell>
          <cell r="D168">
            <v>104</v>
          </cell>
          <cell r="E168">
            <v>116</v>
          </cell>
          <cell r="F168">
            <v>111</v>
          </cell>
          <cell r="G168">
            <v>132</v>
          </cell>
          <cell r="H168">
            <v>136</v>
          </cell>
          <cell r="I168">
            <v>134</v>
          </cell>
        </row>
        <row r="169">
          <cell r="B169">
            <v>46</v>
          </cell>
          <cell r="C169">
            <v>48</v>
          </cell>
          <cell r="D169">
            <v>54</v>
          </cell>
          <cell r="E169">
            <v>56</v>
          </cell>
          <cell r="F169">
            <v>50</v>
          </cell>
          <cell r="G169">
            <v>44</v>
          </cell>
          <cell r="H169">
            <v>46</v>
          </cell>
          <cell r="I169">
            <v>41</v>
          </cell>
        </row>
        <row r="170">
          <cell r="B170">
            <v>49</v>
          </cell>
          <cell r="C170">
            <v>43</v>
          </cell>
          <cell r="D170">
            <v>56</v>
          </cell>
          <cell r="E170">
            <v>55</v>
          </cell>
          <cell r="F170">
            <v>53</v>
          </cell>
          <cell r="G170">
            <v>46</v>
          </cell>
          <cell r="H170">
            <v>43</v>
          </cell>
          <cell r="I170">
            <v>42</v>
          </cell>
        </row>
        <row r="171">
          <cell r="B171">
            <v>210</v>
          </cell>
          <cell r="C171">
            <v>230</v>
          </cell>
          <cell r="D171">
            <v>233</v>
          </cell>
          <cell r="E171">
            <v>217</v>
          </cell>
          <cell r="F171">
            <v>195</v>
          </cell>
          <cell r="G171">
            <v>214</v>
          </cell>
          <cell r="H171">
            <v>222</v>
          </cell>
          <cell r="I171">
            <v>220</v>
          </cell>
        </row>
        <row r="173">
          <cell r="B173">
            <v>18</v>
          </cell>
          <cell r="C173">
            <v>27</v>
          </cell>
          <cell r="D173">
            <v>28</v>
          </cell>
          <cell r="E173">
            <v>33</v>
          </cell>
          <cell r="F173">
            <v>31</v>
          </cell>
          <cell r="G173">
            <v>25</v>
          </cell>
          <cell r="H173">
            <v>26</v>
          </cell>
          <cell r="I173">
            <v>22</v>
          </cell>
        </row>
        <row r="174">
          <cell r="B174">
            <v>75</v>
          </cell>
          <cell r="C174">
            <v>84</v>
          </cell>
          <cell r="D174">
            <v>91</v>
          </cell>
          <cell r="E174">
            <v>110</v>
          </cell>
          <cell r="F174">
            <v>116</v>
          </cell>
          <cell r="G174">
            <v>112</v>
          </cell>
          <cell r="H174">
            <v>141</v>
          </cell>
          <cell r="I174">
            <v>134</v>
          </cell>
        </row>
        <row r="184">
          <cell r="B184"/>
          <cell r="C184">
            <v>7.2294280246651077E-2</v>
          </cell>
          <cell r="D184">
            <v>2.9545905215149711E-2</v>
          </cell>
          <cell r="E184">
            <v>0.13154853620955315</v>
          </cell>
          <cell r="F184">
            <v>7.114893617021277E-2</v>
          </cell>
          <cell r="G184">
            <v>-6.3721595423486418E-2</v>
          </cell>
          <cell r="H184">
            <v>0.18295994568906992</v>
          </cell>
          <cell r="I184">
            <v>0.09</v>
          </cell>
        </row>
        <row r="185">
          <cell r="B185"/>
          <cell r="C185">
            <v>4.778156996587031E-2</v>
          </cell>
          <cell r="D185">
            <v>0.11447184737087017</v>
          </cell>
          <cell r="E185">
            <v>0.22755741127348644</v>
          </cell>
          <cell r="F185">
            <v>0.05</v>
          </cell>
          <cell r="G185">
            <v>-1.101392938127632E-2</v>
          </cell>
          <cell r="H185">
            <v>0.30887651490337376</v>
          </cell>
          <cell r="I185">
            <v>0.16</v>
          </cell>
        </row>
        <row r="186">
          <cell r="B186"/>
          <cell r="C186">
            <v>1.0752688172043012E-2</v>
          </cell>
          <cell r="D186">
            <v>1.8617021276595744E-2</v>
          </cell>
          <cell r="E186">
            <v>0.11488250652741515</v>
          </cell>
          <cell r="F186">
            <v>1.1709601873536301E-2</v>
          </cell>
          <cell r="G186">
            <v>-6.9444444444444448E-2</v>
          </cell>
          <cell r="H186">
            <v>0.21890547263681592</v>
          </cell>
          <cell r="I186">
            <v>0.17</v>
          </cell>
        </row>
        <row r="188">
          <cell r="B188"/>
          <cell r="C188">
            <v>0.28918650793650796</v>
          </cell>
          <cell r="D188">
            <v>0.12350904193920739</v>
          </cell>
          <cell r="E188">
            <v>0.19726027397260273</v>
          </cell>
          <cell r="F188">
            <v>0.21910755148741418</v>
          </cell>
          <cell r="G188">
            <v>8.7517597372125763E-2</v>
          </cell>
          <cell r="H188">
            <v>0.24012944983818771</v>
          </cell>
          <cell r="I188">
            <v>-0.1</v>
          </cell>
        </row>
        <row r="189">
          <cell r="B189"/>
          <cell r="C189">
            <v>0.14054054054054055</v>
          </cell>
          <cell r="D189">
            <v>0.12606635071090047</v>
          </cell>
          <cell r="E189">
            <v>0.26936026936026936</v>
          </cell>
          <cell r="F189">
            <v>0.19893899204244031</v>
          </cell>
          <cell r="G189">
            <v>4.8672566371681415E-2</v>
          </cell>
          <cell r="H189">
            <v>0.2378691983122363</v>
          </cell>
          <cell r="I189">
            <v>-0.21</v>
          </cell>
        </row>
        <row r="190">
          <cell r="B190"/>
          <cell r="C190">
            <v>3.968253968253968E-2</v>
          </cell>
          <cell r="D190">
            <v>-1.5267175572519083E-2</v>
          </cell>
          <cell r="E190">
            <v>7.7519379844961239E-3</v>
          </cell>
          <cell r="F190">
            <v>6.1538461538461542E-2</v>
          </cell>
          <cell r="G190">
            <v>7.2463768115942032E-2</v>
          </cell>
          <cell r="H190">
            <v>0.31756756756756754</v>
          </cell>
          <cell r="I190">
            <v>-0.06</v>
          </cell>
        </row>
        <row r="192">
          <cell r="B192"/>
          <cell r="C192">
            <v>-5.2699644358228256E-2</v>
          </cell>
          <cell r="D192">
            <v>0.12116040955631399</v>
          </cell>
          <cell r="E192">
            <v>8.8280060882800604E-2</v>
          </cell>
          <cell r="F192">
            <v>1.3146853146853148E-2</v>
          </cell>
          <cell r="G192">
            <v>-4.7763666482606291E-2</v>
          </cell>
          <cell r="H192">
            <v>6.0887213685126125E-2</v>
          </cell>
          <cell r="I192">
            <v>0.17</v>
          </cell>
        </row>
        <row r="193">
          <cell r="B193"/>
          <cell r="C193">
            <v>-0.10711430855315747</v>
          </cell>
          <cell r="D193">
            <v>6.087735004476276E-2</v>
          </cell>
          <cell r="E193">
            <v>0.13670886075949368</v>
          </cell>
          <cell r="F193">
            <v>3.5634743875278395E-2</v>
          </cell>
          <cell r="G193">
            <v>-2.1505376344086023E-2</v>
          </cell>
          <cell r="H193">
            <v>9.4505494505494503E-2</v>
          </cell>
          <cell r="I193">
            <v>0.12</v>
          </cell>
        </row>
        <row r="194">
          <cell r="B194"/>
          <cell r="C194">
            <v>-0.12621359223300971</v>
          </cell>
          <cell r="D194">
            <v>-1.1111111111111112E-2</v>
          </cell>
          <cell r="E194">
            <v>-8.6142322097378279E-2</v>
          </cell>
          <cell r="F194">
            <v>-2.8688524590163935E-2</v>
          </cell>
          <cell r="G194">
            <v>-9.7046413502109699E-2</v>
          </cell>
          <cell r="H194">
            <v>-0.11214953271028037</v>
          </cell>
          <cell r="I194">
            <v>0.28000000000000003</v>
          </cell>
        </row>
        <row r="198">
          <cell r="B198"/>
          <cell r="C198" t="e">
            <v>#DIV/0!</v>
          </cell>
          <cell r="D198" t="e">
            <v>#DIV/0!</v>
          </cell>
          <cell r="E198" t="e">
            <v>#DIV/0!</v>
          </cell>
          <cell r="F198">
            <v>2.9174425822470516E-2</v>
          </cell>
          <cell r="G198">
            <v>-9.6501809408926411E-3</v>
          </cell>
          <cell r="H198">
            <v>0.20950060901339829</v>
          </cell>
          <cell r="I198">
            <v>0.06</v>
          </cell>
        </row>
        <row r="199">
          <cell r="B199"/>
          <cell r="C199" t="e">
            <v>#DIV/0!</v>
          </cell>
          <cell r="D199" t="e">
            <v>#DIV/0!</v>
          </cell>
          <cell r="E199" t="e">
            <v>#DIV/0!</v>
          </cell>
          <cell r="F199">
            <v>-0.18055555555555555</v>
          </cell>
          <cell r="G199">
            <v>-0.24576271186440679</v>
          </cell>
          <cell r="H199">
            <v>0.16853932584269662</v>
          </cell>
          <cell r="I199">
            <v>-0.03</v>
          </cell>
        </row>
        <row r="200">
          <cell r="B200"/>
          <cell r="C200" t="e">
            <v>#DIV/0!</v>
          </cell>
          <cell r="D200" t="e">
            <v>#DIV/0!</v>
          </cell>
          <cell r="E200" t="e">
            <v>#DIV/0!</v>
          </cell>
          <cell r="F200">
            <v>-0.14285714285714285</v>
          </cell>
          <cell r="G200">
            <v>4.1666666666666664E-2</v>
          </cell>
          <cell r="H200">
            <v>0.16</v>
          </cell>
          <cell r="I200">
            <v>-0.16</v>
          </cell>
        </row>
        <row r="201">
          <cell r="B201"/>
          <cell r="C201">
            <v>-1.3622603430877902E-2</v>
          </cell>
          <cell r="D201">
            <v>4.4501278772378514E-2</v>
          </cell>
          <cell r="E201">
            <v>-0.9495592556317336</v>
          </cell>
          <cell r="F201">
            <v>2.9126213592233011E-2</v>
          </cell>
          <cell r="G201">
            <v>-0.15094339622641509</v>
          </cell>
          <cell r="H201">
            <v>-4.4444444444444446E-2</v>
          </cell>
          <cell r="I201">
            <v>0.42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201</v>
      </c>
    </row>
    <row r="3" spans="1:1" ht="16" x14ac:dyDescent="0.2">
      <c r="A3" s="38" t="s">
        <v>200</v>
      </c>
    </row>
    <row r="4" spans="1:1" ht="16" x14ac:dyDescent="0.2">
      <c r="A4" s="19" t="s">
        <v>202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1"/>
  <sheetViews>
    <sheetView workbookViewId="0">
      <pane ySplit="1" topLeftCell="A90" activePane="bottomLeft" state="frozen"/>
      <selection pane="bottomLeft" activeCell="B102" sqref="B102:I103"/>
    </sheetView>
  </sheetViews>
  <sheetFormatPr baseColWidth="10" defaultColWidth="8.83203125" defaultRowHeight="15" x14ac:dyDescent="0.2"/>
  <cols>
    <col min="1" max="1" width="100.832031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61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62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63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61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61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64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61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61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6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61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G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>+F10-F11</f>
        <v>4029</v>
      </c>
      <c r="G12" s="66">
        <f t="shared" si="7"/>
        <v>2539</v>
      </c>
      <c r="H12" s="7">
        <f t="shared" ref="H12" si="8">+H10-H11</f>
        <v>5727</v>
      </c>
      <c r="I12" s="7">
        <f>+I10-I11</f>
        <v>6046</v>
      </c>
    </row>
    <row r="13" spans="1:9" ht="16" thickTop="1" x14ac:dyDescent="0.2">
      <c r="A13" s="1" t="s">
        <v>8</v>
      </c>
      <c r="G13" s="67"/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 s="67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 s="67">
        <v>1.6</v>
      </c>
      <c r="H15">
        <v>3.56</v>
      </c>
      <c r="I15">
        <v>3.75</v>
      </c>
    </row>
    <row r="16" spans="1:9" x14ac:dyDescent="0.2">
      <c r="A16" s="1" t="s">
        <v>9</v>
      </c>
      <c r="G16" s="67"/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67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67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/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/>
      <c r="I28" s="3"/>
    </row>
    <row r="29" spans="1:9" x14ac:dyDescent="0.2">
      <c r="A29" s="11" t="s">
        <v>35</v>
      </c>
      <c r="B29" s="3">
        <v>389</v>
      </c>
      <c r="C29" s="3"/>
      <c r="D29" s="3"/>
      <c r="E29" s="3"/>
      <c r="F29" s="3"/>
      <c r="G29" s="3"/>
      <c r="H29" s="3">
        <v>6854</v>
      </c>
      <c r="I29" s="3">
        <v>8420</v>
      </c>
    </row>
    <row r="30" spans="1:9" x14ac:dyDescent="0.2">
      <c r="A30" s="11" t="s">
        <v>36</v>
      </c>
      <c r="B30" s="3">
        <v>1968</v>
      </c>
      <c r="C30" s="3">
        <v>1489</v>
      </c>
      <c r="D30" s="3">
        <v>1150</v>
      </c>
      <c r="E30" s="3">
        <v>1130</v>
      </c>
      <c r="F30" s="3">
        <v>1968</v>
      </c>
      <c r="G30" s="3">
        <v>1653</v>
      </c>
      <c r="H30" s="3">
        <v>1498</v>
      </c>
      <c r="I30" s="3">
        <v>2129</v>
      </c>
    </row>
    <row r="31" spans="1:9" x14ac:dyDescent="0.2">
      <c r="A31" s="4" t="s">
        <v>10</v>
      </c>
      <c r="B31" s="5">
        <f t="shared" ref="B31:H31" si="10">+SUM(B25:B30)</f>
        <v>15976</v>
      </c>
      <c r="C31" s="5">
        <f t="shared" si="10"/>
        <v>15025</v>
      </c>
      <c r="D31" s="5">
        <f t="shared" si="10"/>
        <v>16061</v>
      </c>
      <c r="E31" s="5">
        <f t="shared" si="10"/>
        <v>15134</v>
      </c>
      <c r="F31" s="5">
        <f t="shared" si="10"/>
        <v>16525</v>
      </c>
      <c r="G31" s="5">
        <f t="shared" si="10"/>
        <v>20556</v>
      </c>
      <c r="H31" s="5">
        <f t="shared" si="10"/>
        <v>26291</v>
      </c>
      <c r="I31" s="5">
        <f>+SUM(I25:I30)</f>
        <v>28213</v>
      </c>
    </row>
    <row r="32" spans="1:9" x14ac:dyDescent="0.2">
      <c r="A32" s="2" t="s">
        <v>37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2">
      <c r="A33" s="2" t="s">
        <v>38</v>
      </c>
      <c r="B33" s="3">
        <v>281</v>
      </c>
      <c r="C33" s="3"/>
      <c r="D33" s="3"/>
      <c r="E33" s="3"/>
      <c r="F33" s="3"/>
      <c r="G33" s="3">
        <v>3097</v>
      </c>
      <c r="H33" s="3">
        <v>3113</v>
      </c>
      <c r="I33" s="3">
        <v>2926</v>
      </c>
    </row>
    <row r="34" spans="1:9" x14ac:dyDescent="0.2">
      <c r="A34" s="2" t="s">
        <v>39</v>
      </c>
      <c r="B34" s="3">
        <v>131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2">
      <c r="A35" s="2" t="s">
        <v>40</v>
      </c>
      <c r="B35" s="3">
        <v>2201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2">
      <c r="A36" s="2" t="s">
        <v>41</v>
      </c>
      <c r="B36" s="3"/>
      <c r="C36" s="3">
        <v>2439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6" thickBot="1" x14ac:dyDescent="0.25">
      <c r="A37" s="6" t="s">
        <v>42</v>
      </c>
      <c r="B37" s="7">
        <f t="shared" ref="B37:H37" si="11">+SUM(B31:B36)</f>
        <v>21600</v>
      </c>
      <c r="C37" s="7">
        <f t="shared" si="11"/>
        <v>21396</v>
      </c>
      <c r="D37" s="7">
        <f t="shared" si="11"/>
        <v>23259</v>
      </c>
      <c r="E37" s="7">
        <f t="shared" si="11"/>
        <v>22536</v>
      </c>
      <c r="F37" s="7">
        <f t="shared" si="11"/>
        <v>23717</v>
      </c>
      <c r="G37" s="7">
        <f t="shared" si="11"/>
        <v>31342</v>
      </c>
      <c r="H37" s="7">
        <f t="shared" si="11"/>
        <v>37740</v>
      </c>
      <c r="I37" s="7">
        <f>+SUM(I31:I36)</f>
        <v>40321</v>
      </c>
    </row>
    <row r="38" spans="1:9" ht="16" thickTop="1" x14ac:dyDescent="0.2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2">
      <c r="A40" s="11" t="s">
        <v>45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2">
      <c r="A41" s="11" t="s">
        <v>46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2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2">
      <c r="A43" s="11" t="s">
        <v>47</v>
      </c>
      <c r="C43" s="3">
        <v>3037</v>
      </c>
      <c r="D43" s="3"/>
      <c r="E43" s="3"/>
      <c r="F43" s="3">
        <v>5010</v>
      </c>
      <c r="G43" s="3">
        <v>445</v>
      </c>
      <c r="H43" s="3">
        <v>467</v>
      </c>
      <c r="I43" s="3">
        <v>420</v>
      </c>
    </row>
    <row r="44" spans="1:9" x14ac:dyDescent="0.2">
      <c r="A44" s="11" t="s">
        <v>12</v>
      </c>
      <c r="B44" s="3">
        <v>3951</v>
      </c>
      <c r="C44" s="3">
        <v>85</v>
      </c>
      <c r="D44" s="3">
        <v>3011</v>
      </c>
      <c r="E44" s="3">
        <v>3269</v>
      </c>
      <c r="F44" s="3"/>
      <c r="G44" s="3">
        <v>5184</v>
      </c>
      <c r="H44" s="3">
        <v>6063</v>
      </c>
      <c r="I44" s="3">
        <v>6220</v>
      </c>
    </row>
    <row r="45" spans="1:9" x14ac:dyDescent="0.2">
      <c r="A45" s="11" t="s">
        <v>48</v>
      </c>
      <c r="B45" s="3">
        <v>71</v>
      </c>
      <c r="C45" s="3"/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2">
      <c r="A46" s="4" t="s">
        <v>13</v>
      </c>
      <c r="B46" s="5">
        <f t="shared" ref="B46:H46" si="12">+SUM(B40:B45)</f>
        <v>6334</v>
      </c>
      <c r="C46" s="5">
        <f t="shared" si="12"/>
        <v>5358</v>
      </c>
      <c r="D46" s="5">
        <f t="shared" si="12"/>
        <v>5474</v>
      </c>
      <c r="E46" s="5">
        <f t="shared" si="12"/>
        <v>6040</v>
      </c>
      <c r="F46" s="5">
        <f t="shared" si="12"/>
        <v>7866</v>
      </c>
      <c r="G46" s="5">
        <f t="shared" si="12"/>
        <v>8284</v>
      </c>
      <c r="H46" s="5">
        <f t="shared" si="12"/>
        <v>9674</v>
      </c>
      <c r="I46" s="5">
        <f>+SUM(I40:I45)</f>
        <v>10730</v>
      </c>
    </row>
    <row r="47" spans="1:9" x14ac:dyDescent="0.2">
      <c r="A47" s="2" t="s">
        <v>49</v>
      </c>
      <c r="B47" s="3">
        <v>1079</v>
      </c>
      <c r="C47" s="3">
        <v>2010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2">
      <c r="A48" s="2" t="s">
        <v>50</v>
      </c>
      <c r="B48" s="3"/>
      <c r="C48" s="3"/>
      <c r="D48" s="3"/>
      <c r="E48" s="3"/>
      <c r="F48" s="3"/>
      <c r="G48" s="3">
        <v>2913</v>
      </c>
      <c r="H48" s="3">
        <v>2931</v>
      </c>
      <c r="I48" s="3">
        <v>2777</v>
      </c>
    </row>
    <row r="49" spans="1:9" x14ac:dyDescent="0.2">
      <c r="A49" s="2" t="s">
        <v>51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2">
      <c r="A50" s="2" t="s">
        <v>52</v>
      </c>
      <c r="B50" s="3"/>
      <c r="C50" s="3"/>
      <c r="D50" s="3"/>
      <c r="E50" s="3"/>
      <c r="F50" s="3"/>
      <c r="G50" s="3"/>
      <c r="H50" s="3"/>
      <c r="I50" s="3"/>
    </row>
    <row r="51" spans="1:9" x14ac:dyDescent="0.2">
      <c r="A51" s="11" t="s">
        <v>53</v>
      </c>
      <c r="B51" s="3"/>
      <c r="C51" s="3"/>
      <c r="D51" s="3"/>
      <c r="E51" s="3"/>
      <c r="F51" s="3"/>
      <c r="G51" s="3"/>
      <c r="H51" s="3">
        <v>0</v>
      </c>
      <c r="I51" s="3">
        <v>0</v>
      </c>
    </row>
    <row r="52" spans="1:9" x14ac:dyDescent="0.2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56</v>
      </c>
      <c r="B54" s="3"/>
      <c r="C54" s="3"/>
      <c r="D54" s="3"/>
      <c r="E54" s="3"/>
      <c r="F54" s="3"/>
      <c r="G54" s="3"/>
      <c r="H54" s="3"/>
      <c r="I54" s="3"/>
    </row>
    <row r="55" spans="1:9" x14ac:dyDescent="0.2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2">
      <c r="A56" s="17" t="s">
        <v>58</v>
      </c>
      <c r="B56" s="3">
        <v>6773</v>
      </c>
      <c r="C56" s="3">
        <v>7786</v>
      </c>
      <c r="D56" s="3">
        <v>8638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2">
      <c r="A57" s="17" t="s">
        <v>59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2">
      <c r="A58" s="17" t="s">
        <v>60</v>
      </c>
      <c r="B58" s="3">
        <v>4685</v>
      </c>
      <c r="C58" s="3">
        <v>4151</v>
      </c>
      <c r="D58" s="3">
        <v>3979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2">
      <c r="A59" s="4" t="s">
        <v>61</v>
      </c>
      <c r="B59" s="5">
        <f t="shared" ref="B59:H59" si="13">+SUM(B54:B58)</f>
        <v>12707</v>
      </c>
      <c r="C59" s="5">
        <f t="shared" si="13"/>
        <v>12258</v>
      </c>
      <c r="D59" s="5">
        <f t="shared" si="13"/>
        <v>12407</v>
      </c>
      <c r="E59" s="5">
        <f t="shared" si="13"/>
        <v>9812</v>
      </c>
      <c r="F59" s="5">
        <f t="shared" si="13"/>
        <v>9040</v>
      </c>
      <c r="G59" s="5">
        <f t="shared" si="13"/>
        <v>8055</v>
      </c>
      <c r="H59" s="5">
        <f t="shared" si="13"/>
        <v>12767</v>
      </c>
      <c r="I59" s="5">
        <f>+SUM(I54:I58)</f>
        <v>15281</v>
      </c>
    </row>
    <row r="60" spans="1:9" ht="16" thickBot="1" x14ac:dyDescent="0.25">
      <c r="A60" s="6" t="s">
        <v>62</v>
      </c>
      <c r="B60" s="7">
        <f t="shared" ref="B60:H60" si="14">+SUM(B46:B51)+B59</f>
        <v>21600</v>
      </c>
      <c r="C60" s="7">
        <f t="shared" si="14"/>
        <v>21396</v>
      </c>
      <c r="D60" s="7">
        <f t="shared" si="14"/>
        <v>23259</v>
      </c>
      <c r="E60" s="7">
        <f t="shared" si="14"/>
        <v>22536</v>
      </c>
      <c r="F60" s="7">
        <f t="shared" si="14"/>
        <v>23717</v>
      </c>
      <c r="G60" s="7">
        <f t="shared" si="14"/>
        <v>31342</v>
      </c>
      <c r="H60" s="7">
        <f t="shared" si="14"/>
        <v>37740</v>
      </c>
      <c r="I60" s="7">
        <f>+SUM(I46:I51)+I59</f>
        <v>40321</v>
      </c>
    </row>
    <row r="61" spans="1:9" s="12" customFormat="1" ht="16" thickTop="1" x14ac:dyDescent="0.2">
      <c r="A61" s="12" t="s">
        <v>3</v>
      </c>
      <c r="B61" s="13">
        <f t="shared" ref="B61:H61" si="15">+B60-B37</f>
        <v>0</v>
      </c>
      <c r="C61" s="13">
        <f t="shared" si="15"/>
        <v>0</v>
      </c>
      <c r="D61" s="13">
        <f t="shared" si="15"/>
        <v>0</v>
      </c>
      <c r="E61" s="13">
        <f t="shared" si="15"/>
        <v>0</v>
      </c>
      <c r="F61" s="13">
        <f t="shared" si="15"/>
        <v>0</v>
      </c>
      <c r="G61" s="13">
        <f t="shared" si="15"/>
        <v>0</v>
      </c>
      <c r="H61" s="13">
        <f t="shared" si="15"/>
        <v>0</v>
      </c>
      <c r="I61" s="13">
        <f>+I60-I37</f>
        <v>0</v>
      </c>
    </row>
    <row r="62" spans="1:9" x14ac:dyDescent="0.2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2">
      <c r="A63" t="s">
        <v>15</v>
      </c>
    </row>
    <row r="64" spans="1:9" x14ac:dyDescent="0.2">
      <c r="A64" s="1" t="s">
        <v>63</v>
      </c>
    </row>
    <row r="65" spans="1:9" s="1" customFormat="1" x14ac:dyDescent="0.2">
      <c r="A65" s="10" t="s">
        <v>64</v>
      </c>
      <c r="B65" s="9">
        <v>3273</v>
      </c>
      <c r="C65" s="9">
        <v>3760</v>
      </c>
      <c r="D65" s="9">
        <v>4240</v>
      </c>
      <c r="E65" s="9">
        <v>1933</v>
      </c>
      <c r="F65" s="9">
        <v>4029</v>
      </c>
      <c r="G65" s="9">
        <v>2539</v>
      </c>
      <c r="H65" s="9">
        <f>+H12</f>
        <v>5727</v>
      </c>
      <c r="I65" s="9">
        <f>+I12</f>
        <v>6046</v>
      </c>
    </row>
    <row r="66" spans="1:9" s="1" customFormat="1" x14ac:dyDescent="0.2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11" t="s">
        <v>66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2">
      <c r="A68" s="11" t="s">
        <v>67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2">
      <c r="A69" s="11" t="s">
        <v>68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2">
      <c r="A70" s="11" t="s">
        <v>69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2">
      <c r="A71" s="11" t="s">
        <v>70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2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11" t="s">
        <v>72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2">
      <c r="A74" s="11" t="s">
        <v>73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2">
      <c r="A75" s="11" t="s">
        <v>98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2">
      <c r="A76" s="11" t="s">
        <v>97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2">
      <c r="A77" s="25" t="s">
        <v>74</v>
      </c>
      <c r="B77" s="26">
        <f t="shared" ref="B77:H77" si="16">+SUM(B65:B76)</f>
        <v>4680</v>
      </c>
      <c r="C77" s="26">
        <f t="shared" si="16"/>
        <v>3096</v>
      </c>
      <c r="D77" s="26">
        <f t="shared" si="16"/>
        <v>3640</v>
      </c>
      <c r="E77" s="26">
        <f t="shared" si="16"/>
        <v>4955</v>
      </c>
      <c r="F77" s="26">
        <f t="shared" si="16"/>
        <v>5903</v>
      </c>
      <c r="G77" s="26">
        <f t="shared" si="16"/>
        <v>2485</v>
      </c>
      <c r="H77" s="26">
        <f t="shared" si="16"/>
        <v>6657</v>
      </c>
      <c r="I77" s="26">
        <f>+SUM(I65:I76)</f>
        <v>5188</v>
      </c>
    </row>
    <row r="78" spans="1:9" x14ac:dyDescent="0.2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2" t="s">
        <v>76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2">
      <c r="A80" s="2" t="s">
        <v>77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2">
      <c r="A81" s="2" t="s">
        <v>78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2">
      <c r="A82" s="2" t="s">
        <v>203</v>
      </c>
      <c r="B82" s="3">
        <v>-150</v>
      </c>
      <c r="C82" s="3">
        <v>150</v>
      </c>
      <c r="D82" s="3"/>
      <c r="E82" s="3"/>
      <c r="F82" s="3"/>
      <c r="G82" s="3"/>
      <c r="H82" s="3"/>
      <c r="I82" s="3"/>
    </row>
    <row r="83" spans="1:9" x14ac:dyDescent="0.2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">
      <c r="A84" s="2" t="s">
        <v>204</v>
      </c>
      <c r="B84" s="3">
        <v>3</v>
      </c>
      <c r="C84" s="3">
        <v>10</v>
      </c>
      <c r="D84" s="3">
        <v>13</v>
      </c>
      <c r="E84" s="3">
        <v>3</v>
      </c>
      <c r="F84" s="3">
        <v>5</v>
      </c>
      <c r="G84" s="3"/>
      <c r="H84" s="3"/>
      <c r="I84" s="3"/>
    </row>
    <row r="85" spans="1:9" x14ac:dyDescent="0.2">
      <c r="A85" s="2" t="s">
        <v>79</v>
      </c>
      <c r="B85" s="3"/>
      <c r="C85" s="3">
        <v>6</v>
      </c>
      <c r="D85" s="3">
        <v>-34</v>
      </c>
      <c r="E85" s="3">
        <v>-25</v>
      </c>
      <c r="F85" s="3"/>
      <c r="G85" s="3">
        <v>31</v>
      </c>
      <c r="H85" s="3">
        <v>171</v>
      </c>
      <c r="I85" s="3">
        <v>-19</v>
      </c>
    </row>
    <row r="86" spans="1:9" x14ac:dyDescent="0.2">
      <c r="A86" s="27" t="s">
        <v>80</v>
      </c>
      <c r="B86" s="26">
        <f t="shared" ref="B86:H86" si="17">+SUM(B79:B85)</f>
        <v>-175</v>
      </c>
      <c r="C86" s="26">
        <f t="shared" si="17"/>
        <v>-1034</v>
      </c>
      <c r="D86" s="26">
        <f t="shared" si="17"/>
        <v>-1008</v>
      </c>
      <c r="E86" s="26">
        <f t="shared" si="17"/>
        <v>276</v>
      </c>
      <c r="F86" s="26">
        <f t="shared" si="17"/>
        <v>-264</v>
      </c>
      <c r="G86" s="26">
        <f t="shared" si="17"/>
        <v>-1028</v>
      </c>
      <c r="H86" s="26">
        <f t="shared" si="17"/>
        <v>-3800</v>
      </c>
      <c r="I86" s="26">
        <f>+SUM(I79:I85)</f>
        <v>-1524</v>
      </c>
    </row>
    <row r="87" spans="1:9" x14ac:dyDescent="0.2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2" t="s">
        <v>82</v>
      </c>
      <c r="B88" s="3"/>
      <c r="C88" s="3">
        <v>981</v>
      </c>
      <c r="D88" s="3">
        <v>1482</v>
      </c>
      <c r="E88" s="3"/>
      <c r="F88" s="3">
        <v>0</v>
      </c>
      <c r="G88" s="3">
        <v>6134</v>
      </c>
      <c r="H88" s="3">
        <v>0</v>
      </c>
      <c r="I88" s="3">
        <v>0</v>
      </c>
    </row>
    <row r="89" spans="1:9" x14ac:dyDescent="0.2">
      <c r="A89" s="2" t="s">
        <v>205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/>
      <c r="H89" s="3"/>
      <c r="I89" s="3"/>
    </row>
    <row r="90" spans="1:9" x14ac:dyDescent="0.2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2">
      <c r="A91" s="2" t="s">
        <v>206</v>
      </c>
      <c r="B91" s="3">
        <v>-19</v>
      </c>
      <c r="C91" s="3">
        <v>-7</v>
      </c>
      <c r="D91" s="3">
        <v>-17</v>
      </c>
      <c r="E91" s="3">
        <v>-23</v>
      </c>
      <c r="F91" s="3">
        <v>-27</v>
      </c>
      <c r="G91" s="3"/>
      <c r="H91" s="3"/>
      <c r="I91" s="3"/>
    </row>
    <row r="92" spans="1:9" x14ac:dyDescent="0.2">
      <c r="A92" s="2" t="s">
        <v>84</v>
      </c>
      <c r="B92" s="3"/>
      <c r="C92" s="3"/>
      <c r="D92" s="3">
        <v>489</v>
      </c>
      <c r="E92" s="3"/>
      <c r="F92" s="3"/>
      <c r="G92" s="3"/>
      <c r="H92" s="3">
        <v>-197</v>
      </c>
      <c r="I92" s="3">
        <v>0</v>
      </c>
    </row>
    <row r="93" spans="1:9" x14ac:dyDescent="0.2">
      <c r="A93" s="2" t="s">
        <v>85</v>
      </c>
      <c r="B93" s="3">
        <v>514</v>
      </c>
      <c r="C93" s="3">
        <v>507</v>
      </c>
      <c r="D93" s="3">
        <v>177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2">
      <c r="A94" s="2" t="s">
        <v>207</v>
      </c>
      <c r="B94" s="3">
        <v>218</v>
      </c>
      <c r="C94" s="3">
        <v>281</v>
      </c>
      <c r="D94" s="3"/>
      <c r="E94" s="3"/>
      <c r="F94" s="3"/>
      <c r="G94" s="3"/>
      <c r="H94" s="3"/>
      <c r="I94" s="3"/>
    </row>
    <row r="95" spans="1:9" x14ac:dyDescent="0.2">
      <c r="A95" s="2" t="s">
        <v>16</v>
      </c>
      <c r="B95" s="3">
        <v>-2534</v>
      </c>
      <c r="C95" s="3">
        <v>-3238</v>
      </c>
      <c r="D95" s="3">
        <v>-3223</v>
      </c>
      <c r="E95" s="3">
        <v>-4254</v>
      </c>
      <c r="F95" s="3">
        <v>-4286</v>
      </c>
      <c r="G95" s="3">
        <v>-3067</v>
      </c>
      <c r="H95" s="3">
        <v>-608</v>
      </c>
      <c r="I95" s="3">
        <v>-4014</v>
      </c>
    </row>
    <row r="96" spans="1:9" x14ac:dyDescent="0.2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2">
      <c r="A97" s="2" t="s">
        <v>208</v>
      </c>
      <c r="B97" s="3"/>
      <c r="C97" s="3"/>
      <c r="D97" s="3"/>
      <c r="E97" s="3">
        <v>-55</v>
      </c>
      <c r="F97" s="3">
        <v>-17</v>
      </c>
      <c r="G97" s="3"/>
      <c r="H97" s="3"/>
      <c r="I97" s="3"/>
    </row>
    <row r="98" spans="1:9" x14ac:dyDescent="0.2">
      <c r="A98" s="2" t="s">
        <v>87</v>
      </c>
      <c r="B98" s="3"/>
      <c r="C98" s="3"/>
      <c r="D98" s="3"/>
      <c r="E98" s="3"/>
      <c r="F98" s="3"/>
      <c r="G98" s="3">
        <v>-58</v>
      </c>
      <c r="H98" s="3">
        <v>-136</v>
      </c>
      <c r="I98" s="3">
        <v>-151</v>
      </c>
    </row>
    <row r="99" spans="1:9" x14ac:dyDescent="0.2">
      <c r="A99" s="27" t="s">
        <v>88</v>
      </c>
      <c r="B99" s="26">
        <f t="shared" ref="B99:H99" si="18">+SUM(B88:B98)</f>
        <v>-2790</v>
      </c>
      <c r="C99" s="26">
        <f t="shared" si="18"/>
        <v>-2671</v>
      </c>
      <c r="D99" s="26">
        <f t="shared" si="18"/>
        <v>-1942</v>
      </c>
      <c r="E99" s="26">
        <f t="shared" si="18"/>
        <v>-4835</v>
      </c>
      <c r="F99" s="26">
        <f t="shared" si="18"/>
        <v>-5293</v>
      </c>
      <c r="G99" s="26">
        <f t="shared" si="18"/>
        <v>2491</v>
      </c>
      <c r="H99" s="26">
        <f t="shared" si="18"/>
        <v>-1459</v>
      </c>
      <c r="I99" s="26">
        <f>+SUM(I88:I98)</f>
        <v>-4836</v>
      </c>
    </row>
    <row r="100" spans="1:9" x14ac:dyDescent="0.2">
      <c r="A100" s="2" t="s">
        <v>89</v>
      </c>
      <c r="B100" s="3"/>
      <c r="C100" s="3"/>
      <c r="D100" s="3"/>
      <c r="E100" s="3"/>
      <c r="F100" s="3"/>
      <c r="G100" s="3"/>
      <c r="H100" s="3">
        <v>143</v>
      </c>
      <c r="I100" s="3">
        <v>-143</v>
      </c>
    </row>
    <row r="101" spans="1:9" x14ac:dyDescent="0.2">
      <c r="A101" s="27" t="s">
        <v>90</v>
      </c>
      <c r="B101" s="26">
        <f>+B77+B86+B99+B100</f>
        <v>1715</v>
      </c>
      <c r="C101" s="26">
        <f t="shared" ref="C101:H101" si="19">+C77+C86+C99+C100</f>
        <v>-609</v>
      </c>
      <c r="D101" s="26">
        <f t="shared" si="19"/>
        <v>690</v>
      </c>
      <c r="E101" s="26">
        <f t="shared" si="19"/>
        <v>396</v>
      </c>
      <c r="F101" s="26">
        <f t="shared" si="19"/>
        <v>346</v>
      </c>
      <c r="G101" s="26">
        <f t="shared" si="19"/>
        <v>3948</v>
      </c>
      <c r="H101" s="26">
        <f t="shared" si="19"/>
        <v>1541</v>
      </c>
      <c r="I101" s="26">
        <f>+I77+I86+I99+I100</f>
        <v>-1315</v>
      </c>
    </row>
    <row r="102" spans="1:9" x14ac:dyDescent="0.2">
      <c r="A102" t="s">
        <v>91</v>
      </c>
      <c r="B102" s="3">
        <v>2220</v>
      </c>
      <c r="C102" s="3">
        <v>3852</v>
      </c>
      <c r="D102" s="3">
        <v>3138</v>
      </c>
      <c r="E102" s="3">
        <v>3808</v>
      </c>
      <c r="F102" s="3">
        <v>4249</v>
      </c>
      <c r="G102" s="3">
        <v>4466</v>
      </c>
      <c r="H102" s="3">
        <v>8348</v>
      </c>
      <c r="I102" s="3">
        <f>+H103</f>
        <v>9889</v>
      </c>
    </row>
    <row r="103" spans="1:9" ht="16" thickBot="1" x14ac:dyDescent="0.25">
      <c r="A103" s="6" t="s">
        <v>92</v>
      </c>
      <c r="B103" s="7">
        <v>3852</v>
      </c>
      <c r="C103" s="7">
        <v>3138</v>
      </c>
      <c r="D103" s="7">
        <v>3808</v>
      </c>
      <c r="E103" s="7">
        <v>4249</v>
      </c>
      <c r="F103" s="7">
        <v>4466</v>
      </c>
      <c r="G103" s="7">
        <v>8348</v>
      </c>
      <c r="H103" s="7">
        <f>+H101+H102</f>
        <v>9889</v>
      </c>
      <c r="I103" s="7">
        <f>+I101+I102</f>
        <v>8574</v>
      </c>
    </row>
    <row r="104" spans="1:9" s="12" customFormat="1" ht="16" thickTop="1" x14ac:dyDescent="0.2">
      <c r="A104" s="12" t="s">
        <v>19</v>
      </c>
      <c r="B104" s="13">
        <f t="shared" ref="B104:H104" si="20">+B103-B25</f>
        <v>0</v>
      </c>
      <c r="C104" s="13">
        <f t="shared" si="20"/>
        <v>0</v>
      </c>
      <c r="D104" s="13">
        <f t="shared" si="20"/>
        <v>0</v>
      </c>
      <c r="E104" s="13">
        <f t="shared" si="20"/>
        <v>0</v>
      </c>
      <c r="F104" s="13">
        <f t="shared" si="20"/>
        <v>0</v>
      </c>
      <c r="G104" s="13">
        <f t="shared" si="20"/>
        <v>0</v>
      </c>
      <c r="H104" s="13">
        <f t="shared" si="20"/>
        <v>0</v>
      </c>
      <c r="I104" s="13">
        <f>+I103-I25</f>
        <v>0</v>
      </c>
    </row>
    <row r="105" spans="1:9" x14ac:dyDescent="0.2">
      <c r="A105" t="s">
        <v>93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2" t="s">
        <v>17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11" t="s">
        <v>94</v>
      </c>
      <c r="B107" s="3">
        <v>53</v>
      </c>
      <c r="C107" s="3">
        <v>70</v>
      </c>
      <c r="D107" s="3">
        <v>98</v>
      </c>
      <c r="E107" s="3">
        <v>125</v>
      </c>
      <c r="F107" s="3">
        <v>153</v>
      </c>
      <c r="G107" s="3">
        <v>140</v>
      </c>
      <c r="H107" s="3">
        <v>293</v>
      </c>
      <c r="I107" s="3">
        <v>290</v>
      </c>
    </row>
    <row r="108" spans="1:9" x14ac:dyDescent="0.2">
      <c r="A108" s="11" t="s">
        <v>18</v>
      </c>
      <c r="B108" s="3">
        <v>1262</v>
      </c>
      <c r="C108" s="3">
        <v>748</v>
      </c>
      <c r="D108" s="3">
        <v>703</v>
      </c>
      <c r="E108" s="3">
        <v>529</v>
      </c>
      <c r="F108" s="3">
        <v>757</v>
      </c>
      <c r="G108" s="3">
        <v>1028</v>
      </c>
      <c r="H108" s="3">
        <v>1177</v>
      </c>
      <c r="I108" s="3">
        <v>1231</v>
      </c>
    </row>
    <row r="109" spans="1:9" x14ac:dyDescent="0.2">
      <c r="A109" s="11" t="s">
        <v>95</v>
      </c>
      <c r="B109" s="3">
        <v>206</v>
      </c>
      <c r="C109" s="3">
        <v>252</v>
      </c>
      <c r="D109" s="3">
        <v>266</v>
      </c>
      <c r="E109" s="3">
        <v>294</v>
      </c>
      <c r="F109" s="3">
        <v>160</v>
      </c>
      <c r="G109" s="3">
        <v>121</v>
      </c>
      <c r="H109" s="3">
        <v>179</v>
      </c>
      <c r="I109" s="3">
        <v>160</v>
      </c>
    </row>
    <row r="110" spans="1:9" x14ac:dyDescent="0.2">
      <c r="A110" s="11" t="s">
        <v>96</v>
      </c>
      <c r="B110" s="3">
        <v>240</v>
      </c>
      <c r="C110" s="3">
        <v>271</v>
      </c>
      <c r="D110" s="3">
        <v>300</v>
      </c>
      <c r="E110" s="3">
        <v>320</v>
      </c>
      <c r="F110" s="3">
        <v>347</v>
      </c>
      <c r="G110" s="3">
        <v>385</v>
      </c>
      <c r="H110" s="3">
        <v>438</v>
      </c>
      <c r="I110" s="3">
        <v>480</v>
      </c>
    </row>
    <row r="112" spans="1:9" x14ac:dyDescent="0.2">
      <c r="A112" s="14" t="s">
        <v>99</v>
      </c>
      <c r="B112" s="14"/>
      <c r="C112" s="14"/>
      <c r="D112" s="14"/>
      <c r="E112" s="14"/>
      <c r="F112" s="14"/>
      <c r="G112" s="14"/>
      <c r="H112" s="14"/>
      <c r="I112" s="14"/>
    </row>
    <row r="113" spans="1:9" x14ac:dyDescent="0.2">
      <c r="A113" s="28" t="s">
        <v>109</v>
      </c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2" t="s">
        <v>100</v>
      </c>
      <c r="B114" s="3">
        <f t="shared" ref="B114:F114" si="21">+SUM(B115:B117)</f>
        <v>13740</v>
      </c>
      <c r="C114" s="3">
        <f t="shared" si="21"/>
        <v>14764</v>
      </c>
      <c r="D114" s="3">
        <f t="shared" si="21"/>
        <v>15216</v>
      </c>
      <c r="E114" s="3">
        <f t="shared" si="21"/>
        <v>14855</v>
      </c>
      <c r="F114" s="3">
        <f t="shared" si="21"/>
        <v>15902</v>
      </c>
      <c r="G114" s="3">
        <f>+SUM(G115:G117)</f>
        <v>14484</v>
      </c>
      <c r="H114" s="3">
        <f t="shared" ref="H114" si="22">+SUM(H115:H117)</f>
        <v>17179</v>
      </c>
      <c r="I114" s="3">
        <f>+SUM(I115:I117)</f>
        <v>18353</v>
      </c>
    </row>
    <row r="115" spans="1:9" x14ac:dyDescent="0.2">
      <c r="A115" s="11" t="s">
        <v>113</v>
      </c>
      <c r="B115">
        <v>8506</v>
      </c>
      <c r="C115">
        <v>9299</v>
      </c>
      <c r="D115">
        <v>9684</v>
      </c>
      <c r="E115">
        <v>9322</v>
      </c>
      <c r="F115">
        <v>10045</v>
      </c>
      <c r="G115">
        <v>9329</v>
      </c>
      <c r="H115" s="8">
        <v>11644</v>
      </c>
      <c r="I115" s="8">
        <v>12228</v>
      </c>
    </row>
    <row r="116" spans="1:9" x14ac:dyDescent="0.2">
      <c r="A116" s="11" t="s">
        <v>114</v>
      </c>
      <c r="B116">
        <v>4410</v>
      </c>
      <c r="C116">
        <v>4746</v>
      </c>
      <c r="D116">
        <v>4886</v>
      </c>
      <c r="E116">
        <v>4938</v>
      </c>
      <c r="F116">
        <v>5260</v>
      </c>
      <c r="G116">
        <v>4639</v>
      </c>
      <c r="H116" s="8">
        <v>5028</v>
      </c>
      <c r="I116" s="8">
        <v>5492</v>
      </c>
    </row>
    <row r="117" spans="1:9" x14ac:dyDescent="0.2">
      <c r="A117" s="11" t="s">
        <v>115</v>
      </c>
      <c r="B117">
        <v>824</v>
      </c>
      <c r="C117">
        <v>719</v>
      </c>
      <c r="D117">
        <v>646</v>
      </c>
      <c r="E117">
        <v>595</v>
      </c>
      <c r="F117">
        <v>597</v>
      </c>
      <c r="G117">
        <v>516</v>
      </c>
      <c r="H117">
        <v>507</v>
      </c>
      <c r="I117">
        <v>633</v>
      </c>
    </row>
    <row r="118" spans="1:9" x14ac:dyDescent="0.2">
      <c r="A118" s="2" t="s">
        <v>101</v>
      </c>
      <c r="B118" s="3">
        <f t="shared" ref="B118" si="23">+SUM(B119:B121)</f>
        <v>7126</v>
      </c>
      <c r="C118" s="3">
        <f>+SUM(C119:C121)</f>
        <v>7315</v>
      </c>
      <c r="D118" s="3">
        <f t="shared" ref="D118:G118" si="24">+SUM(D119:D121)</f>
        <v>7698</v>
      </c>
      <c r="E118" s="3">
        <f t="shared" si="24"/>
        <v>9242</v>
      </c>
      <c r="F118" s="3">
        <f t="shared" si="24"/>
        <v>9812</v>
      </c>
      <c r="G118" s="3">
        <f t="shared" si="24"/>
        <v>9347</v>
      </c>
      <c r="H118" s="3">
        <f t="shared" ref="H118" si="25">+SUM(H119:H121)</f>
        <v>11456</v>
      </c>
      <c r="I118" s="3">
        <f>+SUM(I119:I121)</f>
        <v>12479</v>
      </c>
    </row>
    <row r="119" spans="1:9" x14ac:dyDescent="0.2">
      <c r="A119" s="11" t="s">
        <v>113</v>
      </c>
      <c r="B119">
        <v>4703</v>
      </c>
      <c r="C119">
        <v>4867</v>
      </c>
      <c r="D119">
        <f>4068+927</f>
        <v>4995</v>
      </c>
      <c r="E119">
        <v>5875</v>
      </c>
      <c r="F119">
        <v>6293</v>
      </c>
      <c r="G119">
        <v>5892</v>
      </c>
      <c r="H119" s="8">
        <v>6970</v>
      </c>
      <c r="I119" s="8">
        <v>7388</v>
      </c>
    </row>
    <row r="120" spans="1:9" x14ac:dyDescent="0.2">
      <c r="A120" s="11" t="s">
        <v>114</v>
      </c>
      <c r="B120">
        <v>2050</v>
      </c>
      <c r="C120">
        <v>2091</v>
      </c>
      <c r="D120">
        <f>1868+471</f>
        <v>2339</v>
      </c>
      <c r="E120">
        <v>2940</v>
      </c>
      <c r="F120">
        <v>3087</v>
      </c>
      <c r="G120">
        <v>3053</v>
      </c>
      <c r="H120" s="8">
        <v>3996</v>
      </c>
      <c r="I120" s="8">
        <v>4527</v>
      </c>
    </row>
    <row r="121" spans="1:9" x14ac:dyDescent="0.2">
      <c r="A121" s="11" t="s">
        <v>115</v>
      </c>
      <c r="B121">
        <v>373</v>
      </c>
      <c r="C121">
        <v>357</v>
      </c>
      <c r="D121">
        <f>275+89</f>
        <v>364</v>
      </c>
      <c r="E121">
        <v>427</v>
      </c>
      <c r="F121">
        <v>432</v>
      </c>
      <c r="G121">
        <v>402</v>
      </c>
      <c r="H121">
        <v>490</v>
      </c>
      <c r="I121">
        <v>564</v>
      </c>
    </row>
    <row r="122" spans="1:9" x14ac:dyDescent="0.2">
      <c r="A122" s="2" t="s">
        <v>102</v>
      </c>
      <c r="B122" s="3">
        <f t="shared" ref="B122:G122" si="26">+SUM(B123:B125)</f>
        <v>3067</v>
      </c>
      <c r="C122" s="3">
        <f t="shared" si="26"/>
        <v>3785</v>
      </c>
      <c r="D122" s="3">
        <f t="shared" si="26"/>
        <v>4237</v>
      </c>
      <c r="E122" s="3">
        <f t="shared" si="26"/>
        <v>5134</v>
      </c>
      <c r="F122" s="3">
        <f t="shared" si="26"/>
        <v>6208</v>
      </c>
      <c r="G122" s="3">
        <f t="shared" si="26"/>
        <v>6679</v>
      </c>
      <c r="H122" s="3">
        <f t="shared" ref="H122" si="27">+SUM(H123:H125)</f>
        <v>8290</v>
      </c>
      <c r="I122" s="3">
        <f>+SUM(I123:I125)</f>
        <v>7547</v>
      </c>
    </row>
    <row r="123" spans="1:9" x14ac:dyDescent="0.2">
      <c r="A123" s="11" t="s">
        <v>113</v>
      </c>
      <c r="B123">
        <v>2016</v>
      </c>
      <c r="C123">
        <v>2599</v>
      </c>
      <c r="D123">
        <v>2920</v>
      </c>
      <c r="E123">
        <v>3496</v>
      </c>
      <c r="F123">
        <v>4262</v>
      </c>
      <c r="G123">
        <v>4635</v>
      </c>
      <c r="H123" s="8">
        <v>5748</v>
      </c>
      <c r="I123" s="8">
        <v>5416</v>
      </c>
    </row>
    <row r="124" spans="1:9" x14ac:dyDescent="0.2">
      <c r="A124" s="11" t="s">
        <v>114</v>
      </c>
      <c r="B124">
        <v>925</v>
      </c>
      <c r="C124">
        <v>1055</v>
      </c>
      <c r="D124">
        <v>1188</v>
      </c>
      <c r="E124">
        <v>1508</v>
      </c>
      <c r="F124">
        <v>1808</v>
      </c>
      <c r="G124">
        <v>1896</v>
      </c>
      <c r="H124" s="8">
        <v>2347</v>
      </c>
      <c r="I124" s="8">
        <v>1938</v>
      </c>
    </row>
    <row r="125" spans="1:9" x14ac:dyDescent="0.2">
      <c r="A125" s="11" t="s">
        <v>115</v>
      </c>
      <c r="B125">
        <v>126</v>
      </c>
      <c r="C125">
        <v>131</v>
      </c>
      <c r="D125">
        <v>129</v>
      </c>
      <c r="E125">
        <v>130</v>
      </c>
      <c r="F125">
        <v>138</v>
      </c>
      <c r="G125">
        <v>148</v>
      </c>
      <c r="H125">
        <v>195</v>
      </c>
      <c r="I125">
        <v>193</v>
      </c>
    </row>
    <row r="126" spans="1:9" x14ac:dyDescent="0.2">
      <c r="A126" s="2" t="s">
        <v>106</v>
      </c>
      <c r="B126" s="3">
        <f t="shared" ref="B126" si="28">+SUM(B127:B129)</f>
        <v>4653</v>
      </c>
      <c r="C126" s="3">
        <f>+SUM(C127:C129)</f>
        <v>4570</v>
      </c>
      <c r="D126" s="3">
        <f>SUM(D127:D129)</f>
        <v>5009</v>
      </c>
      <c r="E126" s="3">
        <f t="shared" ref="E126:G126" si="29">+SUM(E127:E129)</f>
        <v>5166</v>
      </c>
      <c r="F126" s="3">
        <f t="shared" si="29"/>
        <v>5254</v>
      </c>
      <c r="G126" s="3">
        <f t="shared" si="29"/>
        <v>5028</v>
      </c>
      <c r="H126" s="3">
        <f t="shared" ref="H126" si="30">+SUM(H127:H129)</f>
        <v>5343</v>
      </c>
      <c r="I126" s="3">
        <f>+SUM(I127:I129)</f>
        <v>5955</v>
      </c>
    </row>
    <row r="127" spans="1:9" x14ac:dyDescent="0.2">
      <c r="A127" s="11" t="s">
        <v>113</v>
      </c>
      <c r="B127">
        <v>3093</v>
      </c>
      <c r="C127">
        <f>570+2536</f>
        <v>3106</v>
      </c>
      <c r="D127">
        <v>3482</v>
      </c>
      <c r="E127">
        <v>3575</v>
      </c>
      <c r="F127">
        <v>3622</v>
      </c>
      <c r="G127">
        <v>3449</v>
      </c>
      <c r="H127" s="8">
        <v>3659</v>
      </c>
      <c r="I127" s="8">
        <v>4111</v>
      </c>
    </row>
    <row r="128" spans="1:9" x14ac:dyDescent="0.2">
      <c r="A128" s="11" t="s">
        <v>114</v>
      </c>
      <c r="B128">
        <v>1251</v>
      </c>
      <c r="C128">
        <f>228+947</f>
        <v>1175</v>
      </c>
      <c r="D128">
        <v>1241</v>
      </c>
      <c r="E128">
        <v>1347</v>
      </c>
      <c r="F128">
        <v>1395</v>
      </c>
      <c r="G128">
        <v>1365</v>
      </c>
      <c r="H128" s="8">
        <v>1494</v>
      </c>
      <c r="I128" s="8">
        <v>1610</v>
      </c>
    </row>
    <row r="129" spans="1:9" x14ac:dyDescent="0.2">
      <c r="A129" s="11" t="s">
        <v>115</v>
      </c>
      <c r="B129">
        <v>309</v>
      </c>
      <c r="C129">
        <f>71+218</f>
        <v>289</v>
      </c>
      <c r="D129">
        <v>286</v>
      </c>
      <c r="E129">
        <v>244</v>
      </c>
      <c r="F129">
        <v>237</v>
      </c>
      <c r="G129">
        <v>214</v>
      </c>
      <c r="H129">
        <v>190</v>
      </c>
      <c r="I129">
        <v>234</v>
      </c>
    </row>
    <row r="130" spans="1:9" x14ac:dyDescent="0.2">
      <c r="A130" s="2" t="s">
        <v>107</v>
      </c>
      <c r="B130" s="3">
        <v>115</v>
      </c>
      <c r="C130" s="3">
        <v>73</v>
      </c>
      <c r="D130" s="3">
        <v>73</v>
      </c>
      <c r="E130" s="3">
        <v>88</v>
      </c>
      <c r="F130" s="3">
        <v>42</v>
      </c>
      <c r="G130" s="3">
        <v>30</v>
      </c>
      <c r="H130" s="3">
        <v>25</v>
      </c>
      <c r="I130" s="3">
        <v>102</v>
      </c>
    </row>
    <row r="131" spans="1:9" x14ac:dyDescent="0.2">
      <c r="A131" s="4" t="s">
        <v>103</v>
      </c>
      <c r="B131" s="5">
        <f t="shared" ref="B131:G131" si="31">+B114+B118+B122+B126+B130</f>
        <v>28701</v>
      </c>
      <c r="C131" s="5">
        <f t="shared" si="31"/>
        <v>30507</v>
      </c>
      <c r="D131" s="5">
        <f t="shared" si="31"/>
        <v>32233</v>
      </c>
      <c r="E131" s="5">
        <f t="shared" si="31"/>
        <v>34485</v>
      </c>
      <c r="F131" s="5">
        <f t="shared" si="31"/>
        <v>37218</v>
      </c>
      <c r="G131" s="5">
        <f t="shared" si="31"/>
        <v>35568</v>
      </c>
      <c r="H131" s="5">
        <f t="shared" ref="H131:I131" si="32">+H114+H118+H122+H126+H130</f>
        <v>42293</v>
      </c>
      <c r="I131" s="5">
        <f t="shared" si="32"/>
        <v>44436</v>
      </c>
    </row>
    <row r="132" spans="1:9" x14ac:dyDescent="0.2">
      <c r="A132" s="2" t="s">
        <v>104</v>
      </c>
      <c r="B132" s="3">
        <v>1982</v>
      </c>
      <c r="C132" s="3">
        <v>1955</v>
      </c>
      <c r="D132" s="3">
        <v>2042</v>
      </c>
      <c r="E132" s="3">
        <v>1886</v>
      </c>
      <c r="F132" s="3">
        <v>1906</v>
      </c>
      <c r="G132" s="3">
        <v>1846</v>
      </c>
      <c r="H132" s="3">
        <f>+SUM(H133:H136)</f>
        <v>2205</v>
      </c>
      <c r="I132" s="3">
        <f>+SUM(I133:I136)</f>
        <v>2346</v>
      </c>
    </row>
    <row r="133" spans="1:9" x14ac:dyDescent="0.2">
      <c r="A133" s="11" t="s">
        <v>113</v>
      </c>
      <c r="B133" s="3"/>
      <c r="C133" s="3"/>
      <c r="D133" s="3"/>
      <c r="E133" s="3">
        <v>1611</v>
      </c>
      <c r="F133" s="3">
        <v>1658</v>
      </c>
      <c r="G133" s="3">
        <v>1642</v>
      </c>
      <c r="H133" s="3">
        <v>1986</v>
      </c>
      <c r="I133" s="3">
        <v>2094</v>
      </c>
    </row>
    <row r="134" spans="1:9" x14ac:dyDescent="0.2">
      <c r="A134" s="11" t="s">
        <v>114</v>
      </c>
      <c r="B134" s="3"/>
      <c r="C134" s="3"/>
      <c r="D134" s="3"/>
      <c r="E134" s="3">
        <v>144</v>
      </c>
      <c r="F134" s="3">
        <v>118</v>
      </c>
      <c r="G134" s="3">
        <v>89</v>
      </c>
      <c r="H134" s="3">
        <v>104</v>
      </c>
      <c r="I134" s="3">
        <v>103</v>
      </c>
    </row>
    <row r="135" spans="1:9" x14ac:dyDescent="0.2">
      <c r="A135" s="11" t="s">
        <v>115</v>
      </c>
      <c r="B135" s="3"/>
      <c r="C135" s="3"/>
      <c r="D135" s="3"/>
      <c r="E135" s="3">
        <v>28</v>
      </c>
      <c r="F135" s="3">
        <v>24</v>
      </c>
      <c r="G135" s="3">
        <v>25</v>
      </c>
      <c r="H135" s="3">
        <v>29</v>
      </c>
      <c r="I135" s="3">
        <v>26</v>
      </c>
    </row>
    <row r="136" spans="1:9" x14ac:dyDescent="0.2">
      <c r="A136" s="11" t="s">
        <v>121</v>
      </c>
      <c r="B136" s="3"/>
      <c r="C136" s="3"/>
      <c r="D136" s="3"/>
      <c r="E136" s="3">
        <v>103</v>
      </c>
      <c r="F136" s="3">
        <v>106</v>
      </c>
      <c r="G136" s="3">
        <v>90</v>
      </c>
      <c r="H136" s="3">
        <v>86</v>
      </c>
      <c r="I136" s="3">
        <v>123</v>
      </c>
    </row>
    <row r="137" spans="1:9" x14ac:dyDescent="0.2">
      <c r="A137" s="2" t="s">
        <v>108</v>
      </c>
      <c r="B137" s="3">
        <v>-82</v>
      </c>
      <c r="C137" s="3">
        <v>-86</v>
      </c>
      <c r="D137" s="3">
        <v>75</v>
      </c>
      <c r="E137" s="3">
        <v>26</v>
      </c>
      <c r="F137" s="3">
        <v>-7</v>
      </c>
      <c r="G137" s="3">
        <v>-11</v>
      </c>
      <c r="H137" s="3">
        <v>40</v>
      </c>
      <c r="I137" s="3">
        <v>-72</v>
      </c>
    </row>
    <row r="138" spans="1:9" ht="16" thickBot="1" x14ac:dyDescent="0.25">
      <c r="A138" s="6" t="s">
        <v>105</v>
      </c>
      <c r="B138" s="7">
        <f t="shared" ref="B138:H138" si="33">+B131+B132+B137</f>
        <v>30601</v>
      </c>
      <c r="C138" s="7">
        <f t="shared" si="33"/>
        <v>32376</v>
      </c>
      <c r="D138" s="7">
        <f t="shared" si="33"/>
        <v>34350</v>
      </c>
      <c r="E138" s="7">
        <f t="shared" si="33"/>
        <v>36397</v>
      </c>
      <c r="F138" s="7">
        <f t="shared" si="33"/>
        <v>39117</v>
      </c>
      <c r="G138" s="7">
        <f t="shared" si="33"/>
        <v>37403</v>
      </c>
      <c r="H138" s="7">
        <f t="shared" si="33"/>
        <v>44538</v>
      </c>
      <c r="I138" s="7">
        <f>+I131+I132+I137</f>
        <v>46710</v>
      </c>
    </row>
    <row r="139" spans="1:9" s="12" customFormat="1" ht="16" thickTop="1" x14ac:dyDescent="0.2">
      <c r="A139" s="12" t="s">
        <v>111</v>
      </c>
      <c r="B139" s="13">
        <f>+I138-I2</f>
        <v>0</v>
      </c>
      <c r="C139" s="13">
        <f t="shared" ref="C139:G139" si="34">+C138-C2</f>
        <v>0</v>
      </c>
      <c r="D139" s="13">
        <f t="shared" si="34"/>
        <v>0</v>
      </c>
      <c r="E139" s="13">
        <f t="shared" si="34"/>
        <v>0</v>
      </c>
      <c r="F139" s="13">
        <f t="shared" si="34"/>
        <v>0</v>
      </c>
      <c r="G139" s="13">
        <f t="shared" si="34"/>
        <v>0</v>
      </c>
      <c r="H139" s="13">
        <f>+H138-H2</f>
        <v>0</v>
      </c>
    </row>
    <row r="140" spans="1:9" x14ac:dyDescent="0.2">
      <c r="A140" s="1" t="s">
        <v>110</v>
      </c>
    </row>
    <row r="141" spans="1:9" x14ac:dyDescent="0.2">
      <c r="A141" s="2" t="s">
        <v>100</v>
      </c>
      <c r="B141" s="3">
        <v>3645</v>
      </c>
      <c r="C141" s="3">
        <v>3763</v>
      </c>
      <c r="D141" s="3">
        <v>3875</v>
      </c>
      <c r="E141" s="3">
        <v>3600</v>
      </c>
      <c r="F141" s="3">
        <v>3925</v>
      </c>
      <c r="G141" s="3">
        <v>2899</v>
      </c>
      <c r="H141" s="3">
        <v>5089</v>
      </c>
      <c r="I141" s="3">
        <v>5114</v>
      </c>
    </row>
    <row r="142" spans="1:9" x14ac:dyDescent="0.2">
      <c r="A142" s="2" t="s">
        <v>101</v>
      </c>
      <c r="B142" s="3">
        <v>1524</v>
      </c>
      <c r="C142" s="3">
        <f>1434+289</f>
        <v>1723</v>
      </c>
      <c r="D142" s="3">
        <v>1447</v>
      </c>
      <c r="E142" s="3">
        <v>1587</v>
      </c>
      <c r="F142" s="3">
        <v>1995</v>
      </c>
      <c r="G142" s="3">
        <v>1541</v>
      </c>
      <c r="H142" s="3">
        <v>2435</v>
      </c>
      <c r="I142" s="3">
        <v>3293</v>
      </c>
    </row>
    <row r="143" spans="1:9" x14ac:dyDescent="0.2">
      <c r="A143" s="2" t="s">
        <v>102</v>
      </c>
      <c r="B143" s="3">
        <v>993</v>
      </c>
      <c r="C143" s="3">
        <v>1372</v>
      </c>
      <c r="D143" s="3">
        <v>1507</v>
      </c>
      <c r="E143" s="3">
        <v>1807</v>
      </c>
      <c r="F143" s="3">
        <v>2376</v>
      </c>
      <c r="G143" s="3">
        <v>2490</v>
      </c>
      <c r="H143" s="3">
        <v>3243</v>
      </c>
      <c r="I143" s="3">
        <v>2365</v>
      </c>
    </row>
    <row r="144" spans="1:9" x14ac:dyDescent="0.2">
      <c r="A144" s="2" t="s">
        <v>106</v>
      </c>
      <c r="B144" s="3">
        <v>918</v>
      </c>
      <c r="C144" s="3">
        <f>892+174</f>
        <v>1066</v>
      </c>
      <c r="D144" s="3">
        <v>1040</v>
      </c>
      <c r="E144" s="3">
        <v>1189</v>
      </c>
      <c r="F144" s="3">
        <v>1323</v>
      </c>
      <c r="G144" s="3">
        <v>1184</v>
      </c>
      <c r="H144" s="3">
        <v>1530</v>
      </c>
      <c r="I144" s="3">
        <v>1896</v>
      </c>
    </row>
    <row r="145" spans="1:9" x14ac:dyDescent="0.2">
      <c r="A145" s="2" t="s">
        <v>107</v>
      </c>
      <c r="B145" s="3">
        <v>-2263</v>
      </c>
      <c r="C145" s="3">
        <v>-2596</v>
      </c>
      <c r="D145" s="3">
        <v>-2677</v>
      </c>
      <c r="E145" s="3">
        <v>-2658</v>
      </c>
      <c r="F145" s="3">
        <v>-3262</v>
      </c>
      <c r="G145" s="3">
        <v>-3468</v>
      </c>
      <c r="H145" s="3">
        <v>-3656</v>
      </c>
      <c r="I145" s="3">
        <v>-4262</v>
      </c>
    </row>
    <row r="146" spans="1:9" x14ac:dyDescent="0.2">
      <c r="A146" s="4" t="s">
        <v>103</v>
      </c>
      <c r="B146" s="5">
        <f t="shared" ref="B146:G146" si="35">+SUM(B141:B145)</f>
        <v>4817</v>
      </c>
      <c r="C146" s="5">
        <f t="shared" si="35"/>
        <v>5328</v>
      </c>
      <c r="D146" s="5">
        <f t="shared" si="35"/>
        <v>5192</v>
      </c>
      <c r="E146" s="5">
        <f t="shared" si="35"/>
        <v>5525</v>
      </c>
      <c r="F146" s="5">
        <f t="shared" si="35"/>
        <v>6357</v>
      </c>
      <c r="G146" s="5">
        <f t="shared" si="35"/>
        <v>4646</v>
      </c>
      <c r="H146" s="5">
        <f t="shared" ref="H146:I146" si="36">+SUM(H141:H145)</f>
        <v>8641</v>
      </c>
      <c r="I146" s="5">
        <f t="shared" si="36"/>
        <v>8406</v>
      </c>
    </row>
    <row r="147" spans="1:9" x14ac:dyDescent="0.2">
      <c r="A147" s="2" t="s">
        <v>104</v>
      </c>
      <c r="B147" s="3">
        <v>517</v>
      </c>
      <c r="C147" s="3">
        <v>487</v>
      </c>
      <c r="D147" s="3">
        <v>477</v>
      </c>
      <c r="E147" s="3">
        <v>310</v>
      </c>
      <c r="F147" s="3">
        <v>303</v>
      </c>
      <c r="G147" s="3">
        <v>297</v>
      </c>
      <c r="H147" s="3">
        <v>543</v>
      </c>
      <c r="I147" s="3">
        <v>669</v>
      </c>
    </row>
    <row r="148" spans="1:9" x14ac:dyDescent="0.2">
      <c r="A148" s="2" t="s">
        <v>108</v>
      </c>
      <c r="B148" s="3">
        <v>-1101</v>
      </c>
      <c r="C148" s="3">
        <v>-1173</v>
      </c>
      <c r="D148" s="3">
        <v>-724</v>
      </c>
      <c r="E148" s="3">
        <v>-1456</v>
      </c>
      <c r="F148" s="3">
        <v>-1810</v>
      </c>
      <c r="G148" s="3">
        <v>-1967</v>
      </c>
      <c r="H148" s="3">
        <v>-2261</v>
      </c>
      <c r="I148" s="3">
        <v>-2219</v>
      </c>
    </row>
    <row r="149" spans="1:9" ht="16" thickBot="1" x14ac:dyDescent="0.25">
      <c r="A149" s="6" t="s">
        <v>112</v>
      </c>
      <c r="B149" s="7">
        <f t="shared" ref="B149" si="37">+SUM(B146:B148)</f>
        <v>4233</v>
      </c>
      <c r="C149" s="7">
        <f t="shared" ref="C149" si="38">+SUM(C146:C148)</f>
        <v>4642</v>
      </c>
      <c r="D149" s="7">
        <f t="shared" ref="D149" si="39">+SUM(D146:D148)</f>
        <v>4945</v>
      </c>
      <c r="E149" s="7">
        <f t="shared" ref="E149" si="40">+SUM(E146:E148)</f>
        <v>4379</v>
      </c>
      <c r="F149" s="7">
        <f t="shared" ref="F149" si="41">+SUM(F146:F148)</f>
        <v>4850</v>
      </c>
      <c r="G149" s="7">
        <f t="shared" ref="G149" si="42">+SUM(G146:G148)</f>
        <v>2976</v>
      </c>
      <c r="H149" s="7">
        <f t="shared" ref="H149" si="43">+SUM(H146:H148)</f>
        <v>6923</v>
      </c>
      <c r="I149" s="7">
        <f>+SUM(I146:I148)</f>
        <v>6856</v>
      </c>
    </row>
    <row r="150" spans="1:9" s="12" customFormat="1" ht="16" thickTop="1" x14ac:dyDescent="0.2">
      <c r="A150" s="12" t="s">
        <v>111</v>
      </c>
      <c r="B150" s="13">
        <f t="shared" ref="B150:H150" si="44">+B149-B10-B8</f>
        <v>0</v>
      </c>
      <c r="C150" s="13">
        <f t="shared" si="44"/>
        <v>0</v>
      </c>
      <c r="D150" s="13">
        <f t="shared" si="44"/>
        <v>0</v>
      </c>
      <c r="E150" s="13">
        <f t="shared" si="44"/>
        <v>0</v>
      </c>
      <c r="F150" s="13">
        <f t="shared" si="44"/>
        <v>0</v>
      </c>
      <c r="G150" s="13">
        <f t="shared" si="44"/>
        <v>0</v>
      </c>
      <c r="H150" s="13">
        <f t="shared" si="44"/>
        <v>0</v>
      </c>
      <c r="I150" s="13">
        <f>+I149-I10-I8</f>
        <v>0</v>
      </c>
    </row>
    <row r="151" spans="1:9" x14ac:dyDescent="0.2">
      <c r="A151" s="1" t="s">
        <v>117</v>
      </c>
    </row>
    <row r="152" spans="1:9" x14ac:dyDescent="0.2">
      <c r="A152" s="2" t="s">
        <v>100</v>
      </c>
      <c r="B152" s="3">
        <v>632</v>
      </c>
      <c r="C152" s="3">
        <v>742</v>
      </c>
      <c r="D152" s="3">
        <v>819</v>
      </c>
      <c r="E152" s="3">
        <v>848</v>
      </c>
      <c r="F152" s="3">
        <v>814</v>
      </c>
      <c r="G152" s="3">
        <v>645</v>
      </c>
      <c r="H152" s="3">
        <v>617</v>
      </c>
      <c r="I152" s="3">
        <v>639</v>
      </c>
    </row>
    <row r="153" spans="1:9" x14ac:dyDescent="0.2">
      <c r="A153" s="2" t="s">
        <v>101</v>
      </c>
      <c r="B153" s="3">
        <v>498</v>
      </c>
      <c r="C153" s="3">
        <v>639</v>
      </c>
      <c r="D153" s="3">
        <v>709</v>
      </c>
      <c r="E153" s="3">
        <v>849</v>
      </c>
      <c r="F153" s="3">
        <v>929</v>
      </c>
      <c r="G153" s="3">
        <v>885</v>
      </c>
      <c r="H153" s="3">
        <v>982</v>
      </c>
      <c r="I153" s="3">
        <v>920</v>
      </c>
    </row>
    <row r="154" spans="1:9" x14ac:dyDescent="0.2">
      <c r="A154" s="2" t="s">
        <v>102</v>
      </c>
      <c r="B154" s="3">
        <v>254</v>
      </c>
      <c r="C154" s="3">
        <v>234</v>
      </c>
      <c r="D154" s="3">
        <v>225</v>
      </c>
      <c r="E154" s="3">
        <v>256</v>
      </c>
      <c r="F154" s="3">
        <v>237</v>
      </c>
      <c r="G154" s="3">
        <v>214</v>
      </c>
      <c r="H154" s="3">
        <v>288</v>
      </c>
      <c r="I154" s="3">
        <v>303</v>
      </c>
    </row>
    <row r="155" spans="1:9" x14ac:dyDescent="0.2">
      <c r="A155" s="2" t="s">
        <v>118</v>
      </c>
      <c r="B155" s="3">
        <v>308</v>
      </c>
      <c r="C155" s="3">
        <v>332</v>
      </c>
      <c r="D155" s="3">
        <v>340</v>
      </c>
      <c r="E155" s="3">
        <v>339</v>
      </c>
      <c r="F155" s="3">
        <v>326</v>
      </c>
      <c r="G155" s="3">
        <v>296</v>
      </c>
      <c r="H155" s="3">
        <v>304</v>
      </c>
      <c r="I155" s="3">
        <v>274</v>
      </c>
    </row>
    <row r="156" spans="1:9" x14ac:dyDescent="0.2">
      <c r="A156" s="2" t="s">
        <v>107</v>
      </c>
      <c r="B156" s="3">
        <v>484</v>
      </c>
      <c r="C156" s="3">
        <v>511</v>
      </c>
      <c r="D156" s="3">
        <v>533</v>
      </c>
      <c r="E156" s="3">
        <v>597</v>
      </c>
      <c r="F156" s="3">
        <v>665</v>
      </c>
      <c r="G156" s="3">
        <v>830</v>
      </c>
      <c r="H156" s="3">
        <v>780</v>
      </c>
      <c r="I156" s="3">
        <v>789</v>
      </c>
    </row>
    <row r="157" spans="1:9" x14ac:dyDescent="0.2">
      <c r="A157" s="4" t="s">
        <v>119</v>
      </c>
      <c r="B157" s="5">
        <f t="shared" ref="B157:G157" si="45">+SUM(B152:B156)</f>
        <v>2176</v>
      </c>
      <c r="C157" s="5">
        <f t="shared" si="45"/>
        <v>2458</v>
      </c>
      <c r="D157" s="5">
        <f t="shared" si="45"/>
        <v>2626</v>
      </c>
      <c r="E157" s="5">
        <f t="shared" si="45"/>
        <v>2889</v>
      </c>
      <c r="F157" s="5">
        <f t="shared" si="45"/>
        <v>2971</v>
      </c>
      <c r="G157" s="5">
        <f t="shared" si="45"/>
        <v>2870</v>
      </c>
      <c r="H157" s="5">
        <f t="shared" ref="H157:I157" si="46">+SUM(H152:H156)</f>
        <v>2971</v>
      </c>
      <c r="I157" s="5">
        <f t="shared" si="46"/>
        <v>2925</v>
      </c>
    </row>
    <row r="158" spans="1:9" x14ac:dyDescent="0.2">
      <c r="A158" s="2" t="s">
        <v>104</v>
      </c>
      <c r="B158" s="3">
        <v>122</v>
      </c>
      <c r="C158" s="3">
        <v>125</v>
      </c>
      <c r="D158" s="3">
        <v>125</v>
      </c>
      <c r="E158" s="3">
        <v>115</v>
      </c>
      <c r="F158" s="3">
        <v>100</v>
      </c>
      <c r="G158" s="3">
        <v>80</v>
      </c>
      <c r="H158" s="3">
        <v>63</v>
      </c>
      <c r="I158" s="3">
        <v>49</v>
      </c>
    </row>
    <row r="159" spans="1:9" x14ac:dyDescent="0.2">
      <c r="A159" s="2" t="s">
        <v>108</v>
      </c>
      <c r="B159" s="3">
        <v>713</v>
      </c>
      <c r="C159" s="3">
        <v>937</v>
      </c>
      <c r="D159" s="3">
        <v>1238</v>
      </c>
      <c r="E159" s="3">
        <v>1450</v>
      </c>
      <c r="F159" s="3">
        <v>1673</v>
      </c>
      <c r="G159" s="3">
        <v>1916</v>
      </c>
      <c r="H159" s="3">
        <v>1870</v>
      </c>
      <c r="I159" s="3">
        <v>1817</v>
      </c>
    </row>
    <row r="160" spans="1:9" ht="16" thickBot="1" x14ac:dyDescent="0.25">
      <c r="A160" s="6" t="s">
        <v>120</v>
      </c>
      <c r="B160" s="7">
        <f t="shared" ref="B160:H160" si="47">+SUM(B157:B159)</f>
        <v>3011</v>
      </c>
      <c r="C160" s="7">
        <f t="shared" si="47"/>
        <v>3520</v>
      </c>
      <c r="D160" s="7">
        <f t="shared" si="47"/>
        <v>3989</v>
      </c>
      <c r="E160" s="7">
        <f t="shared" si="47"/>
        <v>4454</v>
      </c>
      <c r="F160" s="7">
        <f t="shared" si="47"/>
        <v>4744</v>
      </c>
      <c r="G160" s="7">
        <f t="shared" si="47"/>
        <v>4866</v>
      </c>
      <c r="H160" s="7">
        <f t="shared" si="47"/>
        <v>4904</v>
      </c>
      <c r="I160" s="7">
        <f>+SUM(I157:I159)</f>
        <v>4791</v>
      </c>
    </row>
    <row r="161" spans="1:9" ht="16" thickTop="1" x14ac:dyDescent="0.2">
      <c r="A161" s="12" t="s">
        <v>111</v>
      </c>
      <c r="B161" s="13">
        <f t="shared" ref="B161:H161" si="48">+B160-B32</f>
        <v>0</v>
      </c>
      <c r="C161" s="13">
        <f t="shared" si="48"/>
        <v>0</v>
      </c>
      <c r="D161" s="13">
        <f t="shared" si="48"/>
        <v>0</v>
      </c>
      <c r="E161" s="13">
        <f t="shared" si="48"/>
        <v>0</v>
      </c>
      <c r="F161" s="13">
        <f t="shared" si="48"/>
        <v>0</v>
      </c>
      <c r="G161" s="13">
        <f t="shared" si="48"/>
        <v>0</v>
      </c>
      <c r="H161" s="13">
        <f t="shared" si="48"/>
        <v>0</v>
      </c>
      <c r="I161" s="13">
        <f>+I160-I32</f>
        <v>0</v>
      </c>
    </row>
    <row r="162" spans="1:9" x14ac:dyDescent="0.2">
      <c r="A162" s="1" t="s">
        <v>122</v>
      </c>
    </row>
    <row r="163" spans="1:9" x14ac:dyDescent="0.2">
      <c r="A163" s="2" t="s">
        <v>100</v>
      </c>
      <c r="B163" s="3"/>
      <c r="C163" s="3"/>
      <c r="D163" s="3"/>
      <c r="E163" s="3">
        <v>196</v>
      </c>
      <c r="F163" s="3">
        <v>117</v>
      </c>
      <c r="G163" s="3">
        <v>110</v>
      </c>
      <c r="H163" s="3">
        <v>98</v>
      </c>
      <c r="I163" s="3">
        <v>146</v>
      </c>
    </row>
    <row r="164" spans="1:9" x14ac:dyDescent="0.2">
      <c r="A164" s="2" t="s">
        <v>101</v>
      </c>
      <c r="B164" s="3"/>
      <c r="C164" s="3"/>
      <c r="D164" s="3"/>
      <c r="E164" s="3">
        <v>240</v>
      </c>
      <c r="F164" s="3">
        <v>233</v>
      </c>
      <c r="G164" s="3">
        <v>139</v>
      </c>
      <c r="H164" s="3">
        <v>153</v>
      </c>
      <c r="I164" s="3">
        <v>197</v>
      </c>
    </row>
    <row r="165" spans="1:9" x14ac:dyDescent="0.2">
      <c r="A165" s="2" t="s">
        <v>102</v>
      </c>
      <c r="B165" s="3"/>
      <c r="C165" s="3"/>
      <c r="D165" s="3"/>
      <c r="E165" s="3">
        <v>76</v>
      </c>
      <c r="F165" s="3">
        <v>49</v>
      </c>
      <c r="G165" s="3">
        <v>28</v>
      </c>
      <c r="H165" s="3">
        <v>94</v>
      </c>
      <c r="I165" s="3">
        <v>78</v>
      </c>
    </row>
    <row r="166" spans="1:9" x14ac:dyDescent="0.2">
      <c r="A166" s="2" t="s">
        <v>118</v>
      </c>
      <c r="B166" s="3"/>
      <c r="C166" s="3"/>
      <c r="D166" s="3"/>
      <c r="E166" s="3">
        <v>49</v>
      </c>
      <c r="F166" s="3">
        <v>47</v>
      </c>
      <c r="G166" s="3">
        <v>41</v>
      </c>
      <c r="H166" s="3">
        <v>54</v>
      </c>
      <c r="I166" s="3">
        <v>56</v>
      </c>
    </row>
    <row r="167" spans="1:9" x14ac:dyDescent="0.2">
      <c r="A167" s="2" t="s">
        <v>107</v>
      </c>
      <c r="B167" s="3"/>
      <c r="C167" s="3"/>
      <c r="D167" s="3"/>
      <c r="E167" s="3">
        <v>286</v>
      </c>
      <c r="F167" s="3">
        <v>278</v>
      </c>
      <c r="G167" s="3">
        <v>438</v>
      </c>
      <c r="H167" s="3">
        <v>278</v>
      </c>
      <c r="I167" s="3">
        <v>222</v>
      </c>
    </row>
    <row r="168" spans="1:9" x14ac:dyDescent="0.2">
      <c r="A168" s="4" t="s">
        <v>119</v>
      </c>
      <c r="B168" s="5">
        <f t="shared" ref="B168:G168" si="49">+SUM(B163:B167)</f>
        <v>0</v>
      </c>
      <c r="C168" s="5">
        <f t="shared" si="49"/>
        <v>0</v>
      </c>
      <c r="D168" s="5">
        <f t="shared" si="49"/>
        <v>0</v>
      </c>
      <c r="E168" s="5">
        <f t="shared" si="49"/>
        <v>847</v>
      </c>
      <c r="F168" s="5">
        <f t="shared" si="49"/>
        <v>724</v>
      </c>
      <c r="G168" s="5">
        <f t="shared" si="49"/>
        <v>756</v>
      </c>
      <c r="H168" s="5">
        <f t="shared" ref="H168:I168" si="50">+SUM(H163:H167)</f>
        <v>677</v>
      </c>
      <c r="I168" s="5">
        <f t="shared" si="50"/>
        <v>699</v>
      </c>
    </row>
    <row r="169" spans="1:9" x14ac:dyDescent="0.2">
      <c r="A169" s="2" t="s">
        <v>104</v>
      </c>
      <c r="B169" s="3"/>
      <c r="C169" s="3"/>
      <c r="D169" s="3"/>
      <c r="E169" s="3">
        <v>22</v>
      </c>
      <c r="F169" s="3">
        <v>18</v>
      </c>
      <c r="G169" s="3">
        <v>12</v>
      </c>
      <c r="H169" s="3">
        <v>7</v>
      </c>
      <c r="I169" s="3">
        <v>9</v>
      </c>
    </row>
    <row r="170" spans="1:9" x14ac:dyDescent="0.2">
      <c r="A170" s="2" t="s">
        <v>108</v>
      </c>
      <c r="B170" s="3">
        <f>-(SUM(B168:B169)+B83)</f>
        <v>963</v>
      </c>
      <c r="C170" s="3">
        <f t="shared" ref="C170:D170" si="51">-(SUM(C168:C169)+C83)</f>
        <v>1143</v>
      </c>
      <c r="D170" s="3">
        <f t="shared" si="51"/>
        <v>1105</v>
      </c>
      <c r="E170" s="3">
        <v>325</v>
      </c>
      <c r="F170" s="3">
        <v>333</v>
      </c>
      <c r="G170" s="3">
        <v>356</v>
      </c>
      <c r="H170" s="3">
        <f t="shared" ref="H170" si="52">-(SUM(H168:H169)+H83)</f>
        <v>11</v>
      </c>
      <c r="I170" s="3">
        <f>-(SUM(I168:I169)+I83)</f>
        <v>50</v>
      </c>
    </row>
    <row r="171" spans="1:9" ht="16" thickBot="1" x14ac:dyDescent="0.25">
      <c r="A171" s="6" t="s">
        <v>123</v>
      </c>
      <c r="B171" s="7">
        <f t="shared" ref="B171:H171" si="53">+SUM(B168:B170)</f>
        <v>963</v>
      </c>
      <c r="C171" s="7">
        <f t="shared" si="53"/>
        <v>1143</v>
      </c>
      <c r="D171" s="7">
        <f t="shared" si="53"/>
        <v>1105</v>
      </c>
      <c r="E171" s="7">
        <f t="shared" si="53"/>
        <v>1194</v>
      </c>
      <c r="F171" s="7">
        <f t="shared" si="53"/>
        <v>1075</v>
      </c>
      <c r="G171" s="7">
        <f t="shared" si="53"/>
        <v>1124</v>
      </c>
      <c r="H171" s="7">
        <f t="shared" si="53"/>
        <v>695</v>
      </c>
      <c r="I171" s="7">
        <f>+SUM(I168:I170)</f>
        <v>758</v>
      </c>
    </row>
    <row r="172" spans="1:9" ht="16" thickTop="1" x14ac:dyDescent="0.2">
      <c r="A172" s="12" t="s">
        <v>111</v>
      </c>
      <c r="B172" s="13">
        <f t="shared" ref="B172:H172" si="54">+B171+B83</f>
        <v>0</v>
      </c>
      <c r="C172" s="13">
        <f t="shared" si="54"/>
        <v>0</v>
      </c>
      <c r="D172" s="13">
        <f t="shared" si="54"/>
        <v>0</v>
      </c>
      <c r="E172" s="13">
        <f t="shared" si="54"/>
        <v>166</v>
      </c>
      <c r="F172" s="13">
        <f t="shared" si="54"/>
        <v>-44</v>
      </c>
      <c r="G172" s="13">
        <f t="shared" si="54"/>
        <v>38</v>
      </c>
      <c r="H172" s="13">
        <f t="shared" si="54"/>
        <v>0</v>
      </c>
      <c r="I172" s="13">
        <f>+I171+I83</f>
        <v>0</v>
      </c>
    </row>
    <row r="173" spans="1:9" x14ac:dyDescent="0.2">
      <c r="A173" s="1" t="s">
        <v>124</v>
      </c>
    </row>
    <row r="174" spans="1:9" x14ac:dyDescent="0.2">
      <c r="A174" s="2" t="s">
        <v>100</v>
      </c>
      <c r="B174" s="3">
        <v>121</v>
      </c>
      <c r="C174" s="3">
        <v>133</v>
      </c>
      <c r="D174" s="3">
        <v>140</v>
      </c>
      <c r="E174" s="3">
        <v>160</v>
      </c>
      <c r="F174" s="3">
        <v>149</v>
      </c>
      <c r="G174" s="3">
        <v>148</v>
      </c>
      <c r="H174" s="3">
        <v>130</v>
      </c>
      <c r="I174" s="3">
        <v>124</v>
      </c>
    </row>
    <row r="175" spans="1:9" x14ac:dyDescent="0.2">
      <c r="A175" s="2" t="s">
        <v>101</v>
      </c>
      <c r="B175" s="3">
        <v>87</v>
      </c>
      <c r="C175" s="3">
        <v>84</v>
      </c>
      <c r="D175" s="3">
        <v>104</v>
      </c>
      <c r="E175" s="3">
        <v>116</v>
      </c>
      <c r="F175" s="3">
        <v>111</v>
      </c>
      <c r="G175" s="3">
        <v>132</v>
      </c>
      <c r="H175" s="3">
        <v>136</v>
      </c>
      <c r="I175" s="3">
        <v>134</v>
      </c>
    </row>
    <row r="176" spans="1:9" x14ac:dyDescent="0.2">
      <c r="A176" s="2" t="s">
        <v>102</v>
      </c>
      <c r="B176" s="3">
        <v>46</v>
      </c>
      <c r="C176" s="3">
        <v>48</v>
      </c>
      <c r="D176" s="3">
        <v>54</v>
      </c>
      <c r="E176" s="3">
        <v>56</v>
      </c>
      <c r="F176" s="3">
        <v>50</v>
      </c>
      <c r="G176" s="3">
        <v>44</v>
      </c>
      <c r="H176" s="3">
        <v>46</v>
      </c>
      <c r="I176" s="3">
        <v>41</v>
      </c>
    </row>
    <row r="177" spans="1:9" x14ac:dyDescent="0.2">
      <c r="A177" s="2" t="s">
        <v>106</v>
      </c>
      <c r="B177" s="3">
        <v>49</v>
      </c>
      <c r="C177" s="3">
        <v>43</v>
      </c>
      <c r="D177" s="3">
        <v>56</v>
      </c>
      <c r="E177" s="3">
        <v>55</v>
      </c>
      <c r="F177" s="3">
        <v>53</v>
      </c>
      <c r="G177" s="3">
        <v>46</v>
      </c>
      <c r="H177" s="3">
        <v>43</v>
      </c>
      <c r="I177" s="3">
        <v>42</v>
      </c>
    </row>
    <row r="178" spans="1:9" x14ac:dyDescent="0.2">
      <c r="A178" s="2" t="s">
        <v>107</v>
      </c>
      <c r="B178" s="3">
        <v>210</v>
      </c>
      <c r="C178" s="3">
        <v>230</v>
      </c>
      <c r="D178" s="3">
        <v>233</v>
      </c>
      <c r="E178" s="3">
        <v>217</v>
      </c>
      <c r="F178" s="3">
        <v>195</v>
      </c>
      <c r="G178" s="3">
        <v>214</v>
      </c>
      <c r="H178" s="3">
        <v>222</v>
      </c>
      <c r="I178" s="3">
        <v>220</v>
      </c>
    </row>
    <row r="179" spans="1:9" x14ac:dyDescent="0.2">
      <c r="A179" s="4" t="s">
        <v>119</v>
      </c>
      <c r="B179" s="5">
        <f t="shared" ref="B179:G179" si="55">+SUM(B174:B178)</f>
        <v>513</v>
      </c>
      <c r="C179" s="5">
        <f t="shared" si="55"/>
        <v>538</v>
      </c>
      <c r="D179" s="5">
        <f t="shared" si="55"/>
        <v>587</v>
      </c>
      <c r="E179" s="5">
        <f t="shared" si="55"/>
        <v>604</v>
      </c>
      <c r="F179" s="5">
        <f t="shared" si="55"/>
        <v>558</v>
      </c>
      <c r="G179" s="5">
        <f t="shared" si="55"/>
        <v>584</v>
      </c>
      <c r="H179" s="5">
        <f t="shared" ref="H179:I179" si="56">+SUM(H174:H178)</f>
        <v>577</v>
      </c>
      <c r="I179" s="5">
        <f t="shared" si="56"/>
        <v>561</v>
      </c>
    </row>
    <row r="180" spans="1:9" x14ac:dyDescent="0.2">
      <c r="A180" s="2" t="s">
        <v>104</v>
      </c>
      <c r="B180" s="3">
        <v>18</v>
      </c>
      <c r="C180" s="3">
        <v>27</v>
      </c>
      <c r="D180" s="3">
        <v>28</v>
      </c>
      <c r="E180" s="3">
        <v>33</v>
      </c>
      <c r="F180" s="3">
        <v>31</v>
      </c>
      <c r="G180" s="3">
        <v>25</v>
      </c>
      <c r="H180" s="3">
        <v>26</v>
      </c>
      <c r="I180" s="3">
        <v>22</v>
      </c>
    </row>
    <row r="181" spans="1:9" x14ac:dyDescent="0.2">
      <c r="A181" s="2" t="s">
        <v>108</v>
      </c>
      <c r="B181" s="3">
        <v>75</v>
      </c>
      <c r="C181" s="3">
        <v>84</v>
      </c>
      <c r="D181" s="3">
        <v>91</v>
      </c>
      <c r="E181" s="3">
        <v>110</v>
      </c>
      <c r="F181" s="3">
        <v>116</v>
      </c>
      <c r="G181" s="3">
        <v>112</v>
      </c>
      <c r="H181" s="3">
        <v>141</v>
      </c>
      <c r="I181" s="3">
        <v>134</v>
      </c>
    </row>
    <row r="182" spans="1:9" ht="16" thickBot="1" x14ac:dyDescent="0.25">
      <c r="A182" s="6" t="s">
        <v>125</v>
      </c>
      <c r="B182" s="7">
        <f t="shared" ref="B182:H182" si="57">+SUM(B179:B181)</f>
        <v>606</v>
      </c>
      <c r="C182" s="7">
        <f t="shared" si="57"/>
        <v>649</v>
      </c>
      <c r="D182" s="7">
        <f t="shared" si="57"/>
        <v>706</v>
      </c>
      <c r="E182" s="7">
        <f t="shared" si="57"/>
        <v>747</v>
      </c>
      <c r="F182" s="7">
        <f t="shared" si="57"/>
        <v>705</v>
      </c>
      <c r="G182" s="7">
        <f t="shared" si="57"/>
        <v>721</v>
      </c>
      <c r="H182" s="7">
        <f t="shared" si="57"/>
        <v>744</v>
      </c>
      <c r="I182" s="7">
        <f>+SUM(I179:I181)</f>
        <v>717</v>
      </c>
    </row>
    <row r="183" spans="1:9" ht="16" thickTop="1" x14ac:dyDescent="0.2">
      <c r="A183" s="12" t="s">
        <v>111</v>
      </c>
      <c r="B183" s="13">
        <f t="shared" ref="B183:H183" si="58">+B182-B67</f>
        <v>0</v>
      </c>
      <c r="C183" s="13">
        <f t="shared" si="58"/>
        <v>0</v>
      </c>
      <c r="D183" s="13">
        <f t="shared" si="58"/>
        <v>0</v>
      </c>
      <c r="E183" s="13">
        <f t="shared" si="58"/>
        <v>0</v>
      </c>
      <c r="F183" s="13">
        <f t="shared" si="58"/>
        <v>0</v>
      </c>
      <c r="G183" s="13">
        <f t="shared" si="58"/>
        <v>0</v>
      </c>
      <c r="H183" s="13">
        <f t="shared" si="58"/>
        <v>0</v>
      </c>
      <c r="I183" s="13">
        <f>+I182-I67</f>
        <v>0</v>
      </c>
    </row>
    <row r="184" spans="1:9" x14ac:dyDescent="0.2">
      <c r="A184" s="14" t="s">
        <v>126</v>
      </c>
      <c r="B184" s="14"/>
      <c r="C184" s="14"/>
      <c r="D184" s="14"/>
      <c r="E184" s="14"/>
      <c r="F184" s="14"/>
      <c r="G184" s="14"/>
      <c r="H184" s="14"/>
      <c r="I184" s="14"/>
    </row>
    <row r="185" spans="1:9" x14ac:dyDescent="0.2">
      <c r="A185" s="28" t="s">
        <v>127</v>
      </c>
    </row>
    <row r="186" spans="1:9" x14ac:dyDescent="0.2">
      <c r="A186" s="33" t="s">
        <v>100</v>
      </c>
      <c r="B186" s="34">
        <v>0.12</v>
      </c>
      <c r="C186" s="34">
        <v>0.08</v>
      </c>
      <c r="D186" s="34">
        <v>0.03</v>
      </c>
      <c r="E186" s="34">
        <v>-0.02</v>
      </c>
      <c r="F186" s="34">
        <v>7.0000000000000007E-2</v>
      </c>
      <c r="G186" s="34">
        <v>-0.09</v>
      </c>
      <c r="H186" s="34">
        <v>0.19</v>
      </c>
      <c r="I186" s="34">
        <v>7.0000000000000007E-2</v>
      </c>
    </row>
    <row r="187" spans="1:9" x14ac:dyDescent="0.2">
      <c r="A187" s="31" t="s">
        <v>113</v>
      </c>
      <c r="B187" s="30">
        <v>0.14000000000000001</v>
      </c>
      <c r="C187" s="30">
        <v>0.1</v>
      </c>
      <c r="D187" s="30">
        <v>0.04</v>
      </c>
      <c r="E187" s="30">
        <v>-0.04</v>
      </c>
      <c r="F187" s="30">
        <v>0.08</v>
      </c>
      <c r="G187" s="30">
        <v>-7.0000000000000007E-2</v>
      </c>
      <c r="H187" s="30">
        <v>0.25</v>
      </c>
      <c r="I187" s="30">
        <v>0.05</v>
      </c>
    </row>
    <row r="188" spans="1:9" x14ac:dyDescent="0.2">
      <c r="A188" s="31" t="s">
        <v>114</v>
      </c>
      <c r="B188" s="30">
        <v>0.12</v>
      </c>
      <c r="C188" s="30">
        <v>0.08</v>
      </c>
      <c r="D188" s="30">
        <v>0.03</v>
      </c>
      <c r="E188" s="30">
        <v>0.01</v>
      </c>
      <c r="F188" s="30">
        <v>7.0000000000000007E-2</v>
      </c>
      <c r="G188" s="30">
        <v>-0.12</v>
      </c>
      <c r="H188" s="30">
        <v>0.08</v>
      </c>
      <c r="I188" s="30">
        <v>0.09</v>
      </c>
    </row>
    <row r="189" spans="1:9" x14ac:dyDescent="0.2">
      <c r="A189" s="31" t="s">
        <v>115</v>
      </c>
      <c r="B189" s="30">
        <v>-0.05</v>
      </c>
      <c r="C189" s="30">
        <v>-0.13</v>
      </c>
      <c r="D189" s="30">
        <v>-0.1</v>
      </c>
      <c r="E189" s="30">
        <v>-0.08</v>
      </c>
      <c r="F189" s="30">
        <v>0</v>
      </c>
      <c r="G189" s="30">
        <v>-0.14000000000000001</v>
      </c>
      <c r="H189" s="30">
        <v>-0.02</v>
      </c>
      <c r="I189" s="30">
        <v>0.25</v>
      </c>
    </row>
    <row r="190" spans="1:9" x14ac:dyDescent="0.2">
      <c r="A190" s="33" t="s">
        <v>101</v>
      </c>
      <c r="B190" s="34">
        <v>0.18</v>
      </c>
      <c r="C190" s="34">
        <v>0.155</v>
      </c>
      <c r="D190" s="34">
        <v>0.1</v>
      </c>
      <c r="E190" s="34">
        <v>0.09</v>
      </c>
      <c r="F190" s="34">
        <v>0.11</v>
      </c>
      <c r="G190" s="34">
        <v>-0.01</v>
      </c>
      <c r="H190" s="34">
        <v>0.17</v>
      </c>
      <c r="I190" s="34">
        <v>0.12</v>
      </c>
    </row>
    <row r="191" spans="1:9" x14ac:dyDescent="0.2">
      <c r="A191" s="31" t="s">
        <v>113</v>
      </c>
      <c r="B191" s="30">
        <v>0.23499999999999999</v>
      </c>
      <c r="C191" s="30">
        <v>0.185</v>
      </c>
      <c r="D191" s="30">
        <v>0.08</v>
      </c>
      <c r="E191" s="30">
        <v>0.06</v>
      </c>
      <c r="F191" s="30">
        <v>0.12</v>
      </c>
      <c r="G191" s="30">
        <v>-0.03</v>
      </c>
      <c r="H191" s="30">
        <v>0.13</v>
      </c>
      <c r="I191" s="30">
        <v>0.09</v>
      </c>
    </row>
    <row r="192" spans="1:9" x14ac:dyDescent="0.2">
      <c r="A192" s="31" t="s">
        <v>114</v>
      </c>
      <c r="B192" s="30">
        <v>9.5000000000000001E-2</v>
      </c>
      <c r="C192" s="30">
        <v>0.125</v>
      </c>
      <c r="D192" s="30">
        <v>0.17</v>
      </c>
      <c r="E192" s="30">
        <v>0.16</v>
      </c>
      <c r="F192" s="30">
        <v>0.09</v>
      </c>
      <c r="G192" s="30">
        <v>0.02</v>
      </c>
      <c r="H192" s="30">
        <v>0.25</v>
      </c>
      <c r="I192" s="30">
        <v>0.16</v>
      </c>
    </row>
    <row r="193" spans="1:9" x14ac:dyDescent="0.2">
      <c r="A193" s="31" t="s">
        <v>115</v>
      </c>
      <c r="B193" s="30">
        <v>0.14499999999999999</v>
      </c>
      <c r="C193" s="30">
        <v>7.4999999999999997E-2</v>
      </c>
      <c r="D193" s="30">
        <v>7.0000000000000007E-2</v>
      </c>
      <c r="E193" s="30">
        <v>0.06</v>
      </c>
      <c r="F193" s="30">
        <v>0.05</v>
      </c>
      <c r="G193" s="30">
        <v>-0.03</v>
      </c>
      <c r="H193" s="30">
        <v>0.19</v>
      </c>
      <c r="I193" s="30">
        <v>0.17</v>
      </c>
    </row>
    <row r="194" spans="1:9" x14ac:dyDescent="0.2">
      <c r="A194" s="33" t="s">
        <v>102</v>
      </c>
      <c r="B194" s="34">
        <v>0.19</v>
      </c>
      <c r="C194" s="34">
        <v>0.27</v>
      </c>
      <c r="D194" s="34">
        <v>0.17</v>
      </c>
      <c r="E194" s="34">
        <v>0.18</v>
      </c>
      <c r="F194" s="34">
        <v>0.24</v>
      </c>
      <c r="G194" s="34">
        <v>0.11</v>
      </c>
      <c r="H194" s="34">
        <v>0.19</v>
      </c>
      <c r="I194" s="34">
        <v>-0.13</v>
      </c>
    </row>
    <row r="195" spans="1:9" x14ac:dyDescent="0.2">
      <c r="A195" s="31" t="s">
        <v>113</v>
      </c>
      <c r="B195" s="30">
        <v>0.28000000000000003</v>
      </c>
      <c r="C195" s="30">
        <v>0.33</v>
      </c>
      <c r="D195" s="30">
        <v>0.18</v>
      </c>
      <c r="E195" s="30">
        <v>0.16</v>
      </c>
      <c r="F195" s="30">
        <v>0.25</v>
      </c>
      <c r="G195" s="30">
        <v>0.12</v>
      </c>
      <c r="H195" s="30">
        <v>0.19</v>
      </c>
      <c r="I195" s="30">
        <v>-0.1</v>
      </c>
    </row>
    <row r="196" spans="1:9" x14ac:dyDescent="0.2">
      <c r="A196" s="31" t="s">
        <v>114</v>
      </c>
      <c r="B196" s="30">
        <v>7.0000000000000007E-2</v>
      </c>
      <c r="C196" s="30">
        <v>0.17</v>
      </c>
      <c r="D196" s="30">
        <v>0.18</v>
      </c>
      <c r="E196" s="30">
        <v>0.23</v>
      </c>
      <c r="F196" s="30">
        <v>0.23</v>
      </c>
      <c r="G196" s="30">
        <v>0.08</v>
      </c>
      <c r="H196" s="30">
        <v>0.19</v>
      </c>
      <c r="I196" s="30">
        <v>-0.21</v>
      </c>
    </row>
    <row r="197" spans="1:9" x14ac:dyDescent="0.2">
      <c r="A197" s="31" t="s">
        <v>115</v>
      </c>
      <c r="B197" s="30">
        <v>0.01</v>
      </c>
      <c r="C197" s="30">
        <v>7.0000000000000007E-2</v>
      </c>
      <c r="D197" s="30">
        <v>0.03</v>
      </c>
      <c r="E197" s="30">
        <v>-0.01</v>
      </c>
      <c r="F197" s="30">
        <v>0.08</v>
      </c>
      <c r="G197" s="30">
        <v>0.11</v>
      </c>
      <c r="H197" s="30">
        <v>0.26</v>
      </c>
      <c r="I197" s="30">
        <v>-0.06</v>
      </c>
    </row>
    <row r="198" spans="1:9" x14ac:dyDescent="0.2">
      <c r="A198" s="33" t="s">
        <v>106</v>
      </c>
      <c r="B198" s="34">
        <v>8.5000000000000006E-2</v>
      </c>
      <c r="C198" s="34">
        <v>0.17499999999999999</v>
      </c>
      <c r="D198" s="34">
        <v>0.13</v>
      </c>
      <c r="E198" s="34">
        <v>0.1</v>
      </c>
      <c r="F198" s="34">
        <v>0.13</v>
      </c>
      <c r="G198" s="34">
        <v>0.01</v>
      </c>
      <c r="H198" s="34">
        <v>0.08</v>
      </c>
      <c r="I198" s="34">
        <v>0.16</v>
      </c>
    </row>
    <row r="199" spans="1:9" x14ac:dyDescent="0.2">
      <c r="A199" s="31" t="s">
        <v>113</v>
      </c>
      <c r="B199" s="30">
        <v>0.16</v>
      </c>
      <c r="C199" s="30">
        <v>0.24</v>
      </c>
      <c r="D199" s="30">
        <v>0.16</v>
      </c>
      <c r="E199" s="30">
        <v>0.09</v>
      </c>
      <c r="F199" s="30">
        <v>0.12</v>
      </c>
      <c r="G199" s="30">
        <v>0</v>
      </c>
      <c r="H199" s="30">
        <v>0.08</v>
      </c>
      <c r="I199" s="30">
        <v>0.17</v>
      </c>
    </row>
    <row r="200" spans="1:9" x14ac:dyDescent="0.2">
      <c r="A200" s="31" t="s">
        <v>114</v>
      </c>
      <c r="B200" s="30">
        <v>-1.4999999999999999E-2</v>
      </c>
      <c r="C200" s="30">
        <v>0.08</v>
      </c>
      <c r="D200" s="30">
        <v>0.09</v>
      </c>
      <c r="E200" s="30">
        <v>0.15</v>
      </c>
      <c r="F200" s="30">
        <v>0.15</v>
      </c>
      <c r="G200" s="30">
        <v>0.03</v>
      </c>
      <c r="H200" s="30">
        <v>0.1</v>
      </c>
      <c r="I200" s="30">
        <v>0.12</v>
      </c>
    </row>
    <row r="201" spans="1:9" x14ac:dyDescent="0.2">
      <c r="A201" s="31" t="s">
        <v>115</v>
      </c>
      <c r="B201" s="30">
        <v>-5.0000000000000001E-3</v>
      </c>
      <c r="C201" s="30">
        <v>7.0000000000000007E-2</v>
      </c>
      <c r="D201" s="30">
        <v>-0.01</v>
      </c>
      <c r="E201" s="30">
        <v>-0.08</v>
      </c>
      <c r="F201" s="30">
        <v>0.08</v>
      </c>
      <c r="G201" s="30">
        <v>-0.04</v>
      </c>
      <c r="H201" s="30">
        <v>-0.09</v>
      </c>
      <c r="I201" s="30">
        <v>0.28000000000000003</v>
      </c>
    </row>
    <row r="202" spans="1:9" x14ac:dyDescent="0.2">
      <c r="A202" s="33" t="s">
        <v>107</v>
      </c>
      <c r="B202" s="34">
        <v>-0.02</v>
      </c>
      <c r="C202" s="34">
        <v>-0.3</v>
      </c>
      <c r="D202" s="34">
        <v>0.02</v>
      </c>
      <c r="E202" s="34">
        <v>0.12</v>
      </c>
      <c r="F202" s="34">
        <v>-0.53</v>
      </c>
      <c r="G202" s="34">
        <v>-0.26</v>
      </c>
      <c r="H202" s="34">
        <v>-0.17</v>
      </c>
      <c r="I202" s="34">
        <v>3.02</v>
      </c>
    </row>
    <row r="203" spans="1:9" x14ac:dyDescent="0.2">
      <c r="A203" s="35" t="s">
        <v>103</v>
      </c>
      <c r="B203" s="37">
        <v>0.14000000000000001</v>
      </c>
      <c r="C203" s="37">
        <v>0.13</v>
      </c>
      <c r="D203" s="37">
        <v>0.08</v>
      </c>
      <c r="E203" s="37">
        <v>0.05</v>
      </c>
      <c r="F203" s="37">
        <v>0.11</v>
      </c>
      <c r="G203" s="37">
        <v>-0.02</v>
      </c>
      <c r="H203" s="37">
        <v>0.17</v>
      </c>
      <c r="I203" s="37">
        <v>0.06</v>
      </c>
    </row>
    <row r="204" spans="1:9" x14ac:dyDescent="0.2">
      <c r="A204" s="33" t="s">
        <v>104</v>
      </c>
      <c r="B204" s="34">
        <v>0.21</v>
      </c>
      <c r="C204" s="34">
        <v>0.02</v>
      </c>
      <c r="D204" s="34">
        <v>0.06</v>
      </c>
      <c r="E204" s="34">
        <v>-0.11</v>
      </c>
      <c r="F204" s="34">
        <v>0.03</v>
      </c>
      <c r="G204" s="34">
        <v>-0.01</v>
      </c>
      <c r="H204" s="34">
        <v>0.16</v>
      </c>
      <c r="I204" s="34">
        <v>7.0000000000000007E-2</v>
      </c>
    </row>
    <row r="205" spans="1:9" x14ac:dyDescent="0.2">
      <c r="A205" s="31" t="s">
        <v>113</v>
      </c>
      <c r="B205" s="30"/>
      <c r="C205" s="30"/>
      <c r="D205" s="30"/>
      <c r="E205" s="30"/>
      <c r="F205" s="30">
        <v>0.05</v>
      </c>
      <c r="G205" s="30">
        <v>0.01</v>
      </c>
      <c r="H205" s="30">
        <v>0.17</v>
      </c>
      <c r="I205" s="30">
        <v>0.06</v>
      </c>
    </row>
    <row r="206" spans="1:9" x14ac:dyDescent="0.2">
      <c r="A206" s="31" t="s">
        <v>114</v>
      </c>
      <c r="B206" s="30"/>
      <c r="C206" s="30"/>
      <c r="D206" s="30"/>
      <c r="E206" s="30"/>
      <c r="F206" s="30">
        <v>-0.17</v>
      </c>
      <c r="G206" s="30">
        <v>-0.22</v>
      </c>
      <c r="H206" s="30">
        <v>0.13</v>
      </c>
      <c r="I206" s="30">
        <v>-0.03</v>
      </c>
    </row>
    <row r="207" spans="1:9" x14ac:dyDescent="0.2">
      <c r="A207" s="31" t="s">
        <v>115</v>
      </c>
      <c r="B207" s="30"/>
      <c r="C207" s="30"/>
      <c r="D207" s="30"/>
      <c r="E207" s="30"/>
      <c r="F207" s="30">
        <v>-0.13</v>
      </c>
      <c r="G207" s="30">
        <v>0.08</v>
      </c>
      <c r="H207" s="30">
        <v>0.14000000000000001</v>
      </c>
      <c r="I207" s="30">
        <v>-0.16</v>
      </c>
    </row>
    <row r="208" spans="1:9" x14ac:dyDescent="0.2">
      <c r="A208" s="31" t="s">
        <v>121</v>
      </c>
      <c r="B208" s="30"/>
      <c r="C208" s="30"/>
      <c r="D208" s="30"/>
      <c r="E208" s="30"/>
      <c r="F208" s="30">
        <v>0.04</v>
      </c>
      <c r="G208" s="30">
        <v>-0.14000000000000001</v>
      </c>
      <c r="H208" s="30">
        <v>-0.01</v>
      </c>
      <c r="I208" s="30">
        <v>0.42</v>
      </c>
    </row>
    <row r="209" spans="1:9" x14ac:dyDescent="0.2">
      <c r="A209" s="29" t="s">
        <v>108</v>
      </c>
      <c r="B209" s="30">
        <v>0</v>
      </c>
      <c r="C209" s="30">
        <v>0</v>
      </c>
      <c r="D209" s="30">
        <v>0</v>
      </c>
      <c r="E209" s="30">
        <v>0</v>
      </c>
      <c r="F209" s="30">
        <v>0</v>
      </c>
      <c r="G209" s="30">
        <v>0</v>
      </c>
      <c r="H209" s="30">
        <v>0</v>
      </c>
      <c r="I209" s="30">
        <v>0</v>
      </c>
    </row>
    <row r="210" spans="1:9" ht="16" thickBot="1" x14ac:dyDescent="0.25">
      <c r="A210" s="32" t="s">
        <v>105</v>
      </c>
      <c r="B210" s="36">
        <v>0.14000000000000001</v>
      </c>
      <c r="C210" s="36">
        <v>0.12</v>
      </c>
      <c r="D210" s="36">
        <v>0.08</v>
      </c>
      <c r="E210" s="36">
        <v>0.04</v>
      </c>
      <c r="F210" s="36">
        <v>0.11</v>
      </c>
      <c r="G210" s="36">
        <v>-0.02</v>
      </c>
      <c r="H210" s="36">
        <v>0.17</v>
      </c>
      <c r="I210" s="36">
        <v>0.06</v>
      </c>
    </row>
    <row r="211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topLeftCell="A52" workbookViewId="0">
      <selection activeCell="B25" sqref="B25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68">
        <f>B21+B52+B83+B114+B145+B180+B199</f>
        <v>30601</v>
      </c>
      <c r="C3" s="68">
        <f t="shared" ref="C3:I3" si="2">C21+C52+C83+C114+C145+C180+C199</f>
        <v>32376</v>
      </c>
      <c r="D3" s="68">
        <f t="shared" si="2"/>
        <v>34350</v>
      </c>
      <c r="E3" s="68">
        <f t="shared" si="2"/>
        <v>36397</v>
      </c>
      <c r="F3" s="68">
        <f t="shared" si="2"/>
        <v>39117</v>
      </c>
      <c r="G3" s="68">
        <f t="shared" si="2"/>
        <v>37403</v>
      </c>
      <c r="H3" s="68">
        <f t="shared" si="2"/>
        <v>44538</v>
      </c>
      <c r="I3" s="68">
        <f t="shared" si="2"/>
        <v>46710</v>
      </c>
      <c r="J3" s="68">
        <f>I3*(1+J4)</f>
        <v>48998.789999999994</v>
      </c>
      <c r="K3" s="68">
        <f t="shared" ref="K3:N3" si="3">J3*(1+K4)</f>
        <v>51399.730709999989</v>
      </c>
      <c r="L3" s="68">
        <f t="shared" si="3"/>
        <v>53918.317514789982</v>
      </c>
      <c r="M3" s="68">
        <f t="shared" si="3"/>
        <v>56560.315073014688</v>
      </c>
      <c r="N3" s="68">
        <f t="shared" si="3"/>
        <v>59331.770511592404</v>
      </c>
      <c r="O3" t="s">
        <v>142</v>
      </c>
    </row>
    <row r="4" spans="1:15" x14ac:dyDescent="0.2">
      <c r="A4" s="42" t="s">
        <v>129</v>
      </c>
      <c r="B4" s="69" t="str">
        <f t="shared" ref="B4:H4" si="4">+IFERROR(B3/A3-1,"nm")</f>
        <v>nm</v>
      </c>
      <c r="C4" s="69">
        <f t="shared" si="4"/>
        <v>5.8004640371229765E-2</v>
      </c>
      <c r="D4" s="69">
        <f t="shared" si="4"/>
        <v>6.0971089696071123E-2</v>
      </c>
      <c r="E4" s="69">
        <f t="shared" si="4"/>
        <v>5.95924308588065E-2</v>
      </c>
      <c r="F4" s="69">
        <f t="shared" si="4"/>
        <v>7.4731433909388079E-2</v>
      </c>
      <c r="G4" s="69">
        <f t="shared" si="4"/>
        <v>-4.3817266150267153E-2</v>
      </c>
      <c r="H4" s="69">
        <f t="shared" si="4"/>
        <v>0.19076009945726269</v>
      </c>
      <c r="I4" s="69">
        <f>+IFERROR(I3/H3-1,"nm")</f>
        <v>4.8767344739323759E-2</v>
      </c>
      <c r="J4" s="69">
        <v>4.9000000000000002E-2</v>
      </c>
      <c r="K4" s="69">
        <v>4.9000000000000002E-2</v>
      </c>
      <c r="L4" s="69">
        <v>4.9000000000000002E-2</v>
      </c>
      <c r="M4" s="69">
        <v>4.9000000000000002E-2</v>
      </c>
      <c r="N4" s="69">
        <v>4.9000000000000002E-2</v>
      </c>
    </row>
    <row r="5" spans="1:15" x14ac:dyDescent="0.2">
      <c r="A5" s="41" t="s">
        <v>130</v>
      </c>
      <c r="B5" s="70">
        <f>B35+B66+B97+B128+B163+B182+B201</f>
        <v>4839</v>
      </c>
      <c r="C5" s="70">
        <f t="shared" ref="C5:I5" si="5">C35+C66+C97+C128+C163+C182+C201</f>
        <v>5291</v>
      </c>
      <c r="D5" s="70">
        <f t="shared" si="5"/>
        <v>5651</v>
      </c>
      <c r="E5" s="70">
        <f t="shared" si="5"/>
        <v>5126</v>
      </c>
      <c r="F5" s="70">
        <f t="shared" si="5"/>
        <v>5555</v>
      </c>
      <c r="G5" s="70">
        <f t="shared" si="5"/>
        <v>3697</v>
      </c>
      <c r="H5" s="70">
        <f t="shared" si="5"/>
        <v>7667</v>
      </c>
      <c r="I5" s="71">
        <f t="shared" si="5"/>
        <v>7573</v>
      </c>
      <c r="J5" s="71">
        <f>J3*J7</f>
        <v>7944.0769999999993</v>
      </c>
      <c r="K5" s="71">
        <f t="shared" ref="K5:N5" si="6">K3*K7</f>
        <v>8333.3367729999973</v>
      </c>
      <c r="L5" s="71">
        <f t="shared" si="6"/>
        <v>8741.6702748769967</v>
      </c>
      <c r="M5" s="71">
        <f t="shared" si="6"/>
        <v>9170.0121183459687</v>
      </c>
      <c r="N5" s="71">
        <f t="shared" si="6"/>
        <v>9619.3427121449204</v>
      </c>
      <c r="O5" t="s">
        <v>143</v>
      </c>
    </row>
    <row r="6" spans="1:15" x14ac:dyDescent="0.2">
      <c r="A6" s="42" t="s">
        <v>129</v>
      </c>
      <c r="B6" s="69" t="str">
        <f t="shared" ref="B6:H6" si="7">+IFERROR(B5/A5-1,"nm")</f>
        <v>nm</v>
      </c>
      <c r="C6" s="69">
        <f t="shared" si="7"/>
        <v>9.3407728869601137E-2</v>
      </c>
      <c r="D6" s="69">
        <f t="shared" si="7"/>
        <v>6.8040068040068125E-2</v>
      </c>
      <c r="E6" s="69">
        <f t="shared" si="7"/>
        <v>-9.2903910812245583E-2</v>
      </c>
      <c r="F6" s="69">
        <f t="shared" si="7"/>
        <v>8.3690987124463545E-2</v>
      </c>
      <c r="G6" s="69">
        <f t="shared" si="7"/>
        <v>-0.3344734473447345</v>
      </c>
      <c r="H6" s="69">
        <f t="shared" si="7"/>
        <v>1.0738436570192049</v>
      </c>
      <c r="I6" s="69">
        <f>+IFERROR(I5/H5-1,"nm")</f>
        <v>-1.2260336507108338E-2</v>
      </c>
      <c r="J6" s="69">
        <f t="shared" ref="J6:N6" si="8">+IFERROR(J5/I5-1,"nm")</f>
        <v>4.8999999999999932E-2</v>
      </c>
      <c r="K6" s="69">
        <f t="shared" si="8"/>
        <v>4.899999999999971E-2</v>
      </c>
      <c r="L6" s="69">
        <f t="shared" si="8"/>
        <v>4.8999999999999932E-2</v>
      </c>
      <c r="M6" s="69">
        <f t="shared" si="8"/>
        <v>4.8999999999999932E-2</v>
      </c>
      <c r="N6" s="69">
        <f t="shared" si="8"/>
        <v>4.8999999999999932E-2</v>
      </c>
    </row>
    <row r="7" spans="1:15" x14ac:dyDescent="0.2">
      <c r="A7" s="42" t="s">
        <v>131</v>
      </c>
      <c r="B7" s="69">
        <f>+IFERROR(B5/B$3,"nm")</f>
        <v>0.15813208718669325</v>
      </c>
      <c r="C7" s="69">
        <f t="shared" ref="C7:I7" si="9">+IFERROR(C5/C$3,"nm")</f>
        <v>0.16342352359772672</v>
      </c>
      <c r="D7" s="69">
        <f t="shared" si="9"/>
        <v>0.16451237263464338</v>
      </c>
      <c r="E7" s="69">
        <f t="shared" si="9"/>
        <v>0.14083578316894249</v>
      </c>
      <c r="F7" s="69">
        <f t="shared" si="9"/>
        <v>0.14200986783240024</v>
      </c>
      <c r="G7" s="69">
        <f t="shared" si="9"/>
        <v>9.8842338849824879E-2</v>
      </c>
      <c r="H7" s="69">
        <f t="shared" si="9"/>
        <v>0.17214513449189456</v>
      </c>
      <c r="I7" s="69">
        <f t="shared" si="9"/>
        <v>0.16212802397773496</v>
      </c>
      <c r="J7" s="69">
        <f>I7</f>
        <v>0.16212802397773496</v>
      </c>
      <c r="K7" s="69">
        <f t="shared" ref="K7:N7" si="10">J7</f>
        <v>0.16212802397773496</v>
      </c>
      <c r="L7" s="69">
        <f t="shared" si="10"/>
        <v>0.16212802397773496</v>
      </c>
      <c r="M7" s="69">
        <f t="shared" si="10"/>
        <v>0.16212802397773496</v>
      </c>
      <c r="N7" s="69">
        <f t="shared" si="10"/>
        <v>0.16212802397773496</v>
      </c>
    </row>
    <row r="8" spans="1:15" x14ac:dyDescent="0.2">
      <c r="A8" s="41" t="s">
        <v>132</v>
      </c>
      <c r="B8" s="70">
        <f>B38+B69+B100+B131+B166+B185+B204</f>
        <v>606</v>
      </c>
      <c r="C8" s="70">
        <f t="shared" ref="C8:I8" si="11">C38+C69+C100+C131+C166+C185+C204</f>
        <v>649</v>
      </c>
      <c r="D8" s="70">
        <f t="shared" si="11"/>
        <v>706</v>
      </c>
      <c r="E8" s="70">
        <f t="shared" si="11"/>
        <v>747</v>
      </c>
      <c r="F8" s="70">
        <f t="shared" si="11"/>
        <v>705</v>
      </c>
      <c r="G8" s="70">
        <f t="shared" si="11"/>
        <v>721</v>
      </c>
      <c r="H8" s="70">
        <f t="shared" si="11"/>
        <v>744</v>
      </c>
      <c r="I8" s="71">
        <f t="shared" si="11"/>
        <v>717</v>
      </c>
      <c r="J8" s="71">
        <f>J3*J10</f>
        <v>752.13299999999992</v>
      </c>
      <c r="K8" s="71">
        <f t="shared" ref="K8:N8" si="12">K3*K10</f>
        <v>788.9875169999998</v>
      </c>
      <c r="L8" s="71">
        <f t="shared" si="12"/>
        <v>827.6479053329997</v>
      </c>
      <c r="M8" s="71">
        <f t="shared" si="12"/>
        <v>868.20265269431661</v>
      </c>
      <c r="N8" s="71">
        <f t="shared" si="12"/>
        <v>910.74458267633804</v>
      </c>
      <c r="O8" t="s">
        <v>144</v>
      </c>
    </row>
    <row r="9" spans="1:15" x14ac:dyDescent="0.2">
      <c r="A9" s="42" t="s">
        <v>129</v>
      </c>
      <c r="B9" s="69" t="str">
        <f t="shared" ref="B9:H9" si="13">+IFERROR(B8/A8-1,"nm")</f>
        <v>nm</v>
      </c>
      <c r="C9" s="69">
        <f t="shared" si="13"/>
        <v>7.0957095709570872E-2</v>
      </c>
      <c r="D9" s="69">
        <f t="shared" si="13"/>
        <v>8.7827426810477727E-2</v>
      </c>
      <c r="E9" s="69">
        <f t="shared" si="13"/>
        <v>5.8073654390934815E-2</v>
      </c>
      <c r="F9" s="69">
        <f t="shared" si="13"/>
        <v>-5.6224899598393607E-2</v>
      </c>
      <c r="G9" s="69">
        <f t="shared" si="13"/>
        <v>2.2695035460992941E-2</v>
      </c>
      <c r="H9" s="69">
        <f t="shared" si="13"/>
        <v>3.1900138696255187E-2</v>
      </c>
      <c r="I9" s="69">
        <f>+IFERROR(I8/H8-1,"nm")</f>
        <v>-3.6290322580645129E-2</v>
      </c>
      <c r="J9" s="69">
        <f t="shared" ref="J9:N9" si="14">+IFERROR(J8/I8-1,"nm")</f>
        <v>4.8999999999999932E-2</v>
      </c>
      <c r="K9" s="69">
        <f t="shared" si="14"/>
        <v>4.8999999999999932E-2</v>
      </c>
      <c r="L9" s="69">
        <f t="shared" si="14"/>
        <v>4.8999999999999932E-2</v>
      </c>
      <c r="M9" s="69">
        <f t="shared" si="14"/>
        <v>4.8999999999999932E-2</v>
      </c>
      <c r="N9" s="69">
        <f t="shared" si="14"/>
        <v>4.8999999999999932E-2</v>
      </c>
    </row>
    <row r="10" spans="1:15" x14ac:dyDescent="0.2">
      <c r="A10" s="42" t="s">
        <v>133</v>
      </c>
      <c r="B10" s="69">
        <f>+IFERROR(B8/B$3,"nm")</f>
        <v>1.9803274402797295E-2</v>
      </c>
      <c r="C10" s="69">
        <f t="shared" ref="C10:I10" si="15">+IFERROR(C8/C$3,"nm")</f>
        <v>2.0045712873733631E-2</v>
      </c>
      <c r="D10" s="69">
        <f t="shared" si="15"/>
        <v>2.0553129548762736E-2</v>
      </c>
      <c r="E10" s="69">
        <f t="shared" si="15"/>
        <v>2.0523669533203285E-2</v>
      </c>
      <c r="F10" s="69">
        <f t="shared" si="15"/>
        <v>1.8022854513382928E-2</v>
      </c>
      <c r="G10" s="69">
        <f t="shared" si="15"/>
        <v>1.9276528620698875E-2</v>
      </c>
      <c r="H10" s="69">
        <f t="shared" si="15"/>
        <v>1.6704836319547355E-2</v>
      </c>
      <c r="I10" s="69">
        <f t="shared" si="15"/>
        <v>1.5350032113037893E-2</v>
      </c>
      <c r="J10" s="69">
        <f>I10</f>
        <v>1.5350032113037893E-2</v>
      </c>
      <c r="K10" s="69">
        <f t="shared" ref="K10:N10" si="16">J10</f>
        <v>1.5350032113037893E-2</v>
      </c>
      <c r="L10" s="69">
        <f t="shared" si="16"/>
        <v>1.5350032113037893E-2</v>
      </c>
      <c r="M10" s="69">
        <f t="shared" si="16"/>
        <v>1.5350032113037893E-2</v>
      </c>
      <c r="N10" s="69">
        <f t="shared" si="16"/>
        <v>1.5350032113037893E-2</v>
      </c>
    </row>
    <row r="11" spans="1:15" x14ac:dyDescent="0.2">
      <c r="A11" s="41" t="s">
        <v>134</v>
      </c>
      <c r="B11" s="70">
        <f>B5-B8</f>
        <v>4233</v>
      </c>
      <c r="C11" s="70">
        <f t="shared" ref="C11:N11" si="17">C5-C8</f>
        <v>4642</v>
      </c>
      <c r="D11" s="70">
        <f t="shared" si="17"/>
        <v>4945</v>
      </c>
      <c r="E11" s="70">
        <f t="shared" si="17"/>
        <v>4379</v>
      </c>
      <c r="F11" s="70">
        <f t="shared" si="17"/>
        <v>4850</v>
      </c>
      <c r="G11" s="70">
        <f t="shared" si="17"/>
        <v>2976</v>
      </c>
      <c r="H11" s="70">
        <f t="shared" si="17"/>
        <v>6923</v>
      </c>
      <c r="I11" s="71">
        <f t="shared" si="17"/>
        <v>6856</v>
      </c>
      <c r="J11" s="71">
        <f t="shared" si="17"/>
        <v>7191.9439999999995</v>
      </c>
      <c r="K11" s="71">
        <f t="shared" si="17"/>
        <v>7544.3492559999977</v>
      </c>
      <c r="L11" s="71">
        <f t="shared" si="17"/>
        <v>7914.0223695439972</v>
      </c>
      <c r="M11" s="71">
        <f t="shared" si="17"/>
        <v>8301.8094656516514</v>
      </c>
      <c r="N11" s="71">
        <f t="shared" si="17"/>
        <v>8708.5981294685826</v>
      </c>
      <c r="O11" t="s">
        <v>145</v>
      </c>
    </row>
    <row r="12" spans="1:15" x14ac:dyDescent="0.2">
      <c r="A12" s="42" t="s">
        <v>129</v>
      </c>
      <c r="B12" s="69" t="str">
        <f t="shared" ref="B12:H12" si="18">+IFERROR(B11/A11-1,"nm")</f>
        <v>nm</v>
      </c>
      <c r="C12" s="69">
        <f t="shared" si="18"/>
        <v>9.6621781242617555E-2</v>
      </c>
      <c r="D12" s="69">
        <f t="shared" si="18"/>
        <v>6.5273588970271357E-2</v>
      </c>
      <c r="E12" s="69">
        <f t="shared" si="18"/>
        <v>-0.11445904954499497</v>
      </c>
      <c r="F12" s="69">
        <f t="shared" si="18"/>
        <v>0.10755880337976698</v>
      </c>
      <c r="G12" s="69">
        <f t="shared" si="18"/>
        <v>-0.38639175257731961</v>
      </c>
      <c r="H12" s="69">
        <f t="shared" si="18"/>
        <v>1.32627688172043</v>
      </c>
      <c r="I12" s="69">
        <f>+IFERROR(I11/H11-1,"nm")</f>
        <v>-9.67788530983682E-3</v>
      </c>
      <c r="J12" s="69">
        <f t="shared" ref="J12:N12" si="19">+IFERROR(J11/I11-1,"nm")</f>
        <v>4.8999999999999932E-2</v>
      </c>
      <c r="K12" s="69">
        <f t="shared" si="19"/>
        <v>4.899999999999971E-2</v>
      </c>
      <c r="L12" s="69">
        <f t="shared" si="19"/>
        <v>4.8999999999999932E-2</v>
      </c>
      <c r="M12" s="69">
        <f t="shared" si="19"/>
        <v>4.899999999999971E-2</v>
      </c>
      <c r="N12" s="69">
        <f t="shared" si="19"/>
        <v>4.8999999999999932E-2</v>
      </c>
    </row>
    <row r="13" spans="1:15" x14ac:dyDescent="0.2">
      <c r="A13" s="42" t="s">
        <v>131</v>
      </c>
      <c r="B13" s="69">
        <f>+IFERROR(B11/B$3,"nm")</f>
        <v>0.13832881278389594</v>
      </c>
      <c r="C13" s="69">
        <f t="shared" ref="C13:N13" si="20">+IFERROR(C11/C$3,"nm")</f>
        <v>0.14337781072399308</v>
      </c>
      <c r="D13" s="69">
        <f t="shared" si="20"/>
        <v>0.14395924308588065</v>
      </c>
      <c r="E13" s="69">
        <f t="shared" si="20"/>
        <v>0.12031211363573921</v>
      </c>
      <c r="F13" s="69">
        <f t="shared" si="20"/>
        <v>0.12398701331901731</v>
      </c>
      <c r="G13" s="69">
        <f t="shared" si="20"/>
        <v>7.9565810229126011E-2</v>
      </c>
      <c r="H13" s="69">
        <f t="shared" si="20"/>
        <v>0.1554402981723472</v>
      </c>
      <c r="I13" s="69">
        <f t="shared" si="20"/>
        <v>0.14677799186469706</v>
      </c>
      <c r="J13" s="69">
        <f t="shared" si="20"/>
        <v>0.14677799186469709</v>
      </c>
      <c r="K13" s="69">
        <f t="shared" si="20"/>
        <v>0.14677799186469706</v>
      </c>
      <c r="L13" s="69">
        <f t="shared" si="20"/>
        <v>0.14677799186469706</v>
      </c>
      <c r="M13" s="69">
        <f t="shared" si="20"/>
        <v>0.14677799186469703</v>
      </c>
      <c r="N13" s="69">
        <f t="shared" si="20"/>
        <v>0.14677799186469706</v>
      </c>
    </row>
    <row r="14" spans="1:15" x14ac:dyDescent="0.2">
      <c r="A14" s="41" t="s">
        <v>135</v>
      </c>
      <c r="B14" s="70">
        <f>B45+B76+B107+B138+B173+B192+B211</f>
        <v>755</v>
      </c>
      <c r="C14" s="70">
        <f t="shared" ref="C14:I14" si="21">C45+C76+C107+C138+C173+C192+C211</f>
        <v>901</v>
      </c>
      <c r="D14" s="70">
        <f t="shared" si="21"/>
        <v>882</v>
      </c>
      <c r="E14" s="70">
        <f t="shared" si="21"/>
        <v>1028</v>
      </c>
      <c r="F14" s="70">
        <f t="shared" si="21"/>
        <v>1119</v>
      </c>
      <c r="G14" s="70">
        <f t="shared" si="21"/>
        <v>1086</v>
      </c>
      <c r="H14" s="70">
        <f t="shared" si="21"/>
        <v>695</v>
      </c>
      <c r="I14" s="71">
        <f t="shared" si="21"/>
        <v>758</v>
      </c>
      <c r="J14" s="71">
        <f>J3*J16</f>
        <v>795.14199999999994</v>
      </c>
      <c r="K14" s="71">
        <f t="shared" ref="K14:N14" si="22">K3*K16</f>
        <v>834.10395799999992</v>
      </c>
      <c r="L14" s="71">
        <f t="shared" si="22"/>
        <v>874.97505194199982</v>
      </c>
      <c r="M14" s="71">
        <f t="shared" si="22"/>
        <v>917.84882948715767</v>
      </c>
      <c r="N14" s="71">
        <f t="shared" si="22"/>
        <v>962.82342213202844</v>
      </c>
      <c r="O14" t="s">
        <v>146</v>
      </c>
    </row>
    <row r="15" spans="1:15" x14ac:dyDescent="0.2">
      <c r="A15" s="42" t="s">
        <v>129</v>
      </c>
      <c r="B15" s="69" t="str">
        <f t="shared" ref="B15:H15" si="23">+IFERROR(B14/A14-1,"nm")</f>
        <v>nm</v>
      </c>
      <c r="C15" s="69">
        <f t="shared" si="23"/>
        <v>0.19337748344370853</v>
      </c>
      <c r="D15" s="69">
        <f t="shared" si="23"/>
        <v>-2.1087680355160954E-2</v>
      </c>
      <c r="E15" s="69">
        <f t="shared" si="23"/>
        <v>0.16553287981859421</v>
      </c>
      <c r="F15" s="69">
        <f t="shared" si="23"/>
        <v>8.8521400778210024E-2</v>
      </c>
      <c r="G15" s="69">
        <f t="shared" si="23"/>
        <v>-2.9490616621983934E-2</v>
      </c>
      <c r="H15" s="69">
        <f t="shared" si="23"/>
        <v>-0.36003683241252304</v>
      </c>
      <c r="I15" s="69">
        <f>+IFERROR(I14/H14-1,"nm")</f>
        <v>9.0647482014388547E-2</v>
      </c>
      <c r="J15" s="69">
        <f t="shared" ref="J15:N15" si="24">+IFERROR(J14/I14-1,"nm")</f>
        <v>4.8999999999999932E-2</v>
      </c>
      <c r="K15" s="69">
        <f t="shared" si="24"/>
        <v>4.8999999999999932E-2</v>
      </c>
      <c r="L15" s="69">
        <f t="shared" si="24"/>
        <v>4.8999999999999932E-2</v>
      </c>
      <c r="M15" s="69">
        <f t="shared" si="24"/>
        <v>4.8999999999999932E-2</v>
      </c>
      <c r="N15" s="69">
        <f t="shared" si="24"/>
        <v>4.9000000000000155E-2</v>
      </c>
    </row>
    <row r="16" spans="1:15" x14ac:dyDescent="0.2">
      <c r="A16" s="42" t="s">
        <v>133</v>
      </c>
      <c r="B16" s="69">
        <f>+IFERROR(B14/B$3,"nm")</f>
        <v>2.4672396326917419E-2</v>
      </c>
      <c r="C16" s="69">
        <f t="shared" ref="C16:I16" si="25">+IFERROR(C14/C$3,"nm")</f>
        <v>2.7829256239189522E-2</v>
      </c>
      <c r="D16" s="69">
        <f t="shared" si="25"/>
        <v>2.5676855895196506E-2</v>
      </c>
      <c r="E16" s="69">
        <f t="shared" si="25"/>
        <v>2.8244086051048164E-2</v>
      </c>
      <c r="F16" s="69">
        <f t="shared" si="25"/>
        <v>2.8606488227624818E-2</v>
      </c>
      <c r="G16" s="69">
        <f t="shared" si="25"/>
        <v>2.9035104136031869E-2</v>
      </c>
      <c r="H16" s="69">
        <f t="shared" si="25"/>
        <v>1.5604652207104046E-2</v>
      </c>
      <c r="I16" s="69">
        <f t="shared" si="25"/>
        <v>1.6227788482123744E-2</v>
      </c>
      <c r="J16" s="69">
        <f>I16</f>
        <v>1.6227788482123744E-2</v>
      </c>
      <c r="K16" s="69">
        <f t="shared" ref="K16:N16" si="26">J16</f>
        <v>1.6227788482123744E-2</v>
      </c>
      <c r="L16" s="69">
        <f t="shared" si="26"/>
        <v>1.6227788482123744E-2</v>
      </c>
      <c r="M16" s="69">
        <f t="shared" si="26"/>
        <v>1.6227788482123744E-2</v>
      </c>
      <c r="N16" s="69">
        <f t="shared" si="26"/>
        <v>1.6227788482123744E-2</v>
      </c>
    </row>
    <row r="17" spans="1:15" x14ac:dyDescent="0.2">
      <c r="A17" s="9" t="s">
        <v>141</v>
      </c>
      <c r="B17" s="70">
        <f>B48+B79+B110+B141+B176+B195+B214</f>
        <v>3011</v>
      </c>
      <c r="C17" s="70">
        <f t="shared" ref="C17:I17" si="27">C48+C79+C110+C141+C176+C195+C214</f>
        <v>3520</v>
      </c>
      <c r="D17" s="70">
        <f t="shared" si="27"/>
        <v>3989</v>
      </c>
      <c r="E17" s="70">
        <f t="shared" si="27"/>
        <v>4454</v>
      </c>
      <c r="F17" s="70">
        <f t="shared" si="27"/>
        <v>4744</v>
      </c>
      <c r="G17" s="70">
        <f t="shared" si="27"/>
        <v>4866</v>
      </c>
      <c r="H17" s="70">
        <f t="shared" si="27"/>
        <v>4904</v>
      </c>
      <c r="I17" s="71">
        <f t="shared" si="27"/>
        <v>4791</v>
      </c>
      <c r="J17" s="71">
        <f>J3*J19</f>
        <v>5025.759</v>
      </c>
      <c r="K17" s="71">
        <f t="shared" ref="K17:N17" si="28">K3*K19</f>
        <v>5272.0211909999989</v>
      </c>
      <c r="L17" s="71">
        <f t="shared" si="28"/>
        <v>5530.3502293589981</v>
      </c>
      <c r="M17" s="71">
        <f t="shared" si="28"/>
        <v>5801.3373905975886</v>
      </c>
      <c r="N17" s="71">
        <f t="shared" si="28"/>
        <v>6085.6029227368708</v>
      </c>
      <c r="O17" t="s">
        <v>147</v>
      </c>
    </row>
    <row r="18" spans="1:15" x14ac:dyDescent="0.2">
      <c r="A18" s="42" t="s">
        <v>129</v>
      </c>
      <c r="B18" s="69" t="str">
        <f t="shared" ref="B18:H18" si="29">+IFERROR(B17/A17-1,"nm")</f>
        <v>nm</v>
      </c>
      <c r="C18" s="69">
        <f t="shared" si="29"/>
        <v>0.16904682829624718</v>
      </c>
      <c r="D18" s="69">
        <f t="shared" si="29"/>
        <v>0.13323863636363642</v>
      </c>
      <c r="E18" s="69">
        <f t="shared" si="29"/>
        <v>0.11657056906492858</v>
      </c>
      <c r="F18" s="69">
        <f t="shared" si="29"/>
        <v>6.5110013471037176E-2</v>
      </c>
      <c r="G18" s="69">
        <f t="shared" si="29"/>
        <v>2.5716694772343951E-2</v>
      </c>
      <c r="H18" s="69">
        <f t="shared" si="29"/>
        <v>7.8092889436909285E-3</v>
      </c>
      <c r="I18" s="69">
        <f>+IFERROR(I17/H17-1,"nm")</f>
        <v>-2.3042414355628038E-2</v>
      </c>
      <c r="J18" s="69">
        <f t="shared" ref="J18:N18" si="30">+IFERROR(J17/I17-1,"nm")</f>
        <v>4.8999999999999932E-2</v>
      </c>
      <c r="K18" s="69">
        <f t="shared" si="30"/>
        <v>4.899999999999971E-2</v>
      </c>
      <c r="L18" s="69">
        <f t="shared" si="30"/>
        <v>4.8999999999999932E-2</v>
      </c>
      <c r="M18" s="69">
        <f t="shared" si="30"/>
        <v>4.8999999999999932E-2</v>
      </c>
      <c r="N18" s="69">
        <f t="shared" si="30"/>
        <v>4.9000000000000155E-2</v>
      </c>
    </row>
    <row r="19" spans="1:15" x14ac:dyDescent="0.2">
      <c r="A19" s="42" t="s">
        <v>133</v>
      </c>
      <c r="B19" s="69">
        <f>+IFERROR(B17/B$3,"nm")</f>
        <v>9.8395477271984569E-2</v>
      </c>
      <c r="C19" s="69">
        <f t="shared" ref="C19:I19" si="31">+IFERROR(C17/C$3,"nm")</f>
        <v>0.10872251050160613</v>
      </c>
      <c r="D19" s="69">
        <f t="shared" si="31"/>
        <v>0.11612809315866085</v>
      </c>
      <c r="E19" s="69">
        <f t="shared" si="31"/>
        <v>0.12237272302662307</v>
      </c>
      <c r="F19" s="69">
        <f t="shared" si="31"/>
        <v>0.1212771940588491</v>
      </c>
      <c r="G19" s="69">
        <f t="shared" si="31"/>
        <v>0.13009651632222013</v>
      </c>
      <c r="H19" s="69">
        <f t="shared" si="31"/>
        <v>0.11010822219228523</v>
      </c>
      <c r="I19" s="69">
        <f t="shared" si="31"/>
        <v>0.10256904303147078</v>
      </c>
      <c r="J19" s="69">
        <f>I19</f>
        <v>0.10256904303147078</v>
      </c>
      <c r="K19" s="69">
        <f t="shared" ref="K19:N19" si="32">J19</f>
        <v>0.10256904303147078</v>
      </c>
      <c r="L19" s="69">
        <f t="shared" si="32"/>
        <v>0.10256904303147078</v>
      </c>
      <c r="M19" s="69">
        <f t="shared" si="32"/>
        <v>0.10256904303147078</v>
      </c>
      <c r="N19" s="69">
        <f t="shared" si="32"/>
        <v>0.10256904303147078</v>
      </c>
    </row>
    <row r="20" spans="1:15" x14ac:dyDescent="0.2">
      <c r="A20" s="43" t="str">
        <f>+Historicals!A114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+Historicals!B114</f>
        <v>13740</v>
      </c>
      <c r="C21" s="9">
        <f>+Historicals!C114</f>
        <v>14764</v>
      </c>
      <c r="D21" s="9">
        <f>+Historicals!D114</f>
        <v>15216</v>
      </c>
      <c r="E21" s="9">
        <f>+Historicals!E114</f>
        <v>14855</v>
      </c>
      <c r="F21" s="9">
        <f>+Historicals!F114</f>
        <v>15902</v>
      </c>
      <c r="G21" s="9">
        <f>+Historicals!G114</f>
        <v>14484</v>
      </c>
      <c r="H21" s="9">
        <f>+Historicals!H114</f>
        <v>17179</v>
      </c>
      <c r="I21" s="9">
        <f>+Historicals!I114</f>
        <v>18353</v>
      </c>
      <c r="J21" s="9">
        <f>+SUM(J23+J27+J31)</f>
        <v>18353</v>
      </c>
      <c r="K21" s="9">
        <f t="shared" ref="K21:N21" si="33">+SUM(K23+K27+K31)</f>
        <v>18353</v>
      </c>
      <c r="L21" s="9">
        <f t="shared" si="33"/>
        <v>18353</v>
      </c>
      <c r="M21" s="9">
        <f t="shared" si="33"/>
        <v>18353</v>
      </c>
      <c r="N21" s="9">
        <f t="shared" si="33"/>
        <v>18353</v>
      </c>
    </row>
    <row r="22" spans="1:15" x14ac:dyDescent="0.2">
      <c r="A22" s="44" t="s">
        <v>129</v>
      </c>
      <c r="B22" s="47" t="str">
        <f t="shared" ref="B22:H22" si="34">+IFERROR(B21/A21-1,"nm")</f>
        <v>nm</v>
      </c>
      <c r="C22" s="47">
        <f t="shared" si="34"/>
        <v>7.4526928675400228E-2</v>
      </c>
      <c r="D22" s="47">
        <f t="shared" si="34"/>
        <v>3.0615009482525046E-2</v>
      </c>
      <c r="E22" s="47">
        <f t="shared" si="34"/>
        <v>-2.372502628811779E-2</v>
      </c>
      <c r="F22" s="47">
        <f t="shared" si="34"/>
        <v>7.0481319421070276E-2</v>
      </c>
      <c r="G22" s="47">
        <f t="shared" si="34"/>
        <v>-8.9171173437303519E-2</v>
      </c>
      <c r="H22" s="47">
        <f t="shared" si="34"/>
        <v>0.18606738470035911</v>
      </c>
      <c r="I22" s="47">
        <f>+IFERROR(I21/H21-1,"nm")</f>
        <v>6.8339251411607238E-2</v>
      </c>
      <c r="J22" s="47">
        <f t="shared" ref="J22:N22" si="35">+IFERROR(J21/I21-1,"nm")</f>
        <v>0</v>
      </c>
      <c r="K22" s="47">
        <f t="shared" si="35"/>
        <v>0</v>
      </c>
      <c r="L22" s="47">
        <f t="shared" si="35"/>
        <v>0</v>
      </c>
      <c r="M22" s="47">
        <f t="shared" si="35"/>
        <v>0</v>
      </c>
      <c r="N22" s="47">
        <f t="shared" si="35"/>
        <v>0</v>
      </c>
    </row>
    <row r="23" spans="1:15" x14ac:dyDescent="0.2">
      <c r="A23" s="45" t="s">
        <v>113</v>
      </c>
      <c r="B23" s="3">
        <f>+Historicals!B115</f>
        <v>8506</v>
      </c>
      <c r="C23" s="3">
        <f>+Historicals!C115</f>
        <v>9299</v>
      </c>
      <c r="D23" s="3">
        <f>+Historicals!D115</f>
        <v>9684</v>
      </c>
      <c r="E23" s="3">
        <f>+Historicals!E115</f>
        <v>9322</v>
      </c>
      <c r="F23" s="3">
        <f>+Historicals!F115</f>
        <v>10045</v>
      </c>
      <c r="G23" s="3">
        <f>+Historicals!G115</f>
        <v>9329</v>
      </c>
      <c r="H23" s="3">
        <f>+Historicals!H115</f>
        <v>11644</v>
      </c>
      <c r="I23" s="3">
        <f>+Historicals!I115</f>
        <v>12228</v>
      </c>
      <c r="J23" s="3">
        <f>+I23*(1+J24)</f>
        <v>12228</v>
      </c>
      <c r="K23" s="3">
        <f t="shared" ref="K23:N23" si="36">+J23*(1+K24)</f>
        <v>12228</v>
      </c>
      <c r="L23" s="3">
        <f t="shared" si="36"/>
        <v>12228</v>
      </c>
      <c r="M23" s="3">
        <f t="shared" si="36"/>
        <v>12228</v>
      </c>
      <c r="N23" s="3">
        <f t="shared" si="36"/>
        <v>12228</v>
      </c>
    </row>
    <row r="24" spans="1:15" x14ac:dyDescent="0.2">
      <c r="A24" s="44" t="s">
        <v>129</v>
      </c>
      <c r="B24" s="47" t="str">
        <f t="shared" ref="B24" si="37">+IFERROR(B23/A23-1,"nm")</f>
        <v>nm</v>
      </c>
      <c r="C24" s="47">
        <f t="shared" ref="C24" si="38">+IFERROR(C23/B23-1,"nm")</f>
        <v>9.3228309428638578E-2</v>
      </c>
      <c r="D24" s="47">
        <f t="shared" ref="D24" si="39">+IFERROR(D23/C23-1,"nm")</f>
        <v>4.1402301322722934E-2</v>
      </c>
      <c r="E24" s="47">
        <f t="shared" ref="E24" si="40">+IFERROR(E23/D23-1,"nm")</f>
        <v>-3.7381247418422192E-2</v>
      </c>
      <c r="F24" s="47">
        <f t="shared" ref="F24" si="41">+IFERROR(F23/E23-1,"nm")</f>
        <v>7.755846384895948E-2</v>
      </c>
      <c r="G24" s="47">
        <f t="shared" ref="G24" si="42">+IFERROR(G23/F23-1,"nm")</f>
        <v>-7.1279243404678949E-2</v>
      </c>
      <c r="H24" s="47">
        <f t="shared" ref="H24" si="43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4">+K25+K26</f>
        <v>0</v>
      </c>
      <c r="L24" s="47">
        <f t="shared" si="44"/>
        <v>0</v>
      </c>
      <c r="M24" s="47">
        <f t="shared" si="44"/>
        <v>0</v>
      </c>
      <c r="N24" s="47">
        <f t="shared" si="44"/>
        <v>0</v>
      </c>
    </row>
    <row r="25" spans="1:15" x14ac:dyDescent="0.2">
      <c r="A25" s="44" t="s">
        <v>137</v>
      </c>
      <c r="B25" s="47">
        <f>+Historicals!B187</f>
        <v>0.14000000000000001</v>
      </c>
      <c r="C25" s="47">
        <f>+Historicals!C187</f>
        <v>0.1</v>
      </c>
      <c r="D25" s="47">
        <f>+Historicals!D187</f>
        <v>0.04</v>
      </c>
      <c r="E25" s="47">
        <f>+Historicals!E187</f>
        <v>-0.04</v>
      </c>
      <c r="F25" s="47">
        <f>+Historicals!F187</f>
        <v>0.08</v>
      </c>
      <c r="G25" s="47">
        <f>+Historicals!G187</f>
        <v>-7.0000000000000007E-2</v>
      </c>
      <c r="H25" s="47">
        <f>+Historicals!H187</f>
        <v>0.25</v>
      </c>
      <c r="I25" s="47">
        <f>+Historicals!I187</f>
        <v>0.05</v>
      </c>
      <c r="J25" s="49">
        <v>0</v>
      </c>
      <c r="K25" s="49">
        <f t="shared" ref="K25:N26" si="45">+J25</f>
        <v>0</v>
      </c>
      <c r="L25" s="49">
        <f t="shared" si="45"/>
        <v>0</v>
      </c>
      <c r="M25" s="49">
        <f t="shared" si="45"/>
        <v>0</v>
      </c>
      <c r="N25" s="49">
        <f t="shared" si="45"/>
        <v>0</v>
      </c>
    </row>
    <row r="26" spans="1:15" x14ac:dyDescent="0.2">
      <c r="A26" s="44" t="s">
        <v>138</v>
      </c>
      <c r="B26" s="47" t="str">
        <f t="shared" ref="B26:H26" si="46">+IFERROR(B24-B25,"nm")</f>
        <v>nm</v>
      </c>
      <c r="C26" s="47">
        <f t="shared" si="46"/>
        <v>-6.7716905713614273E-3</v>
      </c>
      <c r="D26" s="47">
        <f t="shared" si="46"/>
        <v>1.4023013227229333E-3</v>
      </c>
      <c r="E26" s="47">
        <f t="shared" si="46"/>
        <v>2.6187525815778087E-3</v>
      </c>
      <c r="F26" s="47">
        <f t="shared" si="46"/>
        <v>-2.4415361510405215E-3</v>
      </c>
      <c r="G26" s="47">
        <f t="shared" si="46"/>
        <v>-1.2792434046789425E-3</v>
      </c>
      <c r="H26" s="47">
        <f t="shared" si="46"/>
        <v>-1.849072783792538E-3</v>
      </c>
      <c r="I26" s="47">
        <f>+IFERROR(I24-I25,"nm")</f>
        <v>1.5458605290268046E-4</v>
      </c>
      <c r="J26" s="49">
        <v>0</v>
      </c>
      <c r="K26" s="49">
        <f t="shared" si="45"/>
        <v>0</v>
      </c>
      <c r="L26" s="49">
        <f t="shared" si="45"/>
        <v>0</v>
      </c>
      <c r="M26" s="49">
        <f t="shared" si="45"/>
        <v>0</v>
      </c>
      <c r="N26" s="49">
        <f t="shared" si="45"/>
        <v>0</v>
      </c>
    </row>
    <row r="27" spans="1:15" x14ac:dyDescent="0.2">
      <c r="A27" s="45" t="s">
        <v>114</v>
      </c>
      <c r="B27" s="3">
        <f>+Historicals!B116</f>
        <v>4410</v>
      </c>
      <c r="C27" s="3">
        <f>+Historicals!C116</f>
        <v>4746</v>
      </c>
      <c r="D27" s="3">
        <f>+Historicals!D116</f>
        <v>4886</v>
      </c>
      <c r="E27" s="3">
        <f>+Historicals!E116</f>
        <v>4938</v>
      </c>
      <c r="F27" s="3">
        <f>+Historicals!F116</f>
        <v>5260</v>
      </c>
      <c r="G27" s="3">
        <f>+Historicals!G116</f>
        <v>4639</v>
      </c>
      <c r="H27" s="3">
        <f>+Historicals!H116</f>
        <v>5028</v>
      </c>
      <c r="I27" s="3">
        <f>+Historicals!I116</f>
        <v>5492</v>
      </c>
      <c r="J27" s="3">
        <f>+I27*(1+J28)</f>
        <v>5492</v>
      </c>
      <c r="K27" s="3">
        <f t="shared" ref="K27" si="47">+J27*(1+K28)</f>
        <v>5492</v>
      </c>
      <c r="L27" s="3">
        <f t="shared" ref="L27" si="48">+K27*(1+L28)</f>
        <v>5492</v>
      </c>
      <c r="M27" s="3">
        <f t="shared" ref="M27" si="49">+L27*(1+M28)</f>
        <v>5492</v>
      </c>
      <c r="N27" s="3">
        <f t="shared" ref="N27" si="50">+M27*(1+N28)</f>
        <v>5492</v>
      </c>
    </row>
    <row r="28" spans="1:15" x14ac:dyDescent="0.2">
      <c r="A28" s="44" t="s">
        <v>129</v>
      </c>
      <c r="B28" s="47" t="str">
        <f t="shared" ref="B28" si="51">+IFERROR(B27/A27-1,"nm")</f>
        <v>nm</v>
      </c>
      <c r="C28" s="47">
        <f t="shared" ref="C28" si="52">+IFERROR(C27/B27-1,"nm")</f>
        <v>7.6190476190476142E-2</v>
      </c>
      <c r="D28" s="47">
        <f t="shared" ref="D28" si="53">+IFERROR(D27/C27-1,"nm")</f>
        <v>2.9498525073746285E-2</v>
      </c>
      <c r="E28" s="47">
        <f t="shared" ref="E28" si="54">+IFERROR(E27/D27-1,"nm")</f>
        <v>1.0642652476463343E-2</v>
      </c>
      <c r="F28" s="47">
        <f t="shared" ref="F28" si="55">+IFERROR(F27/E27-1,"nm")</f>
        <v>6.5208586472256025E-2</v>
      </c>
      <c r="G28" s="47">
        <f t="shared" ref="G28" si="56">+IFERROR(G27/F27-1,"nm")</f>
        <v>-0.11806083650190113</v>
      </c>
      <c r="H28" s="47">
        <f t="shared" ref="H28" si="57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8">+K29+K30</f>
        <v>0</v>
      </c>
      <c r="L28" s="47">
        <f t="shared" ref="L28" si="59">+L29+L30</f>
        <v>0</v>
      </c>
      <c r="M28" s="47">
        <f t="shared" ref="M28" si="60">+M29+M30</f>
        <v>0</v>
      </c>
      <c r="N28" s="47">
        <f t="shared" ref="N28" si="61">+N29+N30</f>
        <v>0</v>
      </c>
    </row>
    <row r="29" spans="1:15" x14ac:dyDescent="0.2">
      <c r="A29" s="44" t="s">
        <v>137</v>
      </c>
      <c r="B29" s="47">
        <f>+Historicals!B191</f>
        <v>0.23499999999999999</v>
      </c>
      <c r="C29" s="47">
        <f>+Historicals!C191</f>
        <v>0.185</v>
      </c>
      <c r="D29" s="47">
        <f>+Historicals!D191</f>
        <v>0.08</v>
      </c>
      <c r="E29" s="47">
        <f>+Historicals!E191</f>
        <v>0.06</v>
      </c>
      <c r="F29" s="47">
        <f>+Historicals!F191</f>
        <v>0.12</v>
      </c>
      <c r="G29" s="47">
        <f>+Historicals!G191</f>
        <v>-0.03</v>
      </c>
      <c r="H29" s="47">
        <f>+Historicals!H191</f>
        <v>0.13</v>
      </c>
      <c r="I29" s="47">
        <f>+Historicals!I191</f>
        <v>0.09</v>
      </c>
      <c r="J29" s="49">
        <v>0</v>
      </c>
      <c r="K29" s="49">
        <f t="shared" ref="K29:N29" si="62">+J29</f>
        <v>0</v>
      </c>
      <c r="L29" s="49">
        <f t="shared" si="62"/>
        <v>0</v>
      </c>
      <c r="M29" s="49">
        <f t="shared" si="62"/>
        <v>0</v>
      </c>
      <c r="N29" s="49">
        <f t="shared" si="62"/>
        <v>0</v>
      </c>
    </row>
    <row r="30" spans="1:15" x14ac:dyDescent="0.2">
      <c r="A30" s="44" t="s">
        <v>138</v>
      </c>
      <c r="B30" s="47" t="str">
        <f t="shared" ref="B30" si="63">+IFERROR(B28-B29,"nm")</f>
        <v>nm</v>
      </c>
      <c r="C30" s="47">
        <f t="shared" ref="C30" si="64">+IFERROR(C28-C29,"nm")</f>
        <v>-0.10880952380952386</v>
      </c>
      <c r="D30" s="47">
        <f t="shared" ref="D30" si="65">+IFERROR(D28-D29,"nm")</f>
        <v>-5.0501474926253717E-2</v>
      </c>
      <c r="E30" s="47">
        <f t="shared" ref="E30" si="66">+IFERROR(E28-E29,"nm")</f>
        <v>-4.9357347523536654E-2</v>
      </c>
      <c r="F30" s="47">
        <f t="shared" ref="F30" si="67">+IFERROR(F28-F29,"nm")</f>
        <v>-5.4791413527743971E-2</v>
      </c>
      <c r="G30" s="47">
        <f t="shared" ref="G30" si="68">+IFERROR(G28-G29,"nm")</f>
        <v>-8.8060836501901135E-2</v>
      </c>
      <c r="H30" s="47">
        <f t="shared" ref="H30" si="69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70">+J30</f>
        <v>0</v>
      </c>
      <c r="L30" s="49">
        <f t="shared" si="70"/>
        <v>0</v>
      </c>
      <c r="M30" s="49">
        <f t="shared" si="70"/>
        <v>0</v>
      </c>
      <c r="N30" s="49">
        <f t="shared" si="70"/>
        <v>0</v>
      </c>
    </row>
    <row r="31" spans="1:15" x14ac:dyDescent="0.2">
      <c r="A31" s="45" t="s">
        <v>115</v>
      </c>
      <c r="B31" s="3">
        <f>+Historicals!B117</f>
        <v>824</v>
      </c>
      <c r="C31" s="3">
        <f>+Historicals!C117</f>
        <v>719</v>
      </c>
      <c r="D31" s="3">
        <f>+Historicals!D117</f>
        <v>646</v>
      </c>
      <c r="E31" s="3">
        <f>+Historicals!E117</f>
        <v>595</v>
      </c>
      <c r="F31" s="3">
        <f>+Historicals!F117</f>
        <v>597</v>
      </c>
      <c r="G31" s="3">
        <f>+Historicals!G117</f>
        <v>516</v>
      </c>
      <c r="H31" s="3">
        <f>+Historicals!H117</f>
        <v>507</v>
      </c>
      <c r="I31" s="3">
        <f>+Historicals!I117</f>
        <v>633</v>
      </c>
      <c r="J31" s="3">
        <f>+I31*(1+J32)</f>
        <v>633</v>
      </c>
      <c r="K31" s="3">
        <f t="shared" ref="K31" si="71">+J31*(1+K32)</f>
        <v>633</v>
      </c>
      <c r="L31" s="3">
        <f t="shared" ref="L31" si="72">+K31*(1+L32)</f>
        <v>633</v>
      </c>
      <c r="M31" s="3">
        <f t="shared" ref="M31" si="73">+L31*(1+M32)</f>
        <v>633</v>
      </c>
      <c r="N31" s="3">
        <f t="shared" ref="N31" si="74">+M31*(1+N32)</f>
        <v>633</v>
      </c>
    </row>
    <row r="32" spans="1:15" x14ac:dyDescent="0.2">
      <c r="A32" s="44" t="s">
        <v>129</v>
      </c>
      <c r="B32" s="47" t="str">
        <f t="shared" ref="B32" si="75">+IFERROR(B31/A31-1,"nm")</f>
        <v>nm</v>
      </c>
      <c r="C32" s="47">
        <f t="shared" ref="C32" si="76">+IFERROR(C31/B31-1,"nm")</f>
        <v>-0.12742718446601942</v>
      </c>
      <c r="D32" s="47">
        <f t="shared" ref="D32" si="77">+IFERROR(D31/C31-1,"nm")</f>
        <v>-0.10152990264255912</v>
      </c>
      <c r="E32" s="47">
        <f t="shared" ref="E32" si="78">+IFERROR(E31/D31-1,"nm")</f>
        <v>-7.8947368421052655E-2</v>
      </c>
      <c r="F32" s="47">
        <f t="shared" ref="F32" si="79">+IFERROR(F31/E31-1,"nm")</f>
        <v>3.3613445378151141E-3</v>
      </c>
      <c r="G32" s="47">
        <f t="shared" ref="G32" si="80">+IFERROR(G31/F31-1,"nm")</f>
        <v>-0.13567839195979903</v>
      </c>
      <c r="H32" s="47">
        <f t="shared" ref="H32" si="81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82">+K33+K34</f>
        <v>0</v>
      </c>
      <c r="L32" s="47">
        <f t="shared" ref="L32" si="83">+L33+L34</f>
        <v>0</v>
      </c>
      <c r="M32" s="47">
        <f t="shared" ref="M32" si="84">+M33+M34</f>
        <v>0</v>
      </c>
      <c r="N32" s="47">
        <f t="shared" ref="N32" si="85">+N33+N34</f>
        <v>0</v>
      </c>
    </row>
    <row r="33" spans="1:14" x14ac:dyDescent="0.2">
      <c r="A33" s="44" t="s">
        <v>137</v>
      </c>
      <c r="B33" s="47">
        <f>+Historicals!B189</f>
        <v>-0.05</v>
      </c>
      <c r="C33" s="47">
        <f>+Historicals!C189</f>
        <v>-0.13</v>
      </c>
      <c r="D33" s="47">
        <f>+Historicals!D189</f>
        <v>-0.1</v>
      </c>
      <c r="E33" s="47">
        <f>+Historicals!E189</f>
        <v>-0.08</v>
      </c>
      <c r="F33" s="47">
        <f>+Historicals!F189</f>
        <v>0</v>
      </c>
      <c r="G33" s="47">
        <f>+Historicals!G189</f>
        <v>-0.14000000000000001</v>
      </c>
      <c r="H33" s="47">
        <f>+Historicals!H189</f>
        <v>-0.02</v>
      </c>
      <c r="I33" s="47">
        <f>+Historicals!I189</f>
        <v>0.25</v>
      </c>
      <c r="J33" s="49">
        <v>0</v>
      </c>
      <c r="K33" s="49">
        <f t="shared" ref="K33:N33" si="86">+J33</f>
        <v>0</v>
      </c>
      <c r="L33" s="49">
        <f t="shared" si="86"/>
        <v>0</v>
      </c>
      <c r="M33" s="49">
        <f t="shared" si="86"/>
        <v>0</v>
      </c>
      <c r="N33" s="49">
        <f t="shared" si="86"/>
        <v>0</v>
      </c>
    </row>
    <row r="34" spans="1:14" x14ac:dyDescent="0.2">
      <c r="A34" s="44" t="s">
        <v>138</v>
      </c>
      <c r="B34" s="47" t="str">
        <f t="shared" ref="B34" si="87">+IFERROR(B32-B33,"nm")</f>
        <v>nm</v>
      </c>
      <c r="C34" s="47">
        <f t="shared" ref="C34" si="88">+IFERROR(C32-C33,"nm")</f>
        <v>2.572815533980588E-3</v>
      </c>
      <c r="D34" s="47">
        <f t="shared" ref="D34" si="89">+IFERROR(D32-D33,"nm")</f>
        <v>-1.5299026425591167E-3</v>
      </c>
      <c r="E34" s="47">
        <f>+IFERROR(E32-E33,"nm")</f>
        <v>1.0526315789473467E-3</v>
      </c>
      <c r="F34" s="47">
        <f t="shared" ref="F34" si="90">+IFERROR(F32-F33,"nm")</f>
        <v>3.3613445378151141E-3</v>
      </c>
      <c r="G34" s="47">
        <f t="shared" ref="G34" si="91">+IFERROR(G32-G33,"nm")</f>
        <v>4.321608040200986E-3</v>
      </c>
      <c r="H34" s="47">
        <f t="shared" ref="H34" si="92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93">+J34</f>
        <v>0</v>
      </c>
      <c r="L34" s="49">
        <f t="shared" si="93"/>
        <v>0</v>
      </c>
      <c r="M34" s="49">
        <f t="shared" si="93"/>
        <v>0</v>
      </c>
      <c r="N34" s="49">
        <f t="shared" si="93"/>
        <v>0</v>
      </c>
    </row>
    <row r="35" spans="1:14" x14ac:dyDescent="0.2">
      <c r="A35" s="9" t="s">
        <v>130</v>
      </c>
      <c r="B35" s="48">
        <f t="shared" ref="B35:H35" si="94">+B42+B38</f>
        <v>3766</v>
      </c>
      <c r="C35" s="48">
        <f t="shared" si="94"/>
        <v>3896</v>
      </c>
      <c r="D35" s="48">
        <f t="shared" si="94"/>
        <v>4015</v>
      </c>
      <c r="E35" s="48">
        <f t="shared" si="94"/>
        <v>3760</v>
      </c>
      <c r="F35" s="48">
        <f t="shared" si="94"/>
        <v>4074</v>
      </c>
      <c r="G35" s="48">
        <f t="shared" si="94"/>
        <v>3047</v>
      </c>
      <c r="H35" s="48">
        <f t="shared" si="94"/>
        <v>5219</v>
      </c>
      <c r="I35" s="48">
        <f>+I42+I38</f>
        <v>5238</v>
      </c>
      <c r="J35" s="48">
        <f>+J21*J37</f>
        <v>5238</v>
      </c>
      <c r="K35" s="48">
        <f t="shared" ref="K35:N35" si="95">+K21*K37</f>
        <v>5238</v>
      </c>
      <c r="L35" s="48">
        <f t="shared" si="95"/>
        <v>5238</v>
      </c>
      <c r="M35" s="48">
        <f t="shared" si="95"/>
        <v>5238</v>
      </c>
      <c r="N35" s="48">
        <f t="shared" si="95"/>
        <v>5238</v>
      </c>
    </row>
    <row r="36" spans="1:14" x14ac:dyDescent="0.2">
      <c r="A36" s="46" t="s">
        <v>129</v>
      </c>
      <c r="B36" s="47" t="str">
        <f t="shared" ref="B36" si="96">+IFERROR(B35/A35-1,"nm")</f>
        <v>nm</v>
      </c>
      <c r="C36" s="47">
        <f t="shared" ref="C36" si="97">+IFERROR(C35/B35-1,"nm")</f>
        <v>3.4519383961763239E-2</v>
      </c>
      <c r="D36" s="47">
        <f t="shared" ref="D36" si="98">+IFERROR(D35/C35-1,"nm")</f>
        <v>3.0544147843942548E-2</v>
      </c>
      <c r="E36" s="47">
        <f t="shared" ref="E36" si="99">+IFERROR(E35/D35-1,"nm")</f>
        <v>-6.3511830635118338E-2</v>
      </c>
      <c r="F36" s="47">
        <f t="shared" ref="F36" si="100">+IFERROR(F35/E35-1,"nm")</f>
        <v>8.3510638297872308E-2</v>
      </c>
      <c r="G36" s="47">
        <f t="shared" ref="G36" si="101">+IFERROR(G35/F35-1,"nm")</f>
        <v>-0.25208640157093765</v>
      </c>
      <c r="H36" s="47">
        <f t="shared" ref="H36" si="102">+IFERROR(H35/G35-1,"nm")</f>
        <v>0.71283229405973092</v>
      </c>
      <c r="I36" s="47">
        <f>+IFERROR(I35/H35-1,"nm")</f>
        <v>3.6405441655489312E-3</v>
      </c>
      <c r="J36" s="47">
        <f t="shared" ref="J36:N36" si="103">+IFERROR(J35/I35-1,"nm")</f>
        <v>0</v>
      </c>
      <c r="K36" s="47">
        <f t="shared" si="103"/>
        <v>0</v>
      </c>
      <c r="L36" s="47">
        <f t="shared" si="103"/>
        <v>0</v>
      </c>
      <c r="M36" s="47">
        <f t="shared" si="103"/>
        <v>0</v>
      </c>
      <c r="N36" s="47">
        <f t="shared" si="103"/>
        <v>0</v>
      </c>
    </row>
    <row r="37" spans="1:14" x14ac:dyDescent="0.2">
      <c r="A37" s="46" t="s">
        <v>131</v>
      </c>
      <c r="B37" s="47">
        <f t="shared" ref="B37:H37" si="104">+IFERROR(B35/B$21,"nm")</f>
        <v>0.27409024745269289</v>
      </c>
      <c r="C37" s="47">
        <f t="shared" si="104"/>
        <v>0.26388512598211866</v>
      </c>
      <c r="D37" s="47">
        <f t="shared" si="104"/>
        <v>0.26386698212407994</v>
      </c>
      <c r="E37" s="47">
        <f t="shared" si="104"/>
        <v>0.25311342982160889</v>
      </c>
      <c r="F37" s="47">
        <f t="shared" si="104"/>
        <v>0.25619418941013711</v>
      </c>
      <c r="G37" s="47">
        <f t="shared" si="104"/>
        <v>0.2103700635183651</v>
      </c>
      <c r="H37" s="47">
        <f t="shared" si="104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5">+J37</f>
        <v>0.28540293140086087</v>
      </c>
      <c r="L37" s="49">
        <f t="shared" si="105"/>
        <v>0.28540293140086087</v>
      </c>
      <c r="M37" s="49">
        <f t="shared" si="105"/>
        <v>0.28540293140086087</v>
      </c>
      <c r="N37" s="49">
        <f t="shared" si="105"/>
        <v>0.28540293140086087</v>
      </c>
    </row>
    <row r="38" spans="1:14" x14ac:dyDescent="0.2">
      <c r="A38" s="9" t="s">
        <v>132</v>
      </c>
      <c r="B38" s="9">
        <f>+Historicals!B174</f>
        <v>121</v>
      </c>
      <c r="C38" s="9">
        <f>+Historicals!C174</f>
        <v>133</v>
      </c>
      <c r="D38" s="9">
        <f>+Historicals!D174</f>
        <v>140</v>
      </c>
      <c r="E38" s="9">
        <f>+Historicals!E174</f>
        <v>160</v>
      </c>
      <c r="F38" s="9">
        <f>+Historicals!F174</f>
        <v>149</v>
      </c>
      <c r="G38" s="9">
        <f>+Historicals!G174</f>
        <v>148</v>
      </c>
      <c r="H38" s="9">
        <f>+Historicals!H174</f>
        <v>130</v>
      </c>
      <c r="I38" s="9">
        <f>+Historicals!I174</f>
        <v>124</v>
      </c>
      <c r="J38" s="48">
        <f>+J41*J48</f>
        <v>124.00000000000001</v>
      </c>
      <c r="K38" s="48">
        <f t="shared" ref="K38:N38" si="106">+K41*K48</f>
        <v>124.00000000000001</v>
      </c>
      <c r="L38" s="48">
        <f t="shared" si="106"/>
        <v>124.00000000000001</v>
      </c>
      <c r="M38" s="48">
        <f t="shared" si="106"/>
        <v>124.00000000000001</v>
      </c>
      <c r="N38" s="48">
        <f t="shared" si="106"/>
        <v>124.00000000000001</v>
      </c>
    </row>
    <row r="39" spans="1:14" x14ac:dyDescent="0.2">
      <c r="A39" s="46" t="s">
        <v>129</v>
      </c>
      <c r="B39" s="47" t="str">
        <f t="shared" ref="B39" si="107">+IFERROR(B38/A38-1,"nm")</f>
        <v>nm</v>
      </c>
      <c r="C39" s="47">
        <f t="shared" ref="C39" si="108">+IFERROR(C38/B38-1,"nm")</f>
        <v>9.9173553719008156E-2</v>
      </c>
      <c r="D39" s="47">
        <f t="shared" ref="D39" si="109">+IFERROR(D38/C38-1,"nm")</f>
        <v>5.2631578947368363E-2</v>
      </c>
      <c r="E39" s="47">
        <f t="shared" ref="E39" si="110">+IFERROR(E38/D38-1,"nm")</f>
        <v>0.14285714285714279</v>
      </c>
      <c r="F39" s="47">
        <f t="shared" ref="F39" si="111">+IFERROR(F38/E38-1,"nm")</f>
        <v>-6.8749999999999978E-2</v>
      </c>
      <c r="G39" s="47">
        <f t="shared" ref="G39" si="112">+IFERROR(G38/F38-1,"nm")</f>
        <v>-6.7114093959731447E-3</v>
      </c>
      <c r="H39" s="47">
        <f t="shared" ref="H39" si="113">+IFERROR(H38/G38-1,"nm")</f>
        <v>-0.1216216216216216</v>
      </c>
      <c r="I39" s="47">
        <f>+IFERROR(I38/H38-1,"nm")</f>
        <v>-4.6153846153846101E-2</v>
      </c>
      <c r="J39" s="47">
        <f t="shared" ref="J39" si="114">+IFERROR(J38/I38-1,"nm")</f>
        <v>2.2204460492503131E-16</v>
      </c>
      <c r="K39" s="47">
        <f t="shared" ref="K39" si="115">+IFERROR(K38/J38-1,"nm")</f>
        <v>0</v>
      </c>
      <c r="L39" s="47">
        <f t="shared" ref="L39" si="116">+IFERROR(L38/K38-1,"nm")</f>
        <v>0</v>
      </c>
      <c r="M39" s="47">
        <f t="shared" ref="M39" si="117">+IFERROR(M38/L38-1,"nm")</f>
        <v>0</v>
      </c>
      <c r="N39" s="47">
        <f t="shared" ref="N39" si="118">+IFERROR(N38/M38-1,"nm")</f>
        <v>0</v>
      </c>
    </row>
    <row r="40" spans="1:14" x14ac:dyDescent="0.2">
      <c r="A40" s="46" t="s">
        <v>133</v>
      </c>
      <c r="B40" s="47">
        <f t="shared" ref="B40:H40" si="119">+IFERROR(B38/B$21,"nm")</f>
        <v>8.8064046579330417E-3</v>
      </c>
      <c r="C40" s="47">
        <f t="shared" si="119"/>
        <v>9.0083988079111346E-3</v>
      </c>
      <c r="D40" s="47">
        <f t="shared" si="119"/>
        <v>9.2008412197686646E-3</v>
      </c>
      <c r="E40" s="47">
        <f t="shared" si="119"/>
        <v>1.0770784247728038E-2</v>
      </c>
      <c r="F40" s="47">
        <f t="shared" si="119"/>
        <v>9.3698905798012821E-3</v>
      </c>
      <c r="G40" s="47">
        <f t="shared" si="119"/>
        <v>1.0218171775752554E-2</v>
      </c>
      <c r="H40" s="47">
        <f t="shared" si="119"/>
        <v>7.5673787764130628E-3</v>
      </c>
      <c r="I40" s="47">
        <f>+IFERROR(I38/I$21,"nm")</f>
        <v>6.7563886013185855E-3</v>
      </c>
      <c r="J40" s="47">
        <f t="shared" ref="J40:N40" si="120">+IFERROR(J38/J$21,"nm")</f>
        <v>6.7563886013185864E-3</v>
      </c>
      <c r="K40" s="47">
        <f t="shared" si="120"/>
        <v>6.7563886013185864E-3</v>
      </c>
      <c r="L40" s="47">
        <f t="shared" si="120"/>
        <v>6.7563886013185864E-3</v>
      </c>
      <c r="M40" s="47">
        <f t="shared" si="120"/>
        <v>6.7563886013185864E-3</v>
      </c>
      <c r="N40" s="47">
        <f t="shared" si="120"/>
        <v>6.7563886013185864E-3</v>
      </c>
    </row>
    <row r="41" spans="1:14" x14ac:dyDescent="0.2">
      <c r="A41" s="46" t="s">
        <v>140</v>
      </c>
      <c r="B41" s="47">
        <f t="shared" ref="B41:H41" si="121">+IFERROR(B38/B48,"nm")</f>
        <v>0.19145569620253164</v>
      </c>
      <c r="C41" s="47">
        <f t="shared" si="121"/>
        <v>0.17924528301886791</v>
      </c>
      <c r="D41" s="47">
        <f t="shared" si="121"/>
        <v>0.17094017094017094</v>
      </c>
      <c r="E41" s="47">
        <f t="shared" si="121"/>
        <v>0.18867924528301888</v>
      </c>
      <c r="F41" s="47">
        <f t="shared" si="121"/>
        <v>0.18304668304668303</v>
      </c>
      <c r="G41" s="47">
        <f t="shared" si="121"/>
        <v>0.22945736434108527</v>
      </c>
      <c r="H41" s="47">
        <f t="shared" si="121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22">+J41</f>
        <v>0.19405320813771518</v>
      </c>
      <c r="L41" s="49">
        <f t="shared" si="122"/>
        <v>0.19405320813771518</v>
      </c>
      <c r="M41" s="49">
        <f t="shared" si="122"/>
        <v>0.19405320813771518</v>
      </c>
      <c r="N41" s="49">
        <f t="shared" si="122"/>
        <v>0.19405320813771518</v>
      </c>
    </row>
    <row r="42" spans="1:14" x14ac:dyDescent="0.2">
      <c r="A42" s="9" t="s">
        <v>134</v>
      </c>
      <c r="B42" s="9">
        <f>+Historicals!B141</f>
        <v>3645</v>
      </c>
      <c r="C42" s="9">
        <f>+Historicals!C141</f>
        <v>3763</v>
      </c>
      <c r="D42" s="9">
        <f>+Historicals!D141</f>
        <v>3875</v>
      </c>
      <c r="E42" s="9">
        <f>+Historicals!E141</f>
        <v>3600</v>
      </c>
      <c r="F42" s="9">
        <f>+Historicals!F141</f>
        <v>3925</v>
      </c>
      <c r="G42" s="9">
        <f>+Historicals!G141</f>
        <v>2899</v>
      </c>
      <c r="H42" s="9">
        <f>+Historicals!H141</f>
        <v>5089</v>
      </c>
      <c r="I42" s="9">
        <f>+Historicals!I141</f>
        <v>5114</v>
      </c>
      <c r="J42" s="9">
        <f>+J35-J38</f>
        <v>5114</v>
      </c>
      <c r="K42" s="9">
        <f t="shared" ref="K42:N42" si="123">+K35-K38</f>
        <v>5114</v>
      </c>
      <c r="L42" s="9">
        <f t="shared" si="123"/>
        <v>5114</v>
      </c>
      <c r="M42" s="9">
        <f t="shared" si="123"/>
        <v>5114</v>
      </c>
      <c r="N42" s="9">
        <f t="shared" si="123"/>
        <v>5114</v>
      </c>
    </row>
    <row r="43" spans="1:14" x14ac:dyDescent="0.2">
      <c r="A43" s="46" t="s">
        <v>129</v>
      </c>
      <c r="B43" s="47" t="str">
        <f t="shared" ref="B43" si="124">+IFERROR(B42/A42-1,"nm")</f>
        <v>nm</v>
      </c>
      <c r="C43" s="47">
        <f t="shared" ref="C43" si="125">+IFERROR(C42/B42-1,"nm")</f>
        <v>3.2373113854595292E-2</v>
      </c>
      <c r="D43" s="47">
        <f t="shared" ref="D43" si="126">+IFERROR(D42/C42-1,"nm")</f>
        <v>2.9763486579856391E-2</v>
      </c>
      <c r="E43" s="47">
        <f t="shared" ref="E43" si="127">+IFERROR(E42/D42-1,"nm")</f>
        <v>-7.096774193548383E-2</v>
      </c>
      <c r="F43" s="47">
        <f t="shared" ref="F43" si="128">+IFERROR(F42/E42-1,"nm")</f>
        <v>9.0277777777777679E-2</v>
      </c>
      <c r="G43" s="47">
        <f t="shared" ref="G43" si="129">+IFERROR(G42/F42-1,"nm")</f>
        <v>-0.26140127388535028</v>
      </c>
      <c r="H43" s="47">
        <f t="shared" ref="H43" si="130">+IFERROR(H42/G42-1,"nm")</f>
        <v>0.75543290789927564</v>
      </c>
      <c r="I43" s="47">
        <f>+IFERROR(I42/H42-1,"nm")</f>
        <v>4.9125564943997002E-3</v>
      </c>
      <c r="J43" s="47">
        <f t="shared" ref="J43:N43" si="131">+IFERROR(J42/I42-1,"nm")</f>
        <v>0</v>
      </c>
      <c r="K43" s="47">
        <f t="shared" si="131"/>
        <v>0</v>
      </c>
      <c r="L43" s="47">
        <f t="shared" si="131"/>
        <v>0</v>
      </c>
      <c r="M43" s="47">
        <f t="shared" si="131"/>
        <v>0</v>
      </c>
      <c r="N43" s="47">
        <f t="shared" si="131"/>
        <v>0</v>
      </c>
    </row>
    <row r="44" spans="1:14" x14ac:dyDescent="0.2">
      <c r="A44" s="46" t="s">
        <v>131</v>
      </c>
      <c r="B44" s="47">
        <f t="shared" ref="B44:H44" si="132">+IFERROR(B42/B$21,"nm")</f>
        <v>0.26528384279475981</v>
      </c>
      <c r="C44" s="47">
        <f t="shared" si="132"/>
        <v>0.25487672717420751</v>
      </c>
      <c r="D44" s="47">
        <f t="shared" si="132"/>
        <v>0.25466614090431128</v>
      </c>
      <c r="E44" s="47">
        <f t="shared" si="132"/>
        <v>0.24234264557388085</v>
      </c>
      <c r="F44" s="47">
        <f t="shared" si="132"/>
        <v>0.2468242988303358</v>
      </c>
      <c r="G44" s="47">
        <f t="shared" si="132"/>
        <v>0.20015189174261253</v>
      </c>
      <c r="H44" s="47">
        <f t="shared" si="132"/>
        <v>0.29623377379358518</v>
      </c>
      <c r="I44" s="47">
        <f>+IFERROR(I42/I$21,"nm")</f>
        <v>0.27864654279954232</v>
      </c>
      <c r="J44" s="47">
        <f t="shared" ref="J44:N44" si="133">+IFERROR(J42/J$21,"nm")</f>
        <v>0.27864654279954232</v>
      </c>
      <c r="K44" s="47">
        <f t="shared" si="133"/>
        <v>0.27864654279954232</v>
      </c>
      <c r="L44" s="47">
        <f t="shared" si="133"/>
        <v>0.27864654279954232</v>
      </c>
      <c r="M44" s="47">
        <f t="shared" si="133"/>
        <v>0.27864654279954232</v>
      </c>
      <c r="N44" s="47">
        <f t="shared" si="133"/>
        <v>0.27864654279954232</v>
      </c>
    </row>
    <row r="45" spans="1:14" x14ac:dyDescent="0.2">
      <c r="A45" s="9" t="s">
        <v>135</v>
      </c>
      <c r="B45" s="9">
        <f>+Historicals!B163</f>
        <v>0</v>
      </c>
      <c r="C45" s="9">
        <f>+Historicals!C163</f>
        <v>0</v>
      </c>
      <c r="D45" s="9">
        <f>+Historicals!D163</f>
        <v>0</v>
      </c>
      <c r="E45" s="9">
        <f>+Historicals!E163</f>
        <v>196</v>
      </c>
      <c r="F45" s="9">
        <f>+Historicals!F163</f>
        <v>117</v>
      </c>
      <c r="G45" s="9">
        <f>+Historicals!G163</f>
        <v>110</v>
      </c>
      <c r="H45" s="9">
        <f>+Historicals!H163</f>
        <v>98</v>
      </c>
      <c r="I45" s="9">
        <f>+Historicals!I163</f>
        <v>146</v>
      </c>
      <c r="J45" s="48">
        <f>+J21*J47</f>
        <v>146</v>
      </c>
      <c r="K45" s="48">
        <f t="shared" ref="K45:N45" si="134">+K21*K47</f>
        <v>146</v>
      </c>
      <c r="L45" s="48">
        <f t="shared" si="134"/>
        <v>146</v>
      </c>
      <c r="M45" s="48">
        <f t="shared" si="134"/>
        <v>146</v>
      </c>
      <c r="N45" s="48">
        <f t="shared" si="134"/>
        <v>146</v>
      </c>
    </row>
    <row r="46" spans="1:14" x14ac:dyDescent="0.2">
      <c r="A46" s="46" t="s">
        <v>129</v>
      </c>
      <c r="B46" s="47" t="str">
        <f t="shared" ref="B46" si="135">+IFERROR(B45/A45-1,"nm")</f>
        <v>nm</v>
      </c>
      <c r="C46" s="47" t="str">
        <f t="shared" ref="C46" si="136">+IFERROR(C45/B45-1,"nm")</f>
        <v>nm</v>
      </c>
      <c r="D46" s="47" t="str">
        <f t="shared" ref="D46" si="137">+IFERROR(D45/C45-1,"nm")</f>
        <v>nm</v>
      </c>
      <c r="E46" s="47" t="str">
        <f t="shared" ref="E46" si="138">+IFERROR(E45/D45-1,"nm")</f>
        <v>nm</v>
      </c>
      <c r="F46" s="47">
        <f t="shared" ref="F46" si="139">+IFERROR(F45/E45-1,"nm")</f>
        <v>-0.40306122448979587</v>
      </c>
      <c r="G46" s="47">
        <f t="shared" ref="G46" si="140">+IFERROR(G45/F45-1,"nm")</f>
        <v>-5.9829059829059839E-2</v>
      </c>
      <c r="H46" s="47">
        <f t="shared" ref="H46" si="141">+IFERROR(H45/G45-1,"nm")</f>
        <v>-0.10909090909090913</v>
      </c>
      <c r="I46" s="47">
        <f>+IFERROR(I45/H45-1,"nm")</f>
        <v>0.48979591836734704</v>
      </c>
      <c r="J46" s="47">
        <f t="shared" ref="J46" si="142">+IFERROR(J45/I45-1,"nm")</f>
        <v>0</v>
      </c>
      <c r="K46" s="47">
        <f t="shared" ref="K46" si="143">+IFERROR(K45/J45-1,"nm")</f>
        <v>0</v>
      </c>
      <c r="L46" s="47">
        <f t="shared" ref="L46" si="144">+IFERROR(L45/K45-1,"nm")</f>
        <v>0</v>
      </c>
      <c r="M46" s="47">
        <f t="shared" ref="M46" si="145">+IFERROR(M45/L45-1,"nm")</f>
        <v>0</v>
      </c>
      <c r="N46" s="47">
        <f t="shared" ref="N46" si="146">+IFERROR(N45/M45-1,"nm")</f>
        <v>0</v>
      </c>
    </row>
    <row r="47" spans="1:14" x14ac:dyDescent="0.2">
      <c r="A47" s="46" t="s">
        <v>133</v>
      </c>
      <c r="B47" s="47">
        <f t="shared" ref="B47:H47" si="147">+IFERROR(B45/B$21,"nm")</f>
        <v>0</v>
      </c>
      <c r="C47" s="47">
        <f t="shared" si="147"/>
        <v>0</v>
      </c>
      <c r="D47" s="47">
        <f t="shared" si="147"/>
        <v>0</v>
      </c>
      <c r="E47" s="47">
        <f t="shared" si="147"/>
        <v>1.3194210703466847E-2</v>
      </c>
      <c r="F47" s="47">
        <f t="shared" si="147"/>
        <v>7.3575650861526856E-3</v>
      </c>
      <c r="G47" s="47">
        <f t="shared" si="147"/>
        <v>7.5945871306268989E-3</v>
      </c>
      <c r="H47" s="47">
        <f t="shared" si="147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8">+J47</f>
        <v>7.9551027080041418E-3</v>
      </c>
      <c r="L47" s="49">
        <f t="shared" si="148"/>
        <v>7.9551027080041418E-3</v>
      </c>
      <c r="M47" s="49">
        <f t="shared" si="148"/>
        <v>7.9551027080041418E-3</v>
      </c>
      <c r="N47" s="49">
        <f t="shared" si="148"/>
        <v>7.9551027080041418E-3</v>
      </c>
    </row>
    <row r="48" spans="1:14" x14ac:dyDescent="0.2">
      <c r="A48" s="9" t="s">
        <v>141</v>
      </c>
      <c r="B48" s="9">
        <f>+Historicals!B152</f>
        <v>632</v>
      </c>
      <c r="C48" s="9">
        <f>+Historicals!C152</f>
        <v>742</v>
      </c>
      <c r="D48" s="9">
        <f>+Historicals!D152</f>
        <v>819</v>
      </c>
      <c r="E48" s="9">
        <f>+Historicals!E152</f>
        <v>848</v>
      </c>
      <c r="F48" s="9">
        <f>+Historicals!F152</f>
        <v>814</v>
      </c>
      <c r="G48" s="9">
        <f>+Historicals!G152</f>
        <v>645</v>
      </c>
      <c r="H48" s="9">
        <f>+Historicals!H152</f>
        <v>617</v>
      </c>
      <c r="I48" s="9">
        <f>+Historicals!I152</f>
        <v>639</v>
      </c>
      <c r="J48" s="48">
        <f>+J21*J50</f>
        <v>639.00000000000011</v>
      </c>
      <c r="K48" s="48">
        <f t="shared" ref="K48:N48" si="149">+K21*K50</f>
        <v>639.00000000000011</v>
      </c>
      <c r="L48" s="48">
        <f t="shared" si="149"/>
        <v>639.00000000000011</v>
      </c>
      <c r="M48" s="48">
        <f t="shared" si="149"/>
        <v>639.00000000000011</v>
      </c>
      <c r="N48" s="48">
        <f t="shared" si="149"/>
        <v>639.00000000000011</v>
      </c>
    </row>
    <row r="49" spans="1:14" x14ac:dyDescent="0.2">
      <c r="A49" s="46" t="s">
        <v>129</v>
      </c>
      <c r="B49" s="47" t="str">
        <f t="shared" ref="B49" si="150">+IFERROR(B48/A48-1,"nm")</f>
        <v>nm</v>
      </c>
      <c r="C49" s="47">
        <f t="shared" ref="C49" si="151">+IFERROR(C48/B48-1,"nm")</f>
        <v>0.17405063291139244</v>
      </c>
      <c r="D49" s="47">
        <f t="shared" ref="D49" si="152">+IFERROR(D48/C48-1,"nm")</f>
        <v>0.10377358490566047</v>
      </c>
      <c r="E49" s="47">
        <f t="shared" ref="E49" si="153">+IFERROR(E48/D48-1,"nm")</f>
        <v>3.5409035409035505E-2</v>
      </c>
      <c r="F49" s="47">
        <f t="shared" ref="F49" si="154">+IFERROR(F48/E48-1,"nm")</f>
        <v>-4.0094339622641528E-2</v>
      </c>
      <c r="G49" s="47">
        <f t="shared" ref="G49" si="155">+IFERROR(G48/F48-1,"nm")</f>
        <v>-0.20761670761670759</v>
      </c>
      <c r="H49" s="47">
        <f t="shared" ref="H49" si="156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7">+K50+K51</f>
        <v>3.4817196098730456E-2</v>
      </c>
      <c r="L49" s="47">
        <f t="shared" ref="L49" si="158">+L50+L51</f>
        <v>3.4817196098730456E-2</v>
      </c>
      <c r="M49" s="47">
        <f t="shared" ref="M49" si="159">+M50+M51</f>
        <v>3.4817196098730456E-2</v>
      </c>
      <c r="N49" s="47">
        <f t="shared" ref="N49" si="160">+N50+N51</f>
        <v>3.4817196098730456E-2</v>
      </c>
    </row>
    <row r="50" spans="1:14" x14ac:dyDescent="0.2">
      <c r="A50" s="46" t="s">
        <v>133</v>
      </c>
      <c r="B50" s="47">
        <f t="shared" ref="B50:H50" si="161">+IFERROR(B48/B$21,"nm")</f>
        <v>4.599708879184862E-2</v>
      </c>
      <c r="C50" s="47">
        <f t="shared" si="161"/>
        <v>5.0257382823083174E-2</v>
      </c>
      <c r="D50" s="47">
        <f t="shared" si="161"/>
        <v>5.3824921135646686E-2</v>
      </c>
      <c r="E50" s="47">
        <f t="shared" si="161"/>
        <v>5.7085156512958597E-2</v>
      </c>
      <c r="F50" s="47">
        <f t="shared" si="161"/>
        <v>5.1188529744686205E-2</v>
      </c>
      <c r="G50" s="47">
        <f t="shared" si="161"/>
        <v>4.4531897265948632E-2</v>
      </c>
      <c r="H50" s="47">
        <f t="shared" si="161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62">+J50</f>
        <v>3.4817196098730456E-2</v>
      </c>
      <c r="L50" s="49">
        <f t="shared" si="162"/>
        <v>3.4817196098730456E-2</v>
      </c>
      <c r="M50" s="49">
        <f t="shared" si="162"/>
        <v>3.4817196098730456E-2</v>
      </c>
      <c r="N50" s="49">
        <f t="shared" si="162"/>
        <v>3.4817196098730456E-2</v>
      </c>
    </row>
    <row r="51" spans="1:14" x14ac:dyDescent="0.2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76" t="s">
        <v>136</v>
      </c>
      <c r="B52" s="76">
        <f>+[1]Historicals!B111</f>
        <v>7126</v>
      </c>
      <c r="C52" s="76">
        <f>+[1]Historicals!C111</f>
        <v>7568</v>
      </c>
      <c r="D52" s="76">
        <f>+[1]Historicals!D111</f>
        <v>7970</v>
      </c>
      <c r="E52" s="76">
        <f>+[1]Historicals!E111</f>
        <v>9242</v>
      </c>
      <c r="F52" s="76">
        <f>+[1]Historicals!F111</f>
        <v>9812</v>
      </c>
      <c r="G52" s="76">
        <f>+[1]Historicals!G111</f>
        <v>9347</v>
      </c>
      <c r="H52" s="76">
        <f>+[1]Historicals!H111</f>
        <v>11456</v>
      </c>
      <c r="I52" s="76">
        <f>+[1]Historicals!I111</f>
        <v>12479</v>
      </c>
      <c r="J52" s="76">
        <f>I52*(1+J53)</f>
        <v>13090.471</v>
      </c>
      <c r="K52" s="76">
        <f t="shared" ref="K52:N52" si="163">J52*(1+K53)</f>
        <v>13731.904078999998</v>
      </c>
      <c r="L52" s="76">
        <f t="shared" si="163"/>
        <v>14404.767378870996</v>
      </c>
      <c r="M52" s="76">
        <f t="shared" si="163"/>
        <v>15110.600980435675</v>
      </c>
      <c r="N52" s="76">
        <f t="shared" si="163"/>
        <v>15851.020428477021</v>
      </c>
    </row>
    <row r="53" spans="1:14" x14ac:dyDescent="0.2">
      <c r="A53" s="77" t="s">
        <v>129</v>
      </c>
      <c r="B53" s="69" t="str">
        <f t="shared" ref="B53:H53" si="164">+IFERROR(B52/A52-1,"nm")</f>
        <v>nm</v>
      </c>
      <c r="C53" s="69">
        <f t="shared" si="164"/>
        <v>6.2026382262138746E-2</v>
      </c>
      <c r="D53" s="69">
        <f t="shared" si="164"/>
        <v>5.3118393234672379E-2</v>
      </c>
      <c r="E53" s="69">
        <f t="shared" si="164"/>
        <v>0.15959849435382689</v>
      </c>
      <c r="F53" s="69">
        <f t="shared" si="164"/>
        <v>6.1674962129409261E-2</v>
      </c>
      <c r="G53" s="69">
        <f t="shared" si="164"/>
        <v>-4.7390949857317621E-2</v>
      </c>
      <c r="H53" s="69">
        <f t="shared" si="164"/>
        <v>0.22563389322777372</v>
      </c>
      <c r="I53" s="69">
        <f>+IFERROR(I52/H52-1,"nm")</f>
        <v>8.9298184357541999E-2</v>
      </c>
      <c r="J53" s="69">
        <v>4.9000000000000002E-2</v>
      </c>
      <c r="K53" s="69">
        <f t="shared" ref="K53:N53" si="165">J53</f>
        <v>4.9000000000000002E-2</v>
      </c>
      <c r="L53" s="69">
        <f t="shared" si="165"/>
        <v>4.9000000000000002E-2</v>
      </c>
      <c r="M53" s="69">
        <f t="shared" si="165"/>
        <v>4.9000000000000002E-2</v>
      </c>
      <c r="N53" s="69">
        <f t="shared" si="165"/>
        <v>4.9000000000000002E-2</v>
      </c>
    </row>
    <row r="54" spans="1:14" x14ac:dyDescent="0.2">
      <c r="A54" s="78" t="s">
        <v>113</v>
      </c>
      <c r="B54" s="68">
        <f>+[1]Historicals!B112</f>
        <v>4703</v>
      </c>
      <c r="C54" s="68">
        <f>+[1]Historicals!C112</f>
        <v>5043</v>
      </c>
      <c r="D54" s="68">
        <f>+[1]Historicals!D112</f>
        <v>5192</v>
      </c>
      <c r="E54" s="68">
        <f>+[1]Historicals!E112</f>
        <v>5875</v>
      </c>
      <c r="F54" s="68">
        <f>+[1]Historicals!F112</f>
        <v>6293</v>
      </c>
      <c r="G54" s="68">
        <f>+[1]Historicals!G112</f>
        <v>5892</v>
      </c>
      <c r="H54" s="68">
        <f>+[1]Historicals!H112</f>
        <v>6970</v>
      </c>
      <c r="I54" s="68">
        <f>+[1]Historicals!I112</f>
        <v>7388</v>
      </c>
      <c r="J54" s="68">
        <f>+I54*(1+J55)</f>
        <v>7750.0119999999997</v>
      </c>
      <c r="K54" s="68">
        <f t="shared" ref="K54:N54" si="166">+J54*(1+K55)</f>
        <v>8129.7625879999996</v>
      </c>
      <c r="L54" s="68">
        <f t="shared" si="166"/>
        <v>8528.1209548119987</v>
      </c>
      <c r="M54" s="68">
        <f t="shared" si="166"/>
        <v>8945.9988815977867</v>
      </c>
      <c r="N54" s="68">
        <f t="shared" si="166"/>
        <v>9384.3528267960774</v>
      </c>
    </row>
    <row r="55" spans="1:14" x14ac:dyDescent="0.2">
      <c r="A55" s="77" t="s">
        <v>129</v>
      </c>
      <c r="B55" s="69" t="str">
        <f t="shared" ref="B55:H55" si="167">+IFERROR(B54/A54-1,"nm")</f>
        <v>nm</v>
      </c>
      <c r="C55" s="69">
        <f t="shared" si="167"/>
        <v>7.2294280246651077E-2</v>
      </c>
      <c r="D55" s="69">
        <f t="shared" si="167"/>
        <v>2.9545905215149659E-2</v>
      </c>
      <c r="E55" s="69">
        <f t="shared" si="167"/>
        <v>0.1315485362095532</v>
      </c>
      <c r="F55" s="69">
        <f t="shared" si="167"/>
        <v>7.1148936170212673E-2</v>
      </c>
      <c r="G55" s="69">
        <f t="shared" si="167"/>
        <v>-6.3721595423486432E-2</v>
      </c>
      <c r="H55" s="69">
        <f t="shared" si="167"/>
        <v>0.18295994568907004</v>
      </c>
      <c r="I55" s="69">
        <f>+IFERROR(I54/H54-1,"nm")</f>
        <v>5.9971305595408975E-2</v>
      </c>
      <c r="J55" s="69">
        <f>J57+J56</f>
        <v>4.9000000000000002E-2</v>
      </c>
      <c r="K55" s="69">
        <f t="shared" ref="K55:N55" si="168">K57+K56</f>
        <v>4.9000000000000002E-2</v>
      </c>
      <c r="L55" s="69">
        <f t="shared" si="168"/>
        <v>4.9000000000000002E-2</v>
      </c>
      <c r="M55" s="69">
        <f t="shared" si="168"/>
        <v>4.9000000000000002E-2</v>
      </c>
      <c r="N55" s="69">
        <f t="shared" si="168"/>
        <v>4.9000000000000002E-2</v>
      </c>
    </row>
    <row r="56" spans="1:14" x14ac:dyDescent="0.2">
      <c r="A56" s="77" t="s">
        <v>137</v>
      </c>
      <c r="B56" s="69">
        <f>+[1]Historicals!B184</f>
        <v>0</v>
      </c>
      <c r="C56" s="69">
        <f>+[1]Historicals!C184</f>
        <v>7.2294280246651077E-2</v>
      </c>
      <c r="D56" s="69">
        <f>+[1]Historicals!D184</f>
        <v>2.9545905215149711E-2</v>
      </c>
      <c r="E56" s="69">
        <f>+[1]Historicals!E184</f>
        <v>0.13154853620955315</v>
      </c>
      <c r="F56" s="69">
        <f>+[1]Historicals!F184</f>
        <v>7.114893617021277E-2</v>
      </c>
      <c r="G56" s="69">
        <f>+[1]Historicals!G184</f>
        <v>-6.3721595423486418E-2</v>
      </c>
      <c r="H56" s="69">
        <f>+[1]Historicals!H184</f>
        <v>0.18295994568906992</v>
      </c>
      <c r="I56" s="69">
        <f>+[1]Historicals!I184</f>
        <v>0.09</v>
      </c>
      <c r="J56" s="79">
        <v>4.9000000000000002E-2</v>
      </c>
      <c r="K56" s="79">
        <f t="shared" ref="K56:N57" si="169">+J56</f>
        <v>4.9000000000000002E-2</v>
      </c>
      <c r="L56" s="79">
        <f t="shared" si="169"/>
        <v>4.9000000000000002E-2</v>
      </c>
      <c r="M56" s="79">
        <f t="shared" si="169"/>
        <v>4.9000000000000002E-2</v>
      </c>
      <c r="N56" s="79">
        <f t="shared" si="169"/>
        <v>4.9000000000000002E-2</v>
      </c>
    </row>
    <row r="57" spans="1:14" x14ac:dyDescent="0.2">
      <c r="A57" s="77" t="s">
        <v>138</v>
      </c>
      <c r="B57" s="69" t="str">
        <f t="shared" ref="B57:I57" si="170">+IFERROR(B55-B56,"nm")</f>
        <v>nm</v>
      </c>
      <c r="C57" s="69">
        <f t="shared" si="170"/>
        <v>0</v>
      </c>
      <c r="D57" s="69">
        <f t="shared" si="170"/>
        <v>-5.2041704279304213E-17</v>
      </c>
      <c r="E57" s="69">
        <f t="shared" si="170"/>
        <v>5.5511151231257827E-17</v>
      </c>
      <c r="F57" s="69">
        <f t="shared" si="170"/>
        <v>-9.7144514654701197E-17</v>
      </c>
      <c r="G57" s="69">
        <f t="shared" si="170"/>
        <v>-1.3877787807814457E-17</v>
      </c>
      <c r="H57" s="69">
        <f t="shared" si="170"/>
        <v>1.1102230246251565E-16</v>
      </c>
      <c r="I57" s="69">
        <f t="shared" si="170"/>
        <v>-3.0028694404591022E-2</v>
      </c>
      <c r="J57" s="79">
        <v>0</v>
      </c>
      <c r="K57" s="79">
        <f t="shared" si="169"/>
        <v>0</v>
      </c>
      <c r="L57" s="79">
        <f t="shared" si="169"/>
        <v>0</v>
      </c>
      <c r="M57" s="79">
        <f t="shared" si="169"/>
        <v>0</v>
      </c>
      <c r="N57" s="79">
        <f t="shared" si="169"/>
        <v>0</v>
      </c>
    </row>
    <row r="58" spans="1:14" x14ac:dyDescent="0.2">
      <c r="A58" s="78" t="s">
        <v>114</v>
      </c>
      <c r="B58" s="68">
        <f>+[1]Historicals!B113</f>
        <v>2051</v>
      </c>
      <c r="C58" s="68">
        <f>+[1]Historicals!C113</f>
        <v>2149</v>
      </c>
      <c r="D58" s="68">
        <f>+[1]Historicals!D113</f>
        <v>2395</v>
      </c>
      <c r="E58" s="68">
        <f>+[1]Historicals!E113</f>
        <v>2940</v>
      </c>
      <c r="F58" s="68">
        <f>+[1]Historicals!F113</f>
        <v>3087</v>
      </c>
      <c r="G58" s="68">
        <f>+[1]Historicals!G113</f>
        <v>3053</v>
      </c>
      <c r="H58" s="68">
        <f>+[1]Historicals!H113</f>
        <v>3996</v>
      </c>
      <c r="I58" s="68">
        <f>+[1]Historicals!I113</f>
        <v>4527</v>
      </c>
      <c r="J58" s="68">
        <f>+I58*(1+J59)</f>
        <v>4748.8229999999994</v>
      </c>
      <c r="K58" s="68">
        <f t="shared" ref="K58:N58" si="171">+J58*(1+K59)</f>
        <v>4981.5153269999992</v>
      </c>
      <c r="L58" s="68">
        <f t="shared" si="171"/>
        <v>5225.6095780229989</v>
      </c>
      <c r="M58" s="68">
        <f t="shared" si="171"/>
        <v>5481.6644473461256</v>
      </c>
      <c r="N58" s="68">
        <f t="shared" si="171"/>
        <v>5750.2660052660858</v>
      </c>
    </row>
    <row r="59" spans="1:14" x14ac:dyDescent="0.2">
      <c r="A59" s="77" t="s">
        <v>129</v>
      </c>
      <c r="B59" s="69" t="str">
        <f t="shared" ref="B59:H59" si="172">+IFERROR(B58/A58-1,"nm")</f>
        <v>nm</v>
      </c>
      <c r="C59" s="69">
        <f t="shared" si="172"/>
        <v>4.7781569965870352E-2</v>
      </c>
      <c r="D59" s="69">
        <f t="shared" si="172"/>
        <v>0.11447184737087013</v>
      </c>
      <c r="E59" s="69">
        <f t="shared" si="172"/>
        <v>0.22755741127348639</v>
      </c>
      <c r="F59" s="69">
        <f t="shared" si="172"/>
        <v>5.0000000000000044E-2</v>
      </c>
      <c r="G59" s="69">
        <f t="shared" si="172"/>
        <v>-1.1013929381276322E-2</v>
      </c>
      <c r="H59" s="69">
        <f t="shared" si="172"/>
        <v>0.30887651490337364</v>
      </c>
      <c r="I59" s="69">
        <f>+IFERROR(I58/H58-1,"nm")</f>
        <v>0.13288288288288297</v>
      </c>
      <c r="J59" s="69">
        <f>J61+J60</f>
        <v>4.9000000000000002E-2</v>
      </c>
      <c r="K59" s="69">
        <f t="shared" ref="K59:N59" si="173">K61+K60</f>
        <v>4.9000000000000002E-2</v>
      </c>
      <c r="L59" s="69">
        <f t="shared" si="173"/>
        <v>4.9000000000000002E-2</v>
      </c>
      <c r="M59" s="69">
        <f t="shared" si="173"/>
        <v>4.9000000000000002E-2</v>
      </c>
      <c r="N59" s="69">
        <f t="shared" si="173"/>
        <v>4.9000000000000002E-2</v>
      </c>
    </row>
    <row r="60" spans="1:14" x14ac:dyDescent="0.2">
      <c r="A60" s="77" t="s">
        <v>137</v>
      </c>
      <c r="B60" s="69">
        <f>+[1]Historicals!B185</f>
        <v>0</v>
      </c>
      <c r="C60" s="69">
        <f>+[1]Historicals!C185</f>
        <v>4.778156996587031E-2</v>
      </c>
      <c r="D60" s="69">
        <f>+[1]Historicals!D185</f>
        <v>0.11447184737087017</v>
      </c>
      <c r="E60" s="69">
        <f>+[1]Historicals!E185</f>
        <v>0.22755741127348644</v>
      </c>
      <c r="F60" s="69">
        <f>+[1]Historicals!F185</f>
        <v>0.05</v>
      </c>
      <c r="G60" s="69">
        <f>+[1]Historicals!G185</f>
        <v>-1.101392938127632E-2</v>
      </c>
      <c r="H60" s="69">
        <f>+[1]Historicals!H185</f>
        <v>0.30887651490337376</v>
      </c>
      <c r="I60" s="69">
        <f>+[1]Historicals!I185</f>
        <v>0.16</v>
      </c>
      <c r="J60" s="79">
        <v>4.9000000000000002E-2</v>
      </c>
      <c r="K60" s="79">
        <v>4.9000000000000002E-2</v>
      </c>
      <c r="L60" s="79">
        <v>4.9000000000000002E-2</v>
      </c>
      <c r="M60" s="79">
        <v>4.9000000000000002E-2</v>
      </c>
      <c r="N60" s="79">
        <v>4.9000000000000002E-2</v>
      </c>
    </row>
    <row r="61" spans="1:14" x14ac:dyDescent="0.2">
      <c r="A61" s="77" t="s">
        <v>138</v>
      </c>
      <c r="B61" s="69" t="str">
        <f t="shared" ref="B61:H61" si="174">+IFERROR(B59-B60,"nm")</f>
        <v>nm</v>
      </c>
      <c r="C61" s="69">
        <f t="shared" si="174"/>
        <v>4.163336342344337E-17</v>
      </c>
      <c r="D61" s="69">
        <f t="shared" si="174"/>
        <v>-4.163336342344337E-17</v>
      </c>
      <c r="E61" s="69">
        <f t="shared" si="174"/>
        <v>-5.5511151231257827E-17</v>
      </c>
      <c r="F61" s="69">
        <f t="shared" si="174"/>
        <v>4.163336342344337E-17</v>
      </c>
      <c r="G61" s="69">
        <f t="shared" si="174"/>
        <v>-1.7347234759768071E-18</v>
      </c>
      <c r="H61" s="69">
        <f t="shared" si="174"/>
        <v>-1.1102230246251565E-16</v>
      </c>
      <c r="I61" s="69">
        <f>+IFERROR(I59-I60,"nm")</f>
        <v>-2.7117117117117034E-2</v>
      </c>
      <c r="J61" s="79">
        <v>0</v>
      </c>
      <c r="K61" s="79">
        <f t="shared" ref="K61:N61" si="175">+J61</f>
        <v>0</v>
      </c>
      <c r="L61" s="79">
        <f t="shared" si="175"/>
        <v>0</v>
      </c>
      <c r="M61" s="79">
        <f t="shared" si="175"/>
        <v>0</v>
      </c>
      <c r="N61" s="79">
        <f t="shared" si="175"/>
        <v>0</v>
      </c>
    </row>
    <row r="62" spans="1:14" x14ac:dyDescent="0.2">
      <c r="A62" s="78" t="s">
        <v>115</v>
      </c>
      <c r="B62" s="68">
        <f>+[1]Historicals!B114</f>
        <v>372</v>
      </c>
      <c r="C62" s="68">
        <f>+[1]Historicals!C114</f>
        <v>376</v>
      </c>
      <c r="D62" s="68">
        <f>+[1]Historicals!D114</f>
        <v>383</v>
      </c>
      <c r="E62" s="68">
        <f>+[1]Historicals!E114</f>
        <v>427</v>
      </c>
      <c r="F62" s="68">
        <f>+[1]Historicals!F114</f>
        <v>432</v>
      </c>
      <c r="G62" s="68">
        <f>+[1]Historicals!G114</f>
        <v>402</v>
      </c>
      <c r="H62" s="68">
        <f>+[1]Historicals!H114</f>
        <v>490</v>
      </c>
      <c r="I62" s="68">
        <f>+[1]Historicals!I114</f>
        <v>564</v>
      </c>
      <c r="J62" s="68">
        <f>+I62*(1+J63)</f>
        <v>591.63599999999997</v>
      </c>
      <c r="K62" s="68">
        <f t="shared" ref="K62:N62" si="176">+J62*(1+K63)</f>
        <v>620.6261639999999</v>
      </c>
      <c r="L62" s="68">
        <f t="shared" si="176"/>
        <v>651.03684603599982</v>
      </c>
      <c r="M62" s="68">
        <f t="shared" si="176"/>
        <v>682.93765149176375</v>
      </c>
      <c r="N62" s="68">
        <f t="shared" si="176"/>
        <v>716.40159641486014</v>
      </c>
    </row>
    <row r="63" spans="1:14" x14ac:dyDescent="0.2">
      <c r="A63" s="77" t="s">
        <v>129</v>
      </c>
      <c r="B63" s="69" t="str">
        <f t="shared" ref="B63:H63" si="177">+IFERROR(B62/A62-1,"nm")</f>
        <v>nm</v>
      </c>
      <c r="C63" s="69">
        <f t="shared" si="177"/>
        <v>1.0752688172043001E-2</v>
      </c>
      <c r="D63" s="69">
        <f t="shared" si="177"/>
        <v>1.8617021276595702E-2</v>
      </c>
      <c r="E63" s="69">
        <f t="shared" si="177"/>
        <v>0.11488250652741505</v>
      </c>
      <c r="F63" s="69">
        <f t="shared" si="177"/>
        <v>1.1709601873536313E-2</v>
      </c>
      <c r="G63" s="69">
        <f t="shared" si="177"/>
        <v>-6.944444444444442E-2</v>
      </c>
      <c r="H63" s="69">
        <f t="shared" si="177"/>
        <v>0.21890547263681581</v>
      </c>
      <c r="I63" s="69">
        <f>+IFERROR(I62/H62-1,"nm")</f>
        <v>0.15102040816326534</v>
      </c>
      <c r="J63" s="69">
        <f>J65+J64</f>
        <v>4.9000000000000002E-2</v>
      </c>
      <c r="K63" s="69">
        <f t="shared" ref="K63:N63" si="178">K65+K64</f>
        <v>4.9000000000000002E-2</v>
      </c>
      <c r="L63" s="69">
        <f t="shared" si="178"/>
        <v>4.9000000000000002E-2</v>
      </c>
      <c r="M63" s="69">
        <f t="shared" si="178"/>
        <v>4.9000000000000002E-2</v>
      </c>
      <c r="N63" s="69">
        <f t="shared" si="178"/>
        <v>4.9000000000000002E-2</v>
      </c>
    </row>
    <row r="64" spans="1:14" x14ac:dyDescent="0.2">
      <c r="A64" s="77" t="s">
        <v>137</v>
      </c>
      <c r="B64" s="69">
        <f>+[1]Historicals!B186</f>
        <v>0</v>
      </c>
      <c r="C64" s="69">
        <f>+[1]Historicals!C186</f>
        <v>1.0752688172043012E-2</v>
      </c>
      <c r="D64" s="69">
        <f>+[1]Historicals!D186</f>
        <v>1.8617021276595744E-2</v>
      </c>
      <c r="E64" s="69">
        <f>+[1]Historicals!E186</f>
        <v>0.11488250652741515</v>
      </c>
      <c r="F64" s="69">
        <f>+[1]Historicals!F186</f>
        <v>1.1709601873536301E-2</v>
      </c>
      <c r="G64" s="69">
        <f>+[1]Historicals!G186</f>
        <v>-6.9444444444444448E-2</v>
      </c>
      <c r="H64" s="69">
        <f>+[1]Historicals!H186</f>
        <v>0.21890547263681592</v>
      </c>
      <c r="I64" s="69">
        <f>+[1]Historicals!I186</f>
        <v>0.17</v>
      </c>
      <c r="J64" s="79">
        <v>4.9000000000000002E-2</v>
      </c>
      <c r="K64" s="79">
        <f t="shared" ref="K64:N65" si="179">+J64</f>
        <v>4.9000000000000002E-2</v>
      </c>
      <c r="L64" s="79">
        <f t="shared" si="179"/>
        <v>4.9000000000000002E-2</v>
      </c>
      <c r="M64" s="79">
        <f t="shared" si="179"/>
        <v>4.9000000000000002E-2</v>
      </c>
      <c r="N64" s="79">
        <f t="shared" si="179"/>
        <v>4.9000000000000002E-2</v>
      </c>
    </row>
    <row r="65" spans="1:14" x14ac:dyDescent="0.2">
      <c r="A65" s="77" t="s">
        <v>138</v>
      </c>
      <c r="B65" s="69" t="str">
        <f t="shared" ref="B65:H65" si="180">+IFERROR(B63-B64,"nm")</f>
        <v>nm</v>
      </c>
      <c r="C65" s="69">
        <f t="shared" si="180"/>
        <v>-1.0408340855860843E-17</v>
      </c>
      <c r="D65" s="69">
        <f t="shared" si="180"/>
        <v>-4.163336342344337E-17</v>
      </c>
      <c r="E65" s="69">
        <f t="shared" si="180"/>
        <v>-9.7144514654701197E-17</v>
      </c>
      <c r="F65" s="69">
        <f t="shared" si="180"/>
        <v>1.214306433183765E-17</v>
      </c>
      <c r="G65" s="69">
        <f t="shared" si="180"/>
        <v>2.7755575615628914E-17</v>
      </c>
      <c r="H65" s="69">
        <f t="shared" si="180"/>
        <v>-1.1102230246251565E-16</v>
      </c>
      <c r="I65" s="69">
        <f>+IFERROR(I63-I64,"nm")</f>
        <v>-1.8979591836734672E-2</v>
      </c>
      <c r="J65" s="79">
        <v>0</v>
      </c>
      <c r="K65" s="79">
        <f t="shared" si="179"/>
        <v>0</v>
      </c>
      <c r="L65" s="79">
        <f t="shared" si="179"/>
        <v>0</v>
      </c>
      <c r="M65" s="79">
        <f t="shared" si="179"/>
        <v>0</v>
      </c>
      <c r="N65" s="79">
        <f t="shared" si="179"/>
        <v>0</v>
      </c>
    </row>
    <row r="66" spans="1:14" x14ac:dyDescent="0.2">
      <c r="A66" s="76" t="s">
        <v>130</v>
      </c>
      <c r="B66" s="71">
        <f t="shared" ref="B66:H66" si="181">+B73+B69</f>
        <v>1611</v>
      </c>
      <c r="C66" s="71">
        <f t="shared" si="181"/>
        <v>1871</v>
      </c>
      <c r="D66" s="71">
        <f t="shared" si="181"/>
        <v>1611</v>
      </c>
      <c r="E66" s="71">
        <f t="shared" si="181"/>
        <v>1703</v>
      </c>
      <c r="F66" s="71">
        <f t="shared" si="181"/>
        <v>2106</v>
      </c>
      <c r="G66" s="71">
        <f t="shared" si="181"/>
        <v>1673</v>
      </c>
      <c r="H66" s="71">
        <f t="shared" si="181"/>
        <v>2571</v>
      </c>
      <c r="I66" s="71">
        <f>+I73+I69</f>
        <v>3427</v>
      </c>
      <c r="J66" s="71">
        <f>+J52*J68</f>
        <v>3594.9229999999998</v>
      </c>
      <c r="K66" s="71">
        <f t="shared" ref="K66:N66" si="182">+K52*K68</f>
        <v>3771.0742269999996</v>
      </c>
      <c r="L66" s="71">
        <f t="shared" si="182"/>
        <v>3955.856864122999</v>
      </c>
      <c r="M66" s="71">
        <f t="shared" si="182"/>
        <v>4149.6938504650261</v>
      </c>
      <c r="N66" s="71">
        <f t="shared" si="182"/>
        <v>4353.0288491378114</v>
      </c>
    </row>
    <row r="67" spans="1:14" x14ac:dyDescent="0.2">
      <c r="A67" s="80" t="s">
        <v>129</v>
      </c>
      <c r="B67" s="69" t="str">
        <f t="shared" ref="B67:H67" si="183">+IFERROR(B66/A66-1,"nm")</f>
        <v>nm</v>
      </c>
      <c r="C67" s="69">
        <f t="shared" si="183"/>
        <v>0.16139044072004971</v>
      </c>
      <c r="D67" s="69">
        <f t="shared" si="183"/>
        <v>-0.13896312132549438</v>
      </c>
      <c r="E67" s="69">
        <f t="shared" si="183"/>
        <v>5.7107386716325204E-2</v>
      </c>
      <c r="F67" s="69">
        <f t="shared" si="183"/>
        <v>0.23664122137404586</v>
      </c>
      <c r="G67" s="69">
        <f t="shared" si="183"/>
        <v>-0.20560303893637222</v>
      </c>
      <c r="H67" s="69">
        <f t="shared" si="183"/>
        <v>0.53676031081888831</v>
      </c>
      <c r="I67" s="69">
        <f>+IFERROR(I66/H66-1,"nm")</f>
        <v>0.33294437961882539</v>
      </c>
      <c r="J67" s="69">
        <f t="shared" ref="J67:N67" si="184">+IFERROR(J66/I66-1,"nm")</f>
        <v>4.8999999999999932E-2</v>
      </c>
      <c r="K67" s="69">
        <f t="shared" si="184"/>
        <v>4.8999999999999932E-2</v>
      </c>
      <c r="L67" s="69">
        <f t="shared" si="184"/>
        <v>4.8999999999999932E-2</v>
      </c>
      <c r="M67" s="69">
        <f t="shared" si="184"/>
        <v>4.8999999999999932E-2</v>
      </c>
      <c r="N67" s="69">
        <f t="shared" si="184"/>
        <v>4.899999999999971E-2</v>
      </c>
    </row>
    <row r="68" spans="1:14" x14ac:dyDescent="0.2">
      <c r="A68" s="80" t="s">
        <v>131</v>
      </c>
      <c r="B68" s="69">
        <f>+IFERROR(B66/B$52,"nm")</f>
        <v>0.22607353353915241</v>
      </c>
      <c r="C68" s="69">
        <f t="shared" ref="C68:I68" si="185">+IFERROR(C66/C$52,"nm")</f>
        <v>0.24722515856236787</v>
      </c>
      <c r="D68" s="69">
        <f t="shared" si="185"/>
        <v>0.20213299874529486</v>
      </c>
      <c r="E68" s="69">
        <f t="shared" si="185"/>
        <v>0.18426747457260334</v>
      </c>
      <c r="F68" s="69">
        <f t="shared" si="185"/>
        <v>0.21463514064410924</v>
      </c>
      <c r="G68" s="69">
        <f t="shared" si="185"/>
        <v>0.17898791055953783</v>
      </c>
      <c r="H68" s="69">
        <f t="shared" si="185"/>
        <v>0.22442388268156424</v>
      </c>
      <c r="I68" s="69">
        <f t="shared" si="185"/>
        <v>0.27462136389133746</v>
      </c>
      <c r="J68" s="79">
        <f>+I68</f>
        <v>0.27462136389133746</v>
      </c>
      <c r="K68" s="79">
        <f t="shared" ref="K68:N68" si="186">+J68</f>
        <v>0.27462136389133746</v>
      </c>
      <c r="L68" s="79">
        <f t="shared" si="186"/>
        <v>0.27462136389133746</v>
      </c>
      <c r="M68" s="79">
        <f t="shared" si="186"/>
        <v>0.27462136389133746</v>
      </c>
      <c r="N68" s="79">
        <f t="shared" si="186"/>
        <v>0.27462136389133746</v>
      </c>
    </row>
    <row r="69" spans="1:14" x14ac:dyDescent="0.2">
      <c r="A69" s="76" t="s">
        <v>132</v>
      </c>
      <c r="B69" s="76">
        <f>+[1]Historicals!B168</f>
        <v>87</v>
      </c>
      <c r="C69" s="76">
        <f>+[1]Historicals!C168</f>
        <v>84</v>
      </c>
      <c r="D69" s="76">
        <f>+[1]Historicals!D168</f>
        <v>104</v>
      </c>
      <c r="E69" s="76">
        <f>+[1]Historicals!E168</f>
        <v>116</v>
      </c>
      <c r="F69" s="76">
        <f>+[1]Historicals!F168</f>
        <v>111</v>
      </c>
      <c r="G69" s="76">
        <f>+[1]Historicals!G168</f>
        <v>132</v>
      </c>
      <c r="H69" s="76">
        <f>+[1]Historicals!H168</f>
        <v>136</v>
      </c>
      <c r="I69" s="76">
        <f>+[1]Historicals!I168</f>
        <v>134</v>
      </c>
      <c r="J69" s="71">
        <f>+J72*J79</f>
        <v>140.566</v>
      </c>
      <c r="K69" s="71">
        <f t="shared" ref="K69:N69" si="187">+K72*K79</f>
        <v>147.45373399999997</v>
      </c>
      <c r="L69" s="71">
        <f t="shared" si="187"/>
        <v>154.67896696599996</v>
      </c>
      <c r="M69" s="71">
        <f t="shared" si="187"/>
        <v>162.25823634733396</v>
      </c>
      <c r="N69" s="71">
        <f t="shared" si="187"/>
        <v>170.2088899283533</v>
      </c>
    </row>
    <row r="70" spans="1:14" x14ac:dyDescent="0.2">
      <c r="A70" s="80" t="s">
        <v>129</v>
      </c>
      <c r="B70" s="69" t="str">
        <f t="shared" ref="B70:N70" si="188">+IFERROR(B69/A69-1,"nm")</f>
        <v>nm</v>
      </c>
      <c r="C70" s="69">
        <f t="shared" si="188"/>
        <v>-3.4482758620689613E-2</v>
      </c>
      <c r="D70" s="69">
        <f t="shared" si="188"/>
        <v>0.23809523809523814</v>
      </c>
      <c r="E70" s="69">
        <f t="shared" si="188"/>
        <v>0.11538461538461542</v>
      </c>
      <c r="F70" s="69">
        <f t="shared" si="188"/>
        <v>-4.31034482758621E-2</v>
      </c>
      <c r="G70" s="69">
        <f t="shared" si="188"/>
        <v>0.18918918918918926</v>
      </c>
      <c r="H70" s="69">
        <f t="shared" si="188"/>
        <v>3.0303030303030276E-2</v>
      </c>
      <c r="I70" s="69">
        <f t="shared" si="188"/>
        <v>-1.4705882352941124E-2</v>
      </c>
      <c r="J70" s="69">
        <f t="shared" si="188"/>
        <v>4.8999999999999932E-2</v>
      </c>
      <c r="K70" s="69">
        <f t="shared" si="188"/>
        <v>4.899999999999971E-2</v>
      </c>
      <c r="L70" s="69">
        <f t="shared" si="188"/>
        <v>4.8999999999999932E-2</v>
      </c>
      <c r="M70" s="69">
        <f t="shared" si="188"/>
        <v>4.8999999999999932E-2</v>
      </c>
      <c r="N70" s="69">
        <f t="shared" si="188"/>
        <v>4.8999999999999932E-2</v>
      </c>
    </row>
    <row r="71" spans="1:14" x14ac:dyDescent="0.2">
      <c r="A71" s="80" t="s">
        <v>133</v>
      </c>
      <c r="B71" s="69">
        <f>+IFERROR(B69/B$52,"nm")</f>
        <v>1.2208812798203761E-2</v>
      </c>
      <c r="C71" s="69">
        <f t="shared" ref="C71:N71" si="189">+IFERROR(C69/C$52,"nm")</f>
        <v>1.1099365750528542E-2</v>
      </c>
      <c r="D71" s="69">
        <f t="shared" si="189"/>
        <v>1.3048933500627352E-2</v>
      </c>
      <c r="E71" s="69">
        <f t="shared" si="189"/>
        <v>1.2551395801774508E-2</v>
      </c>
      <c r="F71" s="69">
        <f t="shared" si="189"/>
        <v>1.1312678353037097E-2</v>
      </c>
      <c r="G71" s="69">
        <f t="shared" si="189"/>
        <v>1.4122178239007167E-2</v>
      </c>
      <c r="H71" s="69">
        <f t="shared" si="189"/>
        <v>1.1871508379888268E-2</v>
      </c>
      <c r="I71" s="69">
        <f t="shared" si="189"/>
        <v>1.0738039907043834E-2</v>
      </c>
      <c r="J71" s="69">
        <f t="shared" si="189"/>
        <v>1.0738039907043834E-2</v>
      </c>
      <c r="K71" s="69">
        <f t="shared" si="189"/>
        <v>1.0738039907043834E-2</v>
      </c>
      <c r="L71" s="69">
        <f t="shared" si="189"/>
        <v>1.0738039907043834E-2</v>
      </c>
      <c r="M71" s="69">
        <f t="shared" si="189"/>
        <v>1.0738039907043834E-2</v>
      </c>
      <c r="N71" s="69">
        <f t="shared" si="189"/>
        <v>1.0738039907043834E-2</v>
      </c>
    </row>
    <row r="72" spans="1:14" x14ac:dyDescent="0.2">
      <c r="A72" s="80" t="s">
        <v>140</v>
      </c>
      <c r="B72" s="69">
        <f t="shared" ref="B72:I72" si="190">+IFERROR(B69/B79,"nm")</f>
        <v>0.1746987951807229</v>
      </c>
      <c r="C72" s="69">
        <f t="shared" si="190"/>
        <v>0.13145539906103287</v>
      </c>
      <c r="D72" s="69">
        <f t="shared" si="190"/>
        <v>0.1466854724964739</v>
      </c>
      <c r="E72" s="69">
        <f t="shared" si="190"/>
        <v>0.13663133097762073</v>
      </c>
      <c r="F72" s="69">
        <f t="shared" si="190"/>
        <v>0.11948331539289558</v>
      </c>
      <c r="G72" s="69">
        <f t="shared" si="190"/>
        <v>0.14915254237288136</v>
      </c>
      <c r="H72" s="69">
        <f t="shared" si="190"/>
        <v>0.1384928716904277</v>
      </c>
      <c r="I72" s="69">
        <f t="shared" si="190"/>
        <v>0.14565217391304347</v>
      </c>
      <c r="J72" s="79">
        <f>+I72</f>
        <v>0.14565217391304347</v>
      </c>
      <c r="K72" s="79">
        <f t="shared" ref="K72:N72" si="191">+J72</f>
        <v>0.14565217391304347</v>
      </c>
      <c r="L72" s="79">
        <f t="shared" si="191"/>
        <v>0.14565217391304347</v>
      </c>
      <c r="M72" s="79">
        <f t="shared" si="191"/>
        <v>0.14565217391304347</v>
      </c>
      <c r="N72" s="79">
        <f t="shared" si="191"/>
        <v>0.14565217391304347</v>
      </c>
    </row>
    <row r="73" spans="1:14" x14ac:dyDescent="0.2">
      <c r="A73" s="76" t="s">
        <v>134</v>
      </c>
      <c r="B73" s="76">
        <f>[1]Historicals!B135</f>
        <v>1524</v>
      </c>
      <c r="C73" s="76">
        <f>[1]Historicals!C135</f>
        <v>1787</v>
      </c>
      <c r="D73" s="76">
        <f>[1]Historicals!D135</f>
        <v>1507</v>
      </c>
      <c r="E73" s="76">
        <f>[1]Historicals!E135</f>
        <v>1587</v>
      </c>
      <c r="F73" s="76">
        <f>[1]Historicals!F135</f>
        <v>1995</v>
      </c>
      <c r="G73" s="76">
        <f>[1]Historicals!G135</f>
        <v>1541</v>
      </c>
      <c r="H73" s="76">
        <f>[1]Historicals!H135</f>
        <v>2435</v>
      </c>
      <c r="I73" s="76">
        <f>[1]Historicals!I135</f>
        <v>3293</v>
      </c>
      <c r="J73" s="76">
        <f>+J66-J69</f>
        <v>3454.357</v>
      </c>
      <c r="K73" s="76">
        <f t="shared" ref="K73:N73" si="192">+K66-K69</f>
        <v>3623.6204929999994</v>
      </c>
      <c r="L73" s="76">
        <f t="shared" si="192"/>
        <v>3801.1778971569993</v>
      </c>
      <c r="M73" s="76">
        <f t="shared" si="192"/>
        <v>3987.4356141176922</v>
      </c>
      <c r="N73" s="76">
        <f t="shared" si="192"/>
        <v>4182.8199592094579</v>
      </c>
    </row>
    <row r="74" spans="1:14" x14ac:dyDescent="0.2">
      <c r="A74" s="80" t="s">
        <v>129</v>
      </c>
      <c r="B74" s="69" t="str">
        <f t="shared" ref="B74:N74" si="193">+IFERROR(B73/A73-1,"nm")</f>
        <v>nm</v>
      </c>
      <c r="C74" s="69">
        <f t="shared" si="193"/>
        <v>0.17257217847769035</v>
      </c>
      <c r="D74" s="69">
        <f t="shared" si="193"/>
        <v>-0.15668718522663683</v>
      </c>
      <c r="E74" s="69">
        <f t="shared" si="193"/>
        <v>5.3085600530855981E-2</v>
      </c>
      <c r="F74" s="69">
        <f t="shared" si="193"/>
        <v>0.25708884688090738</v>
      </c>
      <c r="G74" s="69">
        <f t="shared" si="193"/>
        <v>-0.22756892230576442</v>
      </c>
      <c r="H74" s="69">
        <f t="shared" si="193"/>
        <v>0.58014276443867629</v>
      </c>
      <c r="I74" s="69">
        <f t="shared" si="193"/>
        <v>0.3523613963039014</v>
      </c>
      <c r="J74" s="69">
        <f t="shared" si="193"/>
        <v>4.8999999999999932E-2</v>
      </c>
      <c r="K74" s="69">
        <f t="shared" si="193"/>
        <v>4.8999999999999932E-2</v>
      </c>
      <c r="L74" s="69">
        <f t="shared" si="193"/>
        <v>4.8999999999999932E-2</v>
      </c>
      <c r="M74" s="69">
        <f t="shared" si="193"/>
        <v>4.8999999999999932E-2</v>
      </c>
      <c r="N74" s="69">
        <f t="shared" si="193"/>
        <v>4.899999999999971E-2</v>
      </c>
    </row>
    <row r="75" spans="1:14" x14ac:dyDescent="0.2">
      <c r="A75" s="80" t="s">
        <v>131</v>
      </c>
      <c r="B75" s="69">
        <f>+IFERROR(B73/B$52,"nm")</f>
        <v>0.21386472074094864</v>
      </c>
      <c r="C75" s="69">
        <f t="shared" ref="C75:N75" si="194">+IFERROR(C73/C$52,"nm")</f>
        <v>0.23612579281183932</v>
      </c>
      <c r="D75" s="69">
        <f t="shared" si="194"/>
        <v>0.1890840652446675</v>
      </c>
      <c r="E75" s="69">
        <f t="shared" si="194"/>
        <v>0.17171607877082881</v>
      </c>
      <c r="F75" s="69">
        <f t="shared" si="194"/>
        <v>0.20332246229107215</v>
      </c>
      <c r="G75" s="69">
        <f t="shared" si="194"/>
        <v>0.16486573232053064</v>
      </c>
      <c r="H75" s="69">
        <f t="shared" si="194"/>
        <v>0.21255237430167598</v>
      </c>
      <c r="I75" s="69">
        <f t="shared" si="194"/>
        <v>0.26388332398429359</v>
      </c>
      <c r="J75" s="69">
        <f t="shared" si="194"/>
        <v>0.26388332398429359</v>
      </c>
      <c r="K75" s="69">
        <f t="shared" si="194"/>
        <v>0.26388332398429359</v>
      </c>
      <c r="L75" s="69">
        <f t="shared" si="194"/>
        <v>0.26388332398429365</v>
      </c>
      <c r="M75" s="69">
        <f t="shared" si="194"/>
        <v>0.26388332398429365</v>
      </c>
      <c r="N75" s="69">
        <f t="shared" si="194"/>
        <v>0.26388332398429359</v>
      </c>
    </row>
    <row r="76" spans="1:14" x14ac:dyDescent="0.2">
      <c r="A76" s="76" t="s">
        <v>135</v>
      </c>
      <c r="B76" s="76">
        <f>+[1]Historicals!B157</f>
        <v>236</v>
      </c>
      <c r="C76" s="76">
        <f>+[1]Historicals!C157</f>
        <v>232</v>
      </c>
      <c r="D76" s="76">
        <f>+[1]Historicals!D157</f>
        <v>173</v>
      </c>
      <c r="E76" s="76">
        <f>+[1]Historicals!E157</f>
        <v>240</v>
      </c>
      <c r="F76" s="76">
        <f>+[1]Historicals!F157</f>
        <v>233</v>
      </c>
      <c r="G76" s="76">
        <f>+[1]Historicals!G157</f>
        <v>139</v>
      </c>
      <c r="H76" s="76">
        <f>+[1]Historicals!H157</f>
        <v>153</v>
      </c>
      <c r="I76" s="76">
        <f>+[1]Historicals!I157</f>
        <v>197</v>
      </c>
      <c r="J76" s="71">
        <f>+J52*J78</f>
        <v>206.65299999999996</v>
      </c>
      <c r="K76" s="71">
        <f t="shared" ref="K76:N76" si="195">+K52*K78</f>
        <v>216.77899699999995</v>
      </c>
      <c r="L76" s="71">
        <f t="shared" si="195"/>
        <v>227.40116785299992</v>
      </c>
      <c r="M76" s="71">
        <f t="shared" si="195"/>
        <v>238.5438250777969</v>
      </c>
      <c r="N76" s="71">
        <f t="shared" si="195"/>
        <v>250.23247250660893</v>
      </c>
    </row>
    <row r="77" spans="1:14" x14ac:dyDescent="0.2">
      <c r="A77" s="80" t="s">
        <v>129</v>
      </c>
      <c r="B77" s="69" t="str">
        <f t="shared" ref="B77:N77" si="196">+IFERROR(B76/A76-1,"nm")</f>
        <v>nm</v>
      </c>
      <c r="C77" s="69">
        <f t="shared" si="196"/>
        <v>-1.6949152542372836E-2</v>
      </c>
      <c r="D77" s="69">
        <f t="shared" si="196"/>
        <v>-0.25431034482758619</v>
      </c>
      <c r="E77" s="69">
        <f t="shared" si="196"/>
        <v>0.38728323699421963</v>
      </c>
      <c r="F77" s="69">
        <f t="shared" si="196"/>
        <v>-2.9166666666666674E-2</v>
      </c>
      <c r="G77" s="69">
        <f t="shared" si="196"/>
        <v>-0.40343347639484983</v>
      </c>
      <c r="H77" s="69">
        <f t="shared" si="196"/>
        <v>0.10071942446043169</v>
      </c>
      <c r="I77" s="69">
        <f t="shared" si="196"/>
        <v>0.28758169934640532</v>
      </c>
      <c r="J77" s="69">
        <f t="shared" si="196"/>
        <v>4.899999999999971E-2</v>
      </c>
      <c r="K77" s="69">
        <f t="shared" si="196"/>
        <v>4.8999999999999932E-2</v>
      </c>
      <c r="L77" s="69">
        <f t="shared" si="196"/>
        <v>4.8999999999999932E-2</v>
      </c>
      <c r="M77" s="69">
        <f t="shared" si="196"/>
        <v>4.8999999999999932E-2</v>
      </c>
      <c r="N77" s="69">
        <f t="shared" si="196"/>
        <v>4.8999999999999932E-2</v>
      </c>
    </row>
    <row r="78" spans="1:14" x14ac:dyDescent="0.2">
      <c r="A78" s="80" t="s">
        <v>133</v>
      </c>
      <c r="B78" s="69">
        <f>+IFERROR(B76/B$52,"nm")</f>
        <v>3.3118158854897557E-2</v>
      </c>
      <c r="C78" s="69">
        <f t="shared" ref="C78:I78" si="197">+IFERROR(C76/C$52,"nm")</f>
        <v>3.06553911205074E-2</v>
      </c>
      <c r="D78" s="69">
        <f t="shared" si="197"/>
        <v>2.1706398996235884E-2</v>
      </c>
      <c r="E78" s="69">
        <f t="shared" si="197"/>
        <v>2.5968405107119671E-2</v>
      </c>
      <c r="F78" s="69">
        <f t="shared" si="197"/>
        <v>2.3746432939258051E-2</v>
      </c>
      <c r="G78" s="69">
        <f t="shared" si="197"/>
        <v>1.4871081630469669E-2</v>
      </c>
      <c r="H78" s="69">
        <f t="shared" si="197"/>
        <v>1.3355446927374302E-2</v>
      </c>
      <c r="I78" s="69">
        <f t="shared" si="197"/>
        <v>1.5786521355877874E-2</v>
      </c>
      <c r="J78" s="79">
        <f>+I78</f>
        <v>1.5786521355877874E-2</v>
      </c>
      <c r="K78" s="79">
        <f t="shared" ref="K78:N78" si="198">+J78</f>
        <v>1.5786521355877874E-2</v>
      </c>
      <c r="L78" s="79">
        <f t="shared" si="198"/>
        <v>1.5786521355877874E-2</v>
      </c>
      <c r="M78" s="79">
        <f t="shared" si="198"/>
        <v>1.5786521355877874E-2</v>
      </c>
      <c r="N78" s="79">
        <f t="shared" si="198"/>
        <v>1.5786521355877874E-2</v>
      </c>
    </row>
    <row r="79" spans="1:14" x14ac:dyDescent="0.2">
      <c r="A79" s="76" t="s">
        <v>141</v>
      </c>
      <c r="B79" s="76">
        <f>+[1]Historicals!B146</f>
        <v>498</v>
      </c>
      <c r="C79" s="76">
        <f>+[1]Historicals!C146</f>
        <v>639</v>
      </c>
      <c r="D79" s="76">
        <f>+[1]Historicals!D146</f>
        <v>709</v>
      </c>
      <c r="E79" s="76">
        <f>+[1]Historicals!E146</f>
        <v>849</v>
      </c>
      <c r="F79" s="76">
        <f>+[1]Historicals!F146</f>
        <v>929</v>
      </c>
      <c r="G79" s="76">
        <f>+[1]Historicals!G146</f>
        <v>885</v>
      </c>
      <c r="H79" s="76">
        <f>+[1]Historicals!H146</f>
        <v>982</v>
      </c>
      <c r="I79" s="76">
        <f>+[1]Historicals!I146</f>
        <v>920</v>
      </c>
      <c r="J79" s="71">
        <f>+J52*J81</f>
        <v>965.08</v>
      </c>
      <c r="K79" s="71">
        <f t="shared" ref="K79:N79" si="199">+K52*K81</f>
        <v>1012.3689199999999</v>
      </c>
      <c r="L79" s="71">
        <f t="shared" si="199"/>
        <v>1061.9749970799999</v>
      </c>
      <c r="M79" s="71">
        <f t="shared" si="199"/>
        <v>1114.0117719369198</v>
      </c>
      <c r="N79" s="71">
        <f t="shared" si="199"/>
        <v>1168.5983487618287</v>
      </c>
    </row>
    <row r="80" spans="1:14" x14ac:dyDescent="0.2">
      <c r="A80" s="80" t="s">
        <v>129</v>
      </c>
      <c r="B80" s="69" t="str">
        <f t="shared" ref="B80:N80" si="200">+IFERROR(B79/A79-1,"nm")</f>
        <v>nm</v>
      </c>
      <c r="C80" s="69">
        <f t="shared" si="200"/>
        <v>0.2831325301204819</v>
      </c>
      <c r="D80" s="69">
        <f t="shared" si="200"/>
        <v>0.10954616588419408</v>
      </c>
      <c r="E80" s="69">
        <f t="shared" si="200"/>
        <v>0.19746121297602248</v>
      </c>
      <c r="F80" s="69">
        <f t="shared" si="200"/>
        <v>9.4228504122497059E-2</v>
      </c>
      <c r="G80" s="69">
        <f t="shared" si="200"/>
        <v>-4.7362755651237931E-2</v>
      </c>
      <c r="H80" s="69">
        <f t="shared" si="200"/>
        <v>0.1096045197740112</v>
      </c>
      <c r="I80" s="69">
        <f t="shared" si="200"/>
        <v>-6.313645621181263E-2</v>
      </c>
      <c r="J80" s="69">
        <f t="shared" si="200"/>
        <v>4.9000000000000155E-2</v>
      </c>
      <c r="K80" s="69">
        <f t="shared" si="200"/>
        <v>4.8999999999999932E-2</v>
      </c>
      <c r="L80" s="69">
        <f t="shared" si="200"/>
        <v>4.8999999999999932E-2</v>
      </c>
      <c r="M80" s="69">
        <f t="shared" si="200"/>
        <v>4.8999999999999932E-2</v>
      </c>
      <c r="N80" s="69">
        <f t="shared" si="200"/>
        <v>4.8999999999999932E-2</v>
      </c>
    </row>
    <row r="81" spans="1:14" x14ac:dyDescent="0.2">
      <c r="A81" s="80" t="s">
        <v>133</v>
      </c>
      <c r="B81" s="69">
        <f>+IFERROR(B79/B$52,"nm")</f>
        <v>6.9884928431097393E-2</v>
      </c>
      <c r="C81" s="69">
        <f t="shared" ref="C81:I81" si="201">+IFERROR(C79/C$52,"nm")</f>
        <v>8.4434460887949259E-2</v>
      </c>
      <c r="D81" s="69">
        <f t="shared" si="201"/>
        <v>8.8958594730238399E-2</v>
      </c>
      <c r="E81" s="69">
        <f t="shared" si="201"/>
        <v>9.1863233066435832E-2</v>
      </c>
      <c r="F81" s="69">
        <f t="shared" si="201"/>
        <v>9.4679983693436609E-2</v>
      </c>
      <c r="G81" s="69">
        <f t="shared" si="201"/>
        <v>9.4682785920616241E-2</v>
      </c>
      <c r="H81" s="69">
        <f t="shared" si="201"/>
        <v>8.5719273743016758E-2</v>
      </c>
      <c r="I81" s="69">
        <f t="shared" si="201"/>
        <v>7.37238560782114E-2</v>
      </c>
      <c r="J81" s="79">
        <f>+I81</f>
        <v>7.37238560782114E-2</v>
      </c>
      <c r="K81" s="79">
        <f t="shared" ref="K81:N81" si="202">+J81</f>
        <v>7.37238560782114E-2</v>
      </c>
      <c r="L81" s="79">
        <f t="shared" si="202"/>
        <v>7.37238560782114E-2</v>
      </c>
      <c r="M81" s="79">
        <f t="shared" si="202"/>
        <v>7.37238560782114E-2</v>
      </c>
      <c r="N81" s="79">
        <f t="shared" si="202"/>
        <v>7.37238560782114E-2</v>
      </c>
    </row>
    <row r="82" spans="1:14" s="75" customFormat="1" ht="16" x14ac:dyDescent="0.2">
      <c r="A82" s="74" t="s">
        <v>102</v>
      </c>
    </row>
    <row r="83" spans="1:14" x14ac:dyDescent="0.2">
      <c r="A83" s="76" t="s">
        <v>136</v>
      </c>
      <c r="B83" s="76">
        <f>+[1]Historicals!B115</f>
        <v>3067</v>
      </c>
      <c r="C83" s="76">
        <f>+[1]Historicals!C115</f>
        <v>3785</v>
      </c>
      <c r="D83" s="76">
        <f>+[1]Historicals!D115</f>
        <v>4237</v>
      </c>
      <c r="E83" s="76">
        <f>+[1]Historicals!E115</f>
        <v>5134</v>
      </c>
      <c r="F83" s="76">
        <f>+[1]Historicals!F115</f>
        <v>6208</v>
      </c>
      <c r="G83" s="76">
        <f>+[1]Historicals!G115</f>
        <v>6679</v>
      </c>
      <c r="H83" s="76">
        <f>+[1]Historicals!H115</f>
        <v>8290</v>
      </c>
      <c r="I83" s="76">
        <f>+[1]Historicals!I115</f>
        <v>7547</v>
      </c>
      <c r="J83" s="76">
        <f>I83*(1+J84)</f>
        <v>7916.8029999999999</v>
      </c>
      <c r="K83" s="76">
        <f t="shared" ref="K83:N83" si="203">J83*(1+K84)</f>
        <v>8304.7263469999998</v>
      </c>
      <c r="L83" s="76">
        <f t="shared" si="203"/>
        <v>8711.6579380029998</v>
      </c>
      <c r="M83" s="76">
        <f t="shared" si="203"/>
        <v>9138.5291769651467</v>
      </c>
      <c r="N83" s="76">
        <f t="shared" si="203"/>
        <v>9586.3171066364375</v>
      </c>
    </row>
    <row r="84" spans="1:14" x14ac:dyDescent="0.2">
      <c r="A84" s="77" t="s">
        <v>129</v>
      </c>
      <c r="B84" s="69" t="str">
        <f t="shared" ref="B84:I84" si="204">+IFERROR(B83/A83-1,"nm")</f>
        <v>nm</v>
      </c>
      <c r="C84" s="69">
        <f t="shared" si="204"/>
        <v>0.23410498858819695</v>
      </c>
      <c r="D84" s="69">
        <f t="shared" si="204"/>
        <v>0.11941875825627468</v>
      </c>
      <c r="E84" s="69">
        <f t="shared" si="204"/>
        <v>0.21170639603493036</v>
      </c>
      <c r="F84" s="69">
        <f t="shared" si="204"/>
        <v>0.20919361121932223</v>
      </c>
      <c r="G84" s="69">
        <f t="shared" si="204"/>
        <v>7.5869845360824639E-2</v>
      </c>
      <c r="H84" s="69">
        <f t="shared" si="204"/>
        <v>0.24120377301991325</v>
      </c>
      <c r="I84" s="69">
        <f t="shared" si="204"/>
        <v>-8.9626055488540413E-2</v>
      </c>
      <c r="J84" s="69">
        <v>4.9000000000000002E-2</v>
      </c>
      <c r="K84" s="69">
        <v>4.9000000000000002E-2</v>
      </c>
      <c r="L84" s="69">
        <v>4.9000000000000002E-2</v>
      </c>
      <c r="M84" s="69">
        <v>4.9000000000000002E-2</v>
      </c>
      <c r="N84" s="69">
        <v>4.9000000000000002E-2</v>
      </c>
    </row>
    <row r="85" spans="1:14" x14ac:dyDescent="0.2">
      <c r="A85" s="78" t="s">
        <v>113</v>
      </c>
      <c r="B85" s="68">
        <f>+[1]Historicals!B116</f>
        <v>2016</v>
      </c>
      <c r="C85" s="68">
        <f>+[1]Historicals!C116</f>
        <v>2599</v>
      </c>
      <c r="D85" s="68">
        <f>+[1]Historicals!D116</f>
        <v>2920</v>
      </c>
      <c r="E85" s="68">
        <f>+[1]Historicals!E116</f>
        <v>3496</v>
      </c>
      <c r="F85" s="68">
        <f>+[1]Historicals!F116</f>
        <v>4262</v>
      </c>
      <c r="G85" s="68">
        <f>+[1]Historicals!G116</f>
        <v>4635</v>
      </c>
      <c r="H85" s="68">
        <f>+[1]Historicals!H116</f>
        <v>5748</v>
      </c>
      <c r="I85" s="68">
        <f>+[1]Historicals!I116</f>
        <v>5416</v>
      </c>
      <c r="J85" s="68">
        <f>+I85*(1+J86)</f>
        <v>5681.384</v>
      </c>
      <c r="K85" s="68">
        <f t="shared" ref="K85:N85" si="205">+J85*(1+K86)</f>
        <v>5959.7718159999995</v>
      </c>
      <c r="L85" s="68">
        <f t="shared" si="205"/>
        <v>6251.8006349839989</v>
      </c>
      <c r="M85" s="68">
        <f t="shared" si="205"/>
        <v>6558.1388660982147</v>
      </c>
      <c r="N85" s="68">
        <f t="shared" si="205"/>
        <v>6879.487670537027</v>
      </c>
    </row>
    <row r="86" spans="1:14" x14ac:dyDescent="0.2">
      <c r="A86" s="77" t="s">
        <v>129</v>
      </c>
      <c r="B86" s="69" t="str">
        <f t="shared" ref="B86:I86" si="206">+IFERROR(B85/A85-1,"nm")</f>
        <v>nm</v>
      </c>
      <c r="C86" s="69">
        <f t="shared" si="206"/>
        <v>0.28918650793650791</v>
      </c>
      <c r="D86" s="69">
        <f t="shared" si="206"/>
        <v>0.12350904193920731</v>
      </c>
      <c r="E86" s="69">
        <f t="shared" si="206"/>
        <v>0.19726027397260282</v>
      </c>
      <c r="F86" s="69">
        <f t="shared" si="206"/>
        <v>0.21910755148741412</v>
      </c>
      <c r="G86" s="69">
        <f t="shared" si="206"/>
        <v>8.7517597372125833E-2</v>
      </c>
      <c r="H86" s="69">
        <f t="shared" si="206"/>
        <v>0.24012944983818763</v>
      </c>
      <c r="I86" s="69">
        <f t="shared" si="206"/>
        <v>-5.7759220598469052E-2</v>
      </c>
      <c r="J86" s="69">
        <f>J87+J88</f>
        <v>4.9000000000000002E-2</v>
      </c>
      <c r="K86" s="69">
        <f t="shared" ref="K86:N86" si="207">K87+K88</f>
        <v>4.9000000000000002E-2</v>
      </c>
      <c r="L86" s="69">
        <f t="shared" si="207"/>
        <v>4.9000000000000002E-2</v>
      </c>
      <c r="M86" s="69">
        <f t="shared" si="207"/>
        <v>4.9000000000000002E-2</v>
      </c>
      <c r="N86" s="69">
        <f t="shared" si="207"/>
        <v>4.9000000000000002E-2</v>
      </c>
    </row>
    <row r="87" spans="1:14" x14ac:dyDescent="0.2">
      <c r="A87" s="77" t="s">
        <v>137</v>
      </c>
      <c r="B87" s="69">
        <f>[1]Historicals!B188</f>
        <v>0</v>
      </c>
      <c r="C87" s="69">
        <f>[1]Historicals!C188</f>
        <v>0.28918650793650796</v>
      </c>
      <c r="D87" s="69">
        <f>[1]Historicals!D188</f>
        <v>0.12350904193920739</v>
      </c>
      <c r="E87" s="69">
        <f>[1]Historicals!E188</f>
        <v>0.19726027397260273</v>
      </c>
      <c r="F87" s="69">
        <f>[1]Historicals!F188</f>
        <v>0.21910755148741418</v>
      </c>
      <c r="G87" s="69">
        <f>[1]Historicals!G188</f>
        <v>8.7517597372125763E-2</v>
      </c>
      <c r="H87" s="69">
        <f>[1]Historicals!H188</f>
        <v>0.24012944983818771</v>
      </c>
      <c r="I87" s="69">
        <f>[1]Historicals!I188</f>
        <v>-0.1</v>
      </c>
      <c r="J87" s="79">
        <v>4.9000000000000002E-2</v>
      </c>
      <c r="K87" s="79">
        <f t="shared" ref="K87:N88" si="208">+J87</f>
        <v>4.9000000000000002E-2</v>
      </c>
      <c r="L87" s="79">
        <f t="shared" si="208"/>
        <v>4.9000000000000002E-2</v>
      </c>
      <c r="M87" s="79">
        <f t="shared" si="208"/>
        <v>4.9000000000000002E-2</v>
      </c>
      <c r="N87" s="79">
        <f t="shared" si="208"/>
        <v>4.9000000000000002E-2</v>
      </c>
    </row>
    <row r="88" spans="1:14" x14ac:dyDescent="0.2">
      <c r="A88" s="77" t="s">
        <v>138</v>
      </c>
      <c r="B88" s="69" t="str">
        <f t="shared" ref="B88:H88" si="209">+IFERROR(B86-B87,"nm")</f>
        <v>nm</v>
      </c>
      <c r="C88" s="69">
        <f t="shared" si="209"/>
        <v>-5.5511151231257827E-17</v>
      </c>
      <c r="D88" s="69">
        <f t="shared" si="209"/>
        <v>-8.3266726846886741E-17</v>
      </c>
      <c r="E88" s="69">
        <f t="shared" si="209"/>
        <v>8.3266726846886741E-17</v>
      </c>
      <c r="F88" s="69">
        <f t="shared" si="209"/>
        <v>-5.5511151231257827E-17</v>
      </c>
      <c r="G88" s="69">
        <f t="shared" si="209"/>
        <v>6.9388939039072284E-17</v>
      </c>
      <c r="H88" s="69">
        <f t="shared" si="209"/>
        <v>-8.3266726846886741E-17</v>
      </c>
      <c r="I88" s="69">
        <f>+IFERROR(I86-I87,"nm")</f>
        <v>4.2240779401530953E-2</v>
      </c>
      <c r="J88" s="79">
        <v>0</v>
      </c>
      <c r="K88" s="79">
        <f t="shared" si="208"/>
        <v>0</v>
      </c>
      <c r="L88" s="79">
        <f t="shared" si="208"/>
        <v>0</v>
      </c>
      <c r="M88" s="79">
        <f t="shared" si="208"/>
        <v>0</v>
      </c>
      <c r="N88" s="79">
        <f t="shared" si="208"/>
        <v>0</v>
      </c>
    </row>
    <row r="89" spans="1:14" x14ac:dyDescent="0.2">
      <c r="A89" s="78" t="s">
        <v>114</v>
      </c>
      <c r="B89" s="68">
        <f>[1]Historicals!B117</f>
        <v>925</v>
      </c>
      <c r="C89" s="68">
        <f>[1]Historicals!C117</f>
        <v>1055</v>
      </c>
      <c r="D89" s="68">
        <f>[1]Historicals!D117</f>
        <v>1188</v>
      </c>
      <c r="E89" s="68">
        <f>[1]Historicals!E117</f>
        <v>1508</v>
      </c>
      <c r="F89" s="68">
        <f>[1]Historicals!F117</f>
        <v>1808</v>
      </c>
      <c r="G89" s="68">
        <f>[1]Historicals!G117</f>
        <v>1896</v>
      </c>
      <c r="H89" s="68">
        <f>[1]Historicals!H117</f>
        <v>2347</v>
      </c>
      <c r="I89" s="68">
        <f>[1]Historicals!I117</f>
        <v>1938</v>
      </c>
      <c r="J89" s="68">
        <f>+I89*(1+J90)</f>
        <v>2032.9619999999998</v>
      </c>
      <c r="K89" s="68">
        <f t="shared" ref="K89:N89" si="210">+J89*(1+K90)</f>
        <v>2132.5771379999996</v>
      </c>
      <c r="L89" s="68">
        <f t="shared" si="210"/>
        <v>2237.0734177619993</v>
      </c>
      <c r="M89" s="68">
        <f t="shared" si="210"/>
        <v>2346.6900152323369</v>
      </c>
      <c r="N89" s="68">
        <f t="shared" si="210"/>
        <v>2461.6778259787211</v>
      </c>
    </row>
    <row r="90" spans="1:14" x14ac:dyDescent="0.2">
      <c r="A90" s="77" t="s">
        <v>129</v>
      </c>
      <c r="B90" s="69" t="str">
        <f t="shared" ref="B90:H90" si="211">+IFERROR(B89/A89-1,"nm")</f>
        <v>nm</v>
      </c>
      <c r="C90" s="69">
        <f t="shared" si="211"/>
        <v>0.14054054054054044</v>
      </c>
      <c r="D90" s="69">
        <f t="shared" si="211"/>
        <v>0.12606635071090055</v>
      </c>
      <c r="E90" s="69">
        <f t="shared" si="211"/>
        <v>0.26936026936026947</v>
      </c>
      <c r="F90" s="69">
        <f t="shared" si="211"/>
        <v>0.19893899204244025</v>
      </c>
      <c r="G90" s="69">
        <f t="shared" si="211"/>
        <v>4.8672566371681381E-2</v>
      </c>
      <c r="H90" s="69">
        <f t="shared" si="211"/>
        <v>0.2378691983122363</v>
      </c>
      <c r="I90" s="69">
        <f>+IFERROR(I89/H89-1,"nm")</f>
        <v>-0.17426501917341286</v>
      </c>
      <c r="J90" s="69">
        <f>J91+J92</f>
        <v>4.9000000000000002E-2</v>
      </c>
      <c r="K90" s="69">
        <f t="shared" ref="K90:N90" si="212">K91+K92</f>
        <v>4.9000000000000002E-2</v>
      </c>
      <c r="L90" s="69">
        <f t="shared" si="212"/>
        <v>4.9000000000000002E-2</v>
      </c>
      <c r="M90" s="69">
        <f t="shared" si="212"/>
        <v>4.9000000000000002E-2</v>
      </c>
      <c r="N90" s="69">
        <f t="shared" si="212"/>
        <v>4.9000000000000002E-2</v>
      </c>
    </row>
    <row r="91" spans="1:14" x14ac:dyDescent="0.2">
      <c r="A91" s="77" t="s">
        <v>137</v>
      </c>
      <c r="B91" s="69">
        <f>[1]Historicals!B189</f>
        <v>0</v>
      </c>
      <c r="C91" s="69">
        <f>[1]Historicals!C189</f>
        <v>0.14054054054054055</v>
      </c>
      <c r="D91" s="69">
        <f>[1]Historicals!D189</f>
        <v>0.12606635071090047</v>
      </c>
      <c r="E91" s="69">
        <f>[1]Historicals!E189</f>
        <v>0.26936026936026936</v>
      </c>
      <c r="F91" s="69">
        <f>[1]Historicals!F189</f>
        <v>0.19893899204244031</v>
      </c>
      <c r="G91" s="69">
        <f>[1]Historicals!G189</f>
        <v>4.8672566371681415E-2</v>
      </c>
      <c r="H91" s="69">
        <f>[1]Historicals!H189</f>
        <v>0.2378691983122363</v>
      </c>
      <c r="I91" s="69">
        <f>[1]Historicals!I189</f>
        <v>-0.21</v>
      </c>
      <c r="J91" s="79">
        <v>4.9000000000000002E-2</v>
      </c>
      <c r="K91" s="79">
        <f t="shared" ref="K91:N92" si="213">+J91</f>
        <v>4.9000000000000002E-2</v>
      </c>
      <c r="L91" s="79">
        <f t="shared" si="213"/>
        <v>4.9000000000000002E-2</v>
      </c>
      <c r="M91" s="79">
        <f t="shared" si="213"/>
        <v>4.9000000000000002E-2</v>
      </c>
      <c r="N91" s="79">
        <f t="shared" si="213"/>
        <v>4.9000000000000002E-2</v>
      </c>
    </row>
    <row r="92" spans="1:14" x14ac:dyDescent="0.2">
      <c r="A92" s="77" t="s">
        <v>138</v>
      </c>
      <c r="B92" s="69" t="str">
        <f t="shared" ref="B92:H92" si="214">+IFERROR(B90-B91,"nm")</f>
        <v>nm</v>
      </c>
      <c r="C92" s="69">
        <f t="shared" si="214"/>
        <v>-1.1102230246251565E-16</v>
      </c>
      <c r="D92" s="69">
        <f t="shared" si="214"/>
        <v>8.3266726846886741E-17</v>
      </c>
      <c r="E92" s="69">
        <f t="shared" si="214"/>
        <v>1.1102230246251565E-16</v>
      </c>
      <c r="F92" s="69">
        <f t="shared" si="214"/>
        <v>-5.5511151231257827E-17</v>
      </c>
      <c r="G92" s="69">
        <f t="shared" si="214"/>
        <v>-3.4694469519536142E-17</v>
      </c>
      <c r="H92" s="69">
        <f t="shared" si="214"/>
        <v>0</v>
      </c>
      <c r="I92" s="69">
        <f>+IFERROR(I90-I91,"nm")</f>
        <v>3.5734980826587132E-2</v>
      </c>
      <c r="J92" s="79">
        <v>0</v>
      </c>
      <c r="K92" s="79">
        <f t="shared" si="213"/>
        <v>0</v>
      </c>
      <c r="L92" s="79">
        <f t="shared" si="213"/>
        <v>0</v>
      </c>
      <c r="M92" s="79">
        <f t="shared" si="213"/>
        <v>0</v>
      </c>
      <c r="N92" s="79">
        <f t="shared" si="213"/>
        <v>0</v>
      </c>
    </row>
    <row r="93" spans="1:14" x14ac:dyDescent="0.2">
      <c r="A93" s="78" t="s">
        <v>115</v>
      </c>
      <c r="B93" s="68">
        <f>[1]Historicals!B118</f>
        <v>126</v>
      </c>
      <c r="C93" s="68">
        <f>[1]Historicals!C118</f>
        <v>131</v>
      </c>
      <c r="D93" s="68">
        <f>[1]Historicals!D118</f>
        <v>129</v>
      </c>
      <c r="E93" s="68">
        <f>[1]Historicals!E118</f>
        <v>130</v>
      </c>
      <c r="F93" s="68">
        <f>[1]Historicals!F118</f>
        <v>138</v>
      </c>
      <c r="G93" s="68">
        <f>[1]Historicals!G118</f>
        <v>148</v>
      </c>
      <c r="H93" s="68">
        <f>[1]Historicals!H118</f>
        <v>195</v>
      </c>
      <c r="I93" s="68">
        <f>[1]Historicals!I118</f>
        <v>193</v>
      </c>
      <c r="J93" s="68">
        <f>+I93*(1+J94)</f>
        <v>202.45699999999999</v>
      </c>
      <c r="K93" s="68">
        <f t="shared" ref="K93:N93" si="215">+J93*(1+K94)</f>
        <v>212.37739299999998</v>
      </c>
      <c r="L93" s="68">
        <f t="shared" si="215"/>
        <v>222.78388525699998</v>
      </c>
      <c r="M93" s="68">
        <f t="shared" si="215"/>
        <v>233.70029563459298</v>
      </c>
      <c r="N93" s="68">
        <f t="shared" si="215"/>
        <v>245.15161012068802</v>
      </c>
    </row>
    <row r="94" spans="1:14" x14ac:dyDescent="0.2">
      <c r="A94" s="77" t="s">
        <v>129</v>
      </c>
      <c r="B94" s="69" t="str">
        <f t="shared" ref="B94:H94" si="216">+IFERROR(B93/A93-1,"nm")</f>
        <v>nm</v>
      </c>
      <c r="C94" s="69">
        <f t="shared" si="216"/>
        <v>3.9682539682539764E-2</v>
      </c>
      <c r="D94" s="69">
        <f t="shared" si="216"/>
        <v>-1.5267175572519109E-2</v>
      </c>
      <c r="E94" s="69">
        <f t="shared" si="216"/>
        <v>7.7519379844961378E-3</v>
      </c>
      <c r="F94" s="69">
        <f t="shared" si="216"/>
        <v>6.1538461538461542E-2</v>
      </c>
      <c r="G94" s="69">
        <f t="shared" si="216"/>
        <v>7.2463768115942129E-2</v>
      </c>
      <c r="H94" s="69">
        <f t="shared" si="216"/>
        <v>0.31756756756756754</v>
      </c>
      <c r="I94" s="69">
        <f>+IFERROR(I93/H93-1,"nm")</f>
        <v>-1.025641025641022E-2</v>
      </c>
      <c r="J94" s="69">
        <f>J96+J95</f>
        <v>4.9000000000000002E-2</v>
      </c>
      <c r="K94" s="69">
        <v>4.9000000000000002E-2</v>
      </c>
      <c r="L94" s="69">
        <v>4.9000000000000002E-2</v>
      </c>
      <c r="M94" s="69">
        <v>4.9000000000000002E-2</v>
      </c>
      <c r="N94" s="69">
        <v>4.9000000000000002E-2</v>
      </c>
    </row>
    <row r="95" spans="1:14" x14ac:dyDescent="0.2">
      <c r="A95" s="77" t="s">
        <v>137</v>
      </c>
      <c r="B95" s="69">
        <f>[1]Historicals!B190</f>
        <v>0</v>
      </c>
      <c r="C95" s="69">
        <f>[1]Historicals!C190</f>
        <v>3.968253968253968E-2</v>
      </c>
      <c r="D95" s="69">
        <f>[1]Historicals!D190</f>
        <v>-1.5267175572519083E-2</v>
      </c>
      <c r="E95" s="69">
        <f>[1]Historicals!E190</f>
        <v>7.7519379844961239E-3</v>
      </c>
      <c r="F95" s="69">
        <f>[1]Historicals!F190</f>
        <v>6.1538461538461542E-2</v>
      </c>
      <c r="G95" s="69">
        <f>[1]Historicals!G190</f>
        <v>7.2463768115942032E-2</v>
      </c>
      <c r="H95" s="69">
        <f>[1]Historicals!H190</f>
        <v>0.31756756756756754</v>
      </c>
      <c r="I95" s="69">
        <f>[1]Historicals!I190</f>
        <v>-0.06</v>
      </c>
      <c r="J95" s="79">
        <v>4.9000000000000002E-2</v>
      </c>
      <c r="K95" s="79">
        <v>4.9000000000000002E-2</v>
      </c>
      <c r="L95" s="79">
        <v>4.9000000000000002E-2</v>
      </c>
      <c r="M95" s="79">
        <v>4.9000000000000002E-2</v>
      </c>
      <c r="N95" s="79">
        <v>4.9000000000000002E-2</v>
      </c>
    </row>
    <row r="96" spans="1:14" x14ac:dyDescent="0.2">
      <c r="A96" s="77" t="s">
        <v>138</v>
      </c>
      <c r="B96" s="69" t="str">
        <f t="shared" ref="B96:H96" si="217">+IFERROR(B94-B95,"nm")</f>
        <v>nm</v>
      </c>
      <c r="C96" s="69">
        <f t="shared" si="217"/>
        <v>8.3266726846886741E-17</v>
      </c>
      <c r="D96" s="69">
        <f t="shared" si="217"/>
        <v>-2.6020852139652106E-17</v>
      </c>
      <c r="E96" s="69">
        <f t="shared" si="217"/>
        <v>1.3877787807814457E-17</v>
      </c>
      <c r="F96" s="69">
        <f t="shared" si="217"/>
        <v>0</v>
      </c>
      <c r="G96" s="69">
        <f t="shared" si="217"/>
        <v>9.7144514654701197E-17</v>
      </c>
      <c r="H96" s="69">
        <f t="shared" si="217"/>
        <v>0</v>
      </c>
      <c r="I96" s="69">
        <f>+IFERROR(I94-I95,"nm")</f>
        <v>4.9743589743589778E-2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</row>
    <row r="97" spans="1:14" x14ac:dyDescent="0.2">
      <c r="A97" s="76" t="s">
        <v>130</v>
      </c>
      <c r="B97" s="71">
        <f t="shared" ref="B97:H97" si="218">+B104+B100</f>
        <v>1039</v>
      </c>
      <c r="C97" s="71">
        <f t="shared" si="218"/>
        <v>1420</v>
      </c>
      <c r="D97" s="71">
        <f t="shared" si="218"/>
        <v>1561</v>
      </c>
      <c r="E97" s="71">
        <f t="shared" si="218"/>
        <v>1863</v>
      </c>
      <c r="F97" s="71">
        <f t="shared" si="218"/>
        <v>2426</v>
      </c>
      <c r="G97" s="71">
        <f t="shared" si="218"/>
        <v>2534</v>
      </c>
      <c r="H97" s="71">
        <f t="shared" si="218"/>
        <v>3289</v>
      </c>
      <c r="I97" s="71">
        <f>+I104+I100</f>
        <v>2406</v>
      </c>
      <c r="J97" s="71">
        <f>+J83*J99</f>
        <v>2523.8939999999998</v>
      </c>
      <c r="K97" s="71">
        <f t="shared" ref="K97:N97" si="219">+K83*K99</f>
        <v>2647.5648059999999</v>
      </c>
      <c r="L97" s="71">
        <f t="shared" si="219"/>
        <v>2777.2954814939999</v>
      </c>
      <c r="M97" s="71">
        <f t="shared" si="219"/>
        <v>2913.3829600872059</v>
      </c>
      <c r="N97" s="71">
        <f t="shared" si="219"/>
        <v>3056.1387251314782</v>
      </c>
    </row>
    <row r="98" spans="1:14" x14ac:dyDescent="0.2">
      <c r="A98" s="80" t="s">
        <v>129</v>
      </c>
      <c r="B98" s="69" t="str">
        <f t="shared" ref="B98:H98" si="220">+IFERROR(B97/A97-1,"nm")</f>
        <v>nm</v>
      </c>
      <c r="C98" s="69">
        <f t="shared" si="220"/>
        <v>0.36669874879692022</v>
      </c>
      <c r="D98" s="69">
        <f t="shared" si="220"/>
        <v>9.9295774647887303E-2</v>
      </c>
      <c r="E98" s="69">
        <f t="shared" si="220"/>
        <v>0.19346572709801402</v>
      </c>
      <c r="F98" s="69">
        <f t="shared" si="220"/>
        <v>0.3022007514761138</v>
      </c>
      <c r="G98" s="69">
        <f t="shared" si="220"/>
        <v>4.4517724649629109E-2</v>
      </c>
      <c r="H98" s="69">
        <f t="shared" si="220"/>
        <v>0.29794790844514596</v>
      </c>
      <c r="I98" s="69">
        <f>+IFERROR(I97/H97-1,"nm")</f>
        <v>-0.26847065977500761</v>
      </c>
      <c r="J98" s="69">
        <f t="shared" ref="J98:N98" si="221">+IFERROR(J97/I97-1,"nm")</f>
        <v>4.8999999999999932E-2</v>
      </c>
      <c r="K98" s="69">
        <f t="shared" si="221"/>
        <v>4.8999999999999932E-2</v>
      </c>
      <c r="L98" s="69">
        <f t="shared" si="221"/>
        <v>4.8999999999999932E-2</v>
      </c>
      <c r="M98" s="69">
        <f t="shared" si="221"/>
        <v>4.8999999999999932E-2</v>
      </c>
      <c r="N98" s="69">
        <f t="shared" si="221"/>
        <v>4.899999999999971E-2</v>
      </c>
    </row>
    <row r="99" spans="1:14" x14ac:dyDescent="0.2">
      <c r="A99" s="80" t="s">
        <v>131</v>
      </c>
      <c r="B99" s="69">
        <f>+IFERROR(B97/B$83,"nm")</f>
        <v>0.33876752526899251</v>
      </c>
      <c r="C99" s="69">
        <f t="shared" ref="C99:I99" si="222">+IFERROR(C97/C$83,"nm")</f>
        <v>0.37516512549537651</v>
      </c>
      <c r="D99" s="69">
        <f t="shared" si="222"/>
        <v>0.36842105263157893</v>
      </c>
      <c r="E99" s="69">
        <f t="shared" si="222"/>
        <v>0.36287495130502534</v>
      </c>
      <c r="F99" s="69">
        <f t="shared" si="222"/>
        <v>0.3907860824742268</v>
      </c>
      <c r="G99" s="69">
        <f t="shared" si="222"/>
        <v>0.37939811349004343</v>
      </c>
      <c r="H99" s="69">
        <f t="shared" si="222"/>
        <v>0.39674306393244874</v>
      </c>
      <c r="I99" s="69">
        <f t="shared" si="222"/>
        <v>0.31880217304889358</v>
      </c>
      <c r="J99" s="79">
        <f>+I99</f>
        <v>0.31880217304889358</v>
      </c>
      <c r="K99" s="79">
        <f t="shared" ref="K99:N99" si="223">+J99</f>
        <v>0.31880217304889358</v>
      </c>
      <c r="L99" s="79">
        <f t="shared" si="223"/>
        <v>0.31880217304889358</v>
      </c>
      <c r="M99" s="79">
        <f t="shared" si="223"/>
        <v>0.31880217304889358</v>
      </c>
      <c r="N99" s="79">
        <f t="shared" si="223"/>
        <v>0.31880217304889358</v>
      </c>
    </row>
    <row r="100" spans="1:14" x14ac:dyDescent="0.2">
      <c r="A100" s="76" t="s">
        <v>132</v>
      </c>
      <c r="B100" s="76">
        <f>[1]Historicals!B169</f>
        <v>46</v>
      </c>
      <c r="C100" s="76">
        <f>[1]Historicals!C169</f>
        <v>48</v>
      </c>
      <c r="D100" s="76">
        <f>[1]Historicals!D169</f>
        <v>54</v>
      </c>
      <c r="E100" s="76">
        <f>[1]Historicals!E169</f>
        <v>56</v>
      </c>
      <c r="F100" s="76">
        <f>[1]Historicals!F169</f>
        <v>50</v>
      </c>
      <c r="G100" s="76">
        <f>[1]Historicals!G169</f>
        <v>44</v>
      </c>
      <c r="H100" s="76">
        <f>[1]Historicals!H169</f>
        <v>46</v>
      </c>
      <c r="I100" s="76">
        <f>[1]Historicals!I169</f>
        <v>41</v>
      </c>
      <c r="J100" s="71">
        <f>+J103*J110</f>
        <v>43.009</v>
      </c>
      <c r="K100" s="71">
        <f t="shared" ref="K100:N100" si="224">+K103*K110</f>
        <v>45.116440999999995</v>
      </c>
      <c r="L100" s="71">
        <f t="shared" si="224"/>
        <v>47.327146608999996</v>
      </c>
      <c r="M100" s="71">
        <f t="shared" si="224"/>
        <v>49.646176792840997</v>
      </c>
      <c r="N100" s="71">
        <f t="shared" si="224"/>
        <v>52.078839455690193</v>
      </c>
    </row>
    <row r="101" spans="1:14" x14ac:dyDescent="0.2">
      <c r="A101" s="80" t="s">
        <v>129</v>
      </c>
      <c r="B101" s="69" t="str">
        <f t="shared" ref="B101:N101" si="225">+IFERROR(B100/A100-1,"nm")</f>
        <v>nm</v>
      </c>
      <c r="C101" s="69">
        <f t="shared" si="225"/>
        <v>4.3478260869565188E-2</v>
      </c>
      <c r="D101" s="69">
        <f t="shared" si="225"/>
        <v>0.125</v>
      </c>
      <c r="E101" s="69">
        <f t="shared" si="225"/>
        <v>3.7037037037036979E-2</v>
      </c>
      <c r="F101" s="69">
        <f t="shared" si="225"/>
        <v>-0.1071428571428571</v>
      </c>
      <c r="G101" s="69">
        <f t="shared" si="225"/>
        <v>-0.12</v>
      </c>
      <c r="H101" s="69">
        <f t="shared" si="225"/>
        <v>4.5454545454545414E-2</v>
      </c>
      <c r="I101" s="69">
        <f t="shared" si="225"/>
        <v>-0.10869565217391308</v>
      </c>
      <c r="J101" s="69">
        <f t="shared" si="225"/>
        <v>4.8999999999999932E-2</v>
      </c>
      <c r="K101" s="69">
        <f t="shared" si="225"/>
        <v>4.8999999999999932E-2</v>
      </c>
      <c r="L101" s="69">
        <f t="shared" si="225"/>
        <v>4.8999999999999932E-2</v>
      </c>
      <c r="M101" s="69">
        <f t="shared" si="225"/>
        <v>4.8999999999999932E-2</v>
      </c>
      <c r="N101" s="69">
        <f t="shared" si="225"/>
        <v>4.899999999999971E-2</v>
      </c>
    </row>
    <row r="102" spans="1:14" x14ac:dyDescent="0.2">
      <c r="A102" s="80" t="s">
        <v>133</v>
      </c>
      <c r="B102" s="69">
        <f>+IFERROR(B100/B$83,"nm")</f>
        <v>1.4998369742419302E-2</v>
      </c>
      <c r="C102" s="69">
        <f t="shared" ref="C102:I102" si="226">+IFERROR(C100/C$83,"nm")</f>
        <v>1.2681638044914135E-2</v>
      </c>
      <c r="D102" s="69">
        <f t="shared" si="226"/>
        <v>1.2744866650932263E-2</v>
      </c>
      <c r="E102" s="69">
        <f t="shared" si="226"/>
        <v>1.090767432800935E-2</v>
      </c>
      <c r="F102" s="69">
        <f t="shared" si="226"/>
        <v>8.0541237113402053E-3</v>
      </c>
      <c r="G102" s="69">
        <f t="shared" si="226"/>
        <v>6.5878125467884411E-3</v>
      </c>
      <c r="H102" s="69">
        <f t="shared" si="226"/>
        <v>5.5488540410132689E-3</v>
      </c>
      <c r="I102" s="69">
        <f t="shared" si="226"/>
        <v>5.4326222340002651E-3</v>
      </c>
      <c r="J102" s="69">
        <f t="shared" ref="J102:N102" si="227">+IFERROR(J100/J$52,"nm")</f>
        <v>3.2855196730507252E-3</v>
      </c>
      <c r="K102" s="69">
        <f t="shared" si="227"/>
        <v>3.2855196730507252E-3</v>
      </c>
      <c r="L102" s="69">
        <f t="shared" si="227"/>
        <v>3.2855196730507256E-3</v>
      </c>
      <c r="M102" s="69">
        <f t="shared" si="227"/>
        <v>3.285519673050726E-3</v>
      </c>
      <c r="N102" s="69">
        <f t="shared" si="227"/>
        <v>3.2855196730507256E-3</v>
      </c>
    </row>
    <row r="103" spans="1:14" x14ac:dyDescent="0.2">
      <c r="A103" s="80" t="s">
        <v>140</v>
      </c>
      <c r="B103" s="69">
        <f t="shared" ref="B103:I103" si="228">+IFERROR(B100/B110,"nm")</f>
        <v>0.18110236220472442</v>
      </c>
      <c r="C103" s="69">
        <f t="shared" si="228"/>
        <v>0.20512820512820512</v>
      </c>
      <c r="D103" s="69">
        <f t="shared" si="228"/>
        <v>0.24</v>
      </c>
      <c r="E103" s="69">
        <f t="shared" si="228"/>
        <v>0.21875</v>
      </c>
      <c r="F103" s="69">
        <f t="shared" si="228"/>
        <v>0.2109704641350211</v>
      </c>
      <c r="G103" s="69">
        <f t="shared" si="228"/>
        <v>0.20560747663551401</v>
      </c>
      <c r="H103" s="69">
        <f t="shared" si="228"/>
        <v>0.15972222222222221</v>
      </c>
      <c r="I103" s="69">
        <f t="shared" si="228"/>
        <v>0.13531353135313531</v>
      </c>
      <c r="J103" s="79">
        <f>+I103</f>
        <v>0.13531353135313531</v>
      </c>
      <c r="K103" s="79">
        <f t="shared" ref="K103:N103" si="229">+J103</f>
        <v>0.13531353135313531</v>
      </c>
      <c r="L103" s="79">
        <f t="shared" si="229"/>
        <v>0.13531353135313531</v>
      </c>
      <c r="M103" s="79">
        <f t="shared" si="229"/>
        <v>0.13531353135313531</v>
      </c>
      <c r="N103" s="79">
        <f t="shared" si="229"/>
        <v>0.13531353135313531</v>
      </c>
    </row>
    <row r="104" spans="1:14" x14ac:dyDescent="0.2">
      <c r="A104" s="76" t="s">
        <v>134</v>
      </c>
      <c r="B104" s="76">
        <f>[1]Historicals!B136</f>
        <v>993</v>
      </c>
      <c r="C104" s="76">
        <f>[1]Historicals!C136</f>
        <v>1372</v>
      </c>
      <c r="D104" s="76">
        <f>[1]Historicals!D136</f>
        <v>1507</v>
      </c>
      <c r="E104" s="76">
        <f>[1]Historicals!E136</f>
        <v>1807</v>
      </c>
      <c r="F104" s="76">
        <f>[1]Historicals!F136</f>
        <v>2376</v>
      </c>
      <c r="G104" s="76">
        <f>[1]Historicals!G136</f>
        <v>2490</v>
      </c>
      <c r="H104" s="76">
        <f>[1]Historicals!H136</f>
        <v>3243</v>
      </c>
      <c r="I104" s="76">
        <f>[1]Historicals!I136</f>
        <v>2365</v>
      </c>
      <c r="J104" s="76">
        <f>+J97-J100</f>
        <v>2480.8849999999998</v>
      </c>
      <c r="K104" s="76">
        <f t="shared" ref="K104:N104" si="230">+K97-K100</f>
        <v>2602.4483649999997</v>
      </c>
      <c r="L104" s="76">
        <f t="shared" si="230"/>
        <v>2729.9683348849999</v>
      </c>
      <c r="M104" s="76">
        <f t="shared" si="230"/>
        <v>2863.7367832943651</v>
      </c>
      <c r="N104" s="76">
        <f t="shared" si="230"/>
        <v>3004.0598856757879</v>
      </c>
    </row>
    <row r="105" spans="1:14" x14ac:dyDescent="0.2">
      <c r="A105" s="80" t="s">
        <v>129</v>
      </c>
      <c r="B105" s="69" t="str">
        <f t="shared" ref="B105:N105" si="231">+IFERROR(B104/A104-1,"nm")</f>
        <v>nm</v>
      </c>
      <c r="C105" s="69">
        <f t="shared" si="231"/>
        <v>0.38167170191339372</v>
      </c>
      <c r="D105" s="69">
        <f t="shared" si="231"/>
        <v>9.8396501457725938E-2</v>
      </c>
      <c r="E105" s="69">
        <f t="shared" si="231"/>
        <v>0.19907100199071004</v>
      </c>
      <c r="F105" s="69">
        <f t="shared" si="231"/>
        <v>0.31488655229662421</v>
      </c>
      <c r="G105" s="69">
        <f t="shared" si="231"/>
        <v>4.7979797979798011E-2</v>
      </c>
      <c r="H105" s="69">
        <f t="shared" si="231"/>
        <v>0.30240963855421676</v>
      </c>
      <c r="I105" s="69">
        <f t="shared" si="231"/>
        <v>-0.27073697193956214</v>
      </c>
      <c r="J105" s="69">
        <f t="shared" si="231"/>
        <v>4.8999999999999932E-2</v>
      </c>
      <c r="K105" s="69">
        <f t="shared" si="231"/>
        <v>4.8999999999999932E-2</v>
      </c>
      <c r="L105" s="69">
        <f t="shared" si="231"/>
        <v>4.9000000000000155E-2</v>
      </c>
      <c r="M105" s="69">
        <f t="shared" si="231"/>
        <v>4.9000000000000155E-2</v>
      </c>
      <c r="N105" s="69">
        <f t="shared" si="231"/>
        <v>4.899999999999971E-2</v>
      </c>
    </row>
    <row r="106" spans="1:14" x14ac:dyDescent="0.2">
      <c r="A106" s="80" t="s">
        <v>131</v>
      </c>
      <c r="B106" s="69">
        <f>+IFERROR(B104/B$83,"nm")</f>
        <v>0.3237691555265732</v>
      </c>
      <c r="C106" s="69">
        <f t="shared" ref="C106:N106" si="232">+IFERROR(C104/C$83,"nm")</f>
        <v>0.36248348745046233</v>
      </c>
      <c r="D106" s="69">
        <f t="shared" si="232"/>
        <v>0.35567618598064671</v>
      </c>
      <c r="E106" s="69">
        <f t="shared" si="232"/>
        <v>0.35196727697701596</v>
      </c>
      <c r="F106" s="69">
        <f t="shared" si="232"/>
        <v>0.38273195876288657</v>
      </c>
      <c r="G106" s="69">
        <f t="shared" si="232"/>
        <v>0.37281030094325496</v>
      </c>
      <c r="H106" s="69">
        <f t="shared" si="232"/>
        <v>0.39119420989143544</v>
      </c>
      <c r="I106" s="69">
        <f t="shared" si="232"/>
        <v>0.31336955081489332</v>
      </c>
      <c r="J106" s="69">
        <f t="shared" si="232"/>
        <v>0.31336955081489332</v>
      </c>
      <c r="K106" s="69">
        <f t="shared" si="232"/>
        <v>0.31336955081489332</v>
      </c>
      <c r="L106" s="69">
        <f t="shared" si="232"/>
        <v>0.31336955081489332</v>
      </c>
      <c r="M106" s="69">
        <f t="shared" si="232"/>
        <v>0.31336955081489337</v>
      </c>
      <c r="N106" s="69">
        <f t="shared" si="232"/>
        <v>0.31336955081489326</v>
      </c>
    </row>
    <row r="107" spans="1:14" x14ac:dyDescent="0.2">
      <c r="A107" s="76" t="s">
        <v>135</v>
      </c>
      <c r="B107" s="76">
        <f>[1]Historicals!B158</f>
        <v>69</v>
      </c>
      <c r="C107" s="76">
        <f>[1]Historicals!C158</f>
        <v>44</v>
      </c>
      <c r="D107" s="76">
        <f>[1]Historicals!D158</f>
        <v>51</v>
      </c>
      <c r="E107" s="76">
        <f>[1]Historicals!E158</f>
        <v>76</v>
      </c>
      <c r="F107" s="76">
        <f>[1]Historicals!F158</f>
        <v>49</v>
      </c>
      <c r="G107" s="76">
        <f>[1]Historicals!G158</f>
        <v>28</v>
      </c>
      <c r="H107" s="76">
        <f>[1]Historicals!H158</f>
        <v>94</v>
      </c>
      <c r="I107" s="76">
        <f>[1]Historicals!I158</f>
        <v>78</v>
      </c>
      <c r="J107" s="71">
        <f>+J83*J109</f>
        <v>81.822000000000003</v>
      </c>
      <c r="K107" s="71">
        <f t="shared" ref="K107:N107" si="233">+K83*K109</f>
        <v>85.831277999999998</v>
      </c>
      <c r="L107" s="71">
        <f t="shared" si="233"/>
        <v>90.037010621999997</v>
      </c>
      <c r="M107" s="71">
        <f t="shared" si="233"/>
        <v>94.448824142477989</v>
      </c>
      <c r="N107" s="71">
        <f t="shared" si="233"/>
        <v>99.076816525459407</v>
      </c>
    </row>
    <row r="108" spans="1:14" x14ac:dyDescent="0.2">
      <c r="A108" s="80" t="s">
        <v>129</v>
      </c>
      <c r="B108" s="69" t="str">
        <f t="shared" ref="B108:N108" si="234">+IFERROR(B107/A107-1,"nm")</f>
        <v>nm</v>
      </c>
      <c r="C108" s="69">
        <f t="shared" si="234"/>
        <v>-0.3623188405797102</v>
      </c>
      <c r="D108" s="69">
        <f t="shared" si="234"/>
        <v>0.15909090909090917</v>
      </c>
      <c r="E108" s="69">
        <f t="shared" si="234"/>
        <v>0.49019607843137258</v>
      </c>
      <c r="F108" s="69">
        <f t="shared" si="234"/>
        <v>-0.35526315789473684</v>
      </c>
      <c r="G108" s="69">
        <f t="shared" si="234"/>
        <v>-0.4285714285714286</v>
      </c>
      <c r="H108" s="69">
        <f t="shared" si="234"/>
        <v>2.3571428571428572</v>
      </c>
      <c r="I108" s="69">
        <f t="shared" si="234"/>
        <v>-0.17021276595744683</v>
      </c>
      <c r="J108" s="69">
        <f t="shared" si="234"/>
        <v>4.8999999999999932E-2</v>
      </c>
      <c r="K108" s="69">
        <f t="shared" si="234"/>
        <v>4.8999999999999932E-2</v>
      </c>
      <c r="L108" s="69">
        <f t="shared" si="234"/>
        <v>4.8999999999999932E-2</v>
      </c>
      <c r="M108" s="69">
        <f t="shared" si="234"/>
        <v>4.8999999999999932E-2</v>
      </c>
      <c r="N108" s="69">
        <f t="shared" si="234"/>
        <v>4.8999999999999932E-2</v>
      </c>
    </row>
    <row r="109" spans="1:14" x14ac:dyDescent="0.2">
      <c r="A109" s="80" t="s">
        <v>133</v>
      </c>
      <c r="B109" s="69">
        <f>+IFERROR(B107/B$83,"nm")</f>
        <v>2.2497554613628953E-2</v>
      </c>
      <c r="C109" s="69">
        <f t="shared" ref="C109:I109" si="235">+IFERROR(C107/C$83,"nm")</f>
        <v>1.1624834874504624E-2</v>
      </c>
      <c r="D109" s="69">
        <f t="shared" si="235"/>
        <v>1.2036818503658248E-2</v>
      </c>
      <c r="E109" s="69">
        <f t="shared" si="235"/>
        <v>1.4803272302298403E-2</v>
      </c>
      <c r="F109" s="69">
        <f t="shared" si="235"/>
        <v>7.8930412371134018E-3</v>
      </c>
      <c r="G109" s="69">
        <f t="shared" si="235"/>
        <v>4.1922443479562805E-3</v>
      </c>
      <c r="H109" s="69">
        <f t="shared" si="235"/>
        <v>1.1338962605548853E-2</v>
      </c>
      <c r="I109" s="69">
        <f t="shared" si="235"/>
        <v>1.0335232542732211E-2</v>
      </c>
      <c r="J109" s="79">
        <f>+I109</f>
        <v>1.0335232542732211E-2</v>
      </c>
      <c r="K109" s="79">
        <f t="shared" ref="K109:N109" si="236">+J109</f>
        <v>1.0335232542732211E-2</v>
      </c>
      <c r="L109" s="79">
        <f t="shared" si="236"/>
        <v>1.0335232542732211E-2</v>
      </c>
      <c r="M109" s="79">
        <f t="shared" si="236"/>
        <v>1.0335232542732211E-2</v>
      </c>
      <c r="N109" s="79">
        <f t="shared" si="236"/>
        <v>1.0335232542732211E-2</v>
      </c>
    </row>
    <row r="110" spans="1:14" x14ac:dyDescent="0.2">
      <c r="A110" s="76" t="s">
        <v>141</v>
      </c>
      <c r="B110" s="76">
        <f>[1]Historicals!B147</f>
        <v>254</v>
      </c>
      <c r="C110" s="76">
        <f>[1]Historicals!C147</f>
        <v>234</v>
      </c>
      <c r="D110" s="76">
        <f>[1]Historicals!D147</f>
        <v>225</v>
      </c>
      <c r="E110" s="76">
        <f>[1]Historicals!E147</f>
        <v>256</v>
      </c>
      <c r="F110" s="76">
        <f>[1]Historicals!F147</f>
        <v>237</v>
      </c>
      <c r="G110" s="76">
        <f>[1]Historicals!G147</f>
        <v>214</v>
      </c>
      <c r="H110" s="76">
        <f>[1]Historicals!H147</f>
        <v>288</v>
      </c>
      <c r="I110" s="76">
        <f>[1]Historicals!I147</f>
        <v>303</v>
      </c>
      <c r="J110" s="71">
        <f>+J83*J112</f>
        <v>317.84699999999998</v>
      </c>
      <c r="K110" s="71">
        <f t="shared" ref="K110:N110" si="237">+K83*K112</f>
        <v>333.42150299999997</v>
      </c>
      <c r="L110" s="71">
        <f t="shared" si="237"/>
        <v>349.759156647</v>
      </c>
      <c r="M110" s="71">
        <f t="shared" si="237"/>
        <v>366.89735532270299</v>
      </c>
      <c r="N110" s="71">
        <f t="shared" si="237"/>
        <v>384.87532573351535</v>
      </c>
    </row>
    <row r="111" spans="1:14" x14ac:dyDescent="0.2">
      <c r="A111" s="80" t="s">
        <v>129</v>
      </c>
      <c r="B111" s="69" t="str">
        <f t="shared" ref="B111:N111" si="238">+IFERROR(B110/A110-1,"nm")</f>
        <v>nm</v>
      </c>
      <c r="C111" s="69">
        <f t="shared" si="238"/>
        <v>-7.8740157480314932E-2</v>
      </c>
      <c r="D111" s="69">
        <f t="shared" si="238"/>
        <v>-3.8461538461538436E-2</v>
      </c>
      <c r="E111" s="69">
        <f t="shared" si="238"/>
        <v>0.13777777777777778</v>
      </c>
      <c r="F111" s="69">
        <f t="shared" si="238"/>
        <v>-7.421875E-2</v>
      </c>
      <c r="G111" s="69">
        <f t="shared" si="238"/>
        <v>-9.7046413502109741E-2</v>
      </c>
      <c r="H111" s="69">
        <f t="shared" si="238"/>
        <v>0.34579439252336441</v>
      </c>
      <c r="I111" s="69">
        <f t="shared" si="238"/>
        <v>5.2083333333333259E-2</v>
      </c>
      <c r="J111" s="69">
        <f t="shared" si="238"/>
        <v>4.8999999999999932E-2</v>
      </c>
      <c r="K111" s="69">
        <f t="shared" si="238"/>
        <v>4.8999999999999932E-2</v>
      </c>
      <c r="L111" s="69">
        <f t="shared" si="238"/>
        <v>4.9000000000000155E-2</v>
      </c>
      <c r="M111" s="69">
        <f t="shared" si="238"/>
        <v>4.8999999999999932E-2</v>
      </c>
      <c r="N111" s="69">
        <f t="shared" si="238"/>
        <v>4.899999999999971E-2</v>
      </c>
    </row>
    <row r="112" spans="1:14" x14ac:dyDescent="0.2">
      <c r="A112" s="80" t="s">
        <v>133</v>
      </c>
      <c r="B112" s="69">
        <f>+IFERROR(B110/B$83,"nm")</f>
        <v>8.2817085099445714E-2</v>
      </c>
      <c r="C112" s="69">
        <f t="shared" ref="C112:I112" si="239">+IFERROR(C110/C$83,"nm")</f>
        <v>6.1822985468956405E-2</v>
      </c>
      <c r="D112" s="69">
        <f t="shared" si="239"/>
        <v>5.31036110455511E-2</v>
      </c>
      <c r="E112" s="69">
        <f t="shared" si="239"/>
        <v>4.9863654070899883E-2</v>
      </c>
      <c r="F112" s="69">
        <f t="shared" si="239"/>
        <v>3.817654639175258E-2</v>
      </c>
      <c r="G112" s="69">
        <f t="shared" si="239"/>
        <v>3.2040724659380147E-2</v>
      </c>
      <c r="H112" s="69">
        <f t="shared" si="239"/>
        <v>3.4740651387213509E-2</v>
      </c>
      <c r="I112" s="69">
        <f t="shared" si="239"/>
        <v>4.0148403339075128E-2</v>
      </c>
      <c r="J112" s="79">
        <f>+I112</f>
        <v>4.0148403339075128E-2</v>
      </c>
      <c r="K112" s="79">
        <f t="shared" ref="K112:N112" si="240">+J112</f>
        <v>4.0148403339075128E-2</v>
      </c>
      <c r="L112" s="79">
        <f t="shared" si="240"/>
        <v>4.0148403339075128E-2</v>
      </c>
      <c r="M112" s="79">
        <f t="shared" si="240"/>
        <v>4.0148403339075128E-2</v>
      </c>
      <c r="N112" s="79">
        <f t="shared" si="240"/>
        <v>4.0148403339075128E-2</v>
      </c>
    </row>
    <row r="113" spans="1:14" s="75" customFormat="1" ht="16" x14ac:dyDescent="0.2">
      <c r="A113" s="81" t="s">
        <v>209</v>
      </c>
    </row>
    <row r="114" spans="1:14" x14ac:dyDescent="0.2">
      <c r="A114" s="9" t="s">
        <v>136</v>
      </c>
      <c r="B114" s="9">
        <f>[1]Historicals!B119</f>
        <v>4653</v>
      </c>
      <c r="C114" s="9">
        <f>[1]Historicals!C119</f>
        <v>4317</v>
      </c>
      <c r="D114" s="9">
        <f>[1]Historicals!D119</f>
        <v>4737</v>
      </c>
      <c r="E114" s="9">
        <f>[1]Historicals!E119</f>
        <v>5166</v>
      </c>
      <c r="F114" s="9">
        <f>[1]Historicals!F119</f>
        <v>5254</v>
      </c>
      <c r="G114" s="9">
        <f>[1]Historicals!G119</f>
        <v>5028</v>
      </c>
      <c r="H114" s="9">
        <f>[1]Historicals!H119</f>
        <v>5343</v>
      </c>
      <c r="I114" s="76">
        <f>[1]Historicals!I119</f>
        <v>5955</v>
      </c>
      <c r="J114" s="76">
        <f>I114*(1+J115)</f>
        <v>6246.7949999999992</v>
      </c>
      <c r="K114" s="76">
        <f t="shared" ref="K114:N114" si="241">J114*(1+K115)</f>
        <v>6552.8879549999983</v>
      </c>
      <c r="L114" s="76">
        <f t="shared" si="241"/>
        <v>6873.9794647949975</v>
      </c>
      <c r="M114" s="76">
        <f t="shared" si="241"/>
        <v>7210.8044585699517</v>
      </c>
      <c r="N114" s="76">
        <f t="shared" si="241"/>
        <v>7564.1338770398788</v>
      </c>
    </row>
    <row r="115" spans="1:14" x14ac:dyDescent="0.2">
      <c r="A115" s="44" t="s">
        <v>129</v>
      </c>
      <c r="B115" s="47" t="str">
        <f t="shared" ref="B115:I115" si="242">+IFERROR(B114/A114-1,"nm")</f>
        <v>nm</v>
      </c>
      <c r="C115" s="47">
        <f t="shared" si="242"/>
        <v>-7.2211476466795599E-2</v>
      </c>
      <c r="D115" s="47">
        <f t="shared" si="242"/>
        <v>9.7289784572619942E-2</v>
      </c>
      <c r="E115" s="47">
        <f t="shared" si="242"/>
        <v>9.0563647878403986E-2</v>
      </c>
      <c r="F115" s="47">
        <f t="shared" si="242"/>
        <v>1.7034456058846237E-2</v>
      </c>
      <c r="G115" s="47">
        <f t="shared" si="242"/>
        <v>-4.3014845831747195E-2</v>
      </c>
      <c r="H115" s="47">
        <f t="shared" si="242"/>
        <v>6.2649164677804237E-2</v>
      </c>
      <c r="I115" s="69">
        <f t="shared" si="242"/>
        <v>0.11454239191465465</v>
      </c>
      <c r="J115" s="69">
        <v>4.9000000000000002E-2</v>
      </c>
      <c r="K115" s="69">
        <f t="shared" ref="K115:N115" si="243">J115</f>
        <v>4.9000000000000002E-2</v>
      </c>
      <c r="L115" s="69">
        <f t="shared" si="243"/>
        <v>4.9000000000000002E-2</v>
      </c>
      <c r="M115" s="69">
        <f t="shared" si="243"/>
        <v>4.9000000000000002E-2</v>
      </c>
      <c r="N115" s="69">
        <f t="shared" si="243"/>
        <v>4.9000000000000002E-2</v>
      </c>
    </row>
    <row r="116" spans="1:14" x14ac:dyDescent="0.2">
      <c r="A116" s="45" t="s">
        <v>113</v>
      </c>
      <c r="B116" s="3">
        <f>[1]Historicals!B120</f>
        <v>3093</v>
      </c>
      <c r="C116" s="3">
        <f>[1]Historicals!C120</f>
        <v>2930</v>
      </c>
      <c r="D116" s="3">
        <f>[1]Historicals!D120</f>
        <v>3285</v>
      </c>
      <c r="E116" s="3">
        <f>[1]Historicals!E120</f>
        <v>3575</v>
      </c>
      <c r="F116" s="3">
        <f>[1]Historicals!F120</f>
        <v>3622</v>
      </c>
      <c r="G116" s="3">
        <f>[1]Historicals!G120</f>
        <v>3449</v>
      </c>
      <c r="H116" s="3">
        <f>[1]Historicals!H120</f>
        <v>3659</v>
      </c>
      <c r="I116" s="68">
        <f>[1]Historicals!I120</f>
        <v>4111</v>
      </c>
      <c r="J116" s="68">
        <f>+I116*(1+J117)</f>
        <v>4312.4389999999994</v>
      </c>
      <c r="K116" s="68">
        <f t="shared" ref="K116:N116" si="244">+J116*(1+K117)</f>
        <v>4523.7485109999989</v>
      </c>
      <c r="L116" s="68">
        <f t="shared" si="244"/>
        <v>4745.4121880389985</v>
      </c>
      <c r="M116" s="68">
        <f t="shared" si="244"/>
        <v>4977.9373852529088</v>
      </c>
      <c r="N116" s="68">
        <f t="shared" si="244"/>
        <v>5221.8563171303012</v>
      </c>
    </row>
    <row r="117" spans="1:14" x14ac:dyDescent="0.2">
      <c r="A117" s="44" t="s">
        <v>129</v>
      </c>
      <c r="B117" s="47" t="str">
        <f t="shared" ref="B117:I117" si="245">+IFERROR(B116/A116-1,"nm")</f>
        <v>nm</v>
      </c>
      <c r="C117" s="47">
        <f t="shared" si="245"/>
        <v>-5.269964435822827E-2</v>
      </c>
      <c r="D117" s="47">
        <f t="shared" si="245"/>
        <v>0.12116040955631391</v>
      </c>
      <c r="E117" s="47">
        <f t="shared" si="245"/>
        <v>8.8280060882800715E-2</v>
      </c>
      <c r="F117" s="47">
        <f t="shared" si="245"/>
        <v>1.3146853146853044E-2</v>
      </c>
      <c r="G117" s="47">
        <f t="shared" si="245"/>
        <v>-4.7763666482606326E-2</v>
      </c>
      <c r="H117" s="47">
        <f t="shared" si="245"/>
        <v>6.0887213685126174E-2</v>
      </c>
      <c r="I117" s="69">
        <f t="shared" si="245"/>
        <v>0.12353101940420874</v>
      </c>
      <c r="J117" s="69">
        <f>+J118+J119</f>
        <v>4.9000000000000002E-2</v>
      </c>
      <c r="K117" s="69">
        <f t="shared" ref="K117:N117" si="246">+K118+K119</f>
        <v>4.9000000000000002E-2</v>
      </c>
      <c r="L117" s="69">
        <f t="shared" si="246"/>
        <v>4.9000000000000002E-2</v>
      </c>
      <c r="M117" s="69">
        <f t="shared" si="246"/>
        <v>4.9000000000000002E-2</v>
      </c>
      <c r="N117" s="69">
        <f t="shared" si="246"/>
        <v>4.9000000000000002E-2</v>
      </c>
    </row>
    <row r="118" spans="1:14" x14ac:dyDescent="0.2">
      <c r="A118" s="44" t="s">
        <v>137</v>
      </c>
      <c r="B118" s="47">
        <f>[1]Historicals!B192</f>
        <v>0</v>
      </c>
      <c r="C118" s="47">
        <f>[1]Historicals!C192</f>
        <v>-5.2699644358228256E-2</v>
      </c>
      <c r="D118" s="47">
        <f>[1]Historicals!D192</f>
        <v>0.12116040955631399</v>
      </c>
      <c r="E118" s="47">
        <f>[1]Historicals!E192</f>
        <v>8.8280060882800604E-2</v>
      </c>
      <c r="F118" s="47">
        <f>[1]Historicals!F192</f>
        <v>1.3146853146853148E-2</v>
      </c>
      <c r="G118" s="47">
        <f>[1]Historicals!G192</f>
        <v>-4.7763666482606291E-2</v>
      </c>
      <c r="H118" s="47">
        <f>[1]Historicals!H192</f>
        <v>6.0887213685126125E-2</v>
      </c>
      <c r="I118" s="69">
        <f>[1]Historicals!I192</f>
        <v>0.17</v>
      </c>
      <c r="J118" s="79">
        <v>4.9000000000000002E-2</v>
      </c>
      <c r="K118" s="79">
        <f t="shared" ref="K118:N119" si="247">+J118</f>
        <v>4.9000000000000002E-2</v>
      </c>
      <c r="L118" s="79">
        <f t="shared" si="247"/>
        <v>4.9000000000000002E-2</v>
      </c>
      <c r="M118" s="79">
        <f t="shared" si="247"/>
        <v>4.9000000000000002E-2</v>
      </c>
      <c r="N118" s="79">
        <f t="shared" si="247"/>
        <v>4.9000000000000002E-2</v>
      </c>
    </row>
    <row r="119" spans="1:14" x14ac:dyDescent="0.2">
      <c r="A119" s="44" t="s">
        <v>138</v>
      </c>
      <c r="B119" s="47" t="str">
        <f t="shared" ref="B119:I119" si="248">+IFERROR(B117-B118,"nm")</f>
        <v>nm</v>
      </c>
      <c r="C119" s="47">
        <f t="shared" si="248"/>
        <v>-1.3877787807814457E-17</v>
      </c>
      <c r="D119" s="47">
        <f t="shared" si="248"/>
        <v>-8.3266726846886741E-17</v>
      </c>
      <c r="E119" s="47">
        <f t="shared" si="248"/>
        <v>1.1102230246251565E-16</v>
      </c>
      <c r="F119" s="47">
        <f t="shared" si="248"/>
        <v>-1.0408340855860843E-16</v>
      </c>
      <c r="G119" s="47">
        <f t="shared" si="248"/>
        <v>-3.4694469519536142E-17</v>
      </c>
      <c r="H119" s="47">
        <f t="shared" si="248"/>
        <v>4.8572257327350599E-17</v>
      </c>
      <c r="I119" s="69">
        <f t="shared" si="248"/>
        <v>-4.646898059579127E-2</v>
      </c>
      <c r="J119" s="79">
        <v>0</v>
      </c>
      <c r="K119" s="79">
        <f t="shared" si="247"/>
        <v>0</v>
      </c>
      <c r="L119" s="79">
        <f t="shared" si="247"/>
        <v>0</v>
      </c>
      <c r="M119" s="79">
        <f t="shared" si="247"/>
        <v>0</v>
      </c>
      <c r="N119" s="79">
        <f t="shared" si="247"/>
        <v>0</v>
      </c>
    </row>
    <row r="120" spans="1:14" x14ac:dyDescent="0.2">
      <c r="A120" s="45" t="s">
        <v>114</v>
      </c>
      <c r="B120" s="3">
        <f>[1]Historicals!B121</f>
        <v>1251</v>
      </c>
      <c r="C120" s="3">
        <f>[1]Historicals!C121</f>
        <v>1117</v>
      </c>
      <c r="D120" s="3">
        <f>[1]Historicals!D121</f>
        <v>1185</v>
      </c>
      <c r="E120" s="3">
        <f>[1]Historicals!E121</f>
        <v>1347</v>
      </c>
      <c r="F120" s="3">
        <f>[1]Historicals!F121</f>
        <v>1395</v>
      </c>
      <c r="G120" s="3">
        <f>[1]Historicals!G121</f>
        <v>1365</v>
      </c>
      <c r="H120" s="3">
        <f>[1]Historicals!H121</f>
        <v>1494</v>
      </c>
      <c r="I120" s="68">
        <f>[1]Historicals!I121</f>
        <v>1610</v>
      </c>
      <c r="J120" s="68">
        <f>+I120*(1+J121)</f>
        <v>1688.8899999999999</v>
      </c>
      <c r="K120" s="68">
        <f t="shared" ref="K120:N120" si="249">+J120*(1+K121)</f>
        <v>1771.6456099999998</v>
      </c>
      <c r="L120" s="68">
        <f t="shared" si="249"/>
        <v>1858.4562448899997</v>
      </c>
      <c r="M120" s="68">
        <f t="shared" si="249"/>
        <v>1949.5206008896096</v>
      </c>
      <c r="N120" s="68">
        <f t="shared" si="249"/>
        <v>2045.0471103332004</v>
      </c>
    </row>
    <row r="121" spans="1:14" x14ac:dyDescent="0.2">
      <c r="A121" s="44" t="s">
        <v>129</v>
      </c>
      <c r="B121" s="47" t="str">
        <f t="shared" ref="B121:I121" si="250">+IFERROR(B120/A120-1,"nm")</f>
        <v>nm</v>
      </c>
      <c r="C121" s="47">
        <f t="shared" si="250"/>
        <v>-0.10711430855315751</v>
      </c>
      <c r="D121" s="47">
        <f t="shared" si="250"/>
        <v>6.0877350044762801E-2</v>
      </c>
      <c r="E121" s="47">
        <f t="shared" si="250"/>
        <v>0.13670886075949373</v>
      </c>
      <c r="F121" s="47">
        <f t="shared" si="250"/>
        <v>3.563474387527843E-2</v>
      </c>
      <c r="G121" s="47">
        <f t="shared" si="250"/>
        <v>-2.1505376344086002E-2</v>
      </c>
      <c r="H121" s="47">
        <f t="shared" si="250"/>
        <v>9.4505494505494614E-2</v>
      </c>
      <c r="I121" s="69">
        <f t="shared" si="250"/>
        <v>7.7643908969210251E-2</v>
      </c>
      <c r="J121" s="69">
        <f>+J122+J123</f>
        <v>4.9000000000000002E-2</v>
      </c>
      <c r="K121" s="69">
        <f t="shared" ref="K121:N121" si="251">+K122+K123</f>
        <v>4.9000000000000002E-2</v>
      </c>
      <c r="L121" s="69">
        <f t="shared" si="251"/>
        <v>4.9000000000000002E-2</v>
      </c>
      <c r="M121" s="69">
        <f t="shared" si="251"/>
        <v>4.9000000000000002E-2</v>
      </c>
      <c r="N121" s="69">
        <f t="shared" si="251"/>
        <v>4.9000000000000002E-2</v>
      </c>
    </row>
    <row r="122" spans="1:14" x14ac:dyDescent="0.2">
      <c r="A122" s="44" t="s">
        <v>137</v>
      </c>
      <c r="B122" s="47">
        <f>[1]Historicals!B193</f>
        <v>0</v>
      </c>
      <c r="C122" s="47">
        <f>[1]Historicals!C193</f>
        <v>-0.10711430855315747</v>
      </c>
      <c r="D122" s="47">
        <f>[1]Historicals!D193</f>
        <v>6.087735004476276E-2</v>
      </c>
      <c r="E122" s="47">
        <f>[1]Historicals!E193</f>
        <v>0.13670886075949368</v>
      </c>
      <c r="F122" s="47">
        <f>[1]Historicals!F193</f>
        <v>3.5634743875278395E-2</v>
      </c>
      <c r="G122" s="47">
        <f>[1]Historicals!G193</f>
        <v>-2.1505376344086023E-2</v>
      </c>
      <c r="H122" s="47">
        <f>[1]Historicals!H193</f>
        <v>9.4505494505494503E-2</v>
      </c>
      <c r="I122" s="69">
        <f>[1]Historicals!I193</f>
        <v>0.12</v>
      </c>
      <c r="J122" s="79">
        <v>4.9000000000000002E-2</v>
      </c>
      <c r="K122" s="79">
        <f t="shared" ref="K122:N123" si="252">+J122</f>
        <v>4.9000000000000002E-2</v>
      </c>
      <c r="L122" s="79">
        <f t="shared" si="252"/>
        <v>4.9000000000000002E-2</v>
      </c>
      <c r="M122" s="79">
        <f t="shared" si="252"/>
        <v>4.9000000000000002E-2</v>
      </c>
      <c r="N122" s="79">
        <f t="shared" si="252"/>
        <v>4.9000000000000002E-2</v>
      </c>
    </row>
    <row r="123" spans="1:14" x14ac:dyDescent="0.2">
      <c r="A123" s="44" t="s">
        <v>138</v>
      </c>
      <c r="B123" s="47" t="str">
        <f t="shared" ref="B123:H123" si="253">+IFERROR(B121-B122,"nm")</f>
        <v>nm</v>
      </c>
      <c r="C123" s="47">
        <f t="shared" si="253"/>
        <v>-4.163336342344337E-17</v>
      </c>
      <c r="D123" s="47">
        <f t="shared" si="253"/>
        <v>4.163336342344337E-17</v>
      </c>
      <c r="E123" s="47">
        <f t="shared" si="253"/>
        <v>5.5511151231257827E-17</v>
      </c>
      <c r="F123" s="47">
        <f t="shared" si="253"/>
        <v>3.4694469519536142E-17</v>
      </c>
      <c r="G123" s="47">
        <f t="shared" si="253"/>
        <v>2.0816681711721685E-17</v>
      </c>
      <c r="H123" s="47">
        <f t="shared" si="253"/>
        <v>1.1102230246251565E-16</v>
      </c>
      <c r="I123" s="69">
        <f>+IFERROR(I121-I122,"nm")</f>
        <v>-4.2356091030789744E-2</v>
      </c>
      <c r="J123" s="79">
        <v>0</v>
      </c>
      <c r="K123" s="79">
        <f t="shared" si="252"/>
        <v>0</v>
      </c>
      <c r="L123" s="79">
        <f t="shared" si="252"/>
        <v>0</v>
      </c>
      <c r="M123" s="79">
        <f t="shared" si="252"/>
        <v>0</v>
      </c>
      <c r="N123" s="79">
        <f t="shared" si="252"/>
        <v>0</v>
      </c>
    </row>
    <row r="124" spans="1:14" x14ac:dyDescent="0.2">
      <c r="A124" s="45" t="s">
        <v>115</v>
      </c>
      <c r="B124" s="3">
        <f>[1]Historicals!B122</f>
        <v>309</v>
      </c>
      <c r="C124" s="3">
        <f>[1]Historicals!C122</f>
        <v>270</v>
      </c>
      <c r="D124" s="3">
        <f>[1]Historicals!D122</f>
        <v>267</v>
      </c>
      <c r="E124" s="3">
        <f>[1]Historicals!E122</f>
        <v>244</v>
      </c>
      <c r="F124" s="3">
        <f>[1]Historicals!F122</f>
        <v>237</v>
      </c>
      <c r="G124" s="3">
        <f>[1]Historicals!G122</f>
        <v>214</v>
      </c>
      <c r="H124" s="3">
        <f>[1]Historicals!H122</f>
        <v>190</v>
      </c>
      <c r="I124" s="68">
        <f>[1]Historicals!I122</f>
        <v>234</v>
      </c>
      <c r="J124" s="68">
        <f>+I124*(1+J125)</f>
        <v>245.46599999999998</v>
      </c>
      <c r="K124" s="68">
        <f t="shared" ref="K124:N124" si="254">+J124*(1+K125)</f>
        <v>257.49383399999994</v>
      </c>
      <c r="L124" s="68">
        <f t="shared" si="254"/>
        <v>270.11103186599991</v>
      </c>
      <c r="M124" s="68">
        <f t="shared" si="254"/>
        <v>283.34647242743387</v>
      </c>
      <c r="N124" s="68">
        <f t="shared" si="254"/>
        <v>297.23044957637813</v>
      </c>
    </row>
    <row r="125" spans="1:14" x14ac:dyDescent="0.2">
      <c r="A125" s="44" t="s">
        <v>129</v>
      </c>
      <c r="B125" s="47" t="str">
        <f t="shared" ref="B125:I125" si="255">+IFERROR(B124/A124-1,"nm")</f>
        <v>nm</v>
      </c>
      <c r="C125" s="47">
        <f t="shared" si="255"/>
        <v>-0.12621359223300976</v>
      </c>
      <c r="D125" s="47">
        <f t="shared" si="255"/>
        <v>-1.1111111111111072E-2</v>
      </c>
      <c r="E125" s="47">
        <f t="shared" si="255"/>
        <v>-8.6142322097378266E-2</v>
      </c>
      <c r="F125" s="47">
        <f t="shared" si="255"/>
        <v>-2.8688524590163911E-2</v>
      </c>
      <c r="G125" s="47">
        <f t="shared" si="255"/>
        <v>-9.7046413502109741E-2</v>
      </c>
      <c r="H125" s="47">
        <f t="shared" si="255"/>
        <v>-0.11214953271028039</v>
      </c>
      <c r="I125" s="69">
        <f t="shared" si="255"/>
        <v>0.23157894736842111</v>
      </c>
      <c r="J125" s="69">
        <f>+J126+J127</f>
        <v>4.9000000000000002E-2</v>
      </c>
      <c r="K125" s="69">
        <f t="shared" ref="K125:N125" si="256">+K126+K127</f>
        <v>4.9000000000000002E-2</v>
      </c>
      <c r="L125" s="69">
        <f t="shared" si="256"/>
        <v>4.9000000000000002E-2</v>
      </c>
      <c r="M125" s="69">
        <f t="shared" si="256"/>
        <v>4.9000000000000002E-2</v>
      </c>
      <c r="N125" s="69">
        <f t="shared" si="256"/>
        <v>4.9000000000000002E-2</v>
      </c>
    </row>
    <row r="126" spans="1:14" x14ac:dyDescent="0.2">
      <c r="A126" s="44" t="s">
        <v>137</v>
      </c>
      <c r="B126" s="47">
        <f>[1]Historicals!B194</f>
        <v>0</v>
      </c>
      <c r="C126" s="47">
        <f>[1]Historicals!C194</f>
        <v>-0.12621359223300971</v>
      </c>
      <c r="D126" s="47">
        <f>[1]Historicals!D194</f>
        <v>-1.1111111111111112E-2</v>
      </c>
      <c r="E126" s="47">
        <f>[1]Historicals!E194</f>
        <v>-8.6142322097378279E-2</v>
      </c>
      <c r="F126" s="47">
        <f>[1]Historicals!F194</f>
        <v>-2.8688524590163935E-2</v>
      </c>
      <c r="G126" s="47">
        <f>[1]Historicals!G194</f>
        <v>-9.7046413502109699E-2</v>
      </c>
      <c r="H126" s="47">
        <f>[1]Historicals!H194</f>
        <v>-0.11214953271028037</v>
      </c>
      <c r="I126" s="69">
        <f>[1]Historicals!I194</f>
        <v>0.28000000000000003</v>
      </c>
      <c r="J126" s="79">
        <v>4.9000000000000002E-2</v>
      </c>
      <c r="K126" s="79">
        <f t="shared" ref="K126:N127" si="257">+J126</f>
        <v>4.9000000000000002E-2</v>
      </c>
      <c r="L126" s="79">
        <f t="shared" si="257"/>
        <v>4.9000000000000002E-2</v>
      </c>
      <c r="M126" s="79">
        <f t="shared" si="257"/>
        <v>4.9000000000000002E-2</v>
      </c>
      <c r="N126" s="79">
        <f t="shared" si="257"/>
        <v>4.9000000000000002E-2</v>
      </c>
    </row>
    <row r="127" spans="1:14" x14ac:dyDescent="0.2">
      <c r="A127" s="44" t="s">
        <v>138</v>
      </c>
      <c r="B127" s="47" t="str">
        <f t="shared" ref="B127:I127" si="258">+IFERROR(B125-B126,"nm")</f>
        <v>nm</v>
      </c>
      <c r="C127" s="47">
        <f t="shared" si="258"/>
        <v>-5.5511151231257827E-17</v>
      </c>
      <c r="D127" s="47">
        <f t="shared" si="258"/>
        <v>3.9898639947466563E-17</v>
      </c>
      <c r="E127" s="47">
        <f t="shared" si="258"/>
        <v>1.3877787807814457E-17</v>
      </c>
      <c r="F127" s="47">
        <f t="shared" si="258"/>
        <v>2.4286128663675299E-17</v>
      </c>
      <c r="G127" s="47">
        <f t="shared" si="258"/>
        <v>-4.163336342344337E-17</v>
      </c>
      <c r="H127" s="47">
        <f t="shared" si="258"/>
        <v>-1.3877787807814457E-17</v>
      </c>
      <c r="I127" s="69">
        <f t="shared" si="258"/>
        <v>-4.842105263157892E-2</v>
      </c>
      <c r="J127" s="79">
        <v>0</v>
      </c>
      <c r="K127" s="79">
        <f t="shared" si="257"/>
        <v>0</v>
      </c>
      <c r="L127" s="79">
        <f t="shared" si="257"/>
        <v>0</v>
      </c>
      <c r="M127" s="79">
        <f t="shared" si="257"/>
        <v>0</v>
      </c>
      <c r="N127" s="79">
        <f t="shared" si="257"/>
        <v>0</v>
      </c>
    </row>
    <row r="128" spans="1:14" x14ac:dyDescent="0.2">
      <c r="A128" s="9" t="s">
        <v>130</v>
      </c>
      <c r="B128" s="48">
        <f t="shared" ref="B128:H128" si="259">+B135+B131</f>
        <v>967</v>
      </c>
      <c r="C128" s="48">
        <f t="shared" si="259"/>
        <v>1045</v>
      </c>
      <c r="D128" s="48">
        <f t="shared" si="259"/>
        <v>1036</v>
      </c>
      <c r="E128" s="48">
        <f t="shared" si="259"/>
        <v>1244</v>
      </c>
      <c r="F128" s="48">
        <f t="shared" si="259"/>
        <v>1376</v>
      </c>
      <c r="G128" s="48">
        <f t="shared" si="259"/>
        <v>1230</v>
      </c>
      <c r="H128" s="48">
        <f t="shared" si="259"/>
        <v>1573</v>
      </c>
      <c r="I128" s="71">
        <f>+I135+I131</f>
        <v>1938</v>
      </c>
      <c r="J128" s="71">
        <f>+J114*J130</f>
        <v>2032.9619999999995</v>
      </c>
      <c r="K128" s="71">
        <f t="shared" ref="K128:N128" si="260">+K114*K130</f>
        <v>2132.5771379999992</v>
      </c>
      <c r="L128" s="71">
        <f t="shared" si="260"/>
        <v>2237.0734177619993</v>
      </c>
      <c r="M128" s="71">
        <f t="shared" si="260"/>
        <v>2346.6900152323369</v>
      </c>
      <c r="N128" s="71">
        <f t="shared" si="260"/>
        <v>2461.6778259787211</v>
      </c>
    </row>
    <row r="129" spans="1:14" x14ac:dyDescent="0.2">
      <c r="A129" s="46" t="s">
        <v>129</v>
      </c>
      <c r="B129" s="47" t="str">
        <f t="shared" ref="B129:H129" si="261">+IFERROR(B128/A128-1,"nm")</f>
        <v>nm</v>
      </c>
      <c r="C129" s="47">
        <f t="shared" si="261"/>
        <v>8.0661840744570945E-2</v>
      </c>
      <c r="D129" s="47">
        <f t="shared" si="261"/>
        <v>-8.6124401913875159E-3</v>
      </c>
      <c r="E129" s="47">
        <f t="shared" si="261"/>
        <v>0.20077220077220082</v>
      </c>
      <c r="F129" s="47">
        <f t="shared" si="261"/>
        <v>0.10610932475884249</v>
      </c>
      <c r="G129" s="47">
        <f t="shared" si="261"/>
        <v>-0.10610465116279066</v>
      </c>
      <c r="H129" s="47">
        <f t="shared" si="261"/>
        <v>0.27886178861788613</v>
      </c>
      <c r="I129" s="69">
        <f>+IFERROR(I128/H128-1,"nm")</f>
        <v>0.23204068658614108</v>
      </c>
      <c r="J129" s="69">
        <f t="shared" ref="J129:N129" si="262">+IFERROR(J128/I128-1,"nm")</f>
        <v>4.899999999999971E-2</v>
      </c>
      <c r="K129" s="69">
        <f t="shared" si="262"/>
        <v>4.8999999999999932E-2</v>
      </c>
      <c r="L129" s="69">
        <f t="shared" si="262"/>
        <v>4.9000000000000155E-2</v>
      </c>
      <c r="M129" s="69">
        <f t="shared" si="262"/>
        <v>4.8999999999999932E-2</v>
      </c>
      <c r="N129" s="69">
        <f t="shared" si="262"/>
        <v>4.8999999999999932E-2</v>
      </c>
    </row>
    <row r="130" spans="1:14" x14ac:dyDescent="0.2">
      <c r="A130" s="46" t="s">
        <v>131</v>
      </c>
      <c r="B130" s="47">
        <f>+IFERROR(B128/B$114,"nm")</f>
        <v>0.20782290995056951</v>
      </c>
      <c r="C130" s="47">
        <f t="shared" ref="C130:I130" si="263">+IFERROR(C128/C$114,"nm")</f>
        <v>0.24206624971044707</v>
      </c>
      <c r="D130" s="47">
        <f t="shared" si="263"/>
        <v>0.218703820983745</v>
      </c>
      <c r="E130" s="47">
        <f t="shared" si="263"/>
        <v>0.2408052651955091</v>
      </c>
      <c r="F130" s="47">
        <f t="shared" si="263"/>
        <v>0.26189569851541683</v>
      </c>
      <c r="G130" s="47">
        <f t="shared" si="263"/>
        <v>0.24463007159904535</v>
      </c>
      <c r="H130" s="47">
        <f t="shared" si="263"/>
        <v>0.2944038929440389</v>
      </c>
      <c r="I130" s="69">
        <f t="shared" si="263"/>
        <v>0.32544080604534004</v>
      </c>
      <c r="J130" s="79">
        <f>+I130</f>
        <v>0.32544080604534004</v>
      </c>
      <c r="K130" s="79">
        <f t="shared" ref="K130:N130" si="264">+J130</f>
        <v>0.32544080604534004</v>
      </c>
      <c r="L130" s="79">
        <f t="shared" si="264"/>
        <v>0.32544080604534004</v>
      </c>
      <c r="M130" s="79">
        <f t="shared" si="264"/>
        <v>0.32544080604534004</v>
      </c>
      <c r="N130" s="79">
        <f t="shared" si="264"/>
        <v>0.32544080604534004</v>
      </c>
    </row>
    <row r="131" spans="1:14" x14ac:dyDescent="0.2">
      <c r="A131" s="9" t="s">
        <v>132</v>
      </c>
      <c r="B131" s="9">
        <f>[1]Historicals!B170</f>
        <v>49</v>
      </c>
      <c r="C131" s="9">
        <f>[1]Historicals!C170</f>
        <v>43</v>
      </c>
      <c r="D131" s="9">
        <f>[1]Historicals!D170</f>
        <v>56</v>
      </c>
      <c r="E131" s="9">
        <f>[1]Historicals!E170</f>
        <v>55</v>
      </c>
      <c r="F131" s="9">
        <f>[1]Historicals!F170</f>
        <v>53</v>
      </c>
      <c r="G131" s="9">
        <f>[1]Historicals!G170</f>
        <v>46</v>
      </c>
      <c r="H131" s="9">
        <f>[1]Historicals!H170</f>
        <v>43</v>
      </c>
      <c r="I131" s="76">
        <f>[1]Historicals!I170</f>
        <v>42</v>
      </c>
      <c r="J131" s="71">
        <f>+J134*J141</f>
        <v>44.058</v>
      </c>
      <c r="K131" s="71">
        <f t="shared" ref="K131:N131" si="265">+K134*K141</f>
        <v>46.216841999999986</v>
      </c>
      <c r="L131" s="71">
        <f t="shared" si="265"/>
        <v>48.481467257999988</v>
      </c>
      <c r="M131" s="71">
        <f t="shared" si="265"/>
        <v>50.857059153641984</v>
      </c>
      <c r="N131" s="71">
        <f t="shared" si="265"/>
        <v>53.349055052170428</v>
      </c>
    </row>
    <row r="132" spans="1:14" x14ac:dyDescent="0.2">
      <c r="A132" s="46" t="s">
        <v>129</v>
      </c>
      <c r="B132" s="47" t="str">
        <f t="shared" ref="B132:N132" si="266">+IFERROR(B131/A131-1,"nm")</f>
        <v>nm</v>
      </c>
      <c r="C132" s="47">
        <f t="shared" si="266"/>
        <v>-0.12244897959183676</v>
      </c>
      <c r="D132" s="47">
        <f t="shared" si="266"/>
        <v>0.30232558139534893</v>
      </c>
      <c r="E132" s="47">
        <f t="shared" si="266"/>
        <v>-1.7857142857142905E-2</v>
      </c>
      <c r="F132" s="47">
        <f t="shared" si="266"/>
        <v>-3.6363636363636376E-2</v>
      </c>
      <c r="G132" s="47">
        <f t="shared" si="266"/>
        <v>-0.13207547169811318</v>
      </c>
      <c r="H132" s="47">
        <f t="shared" si="266"/>
        <v>-6.5217391304347783E-2</v>
      </c>
      <c r="I132" s="69">
        <f t="shared" si="266"/>
        <v>-2.3255813953488413E-2</v>
      </c>
      <c r="J132" s="69">
        <f t="shared" si="266"/>
        <v>4.8999999999999932E-2</v>
      </c>
      <c r="K132" s="69">
        <f t="shared" si="266"/>
        <v>4.899999999999971E-2</v>
      </c>
      <c r="L132" s="69">
        <f t="shared" si="266"/>
        <v>4.9000000000000155E-2</v>
      </c>
      <c r="M132" s="69">
        <f t="shared" si="266"/>
        <v>4.8999999999999932E-2</v>
      </c>
      <c r="N132" s="69">
        <f t="shared" si="266"/>
        <v>4.899999999999971E-2</v>
      </c>
    </row>
    <row r="133" spans="1:14" x14ac:dyDescent="0.2">
      <c r="A133" s="46" t="s">
        <v>133</v>
      </c>
      <c r="B133" s="47">
        <f>+IFERROR(B131/B$114,"nm")</f>
        <v>1.053084031807436E-2</v>
      </c>
      <c r="C133" s="47">
        <f t="shared" ref="C133:I133" si="267">+IFERROR(C131/C$114,"nm")</f>
        <v>9.9606208014825105E-3</v>
      </c>
      <c r="D133" s="47">
        <f t="shared" si="267"/>
        <v>1.1821828161283512E-2</v>
      </c>
      <c r="E133" s="47">
        <f t="shared" si="267"/>
        <v>1.064653503677894E-2</v>
      </c>
      <c r="F133" s="47">
        <f t="shared" si="267"/>
        <v>1.0087552341073468E-2</v>
      </c>
      <c r="G133" s="47">
        <f t="shared" si="267"/>
        <v>9.148766905330152E-3</v>
      </c>
      <c r="H133" s="47">
        <f t="shared" si="267"/>
        <v>8.0479131574022079E-3</v>
      </c>
      <c r="I133" s="69">
        <f t="shared" si="267"/>
        <v>7.0528967254408059E-3</v>
      </c>
      <c r="J133" s="69">
        <f t="shared" ref="J133:N133" si="268">+IFERROR(J131/J$21,"nm")</f>
        <v>2.400588459652373E-3</v>
      </c>
      <c r="K133" s="69">
        <f t="shared" si="268"/>
        <v>2.5182172941753383E-3</v>
      </c>
      <c r="L133" s="69">
        <f t="shared" si="268"/>
        <v>2.6416099415899302E-3</v>
      </c>
      <c r="M133" s="69">
        <f t="shared" si="268"/>
        <v>2.7710488287278367E-3</v>
      </c>
      <c r="N133" s="69">
        <f t="shared" si="268"/>
        <v>2.9068302213354998E-3</v>
      </c>
    </row>
    <row r="134" spans="1:14" x14ac:dyDescent="0.2">
      <c r="A134" s="46" t="s">
        <v>140</v>
      </c>
      <c r="B134" s="47">
        <f t="shared" ref="B134:H134" si="269">+IFERROR(B131/B141,"nm")</f>
        <v>0.15909090909090909</v>
      </c>
      <c r="C134" s="47">
        <f t="shared" si="269"/>
        <v>0.12951807228915663</v>
      </c>
      <c r="D134" s="47">
        <f t="shared" si="269"/>
        <v>0.16470588235294117</v>
      </c>
      <c r="E134" s="47">
        <f t="shared" si="269"/>
        <v>0.16224188790560473</v>
      </c>
      <c r="F134" s="47">
        <f t="shared" si="269"/>
        <v>0.16257668711656442</v>
      </c>
      <c r="G134" s="47">
        <f t="shared" si="269"/>
        <v>0.1554054054054054</v>
      </c>
      <c r="H134" s="47">
        <f t="shared" si="269"/>
        <v>0.14144736842105263</v>
      </c>
      <c r="I134" s="69">
        <f>+IFERROR(I131/I141,"nm")</f>
        <v>0.15328467153284672</v>
      </c>
      <c r="J134" s="79">
        <f>+I134</f>
        <v>0.15328467153284672</v>
      </c>
      <c r="K134" s="79">
        <f t="shared" ref="K134:N134" si="270">+J134</f>
        <v>0.15328467153284672</v>
      </c>
      <c r="L134" s="79">
        <f t="shared" si="270"/>
        <v>0.15328467153284672</v>
      </c>
      <c r="M134" s="79">
        <f t="shared" si="270"/>
        <v>0.15328467153284672</v>
      </c>
      <c r="N134" s="79">
        <f t="shared" si="270"/>
        <v>0.15328467153284672</v>
      </c>
    </row>
    <row r="135" spans="1:14" x14ac:dyDescent="0.2">
      <c r="A135" s="9" t="s">
        <v>134</v>
      </c>
      <c r="B135" s="9">
        <f>[1]Historicals!B137</f>
        <v>918</v>
      </c>
      <c r="C135" s="9">
        <f>[1]Historicals!C137</f>
        <v>1002</v>
      </c>
      <c r="D135" s="9">
        <f>[1]Historicals!D137</f>
        <v>980</v>
      </c>
      <c r="E135" s="9">
        <f>[1]Historicals!E137</f>
        <v>1189</v>
      </c>
      <c r="F135" s="9">
        <f>[1]Historicals!F137</f>
        <v>1323</v>
      </c>
      <c r="G135" s="9">
        <f>[1]Historicals!G137</f>
        <v>1184</v>
      </c>
      <c r="H135" s="9">
        <f>[1]Historicals!H137</f>
        <v>1530</v>
      </c>
      <c r="I135" s="76">
        <f>[1]Historicals!I137</f>
        <v>1896</v>
      </c>
      <c r="J135" s="76">
        <f>+J128-J131</f>
        <v>1988.9039999999995</v>
      </c>
      <c r="K135" s="76">
        <f t="shared" ref="K135:N135" si="271">+K128-K131</f>
        <v>2086.3602959999994</v>
      </c>
      <c r="L135" s="76">
        <f t="shared" si="271"/>
        <v>2188.5919505039992</v>
      </c>
      <c r="M135" s="76">
        <f t="shared" si="271"/>
        <v>2295.8329560786951</v>
      </c>
      <c r="N135" s="76">
        <f t="shared" si="271"/>
        <v>2408.3287709265505</v>
      </c>
    </row>
    <row r="136" spans="1:14" x14ac:dyDescent="0.2">
      <c r="A136" s="46" t="s">
        <v>129</v>
      </c>
      <c r="B136" s="47" t="str">
        <f t="shared" ref="B136:H136" si="272">+IFERROR(B135/A135-1,"nm")</f>
        <v>nm</v>
      </c>
      <c r="C136" s="47">
        <f t="shared" si="272"/>
        <v>9.1503267973856106E-2</v>
      </c>
      <c r="D136" s="47">
        <f t="shared" si="272"/>
        <v>-2.1956087824351322E-2</v>
      </c>
      <c r="E136" s="47">
        <f t="shared" si="272"/>
        <v>0.21326530612244898</v>
      </c>
      <c r="F136" s="47">
        <f t="shared" si="272"/>
        <v>0.11269974768713209</v>
      </c>
      <c r="G136" s="47">
        <f t="shared" si="272"/>
        <v>-0.1050642479213908</v>
      </c>
      <c r="H136" s="47">
        <f t="shared" si="272"/>
        <v>0.29222972972972983</v>
      </c>
      <c r="I136" s="69">
        <f>+IFERROR(I135/H135-1,"nm")</f>
        <v>0.23921568627450984</v>
      </c>
      <c r="J136" s="69">
        <f t="shared" ref="J136:N136" si="273">+IFERROR(J135/I135-1,"nm")</f>
        <v>4.899999999999971E-2</v>
      </c>
      <c r="K136" s="69">
        <f t="shared" si="273"/>
        <v>4.8999999999999932E-2</v>
      </c>
      <c r="L136" s="69">
        <f t="shared" si="273"/>
        <v>4.8999999999999932E-2</v>
      </c>
      <c r="M136" s="69">
        <f t="shared" si="273"/>
        <v>4.8999999999999932E-2</v>
      </c>
      <c r="N136" s="69">
        <f t="shared" si="273"/>
        <v>4.899999999999971E-2</v>
      </c>
    </row>
    <row r="137" spans="1:14" x14ac:dyDescent="0.2">
      <c r="A137" s="46" t="s">
        <v>131</v>
      </c>
      <c r="B137" s="47">
        <f>+IFERROR(B135/B$114,"nm")</f>
        <v>0.19729206963249515</v>
      </c>
      <c r="C137" s="47">
        <f t="shared" ref="C137:N137" si="274">+IFERROR(C135/C$114,"nm")</f>
        <v>0.23210562890896455</v>
      </c>
      <c r="D137" s="47">
        <f t="shared" si="274"/>
        <v>0.20688199282246147</v>
      </c>
      <c r="E137" s="47">
        <f t="shared" si="274"/>
        <v>0.23015873015873015</v>
      </c>
      <c r="F137" s="47">
        <f t="shared" si="274"/>
        <v>0.25180814617434338</v>
      </c>
      <c r="G137" s="47">
        <f t="shared" si="274"/>
        <v>0.2354813046937152</v>
      </c>
      <c r="H137" s="47">
        <f t="shared" si="274"/>
        <v>0.28635597978663674</v>
      </c>
      <c r="I137" s="69">
        <f t="shared" si="274"/>
        <v>0.31838790931989924</v>
      </c>
      <c r="J137" s="69">
        <f t="shared" si="274"/>
        <v>0.31838790931989919</v>
      </c>
      <c r="K137" s="69">
        <f t="shared" si="274"/>
        <v>0.31838790931989924</v>
      </c>
      <c r="L137" s="69">
        <f t="shared" si="274"/>
        <v>0.31838790931989924</v>
      </c>
      <c r="M137" s="69">
        <f t="shared" si="274"/>
        <v>0.31838790931989924</v>
      </c>
      <c r="N137" s="69">
        <f t="shared" si="274"/>
        <v>0.31838790931989919</v>
      </c>
    </row>
    <row r="138" spans="1:14" x14ac:dyDescent="0.2">
      <c r="A138" s="9" t="s">
        <v>135</v>
      </c>
      <c r="B138" s="9">
        <f>[1]Historicals!B159</f>
        <v>52</v>
      </c>
      <c r="C138" s="9">
        <f>[1]Historicals!C159</f>
        <v>64</v>
      </c>
      <c r="D138" s="9">
        <f>[1]Historicals!D159</f>
        <v>59</v>
      </c>
      <c r="E138" s="9">
        <f>[1]Historicals!E159</f>
        <v>49</v>
      </c>
      <c r="F138" s="9">
        <f>[1]Historicals!F159</f>
        <v>47</v>
      </c>
      <c r="G138" s="9">
        <f>[1]Historicals!G159</f>
        <v>41</v>
      </c>
      <c r="H138" s="9">
        <f>[1]Historicals!H159</f>
        <v>54</v>
      </c>
      <c r="I138" s="76">
        <f>[1]Historicals!I159</f>
        <v>56</v>
      </c>
      <c r="J138" s="71">
        <f>+J114*J140</f>
        <v>58.743999999999993</v>
      </c>
      <c r="K138" s="71">
        <f t="shared" ref="K138:N138" si="275">+K114*K140</f>
        <v>61.622455999999985</v>
      </c>
      <c r="L138" s="71">
        <f t="shared" si="275"/>
        <v>64.641956343999979</v>
      </c>
      <c r="M138" s="71">
        <f t="shared" si="275"/>
        <v>67.809412204855974</v>
      </c>
      <c r="N138" s="71">
        <f t="shared" si="275"/>
        <v>71.132073402893909</v>
      </c>
    </row>
    <row r="139" spans="1:14" x14ac:dyDescent="0.2">
      <c r="A139" s="46" t="s">
        <v>129</v>
      </c>
      <c r="B139" s="47" t="str">
        <f t="shared" ref="B139:N139" si="276">+IFERROR(B138/A138-1,"nm")</f>
        <v>nm</v>
      </c>
      <c r="C139" s="47">
        <f t="shared" si="276"/>
        <v>0.23076923076923084</v>
      </c>
      <c r="D139" s="47">
        <f t="shared" si="276"/>
        <v>-7.8125E-2</v>
      </c>
      <c r="E139" s="47">
        <f t="shared" si="276"/>
        <v>-0.16949152542372881</v>
      </c>
      <c r="F139" s="47">
        <f t="shared" si="276"/>
        <v>-4.081632653061229E-2</v>
      </c>
      <c r="G139" s="47">
        <f t="shared" si="276"/>
        <v>-0.12765957446808507</v>
      </c>
      <c r="H139" s="47">
        <f t="shared" si="276"/>
        <v>0.31707317073170738</v>
      </c>
      <c r="I139" s="69">
        <f t="shared" si="276"/>
        <v>3.7037037037036979E-2</v>
      </c>
      <c r="J139" s="69">
        <f t="shared" si="276"/>
        <v>4.8999999999999932E-2</v>
      </c>
      <c r="K139" s="69">
        <f t="shared" si="276"/>
        <v>4.8999999999999932E-2</v>
      </c>
      <c r="L139" s="69">
        <f t="shared" si="276"/>
        <v>4.8999999999999932E-2</v>
      </c>
      <c r="M139" s="69">
        <f t="shared" si="276"/>
        <v>4.8999999999999932E-2</v>
      </c>
      <c r="N139" s="69">
        <f t="shared" si="276"/>
        <v>4.8999999999999932E-2</v>
      </c>
    </row>
    <row r="140" spans="1:14" x14ac:dyDescent="0.2">
      <c r="A140" s="46" t="s">
        <v>133</v>
      </c>
      <c r="B140" s="47">
        <f>+IFERROR(B138/B$114,"nm")</f>
        <v>1.117558564367075E-2</v>
      </c>
      <c r="C140" s="47">
        <f t="shared" ref="C140:I140" si="277">+IFERROR(C138/C$114,"nm")</f>
        <v>1.4825110030113504E-2</v>
      </c>
      <c r="D140" s="47">
        <f t="shared" si="277"/>
        <v>1.2455140384209416E-2</v>
      </c>
      <c r="E140" s="47">
        <f t="shared" si="277"/>
        <v>9.485094850948509E-3</v>
      </c>
      <c r="F140" s="47">
        <f t="shared" si="277"/>
        <v>8.9455652835934533E-3</v>
      </c>
      <c r="G140" s="47">
        <f t="shared" si="277"/>
        <v>8.1543357199681775E-3</v>
      </c>
      <c r="H140" s="47">
        <f t="shared" si="277"/>
        <v>1.0106681639528355E-2</v>
      </c>
      <c r="I140" s="69">
        <f t="shared" si="277"/>
        <v>9.4038623005877411E-3</v>
      </c>
      <c r="J140" s="79">
        <f>+I140</f>
        <v>9.4038623005877411E-3</v>
      </c>
      <c r="K140" s="79">
        <f t="shared" ref="K140:N140" si="278">+J140</f>
        <v>9.4038623005877411E-3</v>
      </c>
      <c r="L140" s="79">
        <f t="shared" si="278"/>
        <v>9.4038623005877411E-3</v>
      </c>
      <c r="M140" s="79">
        <f t="shared" si="278"/>
        <v>9.4038623005877411E-3</v>
      </c>
      <c r="N140" s="79">
        <f t="shared" si="278"/>
        <v>9.4038623005877411E-3</v>
      </c>
    </row>
    <row r="141" spans="1:14" x14ac:dyDescent="0.2">
      <c r="A141" s="9" t="s">
        <v>141</v>
      </c>
      <c r="B141" s="9">
        <f>[1]Historicals!B148</f>
        <v>308</v>
      </c>
      <c r="C141" s="9">
        <f>[1]Historicals!C148</f>
        <v>332</v>
      </c>
      <c r="D141" s="9">
        <f>[1]Historicals!D148</f>
        <v>340</v>
      </c>
      <c r="E141" s="9">
        <f>[1]Historicals!E148</f>
        <v>339</v>
      </c>
      <c r="F141" s="9">
        <f>[1]Historicals!F148</f>
        <v>326</v>
      </c>
      <c r="G141" s="9">
        <f>[1]Historicals!G148</f>
        <v>296</v>
      </c>
      <c r="H141" s="9">
        <f>[1]Historicals!H148</f>
        <v>304</v>
      </c>
      <c r="I141" s="76">
        <f>[1]Historicals!I148</f>
        <v>274</v>
      </c>
      <c r="J141" s="71">
        <f>+J114*J143</f>
        <v>287.42599999999999</v>
      </c>
      <c r="K141" s="71">
        <f t="shared" ref="K141:N141" si="279">+K114*K143</f>
        <v>301.50987399999991</v>
      </c>
      <c r="L141" s="71">
        <f t="shared" si="279"/>
        <v>316.28385782599992</v>
      </c>
      <c r="M141" s="71">
        <f t="shared" si="279"/>
        <v>331.78176685947386</v>
      </c>
      <c r="N141" s="71">
        <f t="shared" si="279"/>
        <v>348.03907343558802</v>
      </c>
    </row>
    <row r="142" spans="1:14" x14ac:dyDescent="0.2">
      <c r="A142" s="46" t="s">
        <v>129</v>
      </c>
      <c r="B142" s="47" t="str">
        <f t="shared" ref="B142:H142" si="280">+IFERROR(B141/A141-1,"nm")</f>
        <v>nm</v>
      </c>
      <c r="C142" s="47">
        <f t="shared" si="280"/>
        <v>7.7922077922077948E-2</v>
      </c>
      <c r="D142" s="47">
        <f t="shared" si="280"/>
        <v>2.4096385542168752E-2</v>
      </c>
      <c r="E142" s="47">
        <f t="shared" si="280"/>
        <v>-2.9411764705882248E-3</v>
      </c>
      <c r="F142" s="47">
        <f t="shared" si="280"/>
        <v>-3.8348082595870192E-2</v>
      </c>
      <c r="G142" s="47">
        <f t="shared" si="280"/>
        <v>-9.2024539877300637E-2</v>
      </c>
      <c r="H142" s="47">
        <f t="shared" si="280"/>
        <v>2.7027027027026973E-2</v>
      </c>
      <c r="I142" s="69">
        <f>+IFERROR(I141/H141-1,"nm")</f>
        <v>-9.8684210526315819E-2</v>
      </c>
      <c r="J142" s="69">
        <f t="shared" ref="J142:N142" si="281">+IFERROR(J141/I141-1,"nm")</f>
        <v>4.8999999999999932E-2</v>
      </c>
      <c r="K142" s="69">
        <f t="shared" si="281"/>
        <v>4.899999999999971E-2</v>
      </c>
      <c r="L142" s="69">
        <f t="shared" si="281"/>
        <v>4.8999999999999932E-2</v>
      </c>
      <c r="M142" s="69">
        <f t="shared" si="281"/>
        <v>4.8999999999999932E-2</v>
      </c>
      <c r="N142" s="69">
        <f t="shared" si="281"/>
        <v>4.8999999999999932E-2</v>
      </c>
    </row>
    <row r="143" spans="1:14" x14ac:dyDescent="0.2">
      <c r="A143" s="46" t="s">
        <v>133</v>
      </c>
      <c r="B143" s="47">
        <f>+IFERROR(B141/B$114,"nm")</f>
        <v>6.6193853427895979E-2</v>
      </c>
      <c r="C143" s="47">
        <f t="shared" ref="C143:I143" si="282">+IFERROR(C141/C$114,"nm")</f>
        <v>7.6905258281213806E-2</v>
      </c>
      <c r="D143" s="47">
        <f t="shared" si="282"/>
        <v>7.1775385264935612E-2</v>
      </c>
      <c r="E143" s="47">
        <f t="shared" si="282"/>
        <v>6.5621370499419282E-2</v>
      </c>
      <c r="F143" s="47">
        <f t="shared" si="282"/>
        <v>6.2047963456414161E-2</v>
      </c>
      <c r="G143" s="47">
        <f t="shared" si="282"/>
        <v>5.88703261734288E-2</v>
      </c>
      <c r="H143" s="47">
        <f t="shared" si="282"/>
        <v>5.6896874415122589E-2</v>
      </c>
      <c r="I143" s="69">
        <f t="shared" si="282"/>
        <v>4.6011754827875735E-2</v>
      </c>
      <c r="J143" s="79">
        <f>+I143</f>
        <v>4.6011754827875735E-2</v>
      </c>
      <c r="K143" s="79">
        <f t="shared" ref="K143:N143" si="283">+J143</f>
        <v>4.6011754827875735E-2</v>
      </c>
      <c r="L143" s="79">
        <f t="shared" si="283"/>
        <v>4.6011754827875735E-2</v>
      </c>
      <c r="M143" s="79">
        <f t="shared" si="283"/>
        <v>4.6011754827875735E-2</v>
      </c>
      <c r="N143" s="79">
        <f t="shared" si="283"/>
        <v>4.6011754827875735E-2</v>
      </c>
    </row>
    <row r="144" spans="1:14" s="73" customFormat="1" ht="16" x14ac:dyDescent="0.2">
      <c r="A144" s="74" t="s">
        <v>104</v>
      </c>
    </row>
    <row r="145" spans="1:14" x14ac:dyDescent="0.2">
      <c r="A145" s="76" t="s">
        <v>136</v>
      </c>
      <c r="B145" s="76">
        <f>[1]Historicals!B125</f>
        <v>1982</v>
      </c>
      <c r="C145" s="76">
        <f>[1]Historicals!C125</f>
        <v>1955</v>
      </c>
      <c r="D145" s="76">
        <f>[1]Historicals!D125</f>
        <v>2042</v>
      </c>
      <c r="E145" s="76">
        <f>[1]Historicals!E125</f>
        <v>1886</v>
      </c>
      <c r="F145" s="76">
        <f>[1]Historicals!F125</f>
        <v>1906</v>
      </c>
      <c r="G145" s="76">
        <f>[1]Historicals!G125</f>
        <v>1846</v>
      </c>
      <c r="H145" s="76">
        <f>[1]Historicals!H125</f>
        <v>2205</v>
      </c>
      <c r="I145" s="76">
        <f>[1]Historicals!I125</f>
        <v>2346</v>
      </c>
      <c r="J145" s="76">
        <f>I145*(1+J146)</f>
        <v>2460.9539999999997</v>
      </c>
      <c r="K145" s="76">
        <f t="shared" ref="K145:N145" si="284">J145*(1+K146)</f>
        <v>2581.5407459999997</v>
      </c>
      <c r="L145" s="76">
        <f t="shared" si="284"/>
        <v>2708.0362425539993</v>
      </c>
      <c r="M145" s="76">
        <f t="shared" si="284"/>
        <v>2840.7300184391452</v>
      </c>
      <c r="N145" s="76">
        <f t="shared" si="284"/>
        <v>2979.9257893426629</v>
      </c>
    </row>
    <row r="146" spans="1:14" x14ac:dyDescent="0.2">
      <c r="A146" s="77" t="s">
        <v>129</v>
      </c>
      <c r="B146" s="69" t="str">
        <f t="shared" ref="B146:I146" si="285">+IFERROR(B145/A145-1,"nm")</f>
        <v>nm</v>
      </c>
      <c r="C146" s="69">
        <f t="shared" si="285"/>
        <v>-1.3622603430877955E-2</v>
      </c>
      <c r="D146" s="69">
        <f t="shared" si="285"/>
        <v>4.4501278772378416E-2</v>
      </c>
      <c r="E146" s="69">
        <f t="shared" si="285"/>
        <v>-7.6395690499510338E-2</v>
      </c>
      <c r="F146" s="69">
        <f t="shared" si="285"/>
        <v>1.0604453870625585E-2</v>
      </c>
      <c r="G146" s="69">
        <f t="shared" si="285"/>
        <v>-3.147953830010497E-2</v>
      </c>
      <c r="H146" s="69">
        <f t="shared" si="285"/>
        <v>0.19447453954496208</v>
      </c>
      <c r="I146" s="69">
        <f t="shared" si="285"/>
        <v>6.3945578231292544E-2</v>
      </c>
      <c r="J146" s="69">
        <v>4.9000000000000002E-2</v>
      </c>
      <c r="K146" s="69">
        <f t="shared" ref="K146:N146" si="286">J146</f>
        <v>4.9000000000000002E-2</v>
      </c>
      <c r="L146" s="69">
        <f t="shared" si="286"/>
        <v>4.9000000000000002E-2</v>
      </c>
      <c r="M146" s="69">
        <f t="shared" si="286"/>
        <v>4.9000000000000002E-2</v>
      </c>
      <c r="N146" s="69">
        <f t="shared" si="286"/>
        <v>4.9000000000000002E-2</v>
      </c>
    </row>
    <row r="147" spans="1:14" x14ac:dyDescent="0.2">
      <c r="A147" s="78" t="s">
        <v>113</v>
      </c>
      <c r="B147" s="68">
        <f>[1]Historicals!B126</f>
        <v>0</v>
      </c>
      <c r="C147" s="68">
        <f>[1]Historicals!C126</f>
        <v>0</v>
      </c>
      <c r="D147" s="68">
        <f>[1]Historicals!D126</f>
        <v>0</v>
      </c>
      <c r="E147" s="68">
        <f>[1]Historicals!E126</f>
        <v>1611</v>
      </c>
      <c r="F147" s="68">
        <f>[1]Historicals!F126</f>
        <v>1658</v>
      </c>
      <c r="G147" s="68">
        <f>[1]Historicals!G126</f>
        <v>1642</v>
      </c>
      <c r="H147" s="68">
        <f>[1]Historicals!H126</f>
        <v>1986</v>
      </c>
      <c r="I147" s="68">
        <f>[1]Historicals!I126</f>
        <v>2094</v>
      </c>
      <c r="J147" s="68">
        <f>+I147*(1+J148)</f>
        <v>2196.6059999999998</v>
      </c>
      <c r="K147" s="68">
        <f t="shared" ref="K147:N147" si="287">+J147*(1+K148)</f>
        <v>2304.2396939999994</v>
      </c>
      <c r="L147" s="68">
        <f t="shared" si="287"/>
        <v>2417.1474390059993</v>
      </c>
      <c r="M147" s="68">
        <f t="shared" si="287"/>
        <v>2535.5876635172931</v>
      </c>
      <c r="N147" s="68">
        <f t="shared" si="287"/>
        <v>2659.8314590296404</v>
      </c>
    </row>
    <row r="148" spans="1:14" x14ac:dyDescent="0.2">
      <c r="A148" s="77" t="s">
        <v>129</v>
      </c>
      <c r="B148" s="69" t="str">
        <f t="shared" ref="B148:I148" si="288">+IFERROR(B147/A147-1,"nm")</f>
        <v>nm</v>
      </c>
      <c r="C148" s="69" t="str">
        <f t="shared" si="288"/>
        <v>nm</v>
      </c>
      <c r="D148" s="69" t="str">
        <f t="shared" si="288"/>
        <v>nm</v>
      </c>
      <c r="E148" s="69" t="str">
        <f t="shared" si="288"/>
        <v>nm</v>
      </c>
      <c r="F148" s="69">
        <f t="shared" si="288"/>
        <v>2.9174425822470429E-2</v>
      </c>
      <c r="G148" s="69">
        <f t="shared" si="288"/>
        <v>-9.6501809408926498E-3</v>
      </c>
      <c r="H148" s="69">
        <f t="shared" si="288"/>
        <v>0.2095006090133984</v>
      </c>
      <c r="I148" s="69">
        <f t="shared" si="288"/>
        <v>5.4380664652567967E-2</v>
      </c>
      <c r="J148" s="69">
        <f>+J149+J150</f>
        <v>4.9000000000000002E-2</v>
      </c>
      <c r="K148" s="69">
        <f t="shared" ref="K148:N148" si="289">+K149+K150</f>
        <v>4.9000000000000002E-2</v>
      </c>
      <c r="L148" s="69">
        <f t="shared" si="289"/>
        <v>4.9000000000000002E-2</v>
      </c>
      <c r="M148" s="69">
        <f t="shared" si="289"/>
        <v>4.9000000000000002E-2</v>
      </c>
      <c r="N148" s="69">
        <f t="shared" si="289"/>
        <v>4.9000000000000002E-2</v>
      </c>
    </row>
    <row r="149" spans="1:14" x14ac:dyDescent="0.2">
      <c r="A149" s="77" t="s">
        <v>137</v>
      </c>
      <c r="B149" s="69">
        <f>[1]Historicals!B198</f>
        <v>0</v>
      </c>
      <c r="C149" s="69" t="e">
        <f>[1]Historicals!C198</f>
        <v>#DIV/0!</v>
      </c>
      <c r="D149" s="69" t="e">
        <f>[1]Historicals!D198</f>
        <v>#DIV/0!</v>
      </c>
      <c r="E149" s="69" t="e">
        <f>[1]Historicals!E198</f>
        <v>#DIV/0!</v>
      </c>
      <c r="F149" s="69">
        <f>[1]Historicals!F198</f>
        <v>2.9174425822470516E-2</v>
      </c>
      <c r="G149" s="69">
        <f>[1]Historicals!G198</f>
        <v>-9.6501809408926411E-3</v>
      </c>
      <c r="H149" s="69">
        <f>[1]Historicals!H198</f>
        <v>0.20950060901339829</v>
      </c>
      <c r="I149" s="69">
        <f>[1]Historicals!I198</f>
        <v>0.06</v>
      </c>
      <c r="J149" s="79">
        <v>4.9000000000000002E-2</v>
      </c>
      <c r="K149" s="79">
        <f t="shared" ref="K149:N150" si="290">+J149</f>
        <v>4.9000000000000002E-2</v>
      </c>
      <c r="L149" s="79">
        <f t="shared" si="290"/>
        <v>4.9000000000000002E-2</v>
      </c>
      <c r="M149" s="79">
        <f t="shared" si="290"/>
        <v>4.9000000000000002E-2</v>
      </c>
      <c r="N149" s="79">
        <f t="shared" si="290"/>
        <v>4.9000000000000002E-2</v>
      </c>
    </row>
    <row r="150" spans="1:14" x14ac:dyDescent="0.2">
      <c r="A150" s="77" t="s">
        <v>138</v>
      </c>
      <c r="B150" s="69" t="str">
        <f t="shared" ref="B150:I150" si="291">+IFERROR(B148-B149,"nm")</f>
        <v>nm</v>
      </c>
      <c r="C150" s="69" t="str">
        <f t="shared" si="291"/>
        <v>nm</v>
      </c>
      <c r="D150" s="69" t="str">
        <f t="shared" si="291"/>
        <v>nm</v>
      </c>
      <c r="E150" s="69" t="str">
        <f t="shared" si="291"/>
        <v>nm</v>
      </c>
      <c r="F150" s="69">
        <f t="shared" si="291"/>
        <v>-8.6736173798840355E-17</v>
      </c>
      <c r="G150" s="69">
        <f t="shared" si="291"/>
        <v>-8.6736173798840355E-18</v>
      </c>
      <c r="H150" s="69">
        <f t="shared" si="291"/>
        <v>1.1102230246251565E-16</v>
      </c>
      <c r="I150" s="69">
        <f t="shared" si="291"/>
        <v>-5.6193353474320307E-3</v>
      </c>
      <c r="J150" s="79">
        <v>0</v>
      </c>
      <c r="K150" s="79">
        <f t="shared" si="290"/>
        <v>0</v>
      </c>
      <c r="L150" s="79">
        <f t="shared" si="290"/>
        <v>0</v>
      </c>
      <c r="M150" s="79">
        <f t="shared" si="290"/>
        <v>0</v>
      </c>
      <c r="N150" s="79">
        <f t="shared" si="290"/>
        <v>0</v>
      </c>
    </row>
    <row r="151" spans="1:14" x14ac:dyDescent="0.2">
      <c r="A151" s="78" t="s">
        <v>114</v>
      </c>
      <c r="B151" s="68">
        <f>[1]Historicals!B127</f>
        <v>0</v>
      </c>
      <c r="C151" s="68">
        <f>[1]Historicals!C127</f>
        <v>0</v>
      </c>
      <c r="D151" s="68">
        <f>[1]Historicals!D127</f>
        <v>0</v>
      </c>
      <c r="E151" s="68">
        <f>[1]Historicals!E127</f>
        <v>144</v>
      </c>
      <c r="F151" s="68">
        <f>[1]Historicals!F127</f>
        <v>118</v>
      </c>
      <c r="G151" s="68">
        <f>[1]Historicals!G127</f>
        <v>89</v>
      </c>
      <c r="H151" s="68">
        <f>[1]Historicals!H127</f>
        <v>104</v>
      </c>
      <c r="I151" s="68">
        <f>[1]Historicals!I127</f>
        <v>103</v>
      </c>
      <c r="J151" s="68">
        <f>+I151*(1+J152)</f>
        <v>108.047</v>
      </c>
      <c r="K151" s="68">
        <f t="shared" ref="K151:N151" si="292">+J151*(1+K152)</f>
        <v>113.341303</v>
      </c>
      <c r="L151" s="68">
        <f t="shared" si="292"/>
        <v>118.89502684699998</v>
      </c>
      <c r="M151" s="68">
        <f t="shared" si="292"/>
        <v>124.72088316250297</v>
      </c>
      <c r="N151" s="68">
        <f t="shared" si="292"/>
        <v>130.8322064374656</v>
      </c>
    </row>
    <row r="152" spans="1:14" x14ac:dyDescent="0.2">
      <c r="A152" s="77" t="s">
        <v>129</v>
      </c>
      <c r="B152" s="69" t="str">
        <f t="shared" ref="B152:I152" si="293">+IFERROR(B151/A151-1,"nm")</f>
        <v>nm</v>
      </c>
      <c r="C152" s="69" t="str">
        <f t="shared" si="293"/>
        <v>nm</v>
      </c>
      <c r="D152" s="69" t="str">
        <f t="shared" si="293"/>
        <v>nm</v>
      </c>
      <c r="E152" s="69" t="str">
        <f t="shared" si="293"/>
        <v>nm</v>
      </c>
      <c r="F152" s="69">
        <f t="shared" si="293"/>
        <v>-0.18055555555555558</v>
      </c>
      <c r="G152" s="69">
        <f t="shared" si="293"/>
        <v>-0.24576271186440679</v>
      </c>
      <c r="H152" s="69">
        <f t="shared" si="293"/>
        <v>0.1685393258426966</v>
      </c>
      <c r="I152" s="69">
        <f t="shared" si="293"/>
        <v>-9.6153846153845812E-3</v>
      </c>
      <c r="J152" s="69">
        <f>+J153+J154</f>
        <v>4.9000000000000002E-2</v>
      </c>
      <c r="K152" s="69">
        <f t="shared" ref="K152:N152" si="294">+K153+K154</f>
        <v>4.9000000000000002E-2</v>
      </c>
      <c r="L152" s="69">
        <f t="shared" si="294"/>
        <v>4.9000000000000002E-2</v>
      </c>
      <c r="M152" s="69">
        <f t="shared" si="294"/>
        <v>4.9000000000000002E-2</v>
      </c>
      <c r="N152" s="69">
        <f t="shared" si="294"/>
        <v>4.9000000000000002E-2</v>
      </c>
    </row>
    <row r="153" spans="1:14" x14ac:dyDescent="0.2">
      <c r="A153" s="77" t="s">
        <v>137</v>
      </c>
      <c r="B153" s="69">
        <f>[1]Historicals!B199</f>
        <v>0</v>
      </c>
      <c r="C153" s="69" t="e">
        <f>[1]Historicals!C199</f>
        <v>#DIV/0!</v>
      </c>
      <c r="D153" s="69" t="e">
        <f>[1]Historicals!D199</f>
        <v>#DIV/0!</v>
      </c>
      <c r="E153" s="69" t="e">
        <f>[1]Historicals!E199</f>
        <v>#DIV/0!</v>
      </c>
      <c r="F153" s="69">
        <f>[1]Historicals!F199</f>
        <v>-0.18055555555555555</v>
      </c>
      <c r="G153" s="69">
        <f>[1]Historicals!G199</f>
        <v>-0.24576271186440679</v>
      </c>
      <c r="H153" s="69">
        <f>[1]Historicals!H199</f>
        <v>0.16853932584269662</v>
      </c>
      <c r="I153" s="69">
        <f>[1]Historicals!I199</f>
        <v>-0.03</v>
      </c>
      <c r="J153" s="79">
        <v>4.9000000000000002E-2</v>
      </c>
      <c r="K153" s="79">
        <f t="shared" ref="K153:N154" si="295">+J153</f>
        <v>4.9000000000000002E-2</v>
      </c>
      <c r="L153" s="79">
        <f t="shared" si="295"/>
        <v>4.9000000000000002E-2</v>
      </c>
      <c r="M153" s="79">
        <f t="shared" si="295"/>
        <v>4.9000000000000002E-2</v>
      </c>
      <c r="N153" s="79">
        <f t="shared" si="295"/>
        <v>4.9000000000000002E-2</v>
      </c>
    </row>
    <row r="154" spans="1:14" x14ac:dyDescent="0.2">
      <c r="A154" s="77" t="s">
        <v>138</v>
      </c>
      <c r="B154" s="69" t="str">
        <f t="shared" ref="B154:I154" si="296">+IFERROR(B152-B153,"nm")</f>
        <v>nm</v>
      </c>
      <c r="C154" s="69" t="str">
        <f t="shared" si="296"/>
        <v>nm</v>
      </c>
      <c r="D154" s="69" t="str">
        <f t="shared" si="296"/>
        <v>nm</v>
      </c>
      <c r="E154" s="69" t="str">
        <f t="shared" si="296"/>
        <v>nm</v>
      </c>
      <c r="F154" s="69">
        <f t="shared" si="296"/>
        <v>-2.7755575615628914E-17</v>
      </c>
      <c r="G154" s="69">
        <f t="shared" si="296"/>
        <v>0</v>
      </c>
      <c r="H154" s="69">
        <f t="shared" si="296"/>
        <v>-2.7755575615628914E-17</v>
      </c>
      <c r="I154" s="69">
        <f t="shared" si="296"/>
        <v>2.0384615384615418E-2</v>
      </c>
      <c r="J154" s="79">
        <v>0</v>
      </c>
      <c r="K154" s="79">
        <f t="shared" si="295"/>
        <v>0</v>
      </c>
      <c r="L154" s="79">
        <f t="shared" si="295"/>
        <v>0</v>
      </c>
      <c r="M154" s="79">
        <f t="shared" si="295"/>
        <v>0</v>
      </c>
      <c r="N154" s="79">
        <f t="shared" si="295"/>
        <v>0</v>
      </c>
    </row>
    <row r="155" spans="1:14" x14ac:dyDescent="0.2">
      <c r="A155" s="78" t="s">
        <v>115</v>
      </c>
      <c r="B155" s="68">
        <f>[1]Historicals!B128</f>
        <v>0</v>
      </c>
      <c r="C155" s="68">
        <f>[1]Historicals!C128</f>
        <v>0</v>
      </c>
      <c r="D155" s="68">
        <f>[1]Historicals!D128</f>
        <v>0</v>
      </c>
      <c r="E155" s="68">
        <f>[1]Historicals!E128</f>
        <v>28</v>
      </c>
      <c r="F155" s="68">
        <f>[1]Historicals!F128</f>
        <v>24</v>
      </c>
      <c r="G155" s="68">
        <f>[1]Historicals!G128</f>
        <v>25</v>
      </c>
      <c r="H155" s="68">
        <f>[1]Historicals!H128</f>
        <v>29</v>
      </c>
      <c r="I155" s="68">
        <f>[1]Historicals!I128</f>
        <v>26</v>
      </c>
      <c r="J155" s="68">
        <f>+I155*(1+J156)</f>
        <v>27.273999999999997</v>
      </c>
      <c r="K155" s="68">
        <f t="shared" ref="K155:N155" si="297">+J155*(1+K156)</f>
        <v>28.610425999999997</v>
      </c>
      <c r="L155" s="68">
        <f t="shared" si="297"/>
        <v>30.012336873999995</v>
      </c>
      <c r="M155" s="68">
        <f t="shared" si="297"/>
        <v>31.482941380825991</v>
      </c>
      <c r="N155" s="68">
        <f t="shared" si="297"/>
        <v>33.025605508486464</v>
      </c>
    </row>
    <row r="156" spans="1:14" x14ac:dyDescent="0.2">
      <c r="A156" s="77" t="s">
        <v>129</v>
      </c>
      <c r="B156" s="69" t="str">
        <f t="shared" ref="B156:I156" si="298">+IFERROR(B155/A155-1,"nm")</f>
        <v>nm</v>
      </c>
      <c r="C156" s="69" t="str">
        <f t="shared" si="298"/>
        <v>nm</v>
      </c>
      <c r="D156" s="69" t="str">
        <f t="shared" si="298"/>
        <v>nm</v>
      </c>
      <c r="E156" s="69" t="str">
        <f t="shared" si="298"/>
        <v>nm</v>
      </c>
      <c r="F156" s="69">
        <f t="shared" si="298"/>
        <v>-0.1428571428571429</v>
      </c>
      <c r="G156" s="69">
        <f t="shared" si="298"/>
        <v>4.1666666666666741E-2</v>
      </c>
      <c r="H156" s="69">
        <f t="shared" si="298"/>
        <v>0.15999999999999992</v>
      </c>
      <c r="I156" s="69">
        <f t="shared" si="298"/>
        <v>-0.10344827586206895</v>
      </c>
      <c r="J156" s="69">
        <f>+J157+J158</f>
        <v>4.9000000000000002E-2</v>
      </c>
      <c r="K156" s="69">
        <f t="shared" ref="K156:N156" si="299">+K157+K158</f>
        <v>4.9000000000000002E-2</v>
      </c>
      <c r="L156" s="69">
        <f t="shared" si="299"/>
        <v>4.9000000000000002E-2</v>
      </c>
      <c r="M156" s="69">
        <f t="shared" si="299"/>
        <v>4.9000000000000002E-2</v>
      </c>
      <c r="N156" s="69">
        <f t="shared" si="299"/>
        <v>4.9000000000000002E-2</v>
      </c>
    </row>
    <row r="157" spans="1:14" x14ac:dyDescent="0.2">
      <c r="A157" s="77" t="s">
        <v>137</v>
      </c>
      <c r="B157" s="69">
        <f>[1]Historicals!B200</f>
        <v>0</v>
      </c>
      <c r="C157" s="69" t="e">
        <f>[1]Historicals!C200</f>
        <v>#DIV/0!</v>
      </c>
      <c r="D157" s="69" t="e">
        <f>[1]Historicals!D200</f>
        <v>#DIV/0!</v>
      </c>
      <c r="E157" s="69" t="e">
        <f>[1]Historicals!E200</f>
        <v>#DIV/0!</v>
      </c>
      <c r="F157" s="69">
        <f>[1]Historicals!F200</f>
        <v>-0.14285714285714285</v>
      </c>
      <c r="G157" s="69">
        <f>[1]Historicals!G200</f>
        <v>4.1666666666666664E-2</v>
      </c>
      <c r="H157" s="69">
        <f>[1]Historicals!H200</f>
        <v>0.16</v>
      </c>
      <c r="I157" s="69">
        <f>[1]Historicals!I200</f>
        <v>-0.16</v>
      </c>
      <c r="J157" s="79">
        <v>4.9000000000000002E-2</v>
      </c>
      <c r="K157" s="79">
        <f t="shared" ref="K157:N158" si="300">+J157</f>
        <v>4.9000000000000002E-2</v>
      </c>
      <c r="L157" s="79">
        <f t="shared" si="300"/>
        <v>4.9000000000000002E-2</v>
      </c>
      <c r="M157" s="79">
        <f t="shared" si="300"/>
        <v>4.9000000000000002E-2</v>
      </c>
      <c r="N157" s="79">
        <f t="shared" si="300"/>
        <v>4.9000000000000002E-2</v>
      </c>
    </row>
    <row r="158" spans="1:14" x14ac:dyDescent="0.2">
      <c r="A158" s="77" t="s">
        <v>138</v>
      </c>
      <c r="B158" s="69" t="str">
        <f t="shared" ref="B158:I158" si="301">+IFERROR(B156-B157,"nm")</f>
        <v>nm</v>
      </c>
      <c r="C158" s="69" t="str">
        <f t="shared" si="301"/>
        <v>nm</v>
      </c>
      <c r="D158" s="69" t="str">
        <f t="shared" si="301"/>
        <v>nm</v>
      </c>
      <c r="E158" s="69" t="str">
        <f t="shared" si="301"/>
        <v>nm</v>
      </c>
      <c r="F158" s="69">
        <f t="shared" si="301"/>
        <v>-5.5511151231257827E-17</v>
      </c>
      <c r="G158" s="69">
        <f t="shared" si="301"/>
        <v>7.6327832942979512E-17</v>
      </c>
      <c r="H158" s="69">
        <f t="shared" si="301"/>
        <v>-8.3266726846886741E-17</v>
      </c>
      <c r="I158" s="69">
        <f t="shared" si="301"/>
        <v>5.6551724137931053E-2</v>
      </c>
      <c r="J158" s="79">
        <v>0</v>
      </c>
      <c r="K158" s="79">
        <f t="shared" si="300"/>
        <v>0</v>
      </c>
      <c r="L158" s="79">
        <f t="shared" si="300"/>
        <v>0</v>
      </c>
      <c r="M158" s="79">
        <f t="shared" si="300"/>
        <v>0</v>
      </c>
      <c r="N158" s="79">
        <f t="shared" si="300"/>
        <v>0</v>
      </c>
    </row>
    <row r="159" spans="1:14" x14ac:dyDescent="0.2">
      <c r="A159" s="78" t="s">
        <v>121</v>
      </c>
      <c r="B159" s="68">
        <f>[1]Historicals!B129</f>
        <v>1982</v>
      </c>
      <c r="C159" s="68">
        <f>[1]Historicals!C129</f>
        <v>1955</v>
      </c>
      <c r="D159" s="68">
        <f>[1]Historicals!D129</f>
        <v>2042</v>
      </c>
      <c r="E159" s="68">
        <f>[1]Historicals!E129</f>
        <v>103</v>
      </c>
      <c r="F159" s="68">
        <f>[1]Historicals!F129</f>
        <v>106</v>
      </c>
      <c r="G159" s="68">
        <f>[1]Historicals!G129</f>
        <v>90</v>
      </c>
      <c r="H159" s="68">
        <f>[1]Historicals!H129</f>
        <v>86</v>
      </c>
      <c r="I159" s="68">
        <f>[1]Historicals!I129</f>
        <v>123</v>
      </c>
      <c r="J159" s="68">
        <f>+I159*(1+J160)</f>
        <v>129.02699999999999</v>
      </c>
      <c r="K159" s="68">
        <f t="shared" ref="K159:N159" si="302">+J159*(1+K160)</f>
        <v>135.34932299999997</v>
      </c>
      <c r="L159" s="68">
        <f t="shared" si="302"/>
        <v>141.98143982699995</v>
      </c>
      <c r="M159" s="68">
        <f t="shared" si="302"/>
        <v>148.93853037852293</v>
      </c>
      <c r="N159" s="68">
        <f t="shared" si="302"/>
        <v>156.23651836707054</v>
      </c>
    </row>
    <row r="160" spans="1:14" x14ac:dyDescent="0.2">
      <c r="A160" s="77" t="s">
        <v>129</v>
      </c>
      <c r="B160" s="69" t="str">
        <f t="shared" ref="B160:I160" si="303">+IFERROR(B159/A159-1,"nm")</f>
        <v>nm</v>
      </c>
      <c r="C160" s="69">
        <f t="shared" si="303"/>
        <v>-1.3622603430877955E-2</v>
      </c>
      <c r="D160" s="69">
        <f t="shared" si="303"/>
        <v>4.4501278772378416E-2</v>
      </c>
      <c r="E160" s="69">
        <f t="shared" si="303"/>
        <v>-0.9495592556317336</v>
      </c>
      <c r="F160" s="69">
        <f t="shared" si="303"/>
        <v>2.9126213592232997E-2</v>
      </c>
      <c r="G160" s="69">
        <f t="shared" si="303"/>
        <v>-0.15094339622641506</v>
      </c>
      <c r="H160" s="69">
        <f t="shared" si="303"/>
        <v>-4.4444444444444398E-2</v>
      </c>
      <c r="I160" s="69">
        <f t="shared" si="303"/>
        <v>0.43023255813953498</v>
      </c>
      <c r="J160" s="69">
        <f>+J161+J162</f>
        <v>4.9000000000000002E-2</v>
      </c>
      <c r="K160" s="69">
        <f t="shared" ref="K160:N160" si="304">+K161+K162</f>
        <v>4.9000000000000002E-2</v>
      </c>
      <c r="L160" s="69">
        <f t="shared" si="304"/>
        <v>4.9000000000000002E-2</v>
      </c>
      <c r="M160" s="69">
        <f t="shared" si="304"/>
        <v>4.9000000000000002E-2</v>
      </c>
      <c r="N160" s="69">
        <f t="shared" si="304"/>
        <v>4.9000000000000002E-2</v>
      </c>
    </row>
    <row r="161" spans="1:14" x14ac:dyDescent="0.2">
      <c r="A161" s="77" t="s">
        <v>137</v>
      </c>
      <c r="B161" s="69">
        <f>[1]Historicals!B201</f>
        <v>0</v>
      </c>
      <c r="C161" s="69">
        <f>[1]Historicals!C201</f>
        <v>-1.3622603430877902E-2</v>
      </c>
      <c r="D161" s="69">
        <f>[1]Historicals!D201</f>
        <v>4.4501278772378514E-2</v>
      </c>
      <c r="E161" s="69">
        <f>[1]Historicals!E201</f>
        <v>-0.9495592556317336</v>
      </c>
      <c r="F161" s="69">
        <f>[1]Historicals!F201</f>
        <v>2.9126213592233011E-2</v>
      </c>
      <c r="G161" s="69">
        <f>[1]Historicals!G201</f>
        <v>-0.15094339622641509</v>
      </c>
      <c r="H161" s="69">
        <f>[1]Historicals!H201</f>
        <v>-4.4444444444444446E-2</v>
      </c>
      <c r="I161" s="69">
        <f>[1]Historicals!I201</f>
        <v>0.42</v>
      </c>
      <c r="J161" s="79">
        <v>4.9000000000000002E-2</v>
      </c>
      <c r="K161" s="79">
        <f t="shared" ref="K161:N162" si="305">+J161</f>
        <v>4.9000000000000002E-2</v>
      </c>
      <c r="L161" s="79">
        <f t="shared" si="305"/>
        <v>4.9000000000000002E-2</v>
      </c>
      <c r="M161" s="79">
        <f t="shared" si="305"/>
        <v>4.9000000000000002E-2</v>
      </c>
      <c r="N161" s="79">
        <f t="shared" si="305"/>
        <v>4.9000000000000002E-2</v>
      </c>
    </row>
    <row r="162" spans="1:14" x14ac:dyDescent="0.2">
      <c r="A162" s="77" t="s">
        <v>138</v>
      </c>
      <c r="B162" s="69" t="str">
        <f t="shared" ref="B162:I162" si="306">+IFERROR(B160-B161,"nm")</f>
        <v>nm</v>
      </c>
      <c r="C162" s="69">
        <f t="shared" si="306"/>
        <v>-5.377642775528102E-17</v>
      </c>
      <c r="D162" s="69">
        <f t="shared" si="306"/>
        <v>-9.7144514654701197E-17</v>
      </c>
      <c r="E162" s="69">
        <f t="shared" si="306"/>
        <v>0</v>
      </c>
      <c r="F162" s="69">
        <f t="shared" si="306"/>
        <v>-1.3877787807814457E-17</v>
      </c>
      <c r="G162" s="69">
        <f t="shared" si="306"/>
        <v>2.7755575615628914E-17</v>
      </c>
      <c r="H162" s="69">
        <f t="shared" si="306"/>
        <v>4.8572257327350599E-17</v>
      </c>
      <c r="I162" s="69">
        <f t="shared" si="306"/>
        <v>1.0232558139534997E-2</v>
      </c>
      <c r="J162" s="79">
        <v>0</v>
      </c>
      <c r="K162" s="79">
        <f t="shared" si="305"/>
        <v>0</v>
      </c>
      <c r="L162" s="79">
        <f t="shared" si="305"/>
        <v>0</v>
      </c>
      <c r="M162" s="79">
        <f t="shared" si="305"/>
        <v>0</v>
      </c>
      <c r="N162" s="79">
        <f t="shared" si="305"/>
        <v>0</v>
      </c>
    </row>
    <row r="163" spans="1:14" x14ac:dyDescent="0.2">
      <c r="A163" s="76" t="s">
        <v>130</v>
      </c>
      <c r="B163" s="71">
        <f t="shared" ref="B163:H163" si="307">+B170+B166</f>
        <v>535</v>
      </c>
      <c r="C163" s="71">
        <f t="shared" si="307"/>
        <v>514</v>
      </c>
      <c r="D163" s="71">
        <f t="shared" si="307"/>
        <v>505</v>
      </c>
      <c r="E163" s="71">
        <f t="shared" si="307"/>
        <v>343</v>
      </c>
      <c r="F163" s="71">
        <f t="shared" si="307"/>
        <v>334</v>
      </c>
      <c r="G163" s="71">
        <f t="shared" si="307"/>
        <v>322</v>
      </c>
      <c r="H163" s="71">
        <f t="shared" si="307"/>
        <v>569</v>
      </c>
      <c r="I163" s="71">
        <f>+I170+I166</f>
        <v>691</v>
      </c>
      <c r="J163" s="71">
        <f>+J145*J165</f>
        <v>724.85899999999992</v>
      </c>
      <c r="K163" s="71">
        <f t="shared" ref="K163:N163" si="308">+K145*K165</f>
        <v>760.37709099999995</v>
      </c>
      <c r="L163" s="71">
        <f t="shared" si="308"/>
        <v>797.63556845899973</v>
      </c>
      <c r="M163" s="71">
        <f t="shared" si="308"/>
        <v>836.71971131349073</v>
      </c>
      <c r="N163" s="71">
        <f t="shared" si="308"/>
        <v>877.71897716785168</v>
      </c>
    </row>
    <row r="164" spans="1:14" x14ac:dyDescent="0.2">
      <c r="A164" s="80" t="s">
        <v>129</v>
      </c>
      <c r="B164" s="69" t="str">
        <f t="shared" ref="B164:N164" si="309">+IFERROR(B163/A163-1,"nm")</f>
        <v>nm</v>
      </c>
      <c r="C164" s="69">
        <f t="shared" si="309"/>
        <v>-3.9252336448598157E-2</v>
      </c>
      <c r="D164" s="69">
        <f t="shared" si="309"/>
        <v>-1.7509727626459193E-2</v>
      </c>
      <c r="E164" s="69">
        <f t="shared" si="309"/>
        <v>-0.32079207920792074</v>
      </c>
      <c r="F164" s="69">
        <f t="shared" si="309"/>
        <v>-2.6239067055393583E-2</v>
      </c>
      <c r="G164" s="69">
        <f t="shared" si="309"/>
        <v>-3.59281437125748E-2</v>
      </c>
      <c r="H164" s="69">
        <f t="shared" si="309"/>
        <v>0.76708074534161486</v>
      </c>
      <c r="I164" s="69">
        <f t="shared" si="309"/>
        <v>0.21441124780316345</v>
      </c>
      <c r="J164" s="69">
        <f t="shared" si="309"/>
        <v>4.8999999999999932E-2</v>
      </c>
      <c r="K164" s="69">
        <f t="shared" si="309"/>
        <v>4.8999999999999932E-2</v>
      </c>
      <c r="L164" s="69">
        <f t="shared" si="309"/>
        <v>4.899999999999971E-2</v>
      </c>
      <c r="M164" s="69">
        <f t="shared" si="309"/>
        <v>4.8999999999999932E-2</v>
      </c>
      <c r="N164" s="69">
        <f t="shared" si="309"/>
        <v>4.8999999999999932E-2</v>
      </c>
    </row>
    <row r="165" spans="1:14" x14ac:dyDescent="0.2">
      <c r="A165" s="80" t="s">
        <v>131</v>
      </c>
      <c r="B165" s="69">
        <f>+IFERROR(B163/B$145,"nm")</f>
        <v>0.26992936427850656</v>
      </c>
      <c r="C165" s="69">
        <f t="shared" ref="C165:I165" si="310">+IFERROR(C163/C$145,"nm")</f>
        <v>0.26291560102301792</v>
      </c>
      <c r="D165" s="69">
        <f t="shared" si="310"/>
        <v>0.24730656219392752</v>
      </c>
      <c r="E165" s="69">
        <f t="shared" si="310"/>
        <v>0.18186638388123011</v>
      </c>
      <c r="F165" s="69">
        <f t="shared" si="310"/>
        <v>0.17523609653725078</v>
      </c>
      <c r="G165" s="69">
        <f t="shared" si="310"/>
        <v>0.17443120260021669</v>
      </c>
      <c r="H165" s="69">
        <f t="shared" si="310"/>
        <v>0.25804988662131517</v>
      </c>
      <c r="I165" s="69">
        <f t="shared" si="310"/>
        <v>0.29454390451832907</v>
      </c>
      <c r="J165" s="79">
        <f>+I165</f>
        <v>0.29454390451832907</v>
      </c>
      <c r="K165" s="79">
        <f t="shared" ref="K165:N165" si="311">+J165</f>
        <v>0.29454390451832907</v>
      </c>
      <c r="L165" s="79">
        <f t="shared" si="311"/>
        <v>0.29454390451832907</v>
      </c>
      <c r="M165" s="79">
        <f t="shared" si="311"/>
        <v>0.29454390451832907</v>
      </c>
      <c r="N165" s="79">
        <f t="shared" si="311"/>
        <v>0.29454390451832907</v>
      </c>
    </row>
    <row r="166" spans="1:14" x14ac:dyDescent="0.2">
      <c r="A166" s="76" t="s">
        <v>132</v>
      </c>
      <c r="B166" s="76">
        <f>[1]Historicals!B173</f>
        <v>18</v>
      </c>
      <c r="C166" s="76">
        <f>[1]Historicals!C173</f>
        <v>27</v>
      </c>
      <c r="D166" s="76">
        <f>[1]Historicals!D173</f>
        <v>28</v>
      </c>
      <c r="E166" s="76">
        <f>[1]Historicals!E173</f>
        <v>33</v>
      </c>
      <c r="F166" s="76">
        <f>[1]Historicals!F173</f>
        <v>31</v>
      </c>
      <c r="G166" s="76">
        <f>[1]Historicals!G173</f>
        <v>25</v>
      </c>
      <c r="H166" s="76">
        <f>[1]Historicals!H173</f>
        <v>26</v>
      </c>
      <c r="I166" s="76">
        <f>[1]Historicals!I173</f>
        <v>22</v>
      </c>
      <c r="J166" s="71">
        <f>+J169*J176</f>
        <v>23.077999999999999</v>
      </c>
      <c r="K166" s="71">
        <f t="shared" ref="K166:N166" si="312">+K169*K176</f>
        <v>24.208821999999998</v>
      </c>
      <c r="L166" s="71">
        <f t="shared" si="312"/>
        <v>25.395054277999993</v>
      </c>
      <c r="M166" s="71">
        <f t="shared" si="312"/>
        <v>26.639411937621993</v>
      </c>
      <c r="N166" s="71">
        <f t="shared" si="312"/>
        <v>27.944743122565466</v>
      </c>
    </row>
    <row r="167" spans="1:14" x14ac:dyDescent="0.2">
      <c r="A167" s="80" t="s">
        <v>129</v>
      </c>
      <c r="B167" s="69" t="str">
        <f t="shared" ref="B167:N167" si="313">+IFERROR(B166/A166-1,"nm")</f>
        <v>nm</v>
      </c>
      <c r="C167" s="69">
        <f t="shared" si="313"/>
        <v>0.5</v>
      </c>
      <c r="D167" s="69">
        <f t="shared" si="313"/>
        <v>3.7037037037036979E-2</v>
      </c>
      <c r="E167" s="69">
        <f t="shared" si="313"/>
        <v>0.1785714285714286</v>
      </c>
      <c r="F167" s="69">
        <f t="shared" si="313"/>
        <v>-6.0606060606060552E-2</v>
      </c>
      <c r="G167" s="69">
        <f t="shared" si="313"/>
        <v>-0.19354838709677424</v>
      </c>
      <c r="H167" s="69">
        <f t="shared" si="313"/>
        <v>4.0000000000000036E-2</v>
      </c>
      <c r="I167" s="69">
        <f t="shared" si="313"/>
        <v>-0.15384615384615385</v>
      </c>
      <c r="J167" s="69">
        <f t="shared" si="313"/>
        <v>4.8999999999999932E-2</v>
      </c>
      <c r="K167" s="69">
        <f t="shared" si="313"/>
        <v>4.8999999999999932E-2</v>
      </c>
      <c r="L167" s="69">
        <f t="shared" si="313"/>
        <v>4.899999999999971E-2</v>
      </c>
      <c r="M167" s="69">
        <f t="shared" si="313"/>
        <v>4.8999999999999932E-2</v>
      </c>
      <c r="N167" s="69">
        <f t="shared" si="313"/>
        <v>4.899999999999971E-2</v>
      </c>
    </row>
    <row r="168" spans="1:14" x14ac:dyDescent="0.2">
      <c r="A168" s="80" t="s">
        <v>133</v>
      </c>
      <c r="B168" s="69">
        <f>+IFERROR(B166/B$145,"nm")</f>
        <v>9.0817356205852677E-3</v>
      </c>
      <c r="C168" s="69">
        <f t="shared" ref="C168:I168" si="314">+IFERROR(C166/C$145,"nm")</f>
        <v>1.3810741687979539E-2</v>
      </c>
      <c r="D168" s="69">
        <f t="shared" si="314"/>
        <v>1.3712047012732615E-2</v>
      </c>
      <c r="E168" s="69">
        <f t="shared" si="314"/>
        <v>1.7497348886532343E-2</v>
      </c>
      <c r="F168" s="69">
        <f t="shared" si="314"/>
        <v>1.6264428121720881E-2</v>
      </c>
      <c r="G168" s="69">
        <f t="shared" si="314"/>
        <v>1.3542795232936078E-2</v>
      </c>
      <c r="H168" s="69">
        <f t="shared" si="314"/>
        <v>1.1791383219954649E-2</v>
      </c>
      <c r="I168" s="69">
        <f t="shared" si="314"/>
        <v>9.3776641091219103E-3</v>
      </c>
      <c r="J168" s="69">
        <f t="shared" ref="J168:N168" si="315">+IFERROR(J166/J$21,"nm")</f>
        <v>1.2574510979131478E-3</v>
      </c>
      <c r="K168" s="69">
        <f t="shared" si="315"/>
        <v>1.3190662017108917E-3</v>
      </c>
      <c r="L168" s="69">
        <f t="shared" si="315"/>
        <v>1.3837004455947253E-3</v>
      </c>
      <c r="M168" s="69">
        <f t="shared" si="315"/>
        <v>1.4515017674288668E-3</v>
      </c>
      <c r="N168" s="69">
        <f t="shared" si="315"/>
        <v>1.522625354032881E-3</v>
      </c>
    </row>
    <row r="169" spans="1:14" x14ac:dyDescent="0.2">
      <c r="A169" s="80" t="s">
        <v>140</v>
      </c>
      <c r="B169" s="69">
        <f t="shared" ref="B169:I169" si="316">+IFERROR(B166/B176,"nm")</f>
        <v>0.14754098360655737</v>
      </c>
      <c r="C169" s="69">
        <f t="shared" si="316"/>
        <v>0.216</v>
      </c>
      <c r="D169" s="69">
        <f t="shared" si="316"/>
        <v>0.224</v>
      </c>
      <c r="E169" s="69">
        <f t="shared" si="316"/>
        <v>0.28695652173913044</v>
      </c>
      <c r="F169" s="69">
        <f t="shared" si="316"/>
        <v>0.31</v>
      </c>
      <c r="G169" s="69">
        <f t="shared" si="316"/>
        <v>0.3125</v>
      </c>
      <c r="H169" s="69">
        <f t="shared" si="316"/>
        <v>0.41269841269841268</v>
      </c>
      <c r="I169" s="69">
        <f t="shared" si="316"/>
        <v>0.44897959183673469</v>
      </c>
      <c r="J169" s="79">
        <f>+I169</f>
        <v>0.44897959183673469</v>
      </c>
      <c r="K169" s="79">
        <f t="shared" ref="K169:N169" si="317">+J169</f>
        <v>0.44897959183673469</v>
      </c>
      <c r="L169" s="79">
        <f t="shared" si="317"/>
        <v>0.44897959183673469</v>
      </c>
      <c r="M169" s="79">
        <f t="shared" si="317"/>
        <v>0.44897959183673469</v>
      </c>
      <c r="N169" s="79">
        <f t="shared" si="317"/>
        <v>0.44897959183673469</v>
      </c>
    </row>
    <row r="170" spans="1:14" x14ac:dyDescent="0.2">
      <c r="A170" s="76" t="s">
        <v>134</v>
      </c>
      <c r="B170" s="76">
        <f>[1]Historicals!B140</f>
        <v>517</v>
      </c>
      <c r="C170" s="76">
        <f>[1]Historicals!C140</f>
        <v>487</v>
      </c>
      <c r="D170" s="76">
        <f>[1]Historicals!D140</f>
        <v>477</v>
      </c>
      <c r="E170" s="76">
        <f>[1]Historicals!E140</f>
        <v>310</v>
      </c>
      <c r="F170" s="76">
        <f>[1]Historicals!F140</f>
        <v>303</v>
      </c>
      <c r="G170" s="76">
        <f>[1]Historicals!G140</f>
        <v>297</v>
      </c>
      <c r="H170" s="76">
        <f>[1]Historicals!H140</f>
        <v>543</v>
      </c>
      <c r="I170" s="76">
        <f>[1]Historicals!I140</f>
        <v>669</v>
      </c>
      <c r="J170" s="76">
        <f>+J163-J166</f>
        <v>701.78099999999995</v>
      </c>
      <c r="K170" s="76">
        <f t="shared" ref="K170:N170" si="318">+K163-K166</f>
        <v>736.16826900000001</v>
      </c>
      <c r="L170" s="76">
        <f t="shared" si="318"/>
        <v>772.24051418099975</v>
      </c>
      <c r="M170" s="76">
        <f t="shared" si="318"/>
        <v>810.08029937586878</v>
      </c>
      <c r="N170" s="76">
        <f t="shared" si="318"/>
        <v>849.77423404528622</v>
      </c>
    </row>
    <row r="171" spans="1:14" x14ac:dyDescent="0.2">
      <c r="A171" s="80" t="s">
        <v>129</v>
      </c>
      <c r="B171" s="69" t="str">
        <f t="shared" ref="B171:H171" si="319">+IFERROR(B170/A170-1,"nm")</f>
        <v>nm</v>
      </c>
      <c r="C171" s="69">
        <f t="shared" si="319"/>
        <v>-5.8027079303675011E-2</v>
      </c>
      <c r="D171" s="69">
        <f t="shared" si="319"/>
        <v>-2.0533880903490731E-2</v>
      </c>
      <c r="E171" s="69">
        <f t="shared" si="319"/>
        <v>-0.35010482180293501</v>
      </c>
      <c r="F171" s="69">
        <f t="shared" si="319"/>
        <v>-2.2580645161290325E-2</v>
      </c>
      <c r="G171" s="69">
        <f t="shared" si="319"/>
        <v>-1.980198019801982E-2</v>
      </c>
      <c r="H171" s="69">
        <f t="shared" si="319"/>
        <v>0.82828282828282829</v>
      </c>
      <c r="I171" s="69">
        <f>+IFERROR(I170/H170-1,"nm")</f>
        <v>0.2320441988950277</v>
      </c>
      <c r="J171" s="69">
        <f t="shared" ref="J171:N171" si="320">+IFERROR(J170/I170-1,"nm")</f>
        <v>4.8999999999999932E-2</v>
      </c>
      <c r="K171" s="69">
        <f t="shared" si="320"/>
        <v>4.9000000000000155E-2</v>
      </c>
      <c r="L171" s="69">
        <f t="shared" si="320"/>
        <v>4.899999999999971E-2</v>
      </c>
      <c r="M171" s="69">
        <f t="shared" si="320"/>
        <v>4.9000000000000155E-2</v>
      </c>
      <c r="N171" s="69">
        <f t="shared" si="320"/>
        <v>4.8999999999999932E-2</v>
      </c>
    </row>
    <row r="172" spans="1:14" x14ac:dyDescent="0.2">
      <c r="A172" s="80" t="s">
        <v>131</v>
      </c>
      <c r="B172" s="69">
        <f>+IFERROR(B170/B$145,"nm")</f>
        <v>0.26084762865792127</v>
      </c>
      <c r="C172" s="69">
        <f t="shared" ref="C172:N172" si="321">+IFERROR(C170/C$145,"nm")</f>
        <v>0.24910485933503837</v>
      </c>
      <c r="D172" s="69">
        <f t="shared" si="321"/>
        <v>0.23359451518119489</v>
      </c>
      <c r="E172" s="69">
        <f t="shared" si="321"/>
        <v>0.16436903499469777</v>
      </c>
      <c r="F172" s="69">
        <f t="shared" si="321"/>
        <v>0.1589716684155299</v>
      </c>
      <c r="G172" s="69">
        <f t="shared" si="321"/>
        <v>0.16088840736728061</v>
      </c>
      <c r="H172" s="69">
        <f t="shared" si="321"/>
        <v>0.24625850340136055</v>
      </c>
      <c r="I172" s="69">
        <f t="shared" si="321"/>
        <v>0.28516624040920718</v>
      </c>
      <c r="J172" s="69">
        <f t="shared" si="321"/>
        <v>0.28516624040920718</v>
      </c>
      <c r="K172" s="69">
        <f t="shared" si="321"/>
        <v>0.28516624040920718</v>
      </c>
      <c r="L172" s="69">
        <f t="shared" si="321"/>
        <v>0.28516624040920713</v>
      </c>
      <c r="M172" s="69">
        <f t="shared" si="321"/>
        <v>0.28516624040920718</v>
      </c>
      <c r="N172" s="69">
        <f t="shared" si="321"/>
        <v>0.28516624040920718</v>
      </c>
    </row>
    <row r="173" spans="1:14" x14ac:dyDescent="0.2">
      <c r="A173" s="76" t="s">
        <v>135</v>
      </c>
      <c r="B173" s="76">
        <f>[1]Historicals!B162</f>
        <v>69</v>
      </c>
      <c r="C173" s="76">
        <f>[1]Historicals!C162</f>
        <v>39</v>
      </c>
      <c r="D173" s="76">
        <f>[1]Historicals!D162</f>
        <v>30</v>
      </c>
      <c r="E173" s="76">
        <f>[1]Historicals!E162</f>
        <v>22</v>
      </c>
      <c r="F173" s="76">
        <f>[1]Historicals!F162</f>
        <v>18</v>
      </c>
      <c r="G173" s="76">
        <f>[1]Historicals!G162</f>
        <v>12</v>
      </c>
      <c r="H173" s="76">
        <f>[1]Historicals!H162</f>
        <v>7</v>
      </c>
      <c r="I173" s="76">
        <f>[1]Historicals!I162</f>
        <v>9</v>
      </c>
      <c r="J173" s="71">
        <f>+J145*J175</f>
        <v>9.4409999999999989</v>
      </c>
      <c r="K173" s="71">
        <f t="shared" ref="K173:N173" si="322">+K145*K175</f>
        <v>9.9036089999999994</v>
      </c>
      <c r="L173" s="71">
        <f t="shared" si="322"/>
        <v>10.388885840999997</v>
      </c>
      <c r="M173" s="71">
        <f t="shared" si="322"/>
        <v>10.897941247208998</v>
      </c>
      <c r="N173" s="71">
        <f t="shared" si="322"/>
        <v>11.431940368322236</v>
      </c>
    </row>
    <row r="174" spans="1:14" x14ac:dyDescent="0.2">
      <c r="A174" s="80" t="s">
        <v>129</v>
      </c>
      <c r="B174" s="69" t="str">
        <f t="shared" ref="B174:N174" si="323">+IFERROR(B173/A173-1,"nm")</f>
        <v>nm</v>
      </c>
      <c r="C174" s="69">
        <f t="shared" si="323"/>
        <v>-0.43478260869565222</v>
      </c>
      <c r="D174" s="69">
        <f t="shared" si="323"/>
        <v>-0.23076923076923073</v>
      </c>
      <c r="E174" s="69">
        <f t="shared" si="323"/>
        <v>-0.26666666666666672</v>
      </c>
      <c r="F174" s="69">
        <f t="shared" si="323"/>
        <v>-0.18181818181818177</v>
      </c>
      <c r="G174" s="69">
        <f t="shared" si="323"/>
        <v>-0.33333333333333337</v>
      </c>
      <c r="H174" s="69">
        <f t="shared" si="323"/>
        <v>-0.41666666666666663</v>
      </c>
      <c r="I174" s="69">
        <f t="shared" si="323"/>
        <v>0.28571428571428581</v>
      </c>
      <c r="J174" s="69">
        <f t="shared" si="323"/>
        <v>4.8999999999999932E-2</v>
      </c>
      <c r="K174" s="69">
        <f t="shared" si="323"/>
        <v>4.9000000000000155E-2</v>
      </c>
      <c r="L174" s="69">
        <f t="shared" si="323"/>
        <v>4.899999999999971E-2</v>
      </c>
      <c r="M174" s="69">
        <f t="shared" si="323"/>
        <v>4.9000000000000155E-2</v>
      </c>
      <c r="N174" s="69">
        <f t="shared" si="323"/>
        <v>4.899999999999971E-2</v>
      </c>
    </row>
    <row r="175" spans="1:14" x14ac:dyDescent="0.2">
      <c r="A175" s="80" t="s">
        <v>133</v>
      </c>
      <c r="B175" s="69">
        <f>+IFERROR(B173/B$145,"nm")</f>
        <v>3.481331987891019E-2</v>
      </c>
      <c r="C175" s="69">
        <f t="shared" ref="C175:I175" si="324">+IFERROR(C173/C$145,"nm")</f>
        <v>1.9948849104859334E-2</v>
      </c>
      <c r="D175" s="69">
        <f t="shared" si="324"/>
        <v>1.4691478942213516E-2</v>
      </c>
      <c r="E175" s="69">
        <f t="shared" si="324"/>
        <v>1.166489925768823E-2</v>
      </c>
      <c r="F175" s="69">
        <f t="shared" si="324"/>
        <v>9.4438614900314802E-3</v>
      </c>
      <c r="G175" s="69">
        <f t="shared" si="324"/>
        <v>6.5005417118093175E-3</v>
      </c>
      <c r="H175" s="69">
        <f t="shared" si="324"/>
        <v>3.1746031746031746E-3</v>
      </c>
      <c r="I175" s="69">
        <f t="shared" si="324"/>
        <v>3.8363171355498722E-3</v>
      </c>
      <c r="J175" s="79">
        <f>+I175</f>
        <v>3.8363171355498722E-3</v>
      </c>
      <c r="K175" s="79">
        <f t="shared" ref="K175:N175" si="325">+J175</f>
        <v>3.8363171355498722E-3</v>
      </c>
      <c r="L175" s="79">
        <f t="shared" si="325"/>
        <v>3.8363171355498722E-3</v>
      </c>
      <c r="M175" s="79">
        <f t="shared" si="325"/>
        <v>3.8363171355498722E-3</v>
      </c>
      <c r="N175" s="79">
        <f t="shared" si="325"/>
        <v>3.8363171355498722E-3</v>
      </c>
    </row>
    <row r="176" spans="1:14" x14ac:dyDescent="0.2">
      <c r="A176" s="76" t="s">
        <v>141</v>
      </c>
      <c r="B176" s="76">
        <f>[1]Historicals!B151</f>
        <v>122</v>
      </c>
      <c r="C176" s="76">
        <f>[1]Historicals!C151</f>
        <v>125</v>
      </c>
      <c r="D176" s="76">
        <f>[1]Historicals!D151</f>
        <v>125</v>
      </c>
      <c r="E176" s="76">
        <f>[1]Historicals!E151</f>
        <v>115</v>
      </c>
      <c r="F176" s="76">
        <f>[1]Historicals!F151</f>
        <v>100</v>
      </c>
      <c r="G176" s="76">
        <f>[1]Historicals!G151</f>
        <v>80</v>
      </c>
      <c r="H176" s="76">
        <f>[1]Historicals!H151</f>
        <v>63</v>
      </c>
      <c r="I176" s="76">
        <f>[1]Historicals!I151</f>
        <v>49</v>
      </c>
      <c r="J176" s="71">
        <f>+J145*J178</f>
        <v>51.400999999999996</v>
      </c>
      <c r="K176" s="71">
        <f t="shared" ref="K176:N176" si="326">+K145*K178</f>
        <v>53.919648999999993</v>
      </c>
      <c r="L176" s="71">
        <f t="shared" si="326"/>
        <v>56.561711800999987</v>
      </c>
      <c r="M176" s="71">
        <f t="shared" si="326"/>
        <v>59.333235679248986</v>
      </c>
      <c r="N176" s="71">
        <f t="shared" si="326"/>
        <v>62.240564227532175</v>
      </c>
    </row>
    <row r="177" spans="1:14" x14ac:dyDescent="0.2">
      <c r="A177" s="80" t="s">
        <v>129</v>
      </c>
      <c r="B177" s="69" t="str">
        <f t="shared" ref="B177:H177" si="327">+IFERROR(B176/A176-1,"nm")</f>
        <v>nm</v>
      </c>
      <c r="C177" s="69">
        <f t="shared" si="327"/>
        <v>2.4590163934426146E-2</v>
      </c>
      <c r="D177" s="69">
        <f t="shared" si="327"/>
        <v>0</v>
      </c>
      <c r="E177" s="69">
        <f t="shared" si="327"/>
        <v>-7.999999999999996E-2</v>
      </c>
      <c r="F177" s="69">
        <f t="shared" si="327"/>
        <v>-0.13043478260869568</v>
      </c>
      <c r="G177" s="69">
        <f t="shared" si="327"/>
        <v>-0.19999999999999996</v>
      </c>
      <c r="H177" s="69">
        <f t="shared" si="327"/>
        <v>-0.21250000000000002</v>
      </c>
      <c r="I177" s="69">
        <f>+IFERROR(I176/H176-1,"nm")</f>
        <v>-0.22222222222222221</v>
      </c>
      <c r="J177" s="69">
        <f t="shared" ref="J177:N177" si="328">+IFERROR(J176/I176-1,"nm")</f>
        <v>4.8999999999999932E-2</v>
      </c>
      <c r="K177" s="69">
        <f t="shared" si="328"/>
        <v>4.8999999999999932E-2</v>
      </c>
      <c r="L177" s="69">
        <f t="shared" si="328"/>
        <v>4.8999999999999932E-2</v>
      </c>
      <c r="M177" s="69">
        <f t="shared" si="328"/>
        <v>4.8999999999999932E-2</v>
      </c>
      <c r="N177" s="69">
        <f t="shared" si="328"/>
        <v>4.899999999999971E-2</v>
      </c>
    </row>
    <row r="178" spans="1:14" x14ac:dyDescent="0.2">
      <c r="A178" s="80" t="s">
        <v>133</v>
      </c>
      <c r="B178" s="69">
        <f>+IFERROR(B176/B$145,"nm")</f>
        <v>6.1553985872855703E-2</v>
      </c>
      <c r="C178" s="69">
        <f t="shared" ref="C178:I178" si="329">+IFERROR(C176/C$145,"nm")</f>
        <v>6.3938618925831206E-2</v>
      </c>
      <c r="D178" s="69">
        <f t="shared" si="329"/>
        <v>6.1214495592556317E-2</v>
      </c>
      <c r="E178" s="69">
        <f t="shared" si="329"/>
        <v>6.097560975609756E-2</v>
      </c>
      <c r="F178" s="69">
        <f t="shared" si="329"/>
        <v>5.2465897166841552E-2</v>
      </c>
      <c r="G178" s="69">
        <f t="shared" si="329"/>
        <v>4.3336944745395449E-2</v>
      </c>
      <c r="H178" s="69">
        <f t="shared" si="329"/>
        <v>2.8571428571428571E-2</v>
      </c>
      <c r="I178" s="69">
        <f t="shared" si="329"/>
        <v>2.0886615515771527E-2</v>
      </c>
      <c r="J178" s="79">
        <f>+I178</f>
        <v>2.0886615515771527E-2</v>
      </c>
      <c r="K178" s="79">
        <f t="shared" ref="K178:N178" si="330">+J178</f>
        <v>2.0886615515771527E-2</v>
      </c>
      <c r="L178" s="79">
        <f t="shared" si="330"/>
        <v>2.0886615515771527E-2</v>
      </c>
      <c r="M178" s="79">
        <f t="shared" si="330"/>
        <v>2.0886615515771527E-2</v>
      </c>
      <c r="N178" s="79">
        <f t="shared" si="330"/>
        <v>2.0886615515771527E-2</v>
      </c>
    </row>
    <row r="179" spans="1:14" x14ac:dyDescent="0.2">
      <c r="A179" s="43" t="s">
        <v>107</v>
      </c>
      <c r="B179" s="43"/>
      <c r="C179" s="43"/>
      <c r="D179" s="43"/>
      <c r="E179" s="43"/>
      <c r="F179" s="43"/>
      <c r="G179" s="43"/>
      <c r="H179" s="43"/>
      <c r="I179" s="43">
        <f>I180</f>
        <v>102</v>
      </c>
      <c r="J179" s="43">
        <f t="shared" ref="J179:N179" si="331">J180</f>
        <v>106.99799999999999</v>
      </c>
      <c r="K179" s="43">
        <f t="shared" si="331"/>
        <v>112.24090199999998</v>
      </c>
      <c r="L179" s="43">
        <f t="shared" si="331"/>
        <v>117.74070619799997</v>
      </c>
      <c r="M179" s="43">
        <f t="shared" si="331"/>
        <v>123.51000080170196</v>
      </c>
      <c r="N179" s="43">
        <f t="shared" si="331"/>
        <v>129.56199084098535</v>
      </c>
    </row>
    <row r="180" spans="1:14" x14ac:dyDescent="0.2">
      <c r="A180" s="9" t="s">
        <v>136</v>
      </c>
      <c r="B180" s="9">
        <f>[1]Historicals!B123</f>
        <v>115</v>
      </c>
      <c r="C180" s="9">
        <f>[1]Historicals!C123</f>
        <v>73</v>
      </c>
      <c r="D180" s="9">
        <f>[1]Historicals!D123</f>
        <v>73</v>
      </c>
      <c r="E180" s="9">
        <f>[1]Historicals!E123</f>
        <v>88</v>
      </c>
      <c r="F180" s="9">
        <f>[1]Historicals!F123</f>
        <v>42</v>
      </c>
      <c r="G180" s="9">
        <f>[1]Historicals!G123</f>
        <v>30</v>
      </c>
      <c r="H180" s="9">
        <f>[1]Historicals!H123</f>
        <v>25</v>
      </c>
      <c r="I180" s="76">
        <f>[1]Historicals!I123</f>
        <v>102</v>
      </c>
      <c r="J180" s="76">
        <f>I180*(1+J181)</f>
        <v>106.99799999999999</v>
      </c>
      <c r="K180" s="76">
        <f t="shared" ref="K180:N180" si="332">J180*(1+K181)</f>
        <v>112.24090199999998</v>
      </c>
      <c r="L180" s="76">
        <f t="shared" si="332"/>
        <v>117.74070619799997</v>
      </c>
      <c r="M180" s="76">
        <f t="shared" si="332"/>
        <v>123.51000080170196</v>
      </c>
      <c r="N180" s="76">
        <f t="shared" si="332"/>
        <v>129.56199084098535</v>
      </c>
    </row>
    <row r="181" spans="1:14" x14ac:dyDescent="0.2">
      <c r="A181" s="44" t="s">
        <v>129</v>
      </c>
      <c r="B181" s="47" t="str">
        <f t="shared" ref="B181:I181" si="333">+IFERROR(B180/A180-1,"nm")</f>
        <v>nm</v>
      </c>
      <c r="C181" s="47">
        <f t="shared" si="333"/>
        <v>-0.36521739130434783</v>
      </c>
      <c r="D181" s="47">
        <f t="shared" si="333"/>
        <v>0</v>
      </c>
      <c r="E181" s="47">
        <f t="shared" si="333"/>
        <v>0.20547945205479445</v>
      </c>
      <c r="F181" s="47">
        <f t="shared" si="333"/>
        <v>-0.52272727272727271</v>
      </c>
      <c r="G181" s="47">
        <f t="shared" si="333"/>
        <v>-0.2857142857142857</v>
      </c>
      <c r="H181" s="47">
        <f t="shared" si="333"/>
        <v>-0.16666666666666663</v>
      </c>
      <c r="I181" s="69">
        <f t="shared" si="333"/>
        <v>3.08</v>
      </c>
      <c r="J181" s="69">
        <v>4.9000000000000002E-2</v>
      </c>
      <c r="K181" s="69">
        <v>4.9000000000000002E-2</v>
      </c>
      <c r="L181" s="69">
        <v>4.9000000000000002E-2</v>
      </c>
      <c r="M181" s="69">
        <v>4.9000000000000002E-2</v>
      </c>
      <c r="N181" s="69">
        <v>4.9000000000000002E-2</v>
      </c>
    </row>
    <row r="182" spans="1:14" x14ac:dyDescent="0.2">
      <c r="A182" s="9" t="s">
        <v>130</v>
      </c>
      <c r="B182" s="48">
        <f t="shared" ref="B182:H182" si="334">+B189+B185</f>
        <v>-2057</v>
      </c>
      <c r="C182" s="48">
        <f t="shared" si="334"/>
        <v>-2366</v>
      </c>
      <c r="D182" s="48">
        <f t="shared" si="334"/>
        <v>-2444</v>
      </c>
      <c r="E182" s="48">
        <f t="shared" si="334"/>
        <v>-2441</v>
      </c>
      <c r="F182" s="48">
        <f t="shared" si="334"/>
        <v>-3067</v>
      </c>
      <c r="G182" s="48">
        <f t="shared" si="334"/>
        <v>-3254</v>
      </c>
      <c r="H182" s="48">
        <f t="shared" si="334"/>
        <v>-3434</v>
      </c>
      <c r="I182" s="71">
        <f>+I189+I185</f>
        <v>-4042</v>
      </c>
      <c r="J182" s="71">
        <f>+J180*J184</f>
        <v>-4240.0579999999991</v>
      </c>
      <c r="K182" s="71">
        <f>+K180*K184</f>
        <v>-4447.8208419999992</v>
      </c>
      <c r="L182" s="71">
        <f>+L180*L184</f>
        <v>-4665.7640632579987</v>
      </c>
      <c r="M182" s="71">
        <f>+M180*M184</f>
        <v>-4894.38650235764</v>
      </c>
      <c r="N182" s="71">
        <f>+N180*N184</f>
        <v>-5134.2114409731639</v>
      </c>
    </row>
    <row r="183" spans="1:14" x14ac:dyDescent="0.2">
      <c r="A183" s="46" t="s">
        <v>129</v>
      </c>
      <c r="B183" s="47" t="str">
        <f t="shared" ref="B183:H183" si="335">+IFERROR(B182/A182-1,"nm")</f>
        <v>nm</v>
      </c>
      <c r="C183" s="47">
        <f t="shared" si="335"/>
        <v>0.15021876519202726</v>
      </c>
      <c r="D183" s="47">
        <f t="shared" si="335"/>
        <v>3.2967032967033072E-2</v>
      </c>
      <c r="E183" s="47">
        <f t="shared" si="335"/>
        <v>-1.2274959083469206E-3</v>
      </c>
      <c r="F183" s="47">
        <f t="shared" si="335"/>
        <v>0.25645227365833678</v>
      </c>
      <c r="G183" s="47">
        <f t="shared" si="335"/>
        <v>6.0971633518095869E-2</v>
      </c>
      <c r="H183" s="47">
        <f t="shared" si="335"/>
        <v>5.5316533497234088E-2</v>
      </c>
      <c r="I183" s="69">
        <f>+IFERROR(I182/H182-1,"nm")</f>
        <v>0.1770529994175889</v>
      </c>
      <c r="J183" s="69">
        <f t="shared" ref="J183:N183" si="336">+IFERROR(J182/I182-1,"nm")</f>
        <v>4.899999999999971E-2</v>
      </c>
      <c r="K183" s="69">
        <f t="shared" si="336"/>
        <v>4.8999999999999932E-2</v>
      </c>
      <c r="L183" s="69">
        <f t="shared" si="336"/>
        <v>4.8999999999999932E-2</v>
      </c>
      <c r="M183" s="69">
        <f t="shared" si="336"/>
        <v>4.8999999999999932E-2</v>
      </c>
      <c r="N183" s="69">
        <f t="shared" si="336"/>
        <v>4.8999999999999932E-2</v>
      </c>
    </row>
    <row r="184" spans="1:14" x14ac:dyDescent="0.2">
      <c r="A184" s="46" t="s">
        <v>131</v>
      </c>
      <c r="B184" s="47">
        <f>+IFERROR(B182/B$180,"nm")</f>
        <v>-17.88695652173913</v>
      </c>
      <c r="C184" s="47">
        <f t="shared" ref="C184:I184" si="337">+IFERROR(C182/C$180,"nm")</f>
        <v>-32.410958904109592</v>
      </c>
      <c r="D184" s="47">
        <f t="shared" si="337"/>
        <v>-33.479452054794521</v>
      </c>
      <c r="E184" s="47">
        <f t="shared" si="337"/>
        <v>-27.738636363636363</v>
      </c>
      <c r="F184" s="47">
        <f t="shared" si="337"/>
        <v>-73.023809523809518</v>
      </c>
      <c r="G184" s="47">
        <f t="shared" si="337"/>
        <v>-108.46666666666667</v>
      </c>
      <c r="H184" s="47">
        <f t="shared" si="337"/>
        <v>-137.36000000000001</v>
      </c>
      <c r="I184" s="69">
        <f t="shared" si="337"/>
        <v>-39.627450980392155</v>
      </c>
      <c r="J184" s="79">
        <f>+I184</f>
        <v>-39.627450980392155</v>
      </c>
      <c r="K184" s="79">
        <f t="shared" ref="K184:N184" si="338">+J184</f>
        <v>-39.627450980392155</v>
      </c>
      <c r="L184" s="79">
        <f t="shared" si="338"/>
        <v>-39.627450980392155</v>
      </c>
      <c r="M184" s="79">
        <f t="shared" si="338"/>
        <v>-39.627450980392155</v>
      </c>
      <c r="N184" s="79">
        <f t="shared" si="338"/>
        <v>-39.627450980392155</v>
      </c>
    </row>
    <row r="185" spans="1:14" x14ac:dyDescent="0.2">
      <c r="A185" s="9" t="s">
        <v>132</v>
      </c>
      <c r="B185" s="9">
        <f>[1]Historicals!B171</f>
        <v>210</v>
      </c>
      <c r="C185" s="9">
        <f>[1]Historicals!C171</f>
        <v>230</v>
      </c>
      <c r="D185" s="9">
        <f>[1]Historicals!D171</f>
        <v>233</v>
      </c>
      <c r="E185" s="9">
        <f>[1]Historicals!E171</f>
        <v>217</v>
      </c>
      <c r="F185" s="9">
        <f>[1]Historicals!F171</f>
        <v>195</v>
      </c>
      <c r="G185" s="9">
        <f>[1]Historicals!G171</f>
        <v>214</v>
      </c>
      <c r="H185" s="9">
        <f>[1]Historicals!H171</f>
        <v>222</v>
      </c>
      <c r="I185" s="76">
        <f>[1]Historicals!I171</f>
        <v>220</v>
      </c>
      <c r="J185" s="71">
        <f>+J188*J195</f>
        <v>230.77999999999997</v>
      </c>
      <c r="K185" s="71">
        <f t="shared" ref="K185:N185" si="339">+K188*K195</f>
        <v>242.08821999999992</v>
      </c>
      <c r="L185" s="71">
        <f t="shared" si="339"/>
        <v>253.95054277999989</v>
      </c>
      <c r="M185" s="71">
        <f t="shared" si="339"/>
        <v>266.39411937621992</v>
      </c>
      <c r="N185" s="71">
        <f t="shared" si="339"/>
        <v>279.44743122565467</v>
      </c>
    </row>
    <row r="186" spans="1:14" x14ac:dyDescent="0.2">
      <c r="A186" s="46" t="s">
        <v>129</v>
      </c>
      <c r="B186" s="47" t="str">
        <f t="shared" ref="B186:N186" si="340">+IFERROR(B185/A185-1,"nm")</f>
        <v>nm</v>
      </c>
      <c r="C186" s="47">
        <f t="shared" si="340"/>
        <v>9.5238095238095344E-2</v>
      </c>
      <c r="D186" s="47">
        <f t="shared" si="340"/>
        <v>1.304347826086949E-2</v>
      </c>
      <c r="E186" s="47">
        <f t="shared" si="340"/>
        <v>-6.8669527896995763E-2</v>
      </c>
      <c r="F186" s="47">
        <f t="shared" si="340"/>
        <v>-0.10138248847926268</v>
      </c>
      <c r="G186" s="47">
        <f t="shared" si="340"/>
        <v>9.7435897435897534E-2</v>
      </c>
      <c r="H186" s="47">
        <f t="shared" si="340"/>
        <v>3.7383177570093462E-2</v>
      </c>
      <c r="I186" s="69">
        <f t="shared" si="340"/>
        <v>-9.009009009009028E-3</v>
      </c>
      <c r="J186" s="69">
        <f t="shared" si="340"/>
        <v>4.8999999999999932E-2</v>
      </c>
      <c r="K186" s="69">
        <f t="shared" si="340"/>
        <v>4.899999999999971E-2</v>
      </c>
      <c r="L186" s="69">
        <f t="shared" si="340"/>
        <v>4.8999999999999932E-2</v>
      </c>
      <c r="M186" s="69">
        <f t="shared" si="340"/>
        <v>4.9000000000000155E-2</v>
      </c>
      <c r="N186" s="69">
        <f t="shared" si="340"/>
        <v>4.8999999999999932E-2</v>
      </c>
    </row>
    <row r="187" spans="1:14" x14ac:dyDescent="0.2">
      <c r="A187" s="46" t="s">
        <v>133</v>
      </c>
      <c r="B187" s="47">
        <f>+IFERROR(B185/B$180,"nm")</f>
        <v>1.826086956521739</v>
      </c>
      <c r="C187" s="47">
        <f t="shared" ref="C187:I187" si="341">+IFERROR(C185/C$180,"nm")</f>
        <v>3.1506849315068495</v>
      </c>
      <c r="D187" s="47">
        <f t="shared" si="341"/>
        <v>3.1917808219178081</v>
      </c>
      <c r="E187" s="47">
        <f t="shared" si="341"/>
        <v>2.4659090909090908</v>
      </c>
      <c r="F187" s="47">
        <f t="shared" si="341"/>
        <v>4.6428571428571432</v>
      </c>
      <c r="G187" s="47">
        <f t="shared" si="341"/>
        <v>7.1333333333333337</v>
      </c>
      <c r="H187" s="47">
        <f t="shared" si="341"/>
        <v>8.8800000000000008</v>
      </c>
      <c r="I187" s="69">
        <f t="shared" si="341"/>
        <v>2.1568627450980391</v>
      </c>
      <c r="J187" s="69">
        <f t="shared" ref="J187:N187" si="342">+IFERROR(J185/J$21,"nm")</f>
        <v>1.2574510979131476E-2</v>
      </c>
      <c r="K187" s="69">
        <f t="shared" si="342"/>
        <v>1.3190662017108916E-2</v>
      </c>
      <c r="L187" s="69">
        <f t="shared" si="342"/>
        <v>1.383700445594725E-2</v>
      </c>
      <c r="M187" s="69">
        <f t="shared" si="342"/>
        <v>1.4515017674288668E-2</v>
      </c>
      <c r="N187" s="69">
        <f t="shared" si="342"/>
        <v>1.5226253540328812E-2</v>
      </c>
    </row>
    <row r="188" spans="1:14" x14ac:dyDescent="0.2">
      <c r="A188" s="46" t="s">
        <v>140</v>
      </c>
      <c r="B188" s="47">
        <f t="shared" ref="B188:I188" si="343">+IFERROR(B185/B195,"nm")</f>
        <v>0.43388429752066116</v>
      </c>
      <c r="C188" s="47">
        <f t="shared" si="343"/>
        <v>0.45009784735812131</v>
      </c>
      <c r="D188" s="47">
        <f t="shared" si="343"/>
        <v>0.43714821763602252</v>
      </c>
      <c r="E188" s="47">
        <f t="shared" si="343"/>
        <v>0.36348408710217756</v>
      </c>
      <c r="F188" s="47">
        <f t="shared" si="343"/>
        <v>0.2932330827067669</v>
      </c>
      <c r="G188" s="47">
        <f t="shared" si="343"/>
        <v>0.25783132530120484</v>
      </c>
      <c r="H188" s="47">
        <f t="shared" si="343"/>
        <v>0.2846153846153846</v>
      </c>
      <c r="I188" s="69">
        <f t="shared" si="343"/>
        <v>0.27883396704689478</v>
      </c>
      <c r="J188" s="79">
        <f>+I188</f>
        <v>0.27883396704689478</v>
      </c>
      <c r="K188" s="79">
        <f t="shared" ref="K188:N188" si="344">+J188</f>
        <v>0.27883396704689478</v>
      </c>
      <c r="L188" s="79">
        <f t="shared" si="344"/>
        <v>0.27883396704689478</v>
      </c>
      <c r="M188" s="79">
        <f t="shared" si="344"/>
        <v>0.27883396704689478</v>
      </c>
      <c r="N188" s="79">
        <f t="shared" si="344"/>
        <v>0.27883396704689478</v>
      </c>
    </row>
    <row r="189" spans="1:14" x14ac:dyDescent="0.2">
      <c r="A189" s="9" t="s">
        <v>134</v>
      </c>
      <c r="B189" s="9">
        <f>[1]Historicals!B138</f>
        <v>-2267</v>
      </c>
      <c r="C189" s="9">
        <f>[1]Historicals!C138</f>
        <v>-2596</v>
      </c>
      <c r="D189" s="9">
        <f>[1]Historicals!D138</f>
        <v>-2677</v>
      </c>
      <c r="E189" s="9">
        <f>[1]Historicals!E138</f>
        <v>-2658</v>
      </c>
      <c r="F189" s="9">
        <f>[1]Historicals!F138</f>
        <v>-3262</v>
      </c>
      <c r="G189" s="9">
        <f>[1]Historicals!G138</f>
        <v>-3468</v>
      </c>
      <c r="H189" s="9">
        <f>[1]Historicals!H138</f>
        <v>-3656</v>
      </c>
      <c r="I189" s="76">
        <f>[1]Historicals!I138</f>
        <v>-4262</v>
      </c>
      <c r="J189" s="76">
        <f>+J182-J185</f>
        <v>-4470.8379999999988</v>
      </c>
      <c r="K189" s="76">
        <f t="shared" ref="K189:N189" si="345">+K182-K185</f>
        <v>-4689.9090619999988</v>
      </c>
      <c r="L189" s="76">
        <f t="shared" si="345"/>
        <v>-4919.7146060379982</v>
      </c>
      <c r="M189" s="76">
        <f t="shared" si="345"/>
        <v>-5160.7806217338602</v>
      </c>
      <c r="N189" s="76">
        <f t="shared" si="345"/>
        <v>-5413.6588721988182</v>
      </c>
    </row>
    <row r="190" spans="1:14" x14ac:dyDescent="0.2">
      <c r="A190" s="46" t="s">
        <v>129</v>
      </c>
      <c r="B190" s="47" t="str">
        <f t="shared" ref="B190:N190" si="346">+IFERROR(B189/A189-1,"nm")</f>
        <v>nm</v>
      </c>
      <c r="C190" s="47">
        <f t="shared" si="346"/>
        <v>0.145125716806352</v>
      </c>
      <c r="D190" s="47">
        <f t="shared" si="346"/>
        <v>3.1201848998459125E-2</v>
      </c>
      <c r="E190" s="47">
        <f t="shared" si="346"/>
        <v>-7.097497198356395E-3</v>
      </c>
      <c r="F190" s="47">
        <f t="shared" si="346"/>
        <v>0.22723852520692245</v>
      </c>
      <c r="G190" s="47">
        <f t="shared" si="346"/>
        <v>6.3151440833844275E-2</v>
      </c>
      <c r="H190" s="47">
        <f t="shared" si="346"/>
        <v>5.4209919261822392E-2</v>
      </c>
      <c r="I190" s="69">
        <f t="shared" si="346"/>
        <v>0.16575492341356668</v>
      </c>
      <c r="J190" s="69">
        <f t="shared" si="346"/>
        <v>4.899999999999971E-2</v>
      </c>
      <c r="K190" s="69">
        <f t="shared" si="346"/>
        <v>4.8999999999999932E-2</v>
      </c>
      <c r="L190" s="69">
        <f t="shared" si="346"/>
        <v>4.8999999999999932E-2</v>
      </c>
      <c r="M190" s="69">
        <f t="shared" si="346"/>
        <v>4.8999999999999932E-2</v>
      </c>
      <c r="N190" s="69">
        <f t="shared" si="346"/>
        <v>4.899999999999971E-2</v>
      </c>
    </row>
    <row r="191" spans="1:14" x14ac:dyDescent="0.2">
      <c r="A191" s="46" t="s">
        <v>131</v>
      </c>
      <c r="B191" s="47">
        <f>+IFERROR(B189/B$180,"nm")</f>
        <v>-19.713043478260868</v>
      </c>
      <c r="C191" s="47">
        <f t="shared" ref="C191:N191" si="347">+IFERROR(C189/C$180,"nm")</f>
        <v>-35.561643835616437</v>
      </c>
      <c r="D191" s="47">
        <f t="shared" si="347"/>
        <v>-36.671232876712331</v>
      </c>
      <c r="E191" s="47">
        <f t="shared" si="347"/>
        <v>-30.204545454545453</v>
      </c>
      <c r="F191" s="47">
        <f t="shared" si="347"/>
        <v>-77.666666666666671</v>
      </c>
      <c r="G191" s="47">
        <f t="shared" si="347"/>
        <v>-115.6</v>
      </c>
      <c r="H191" s="47">
        <f t="shared" si="347"/>
        <v>-146.24</v>
      </c>
      <c r="I191" s="69">
        <f t="shared" si="347"/>
        <v>-41.784313725490193</v>
      </c>
      <c r="J191" s="69">
        <f t="shared" si="347"/>
        <v>-41.784313725490186</v>
      </c>
      <c r="K191" s="69">
        <f t="shared" si="347"/>
        <v>-41.784313725490193</v>
      </c>
      <c r="L191" s="69">
        <f t="shared" si="347"/>
        <v>-41.784313725490193</v>
      </c>
      <c r="M191" s="69">
        <f t="shared" si="347"/>
        <v>-41.784313725490193</v>
      </c>
      <c r="N191" s="69">
        <f t="shared" si="347"/>
        <v>-41.784313725490193</v>
      </c>
    </row>
    <row r="192" spans="1:14" x14ac:dyDescent="0.2">
      <c r="A192" s="9" t="s">
        <v>135</v>
      </c>
      <c r="B192" s="9">
        <f>[1]Historicals!B160</f>
        <v>225</v>
      </c>
      <c r="C192" s="9">
        <f>[1]Historicals!C160</f>
        <v>258</v>
      </c>
      <c r="D192" s="9">
        <f>[1]Historicals!D160</f>
        <v>278</v>
      </c>
      <c r="E192" s="9">
        <f>[1]Historicals!E160</f>
        <v>286</v>
      </c>
      <c r="F192" s="9">
        <f>[1]Historicals!F160</f>
        <v>278</v>
      </c>
      <c r="G192" s="9">
        <f>[1]Historicals!G160</f>
        <v>438</v>
      </c>
      <c r="H192" s="9">
        <f>[1]Historicals!H160</f>
        <v>278</v>
      </c>
      <c r="I192" s="76">
        <f>[1]Historicals!I160</f>
        <v>222</v>
      </c>
      <c r="J192" s="71">
        <f>+J180*J194</f>
        <v>232.87799999999996</v>
      </c>
      <c r="K192" s="71">
        <f>+K180*K194</f>
        <v>244.28902199999993</v>
      </c>
      <c r="L192" s="71">
        <f>+L180*L194</f>
        <v>256.25918407799992</v>
      </c>
      <c r="M192" s="71">
        <f>+M180*M194</f>
        <v>268.81588409782188</v>
      </c>
      <c r="N192" s="71">
        <f>+N180*N194</f>
        <v>281.98786241861512</v>
      </c>
    </row>
    <row r="193" spans="1:14" x14ac:dyDescent="0.2">
      <c r="A193" s="46" t="s">
        <v>129</v>
      </c>
      <c r="B193" s="47" t="str">
        <f t="shared" ref="B193:N193" si="348">+IFERROR(B192/A192-1,"nm")</f>
        <v>nm</v>
      </c>
      <c r="C193" s="47">
        <f t="shared" si="348"/>
        <v>0.14666666666666672</v>
      </c>
      <c r="D193" s="47">
        <f t="shared" si="348"/>
        <v>7.7519379844961156E-2</v>
      </c>
      <c r="E193" s="47">
        <f t="shared" si="348"/>
        <v>2.877697841726623E-2</v>
      </c>
      <c r="F193" s="47">
        <f t="shared" si="348"/>
        <v>-2.7972027972028024E-2</v>
      </c>
      <c r="G193" s="47">
        <f t="shared" si="348"/>
        <v>0.57553956834532372</v>
      </c>
      <c r="H193" s="47">
        <f t="shared" si="348"/>
        <v>-0.36529680365296802</v>
      </c>
      <c r="I193" s="69">
        <f t="shared" si="348"/>
        <v>-0.20143884892086328</v>
      </c>
      <c r="J193" s="69">
        <f t="shared" si="348"/>
        <v>4.899999999999971E-2</v>
      </c>
      <c r="K193" s="69">
        <f t="shared" si="348"/>
        <v>4.8999999999999932E-2</v>
      </c>
      <c r="L193" s="69">
        <f t="shared" si="348"/>
        <v>4.8999999999999932E-2</v>
      </c>
      <c r="M193" s="69">
        <f t="shared" si="348"/>
        <v>4.8999999999999932E-2</v>
      </c>
      <c r="N193" s="69">
        <f t="shared" si="348"/>
        <v>4.8999999999999932E-2</v>
      </c>
    </row>
    <row r="194" spans="1:14" x14ac:dyDescent="0.2">
      <c r="A194" s="46" t="s">
        <v>133</v>
      </c>
      <c r="B194" s="47">
        <f>+IFERROR(B192/B$180,"nm")</f>
        <v>1.9565217391304348</v>
      </c>
      <c r="C194" s="47">
        <f t="shared" ref="C194:I194" si="349">+IFERROR(C192/C$180,"nm")</f>
        <v>3.5342465753424657</v>
      </c>
      <c r="D194" s="47">
        <f t="shared" si="349"/>
        <v>3.8082191780821919</v>
      </c>
      <c r="E194" s="47">
        <f t="shared" si="349"/>
        <v>3.25</v>
      </c>
      <c r="F194" s="47">
        <f t="shared" si="349"/>
        <v>6.6190476190476186</v>
      </c>
      <c r="G194" s="47">
        <f t="shared" si="349"/>
        <v>14.6</v>
      </c>
      <c r="H194" s="47">
        <f t="shared" si="349"/>
        <v>11.12</v>
      </c>
      <c r="I194" s="69">
        <f t="shared" si="349"/>
        <v>2.1764705882352939</v>
      </c>
      <c r="J194" s="79">
        <f>+I194</f>
        <v>2.1764705882352939</v>
      </c>
      <c r="K194" s="79">
        <f t="shared" ref="K194:N194" si="350">+J194</f>
        <v>2.1764705882352939</v>
      </c>
      <c r="L194" s="79">
        <f t="shared" si="350"/>
        <v>2.1764705882352939</v>
      </c>
      <c r="M194" s="79">
        <f t="shared" si="350"/>
        <v>2.1764705882352939</v>
      </c>
      <c r="N194" s="79">
        <f t="shared" si="350"/>
        <v>2.1764705882352939</v>
      </c>
    </row>
    <row r="195" spans="1:14" x14ac:dyDescent="0.2">
      <c r="A195" s="9" t="s">
        <v>141</v>
      </c>
      <c r="B195" s="9">
        <f>[1]Historicals!B149</f>
        <v>484</v>
      </c>
      <c r="C195" s="9">
        <f>[1]Historicals!C149</f>
        <v>511</v>
      </c>
      <c r="D195" s="9">
        <f>[1]Historicals!D149</f>
        <v>533</v>
      </c>
      <c r="E195" s="9">
        <f>[1]Historicals!E149</f>
        <v>597</v>
      </c>
      <c r="F195" s="9">
        <f>[1]Historicals!F149</f>
        <v>665</v>
      </c>
      <c r="G195" s="9">
        <f>[1]Historicals!G149</f>
        <v>830</v>
      </c>
      <c r="H195" s="9">
        <f>[1]Historicals!H149</f>
        <v>780</v>
      </c>
      <c r="I195" s="76">
        <f>[1]Historicals!I149</f>
        <v>789</v>
      </c>
      <c r="J195" s="71">
        <f>+J180*J197</f>
        <v>827.66099999999994</v>
      </c>
      <c r="K195" s="71">
        <f t="shared" ref="K195:N195" si="351">+K180*K197</f>
        <v>868.21638899999982</v>
      </c>
      <c r="L195" s="71">
        <f t="shared" si="351"/>
        <v>910.75899206099973</v>
      </c>
      <c r="M195" s="71">
        <f t="shared" si="351"/>
        <v>955.38618267198876</v>
      </c>
      <c r="N195" s="71">
        <f t="shared" si="351"/>
        <v>1002.2001056229161</v>
      </c>
    </row>
    <row r="196" spans="1:14" x14ac:dyDescent="0.2">
      <c r="A196" s="46" t="s">
        <v>129</v>
      </c>
      <c r="B196" s="47" t="str">
        <f t="shared" ref="B196:N196" si="352">+IFERROR(B195/A195-1,"nm")</f>
        <v>nm</v>
      </c>
      <c r="C196" s="47">
        <f t="shared" si="352"/>
        <v>5.5785123966942241E-2</v>
      </c>
      <c r="D196" s="47">
        <f t="shared" si="352"/>
        <v>4.3052837573385627E-2</v>
      </c>
      <c r="E196" s="47">
        <f t="shared" si="352"/>
        <v>0.12007504690431525</v>
      </c>
      <c r="F196" s="47">
        <f t="shared" si="352"/>
        <v>0.11390284757118918</v>
      </c>
      <c r="G196" s="47">
        <f t="shared" si="352"/>
        <v>0.24812030075187974</v>
      </c>
      <c r="H196" s="47">
        <f t="shared" si="352"/>
        <v>-6.0240963855421659E-2</v>
      </c>
      <c r="I196" s="69">
        <f t="shared" si="352"/>
        <v>1.1538461538461497E-2</v>
      </c>
      <c r="J196" s="69">
        <f t="shared" si="352"/>
        <v>4.8999999999999932E-2</v>
      </c>
      <c r="K196" s="69">
        <f t="shared" si="352"/>
        <v>4.8999999999999932E-2</v>
      </c>
      <c r="L196" s="69">
        <f t="shared" si="352"/>
        <v>4.8999999999999932E-2</v>
      </c>
      <c r="M196" s="69">
        <f t="shared" si="352"/>
        <v>4.9000000000000155E-2</v>
      </c>
      <c r="N196" s="69">
        <f t="shared" si="352"/>
        <v>4.8999999999999932E-2</v>
      </c>
    </row>
    <row r="197" spans="1:14" x14ac:dyDescent="0.2">
      <c r="A197" s="46" t="s">
        <v>133</v>
      </c>
      <c r="B197" s="47">
        <f>+IFERROR(B195/B$180,"nm")</f>
        <v>4.2086956521739127</v>
      </c>
      <c r="C197" s="47">
        <f t="shared" ref="C197:I197" si="353">+IFERROR(C195/C$180,"nm")</f>
        <v>7</v>
      </c>
      <c r="D197" s="47">
        <f t="shared" si="353"/>
        <v>7.3013698630136989</v>
      </c>
      <c r="E197" s="47">
        <f t="shared" si="353"/>
        <v>6.7840909090909092</v>
      </c>
      <c r="F197" s="47">
        <f t="shared" si="353"/>
        <v>15.833333333333334</v>
      </c>
      <c r="G197" s="47">
        <f t="shared" si="353"/>
        <v>27.666666666666668</v>
      </c>
      <c r="H197" s="47">
        <f t="shared" si="353"/>
        <v>31.2</v>
      </c>
      <c r="I197" s="69">
        <f t="shared" si="353"/>
        <v>7.7352941176470589</v>
      </c>
      <c r="J197" s="79">
        <f>+I197</f>
        <v>7.7352941176470589</v>
      </c>
      <c r="K197" s="79">
        <f t="shared" ref="K197:N197" si="354">+J197</f>
        <v>7.7352941176470589</v>
      </c>
      <c r="L197" s="79">
        <f t="shared" si="354"/>
        <v>7.7352941176470589</v>
      </c>
      <c r="M197" s="79">
        <f t="shared" si="354"/>
        <v>7.7352941176470589</v>
      </c>
      <c r="N197" s="79">
        <f t="shared" si="354"/>
        <v>7.7352941176470589</v>
      </c>
    </row>
    <row r="198" spans="1:14" x14ac:dyDescent="0.2">
      <c r="A198" s="43" t="s">
        <v>108</v>
      </c>
      <c r="B198" s="43"/>
      <c r="C198" s="43"/>
      <c r="D198" s="43"/>
      <c r="E198" s="43"/>
      <c r="F198" s="43"/>
      <c r="G198" s="43"/>
      <c r="H198" s="43"/>
      <c r="I198" s="43">
        <f>I199</f>
        <v>-72</v>
      </c>
      <c r="J198" s="43">
        <f t="shared" ref="J198:N198" si="355">J199</f>
        <v>-75.527999999999992</v>
      </c>
      <c r="K198" s="43">
        <f t="shared" si="355"/>
        <v>-79.228871999999981</v>
      </c>
      <c r="L198" s="43">
        <f t="shared" si="355"/>
        <v>-83.111086727999975</v>
      </c>
      <c r="M198" s="43">
        <f t="shared" si="355"/>
        <v>-87.183529977671967</v>
      </c>
      <c r="N198" s="43">
        <f t="shared" si="355"/>
        <v>-91.455522946577887</v>
      </c>
    </row>
    <row r="199" spans="1:14" x14ac:dyDescent="0.2">
      <c r="A199" s="9" t="s">
        <v>136</v>
      </c>
      <c r="B199" s="9">
        <f>[1]Historicals!B130</f>
        <v>-82</v>
      </c>
      <c r="C199" s="9">
        <f>[1]Historicals!C130</f>
        <v>-86</v>
      </c>
      <c r="D199" s="9">
        <f>[1]Historicals!D130</f>
        <v>75</v>
      </c>
      <c r="E199" s="9">
        <f>[1]Historicals!E130</f>
        <v>26</v>
      </c>
      <c r="F199" s="9">
        <f>[1]Historicals!F130</f>
        <v>-7</v>
      </c>
      <c r="G199" s="9">
        <f>[1]Historicals!G130</f>
        <v>-11</v>
      </c>
      <c r="H199" s="9">
        <f>[1]Historicals!H130</f>
        <v>40</v>
      </c>
      <c r="I199" s="76">
        <f>[1]Historicals!I130</f>
        <v>-72</v>
      </c>
      <c r="J199" s="76">
        <f>I199*(1+J200)</f>
        <v>-75.527999999999992</v>
      </c>
      <c r="K199" s="76">
        <f t="shared" ref="K199:N199" si="356">J199*(1+K200)</f>
        <v>-79.228871999999981</v>
      </c>
      <c r="L199" s="76">
        <f t="shared" si="356"/>
        <v>-83.111086727999975</v>
      </c>
      <c r="M199" s="76">
        <f t="shared" si="356"/>
        <v>-87.183529977671967</v>
      </c>
      <c r="N199" s="76">
        <f t="shared" si="356"/>
        <v>-91.455522946577887</v>
      </c>
    </row>
    <row r="200" spans="1:14" x14ac:dyDescent="0.2">
      <c r="A200" s="44" t="s">
        <v>129</v>
      </c>
      <c r="B200" s="47" t="str">
        <f t="shared" ref="B200:I200" si="357">+IFERROR(B199/A199-1,"nm")</f>
        <v>nm</v>
      </c>
      <c r="C200" s="47">
        <f t="shared" si="357"/>
        <v>4.8780487804878092E-2</v>
      </c>
      <c r="D200" s="47">
        <f t="shared" si="357"/>
        <v>-1.8720930232558139</v>
      </c>
      <c r="E200" s="47">
        <f t="shared" si="357"/>
        <v>-0.65333333333333332</v>
      </c>
      <c r="F200" s="47">
        <f t="shared" si="357"/>
        <v>-1.2692307692307692</v>
      </c>
      <c r="G200" s="47">
        <f t="shared" si="357"/>
        <v>0.5714285714285714</v>
      </c>
      <c r="H200" s="47">
        <f t="shared" si="357"/>
        <v>-4.6363636363636367</v>
      </c>
      <c r="I200" s="69">
        <f t="shared" si="357"/>
        <v>-2.8</v>
      </c>
      <c r="J200" s="69">
        <v>4.9000000000000002E-2</v>
      </c>
      <c r="K200" s="69">
        <v>4.9000000000000002E-2</v>
      </c>
      <c r="L200" s="69">
        <v>4.9000000000000002E-2</v>
      </c>
      <c r="M200" s="69">
        <v>4.9000000000000002E-2</v>
      </c>
      <c r="N200" s="69">
        <v>4.9000000000000002E-2</v>
      </c>
    </row>
    <row r="201" spans="1:14" x14ac:dyDescent="0.2">
      <c r="A201" s="9" t="s">
        <v>130</v>
      </c>
      <c r="B201" s="48">
        <f t="shared" ref="B201:H201" si="358">+B208+B204</f>
        <v>-1022</v>
      </c>
      <c r="C201" s="48">
        <f t="shared" si="358"/>
        <v>-1089</v>
      </c>
      <c r="D201" s="48">
        <f t="shared" si="358"/>
        <v>-633</v>
      </c>
      <c r="E201" s="48">
        <f t="shared" si="358"/>
        <v>-1346</v>
      </c>
      <c r="F201" s="48">
        <f t="shared" si="358"/>
        <v>-1694</v>
      </c>
      <c r="G201" s="48">
        <f t="shared" si="358"/>
        <v>-1855</v>
      </c>
      <c r="H201" s="48">
        <f t="shared" si="358"/>
        <v>-2120</v>
      </c>
      <c r="I201" s="71">
        <f>+I208+I204</f>
        <v>-2085</v>
      </c>
      <c r="J201" s="71">
        <f>+J199*J203</f>
        <v>-2187.1649999999995</v>
      </c>
      <c r="K201" s="71">
        <f t="shared" ref="K201:N201" si="359">+K199*K203</f>
        <v>-2294.3360849999995</v>
      </c>
      <c r="L201" s="71">
        <f t="shared" si="359"/>
        <v>-2406.7585531649993</v>
      </c>
      <c r="M201" s="71">
        <f t="shared" si="359"/>
        <v>-2524.6897222700841</v>
      </c>
      <c r="N201" s="71">
        <f t="shared" si="359"/>
        <v>-2648.3995186613179</v>
      </c>
    </row>
    <row r="202" spans="1:14" x14ac:dyDescent="0.2">
      <c r="A202" s="46" t="s">
        <v>129</v>
      </c>
      <c r="B202" s="47" t="str">
        <f t="shared" ref="B202:H202" si="360">+IFERROR(B201/A201-1,"nm")</f>
        <v>nm</v>
      </c>
      <c r="C202" s="47">
        <f t="shared" si="360"/>
        <v>6.5557729941291498E-2</v>
      </c>
      <c r="D202" s="47">
        <f t="shared" si="360"/>
        <v>-0.41873278236914602</v>
      </c>
      <c r="E202" s="47">
        <f t="shared" si="360"/>
        <v>1.126382306477093</v>
      </c>
      <c r="F202" s="47">
        <f t="shared" si="360"/>
        <v>0.25854383358098065</v>
      </c>
      <c r="G202" s="47">
        <f t="shared" si="360"/>
        <v>9.5041322314049603E-2</v>
      </c>
      <c r="H202" s="47">
        <f t="shared" si="360"/>
        <v>0.14285714285714279</v>
      </c>
      <c r="I202" s="69">
        <f>+IFERROR(I201/H201-1,"nm")</f>
        <v>-1.650943396226412E-2</v>
      </c>
      <c r="J202" s="69">
        <f t="shared" ref="J202:N202" si="361">+IFERROR(J201/I201-1,"nm")</f>
        <v>4.899999999999971E-2</v>
      </c>
      <c r="K202" s="69">
        <f t="shared" si="361"/>
        <v>4.8999999999999932E-2</v>
      </c>
      <c r="L202" s="69">
        <f t="shared" si="361"/>
        <v>4.8999999999999932E-2</v>
      </c>
      <c r="M202" s="69">
        <f t="shared" si="361"/>
        <v>4.8999999999999932E-2</v>
      </c>
      <c r="N202" s="69">
        <f t="shared" si="361"/>
        <v>4.8999999999999932E-2</v>
      </c>
    </row>
    <row r="203" spans="1:14" x14ac:dyDescent="0.2">
      <c r="A203" s="46" t="s">
        <v>131</v>
      </c>
      <c r="B203" s="47">
        <f>+IFERROR(B201/B$199,"nm")</f>
        <v>12.463414634146341</v>
      </c>
      <c r="C203" s="47">
        <f t="shared" ref="C203:I203" si="362">+IFERROR(C201/C$199,"nm")</f>
        <v>12.662790697674419</v>
      </c>
      <c r="D203" s="47">
        <f t="shared" si="362"/>
        <v>-8.44</v>
      </c>
      <c r="E203" s="47">
        <f t="shared" si="362"/>
        <v>-51.769230769230766</v>
      </c>
      <c r="F203" s="47">
        <f t="shared" si="362"/>
        <v>242</v>
      </c>
      <c r="G203" s="47">
        <f t="shared" si="362"/>
        <v>168.63636363636363</v>
      </c>
      <c r="H203" s="47">
        <f t="shared" si="362"/>
        <v>-53</v>
      </c>
      <c r="I203" s="69">
        <f t="shared" si="362"/>
        <v>28.958333333333332</v>
      </c>
      <c r="J203" s="79">
        <f>+I203</f>
        <v>28.958333333333332</v>
      </c>
      <c r="K203" s="79">
        <f t="shared" ref="K203:N203" si="363">+J203</f>
        <v>28.958333333333332</v>
      </c>
      <c r="L203" s="79">
        <f t="shared" si="363"/>
        <v>28.958333333333332</v>
      </c>
      <c r="M203" s="79">
        <f t="shared" si="363"/>
        <v>28.958333333333332</v>
      </c>
      <c r="N203" s="79">
        <f t="shared" si="363"/>
        <v>28.958333333333332</v>
      </c>
    </row>
    <row r="204" spans="1:14" x14ac:dyDescent="0.2">
      <c r="A204" s="9" t="s">
        <v>132</v>
      </c>
      <c r="B204" s="9">
        <f>[1]Historicals!B174</f>
        <v>75</v>
      </c>
      <c r="C204" s="9">
        <f>[1]Historicals!C174</f>
        <v>84</v>
      </c>
      <c r="D204" s="9">
        <f>[1]Historicals!D174</f>
        <v>91</v>
      </c>
      <c r="E204" s="9">
        <f>[1]Historicals!E174</f>
        <v>110</v>
      </c>
      <c r="F204" s="9">
        <f>[1]Historicals!F174</f>
        <v>116</v>
      </c>
      <c r="G204" s="9">
        <f>[1]Historicals!G174</f>
        <v>112</v>
      </c>
      <c r="H204" s="9">
        <f>[1]Historicals!H174</f>
        <v>141</v>
      </c>
      <c r="I204" s="76">
        <f>[1]Historicals!I174</f>
        <v>134</v>
      </c>
      <c r="J204" s="71">
        <f>+J207*J214</f>
        <v>140.56599999999997</v>
      </c>
      <c r="K204" s="71">
        <f t="shared" ref="K204:N204" si="364">+K207*K214</f>
        <v>147.45373399999997</v>
      </c>
      <c r="L204" s="71">
        <f t="shared" si="364"/>
        <v>154.67896696599996</v>
      </c>
      <c r="M204" s="71">
        <f t="shared" si="364"/>
        <v>162.25823634733396</v>
      </c>
      <c r="N204" s="71">
        <f t="shared" si="364"/>
        <v>170.2088899283533</v>
      </c>
    </row>
    <row r="205" spans="1:14" x14ac:dyDescent="0.2">
      <c r="A205" s="46" t="s">
        <v>129</v>
      </c>
      <c r="B205" s="47" t="str">
        <f t="shared" ref="B205:N205" si="365">+IFERROR(B204/A204-1,"nm")</f>
        <v>nm</v>
      </c>
      <c r="C205" s="47">
        <f t="shared" si="365"/>
        <v>0.12000000000000011</v>
      </c>
      <c r="D205" s="47">
        <f t="shared" si="365"/>
        <v>8.3333333333333259E-2</v>
      </c>
      <c r="E205" s="47">
        <f t="shared" si="365"/>
        <v>0.20879120879120872</v>
      </c>
      <c r="F205" s="47">
        <f t="shared" si="365"/>
        <v>5.4545454545454453E-2</v>
      </c>
      <c r="G205" s="47">
        <f t="shared" si="365"/>
        <v>-3.4482758620689613E-2</v>
      </c>
      <c r="H205" s="47">
        <f t="shared" si="365"/>
        <v>0.2589285714285714</v>
      </c>
      <c r="I205" s="69">
        <f t="shared" si="365"/>
        <v>-4.9645390070921946E-2</v>
      </c>
      <c r="J205" s="69">
        <f t="shared" si="365"/>
        <v>4.899999999999971E-2</v>
      </c>
      <c r="K205" s="69">
        <f t="shared" si="365"/>
        <v>4.8999999999999932E-2</v>
      </c>
      <c r="L205" s="69">
        <f t="shared" si="365"/>
        <v>4.8999999999999932E-2</v>
      </c>
      <c r="M205" s="69">
        <f t="shared" si="365"/>
        <v>4.8999999999999932E-2</v>
      </c>
      <c r="N205" s="69">
        <f t="shared" si="365"/>
        <v>4.8999999999999932E-2</v>
      </c>
    </row>
    <row r="206" spans="1:14" x14ac:dyDescent="0.2">
      <c r="A206" s="46" t="s">
        <v>133</v>
      </c>
      <c r="B206" s="47">
        <f>+IFERROR(B204/B$199,"nm")</f>
        <v>-0.91463414634146345</v>
      </c>
      <c r="C206" s="47">
        <f t="shared" ref="C206:I206" si="366">+IFERROR(C204/C$199,"nm")</f>
        <v>-0.97674418604651159</v>
      </c>
      <c r="D206" s="47">
        <f t="shared" si="366"/>
        <v>1.2133333333333334</v>
      </c>
      <c r="E206" s="47">
        <f t="shared" si="366"/>
        <v>4.2307692307692308</v>
      </c>
      <c r="F206" s="47">
        <f t="shared" si="366"/>
        <v>-16.571428571428573</v>
      </c>
      <c r="G206" s="47">
        <f t="shared" si="366"/>
        <v>-10.181818181818182</v>
      </c>
      <c r="H206" s="47">
        <f t="shared" si="366"/>
        <v>3.5249999999999999</v>
      </c>
      <c r="I206" s="69">
        <f t="shared" si="366"/>
        <v>-1.8611111111111112</v>
      </c>
      <c r="J206" s="69">
        <f t="shared" ref="J206:N206" si="367">+IFERROR(J204/J$21,"nm")</f>
        <v>7.6590203236528076E-3</v>
      </c>
      <c r="K206" s="69">
        <f t="shared" si="367"/>
        <v>8.0343123195117955E-3</v>
      </c>
      <c r="L206" s="69">
        <f t="shared" si="367"/>
        <v>8.4279936231678731E-3</v>
      </c>
      <c r="M206" s="69">
        <f t="shared" si="367"/>
        <v>8.8409653107030979E-3</v>
      </c>
      <c r="N206" s="69">
        <f t="shared" si="367"/>
        <v>9.2741726109275488E-3</v>
      </c>
    </row>
    <row r="207" spans="1:14" x14ac:dyDescent="0.2">
      <c r="A207" s="46" t="s">
        <v>140</v>
      </c>
      <c r="B207" s="47">
        <f t="shared" ref="B207:I207" si="368">+IFERROR(B204/B214,"nm")</f>
        <v>0.10518934081346423</v>
      </c>
      <c r="C207" s="47">
        <f t="shared" si="368"/>
        <v>8.9647812166488788E-2</v>
      </c>
      <c r="D207" s="47">
        <f t="shared" si="368"/>
        <v>7.3505654281098551E-2</v>
      </c>
      <c r="E207" s="47">
        <f t="shared" si="368"/>
        <v>7.586206896551724E-2</v>
      </c>
      <c r="F207" s="47">
        <f t="shared" si="368"/>
        <v>6.9336521219366412E-2</v>
      </c>
      <c r="G207" s="47">
        <f t="shared" si="368"/>
        <v>5.845511482254697E-2</v>
      </c>
      <c r="H207" s="47">
        <f t="shared" si="368"/>
        <v>7.5401069518716571E-2</v>
      </c>
      <c r="I207" s="69">
        <f t="shared" si="368"/>
        <v>7.374793615850303E-2</v>
      </c>
      <c r="J207" s="79">
        <f>+I207</f>
        <v>7.374793615850303E-2</v>
      </c>
      <c r="K207" s="79">
        <f t="shared" ref="K207:N207" si="369">+J207</f>
        <v>7.374793615850303E-2</v>
      </c>
      <c r="L207" s="79">
        <f t="shared" si="369"/>
        <v>7.374793615850303E-2</v>
      </c>
      <c r="M207" s="79">
        <f t="shared" si="369"/>
        <v>7.374793615850303E-2</v>
      </c>
      <c r="N207" s="79">
        <f t="shared" si="369"/>
        <v>7.374793615850303E-2</v>
      </c>
    </row>
    <row r="208" spans="1:14" x14ac:dyDescent="0.2">
      <c r="A208" s="9" t="s">
        <v>134</v>
      </c>
      <c r="B208" s="9">
        <f>[1]Historicals!B141</f>
        <v>-1097</v>
      </c>
      <c r="C208" s="9">
        <f>[1]Historicals!C141</f>
        <v>-1173</v>
      </c>
      <c r="D208" s="9">
        <f>[1]Historicals!D141</f>
        <v>-724</v>
      </c>
      <c r="E208" s="9">
        <f>[1]Historicals!E141</f>
        <v>-1456</v>
      </c>
      <c r="F208" s="9">
        <f>[1]Historicals!F141</f>
        <v>-1810</v>
      </c>
      <c r="G208" s="9">
        <f>[1]Historicals!G141</f>
        <v>-1967</v>
      </c>
      <c r="H208" s="9">
        <f>[1]Historicals!H141</f>
        <v>-2261</v>
      </c>
      <c r="I208" s="76">
        <f>[1]Historicals!I141</f>
        <v>-2219</v>
      </c>
      <c r="J208" s="76">
        <f>+J201-J204</f>
        <v>-2327.7309999999993</v>
      </c>
      <c r="K208" s="76">
        <f t="shared" ref="K208:N208" si="370">+K201-K204</f>
        <v>-2441.7898189999996</v>
      </c>
      <c r="L208" s="76">
        <f t="shared" si="370"/>
        <v>-2561.4375201309995</v>
      </c>
      <c r="M208" s="76">
        <f t="shared" si="370"/>
        <v>-2686.947958617418</v>
      </c>
      <c r="N208" s="76">
        <f t="shared" si="370"/>
        <v>-2818.6084085896709</v>
      </c>
    </row>
    <row r="209" spans="1:14" x14ac:dyDescent="0.2">
      <c r="A209" s="46" t="s">
        <v>129</v>
      </c>
      <c r="B209" s="47" t="str">
        <f t="shared" ref="B209:N209" si="371">+IFERROR(B208/A208-1,"nm")</f>
        <v>nm</v>
      </c>
      <c r="C209" s="47">
        <f t="shared" si="371"/>
        <v>6.9279854147675568E-2</v>
      </c>
      <c r="D209" s="47">
        <f t="shared" si="371"/>
        <v>-0.38277919863597609</v>
      </c>
      <c r="E209" s="47">
        <f t="shared" si="371"/>
        <v>1.0110497237569063</v>
      </c>
      <c r="F209" s="47">
        <f t="shared" si="371"/>
        <v>0.24313186813186816</v>
      </c>
      <c r="G209" s="47">
        <f t="shared" si="371"/>
        <v>8.6740331491712785E-2</v>
      </c>
      <c r="H209" s="47">
        <f t="shared" si="371"/>
        <v>0.14946619217081847</v>
      </c>
      <c r="I209" s="69">
        <f t="shared" si="371"/>
        <v>-1.8575851393188847E-2</v>
      </c>
      <c r="J209" s="69">
        <f t="shared" si="371"/>
        <v>4.899999999999971E-2</v>
      </c>
      <c r="K209" s="69">
        <f t="shared" si="371"/>
        <v>4.9000000000000155E-2</v>
      </c>
      <c r="L209" s="69">
        <f t="shared" si="371"/>
        <v>4.8999999999999932E-2</v>
      </c>
      <c r="M209" s="69">
        <f t="shared" si="371"/>
        <v>4.899999999999971E-2</v>
      </c>
      <c r="N209" s="69">
        <f t="shared" si="371"/>
        <v>4.899999999999971E-2</v>
      </c>
    </row>
    <row r="210" spans="1:14" x14ac:dyDescent="0.2">
      <c r="A210" s="46" t="s">
        <v>131</v>
      </c>
      <c r="B210" s="47">
        <f>+IFERROR(B208/B$199,"nm")</f>
        <v>13.378048780487806</v>
      </c>
      <c r="C210" s="47">
        <f t="shared" ref="C210:N210" si="372">+IFERROR(C208/C$199,"nm")</f>
        <v>13.63953488372093</v>
      </c>
      <c r="D210" s="47">
        <f t="shared" si="372"/>
        <v>-9.6533333333333342</v>
      </c>
      <c r="E210" s="47">
        <f t="shared" si="372"/>
        <v>-56</v>
      </c>
      <c r="F210" s="47">
        <f t="shared" si="372"/>
        <v>258.57142857142856</v>
      </c>
      <c r="G210" s="47">
        <f t="shared" si="372"/>
        <v>178.81818181818181</v>
      </c>
      <c r="H210" s="47">
        <f t="shared" si="372"/>
        <v>-56.524999999999999</v>
      </c>
      <c r="I210" s="69">
        <f t="shared" si="372"/>
        <v>30.819444444444443</v>
      </c>
      <c r="J210" s="69">
        <f t="shared" si="372"/>
        <v>30.819444444444439</v>
      </c>
      <c r="K210" s="69">
        <f t="shared" si="372"/>
        <v>30.819444444444446</v>
      </c>
      <c r="L210" s="69">
        <f t="shared" si="372"/>
        <v>30.819444444444446</v>
      </c>
      <c r="M210" s="69">
        <f t="shared" si="372"/>
        <v>30.819444444444443</v>
      </c>
      <c r="N210" s="69">
        <f t="shared" si="372"/>
        <v>30.819444444444439</v>
      </c>
    </row>
    <row r="211" spans="1:14" x14ac:dyDescent="0.2">
      <c r="A211" s="9" t="s">
        <v>135</v>
      </c>
      <c r="B211" s="9">
        <f>[1]Historicals!B163</f>
        <v>104</v>
      </c>
      <c r="C211" s="9">
        <f>[1]Historicals!C163</f>
        <v>264</v>
      </c>
      <c r="D211" s="9">
        <f>[1]Historicals!D163</f>
        <v>291</v>
      </c>
      <c r="E211" s="9">
        <f>[1]Historicals!E163</f>
        <v>159</v>
      </c>
      <c r="F211" s="9">
        <f>[1]Historicals!F163</f>
        <v>377</v>
      </c>
      <c r="G211" s="9">
        <f>[1]Historicals!G163</f>
        <v>318</v>
      </c>
      <c r="H211" s="9">
        <f>[1]Historicals!H163</f>
        <v>11</v>
      </c>
      <c r="I211" s="76">
        <f>[1]Historicals!I163</f>
        <v>50</v>
      </c>
      <c r="J211" s="71">
        <f>+J199*J213</f>
        <v>52.449999999999996</v>
      </c>
      <c r="K211" s="71">
        <f t="shared" ref="K211:N211" si="373">+K199*K213</f>
        <v>55.020049999999983</v>
      </c>
      <c r="L211" s="71">
        <f t="shared" si="373"/>
        <v>57.716032449999979</v>
      </c>
      <c r="M211" s="71">
        <f t="shared" si="373"/>
        <v>60.544118040049973</v>
      </c>
      <c r="N211" s="71">
        <f t="shared" si="373"/>
        <v>63.510779824012417</v>
      </c>
    </row>
    <row r="212" spans="1:14" x14ac:dyDescent="0.2">
      <c r="A212" s="46" t="s">
        <v>129</v>
      </c>
      <c r="B212" s="47" t="str">
        <f t="shared" ref="B212:N212" si="374">+IFERROR(B211/A211-1,"nm")</f>
        <v>nm</v>
      </c>
      <c r="C212" s="47">
        <f t="shared" si="374"/>
        <v>1.5384615384615383</v>
      </c>
      <c r="D212" s="47">
        <f t="shared" si="374"/>
        <v>0.10227272727272729</v>
      </c>
      <c r="E212" s="47">
        <f t="shared" si="374"/>
        <v>-0.45360824742268047</v>
      </c>
      <c r="F212" s="47">
        <f t="shared" si="374"/>
        <v>1.3710691823899372</v>
      </c>
      <c r="G212" s="47">
        <f t="shared" si="374"/>
        <v>-0.156498673740053</v>
      </c>
      <c r="H212" s="47">
        <f t="shared" si="374"/>
        <v>-0.96540880503144655</v>
      </c>
      <c r="I212" s="69">
        <f t="shared" si="374"/>
        <v>3.5454545454545459</v>
      </c>
      <c r="J212" s="69">
        <f t="shared" si="374"/>
        <v>4.8999999999999932E-2</v>
      </c>
      <c r="K212" s="69">
        <f t="shared" si="374"/>
        <v>4.899999999999971E-2</v>
      </c>
      <c r="L212" s="69">
        <f t="shared" si="374"/>
        <v>4.8999999999999932E-2</v>
      </c>
      <c r="M212" s="69">
        <f t="shared" si="374"/>
        <v>4.8999999999999932E-2</v>
      </c>
      <c r="N212" s="69">
        <f t="shared" si="374"/>
        <v>4.8999999999999932E-2</v>
      </c>
    </row>
    <row r="213" spans="1:14" x14ac:dyDescent="0.2">
      <c r="A213" s="46" t="s">
        <v>133</v>
      </c>
      <c r="B213" s="47">
        <f>+IFERROR(B211/B$199,"nm")</f>
        <v>-1.2682926829268293</v>
      </c>
      <c r="C213" s="47">
        <f t="shared" ref="C213:I213" si="375">+IFERROR(C211/C$199,"nm")</f>
        <v>-3.0697674418604652</v>
      </c>
      <c r="D213" s="47">
        <f t="shared" si="375"/>
        <v>3.88</v>
      </c>
      <c r="E213" s="47">
        <f t="shared" si="375"/>
        <v>6.115384615384615</v>
      </c>
      <c r="F213" s="47">
        <f t="shared" si="375"/>
        <v>-53.857142857142854</v>
      </c>
      <c r="G213" s="47">
        <f t="shared" si="375"/>
        <v>-28.90909090909091</v>
      </c>
      <c r="H213" s="47">
        <f t="shared" si="375"/>
        <v>0.27500000000000002</v>
      </c>
      <c r="I213" s="69">
        <f t="shared" si="375"/>
        <v>-0.69444444444444442</v>
      </c>
      <c r="J213" s="79">
        <f>+I213</f>
        <v>-0.69444444444444442</v>
      </c>
      <c r="K213" s="79">
        <f t="shared" ref="K213:N213" si="376">+J213</f>
        <v>-0.69444444444444442</v>
      </c>
      <c r="L213" s="79">
        <f t="shared" si="376"/>
        <v>-0.69444444444444442</v>
      </c>
      <c r="M213" s="79">
        <f t="shared" si="376"/>
        <v>-0.69444444444444442</v>
      </c>
      <c r="N213" s="79">
        <f t="shared" si="376"/>
        <v>-0.69444444444444442</v>
      </c>
    </row>
    <row r="214" spans="1:14" x14ac:dyDescent="0.2">
      <c r="A214" s="9" t="s">
        <v>141</v>
      </c>
      <c r="B214" s="9">
        <f>[1]Historicals!B152</f>
        <v>713</v>
      </c>
      <c r="C214" s="9">
        <f>[1]Historicals!C152</f>
        <v>937</v>
      </c>
      <c r="D214" s="9">
        <f>[1]Historicals!D152</f>
        <v>1238</v>
      </c>
      <c r="E214" s="9">
        <f>[1]Historicals!E152</f>
        <v>1450</v>
      </c>
      <c r="F214" s="9">
        <f>[1]Historicals!F152</f>
        <v>1673</v>
      </c>
      <c r="G214" s="9">
        <f>[1]Historicals!G152</f>
        <v>1916</v>
      </c>
      <c r="H214" s="9">
        <f>[1]Historicals!H152</f>
        <v>1870</v>
      </c>
      <c r="I214" s="76">
        <f>[1]Historicals!I152</f>
        <v>1817</v>
      </c>
      <c r="J214" s="71">
        <f>+J199*J216</f>
        <v>1906.0329999999997</v>
      </c>
      <c r="K214" s="71">
        <f>+K199*K216</f>
        <v>1999.4286169999996</v>
      </c>
      <c r="L214" s="71">
        <f>+L199*L216</f>
        <v>2097.4006192329994</v>
      </c>
      <c r="M214" s="71">
        <f>+M199*M216</f>
        <v>2200.1732495754163</v>
      </c>
      <c r="N214" s="71">
        <f>+N199*N216</f>
        <v>2307.9817388046113</v>
      </c>
    </row>
    <row r="215" spans="1:14" x14ac:dyDescent="0.2">
      <c r="A215" s="46" t="s">
        <v>129</v>
      </c>
      <c r="B215" s="47" t="str">
        <f t="shared" ref="B215:N215" si="377">+IFERROR(B214/A214-1,"nm")</f>
        <v>nm</v>
      </c>
      <c r="C215" s="47">
        <f t="shared" si="377"/>
        <v>0.31416549789621318</v>
      </c>
      <c r="D215" s="47">
        <f t="shared" si="377"/>
        <v>0.32123799359658478</v>
      </c>
      <c r="E215" s="47">
        <f t="shared" si="377"/>
        <v>0.17124394184168024</v>
      </c>
      <c r="F215" s="47">
        <f t="shared" si="377"/>
        <v>0.15379310344827579</v>
      </c>
      <c r="G215" s="47">
        <f t="shared" si="377"/>
        <v>0.14524805738194857</v>
      </c>
      <c r="H215" s="47">
        <f t="shared" si="377"/>
        <v>-2.4008350730688965E-2</v>
      </c>
      <c r="I215" s="69">
        <f t="shared" si="377"/>
        <v>-2.8342245989304793E-2</v>
      </c>
      <c r="J215" s="69">
        <f t="shared" si="377"/>
        <v>4.899999999999971E-2</v>
      </c>
      <c r="K215" s="69">
        <f t="shared" si="377"/>
        <v>4.8999999999999932E-2</v>
      </c>
      <c r="L215" s="69">
        <f t="shared" si="377"/>
        <v>4.8999999999999932E-2</v>
      </c>
      <c r="M215" s="69">
        <f t="shared" si="377"/>
        <v>4.8999999999999932E-2</v>
      </c>
      <c r="N215" s="69">
        <f t="shared" si="377"/>
        <v>4.899999999999971E-2</v>
      </c>
    </row>
    <row r="216" spans="1:14" x14ac:dyDescent="0.2">
      <c r="A216" s="46" t="s">
        <v>133</v>
      </c>
      <c r="B216" s="47">
        <f>+IFERROR(B214/B$199,"nm")</f>
        <v>-8.6951219512195124</v>
      </c>
      <c r="C216" s="47">
        <f t="shared" ref="C216:I216" si="378">+IFERROR(C214/C$199,"nm")</f>
        <v>-10.895348837209303</v>
      </c>
      <c r="D216" s="47">
        <f t="shared" si="378"/>
        <v>16.506666666666668</v>
      </c>
      <c r="E216" s="47">
        <f t="shared" si="378"/>
        <v>55.769230769230766</v>
      </c>
      <c r="F216" s="47">
        <f t="shared" si="378"/>
        <v>-239</v>
      </c>
      <c r="G216" s="47">
        <f t="shared" si="378"/>
        <v>-174.18181818181819</v>
      </c>
      <c r="H216" s="47">
        <f t="shared" si="378"/>
        <v>46.75</v>
      </c>
      <c r="I216" s="69">
        <f t="shared" si="378"/>
        <v>-25.236111111111111</v>
      </c>
      <c r="J216" s="79">
        <f>+I216</f>
        <v>-25.236111111111111</v>
      </c>
      <c r="K216" s="79">
        <f t="shared" ref="K216:N216" si="379">+J216</f>
        <v>-25.236111111111111</v>
      </c>
      <c r="L216" s="79">
        <f t="shared" si="379"/>
        <v>-25.236111111111111</v>
      </c>
      <c r="M216" s="79">
        <f t="shared" si="379"/>
        <v>-25.236111111111111</v>
      </c>
      <c r="N216" s="79">
        <f t="shared" si="379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topLeftCell="A40" workbookViewId="0">
      <selection activeCell="O63" sqref="O63"/>
    </sheetView>
  </sheetViews>
  <sheetFormatPr baseColWidth="10" defaultColWidth="8.83203125" defaultRowHeight="15" x14ac:dyDescent="0.2"/>
  <cols>
    <col min="1" max="1" width="48.83203125" customWidth="1"/>
    <col min="2" max="2" width="15.1640625" customWidth="1"/>
    <col min="3" max="14" width="11.83203125" customWidth="1"/>
    <col min="15" max="15" width="39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48998.789999999994</v>
      </c>
      <c r="K3" s="9">
        <f>'Segmental forecast'!K3</f>
        <v>51399.730709999989</v>
      </c>
      <c r="L3" s="9">
        <f>'Segmental forecast'!L3</f>
        <v>53918.317514789982</v>
      </c>
      <c r="M3" s="9">
        <f>'Segmental forecast'!M3</f>
        <v>56560.315073014688</v>
      </c>
      <c r="N3" s="9">
        <f>'Segmental forecast'!N3</f>
        <v>59331.770511592404</v>
      </c>
      <c r="O3" t="s">
        <v>197</v>
      </c>
    </row>
    <row r="4" spans="1:15" x14ac:dyDescent="0.2">
      <c r="A4" s="42" t="s">
        <v>129</v>
      </c>
      <c r="B4" s="55" t="str">
        <f>'Segmental forecast'!B4</f>
        <v>nm</v>
      </c>
      <c r="C4" s="55">
        <f>'Segmental forecast'!C4</f>
        <v>5.8004640371229765E-2</v>
      </c>
      <c r="D4" s="55">
        <f>'Segmental forecast'!D4</f>
        <v>6.0971089696071123E-2</v>
      </c>
      <c r="E4" s="55">
        <f>'Segmental forecast'!E4</f>
        <v>5.95924308588065E-2</v>
      </c>
      <c r="F4" s="55">
        <f>'Segmental forecast'!F4</f>
        <v>7.4731433909388079E-2</v>
      </c>
      <c r="G4" s="55">
        <f>'Segmental forecast'!G4</f>
        <v>-4.3817266150267153E-2</v>
      </c>
      <c r="H4" s="55">
        <f>'Segmental forecast'!H4</f>
        <v>0.19076009945726269</v>
      </c>
      <c r="I4" s="55">
        <f>'Segmental forecast'!I4</f>
        <v>4.8767344739323759E-2</v>
      </c>
      <c r="J4" s="55">
        <f>'Segmental forecast'!J4</f>
        <v>4.9000000000000002E-2</v>
      </c>
      <c r="K4" s="55">
        <f>'Segmental forecast'!K4</f>
        <v>4.9000000000000002E-2</v>
      </c>
      <c r="L4" s="55">
        <f>'Segmental forecast'!L4</f>
        <v>4.9000000000000002E-2</v>
      </c>
      <c r="M4" s="55">
        <f>'Segmental forecast'!M4</f>
        <v>4.9000000000000002E-2</v>
      </c>
      <c r="N4" s="55">
        <f>'Segmental forecast'!N4</f>
        <v>4.9000000000000002E-2</v>
      </c>
    </row>
    <row r="5" spans="1:15" x14ac:dyDescent="0.2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7944.0769999999993</v>
      </c>
      <c r="K5" s="9">
        <f>'Segmental forecast'!K5</f>
        <v>8333.3367729999973</v>
      </c>
      <c r="L5" s="9">
        <f>'Segmental forecast'!L5</f>
        <v>8741.6702748769967</v>
      </c>
      <c r="M5" s="9">
        <f>'Segmental forecast'!M5</f>
        <v>9170.0121183459687</v>
      </c>
      <c r="N5" s="9">
        <f>'Segmental forecast'!N5</f>
        <v>9619.3427121449204</v>
      </c>
    </row>
    <row r="6" spans="1:15" x14ac:dyDescent="0.2">
      <c r="A6" s="50" t="s">
        <v>132</v>
      </c>
      <c r="B6" s="56">
        <f>'Segmental forecast'!B8</f>
        <v>606</v>
      </c>
      <c r="C6" s="56">
        <f>'Segmental forecast'!C8</f>
        <v>649</v>
      </c>
      <c r="D6" s="56">
        <f>'Segmental forecast'!D8</f>
        <v>706</v>
      </c>
      <c r="E6" s="56">
        <f>'Segmental forecast'!E8</f>
        <v>747</v>
      </c>
      <c r="F6" s="56">
        <f>'Segmental forecast'!F8</f>
        <v>705</v>
      </c>
      <c r="G6" s="56">
        <f>'Segmental forecast'!G8</f>
        <v>721</v>
      </c>
      <c r="H6" s="56">
        <f>'Segmental forecast'!H8</f>
        <v>744</v>
      </c>
      <c r="I6" s="56">
        <f>'Segmental forecast'!I8</f>
        <v>717</v>
      </c>
      <c r="J6" s="56">
        <f>'Segmental forecast'!J8</f>
        <v>752.13299999999992</v>
      </c>
      <c r="K6" s="56">
        <f>'Segmental forecast'!K8</f>
        <v>788.9875169999998</v>
      </c>
      <c r="L6" s="56">
        <f>'Segmental forecast'!L8</f>
        <v>827.6479053329997</v>
      </c>
      <c r="M6" s="56">
        <f>'Segmental forecast'!M8</f>
        <v>868.20265269431661</v>
      </c>
      <c r="N6" s="56">
        <f>'Segmental forecast'!N8</f>
        <v>910.74458267633804</v>
      </c>
    </row>
    <row r="7" spans="1:15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7191.9439999999995</v>
      </c>
      <c r="K7" s="5">
        <f>'Segmental forecast'!K11</f>
        <v>7544.3492559999977</v>
      </c>
      <c r="L7" s="5">
        <f>'Segmental forecast'!L11</f>
        <v>7914.0223695439972</v>
      </c>
      <c r="M7" s="5">
        <f>'Segmental forecast'!M11</f>
        <v>8301.8094656516514</v>
      </c>
      <c r="N7" s="5">
        <f>'Segmental forecast'!N11</f>
        <v>8708.5981294685826</v>
      </c>
    </row>
    <row r="8" spans="1:15" x14ac:dyDescent="0.2">
      <c r="A8" s="42" t="s">
        <v>129</v>
      </c>
      <c r="B8" s="72" t="str">
        <f>'Segmental forecast'!B12</f>
        <v>nm</v>
      </c>
      <c r="C8" s="72">
        <f>'Segmental forecast'!C12</f>
        <v>9.6621781242617555E-2</v>
      </c>
      <c r="D8" s="72">
        <f>'Segmental forecast'!D12</f>
        <v>6.5273588970271357E-2</v>
      </c>
      <c r="E8" s="72">
        <f>'Segmental forecast'!E12</f>
        <v>-0.11445904954499497</v>
      </c>
      <c r="F8" s="72">
        <f>'Segmental forecast'!F12</f>
        <v>0.10755880337976698</v>
      </c>
      <c r="G8" s="72">
        <f>'Segmental forecast'!G12</f>
        <v>-0.38639175257731961</v>
      </c>
      <c r="H8" s="72">
        <f>'Segmental forecast'!H12</f>
        <v>1.32627688172043</v>
      </c>
      <c r="I8" s="72">
        <f>'Segmental forecast'!I12</f>
        <v>-9.67788530983682E-3</v>
      </c>
      <c r="J8" s="72">
        <f>'Segmental forecast'!J12</f>
        <v>4.8999999999999932E-2</v>
      </c>
      <c r="K8" s="72">
        <f>'Segmental forecast'!K12</f>
        <v>4.899999999999971E-2</v>
      </c>
      <c r="L8" s="72">
        <f>'Segmental forecast'!L12</f>
        <v>4.8999999999999932E-2</v>
      </c>
      <c r="M8" s="72">
        <f>'Segmental forecast'!M12</f>
        <v>4.899999999999971E-2</v>
      </c>
      <c r="N8" s="72">
        <f>'Segmental forecast'!N12</f>
        <v>4.8999999999999932E-2</v>
      </c>
    </row>
    <row r="9" spans="1:15" x14ac:dyDescent="0.2">
      <c r="A9" s="42" t="s">
        <v>131</v>
      </c>
      <c r="B9" s="55">
        <f>'Segmental forecast'!B13</f>
        <v>0.13832881278389594</v>
      </c>
      <c r="C9" s="55">
        <f>'Segmental forecast'!C13</f>
        <v>0.14337781072399308</v>
      </c>
      <c r="D9" s="55">
        <f>'Segmental forecast'!D13</f>
        <v>0.14395924308588065</v>
      </c>
      <c r="E9" s="55">
        <f>'Segmental forecast'!E13</f>
        <v>0.12031211363573921</v>
      </c>
      <c r="F9" s="55">
        <f>'Segmental forecast'!F13</f>
        <v>0.12398701331901731</v>
      </c>
      <c r="G9" s="55">
        <f>'Segmental forecast'!G13</f>
        <v>7.9565810229126011E-2</v>
      </c>
      <c r="H9" s="55">
        <f>'Segmental forecast'!H13</f>
        <v>0.1554402981723472</v>
      </c>
      <c r="I9" s="55">
        <f>'Segmental forecast'!I13</f>
        <v>0.14677799186469706</v>
      </c>
      <c r="J9" s="55">
        <f>'Segmental forecast'!J13</f>
        <v>0.14677799186469709</v>
      </c>
      <c r="K9" s="55">
        <f>'Segmental forecast'!K13</f>
        <v>0.14677799186469706</v>
      </c>
      <c r="L9" s="55">
        <f>'Segmental forecast'!L13</f>
        <v>0.14677799186469706</v>
      </c>
      <c r="M9" s="55">
        <f>'Segmental forecast'!M13</f>
        <v>0.14677799186469703</v>
      </c>
      <c r="N9" s="55">
        <f>'Segmental forecast'!N13</f>
        <v>0.14677799186469706</v>
      </c>
    </row>
    <row r="10" spans="1:15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 cm="1">
        <f t="array" ref="J10:N10">FORECAST(J1:N1,B10:I10,B1:I1)</f>
        <v>231.64285714285506</v>
      </c>
      <c r="K10" s="3">
        <v>261.86904761904589</v>
      </c>
      <c r="L10" s="3">
        <v>292.09523809523671</v>
      </c>
      <c r="M10" s="3">
        <v>322.32142857142753</v>
      </c>
      <c r="N10" s="3">
        <v>352.54761904761835</v>
      </c>
    </row>
    <row r="11" spans="1:15" x14ac:dyDescent="0.2">
      <c r="A11" s="4" t="s">
        <v>150</v>
      </c>
      <c r="B11" s="5">
        <f>B7-B10</f>
        <v>4205</v>
      </c>
      <c r="C11" s="5">
        <f t="shared" ref="C11:N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>I7-I10</f>
        <v>6651</v>
      </c>
      <c r="J11" s="5">
        <f>J7-J10</f>
        <v>6960.3011428571444</v>
      </c>
      <c r="K11" s="5">
        <f t="shared" si="2"/>
        <v>7282.4802083809518</v>
      </c>
      <c r="L11" s="5">
        <f t="shared" si="2"/>
        <v>7621.9271314487605</v>
      </c>
      <c r="M11" s="5">
        <f t="shared" si="2"/>
        <v>7979.4880370802239</v>
      </c>
      <c r="N11" s="5">
        <f t="shared" si="2"/>
        <v>8356.0505104209642</v>
      </c>
    </row>
    <row r="12" spans="1:15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 cm="1">
        <f t="array" ref="J12:N12">FORECAST(J1:N1,B12:I12,B1:I1)</f>
        <v>698.21428571428987</v>
      </c>
      <c r="K12" s="3">
        <v>645.26190476190823</v>
      </c>
      <c r="L12" s="3">
        <v>592.30952380952658</v>
      </c>
      <c r="M12" s="3">
        <v>539.35714285714494</v>
      </c>
      <c r="N12" s="3">
        <v>486.40476190476329</v>
      </c>
    </row>
    <row r="13" spans="1:15" x14ac:dyDescent="0.2">
      <c r="A13" s="51" t="s">
        <v>151</v>
      </c>
      <c r="B13" s="57">
        <f>B11/B12</f>
        <v>4.5118025751072963</v>
      </c>
      <c r="C13" s="57">
        <f t="shared" ref="C13:I13" si="3">C11/C12</f>
        <v>5.3568945538818076</v>
      </c>
      <c r="D13" s="57">
        <f t="shared" si="3"/>
        <v>7.5634674922600622</v>
      </c>
      <c r="E13" s="57">
        <f t="shared" si="3"/>
        <v>1.8081103678929766</v>
      </c>
      <c r="F13" s="57">
        <f t="shared" si="3"/>
        <v>6.2189119170984455</v>
      </c>
      <c r="G13" s="57">
        <f t="shared" si="3"/>
        <v>8.2959770114942533</v>
      </c>
      <c r="H13" s="57">
        <f t="shared" si="3"/>
        <v>7.1316916488222697</v>
      </c>
      <c r="I13" s="57">
        <f t="shared" si="3"/>
        <v>10.993388429752066</v>
      </c>
      <c r="J13" s="5" cm="1">
        <f t="array" ref="J13:N13">FORECAST(J1:N1,B13:I13,B1:I1)</f>
        <v>9.7450349583309617</v>
      </c>
      <c r="K13" s="5">
        <v>10.469480393618142</v>
      </c>
      <c r="L13" s="5">
        <v>11.193925828905321</v>
      </c>
      <c r="M13" s="5">
        <v>11.918371264192501</v>
      </c>
      <c r="N13" s="5">
        <v>12.642816699479681</v>
      </c>
    </row>
    <row r="14" spans="1:15" ht="16" thickBot="1" x14ac:dyDescent="0.25">
      <c r="A14" s="6" t="s">
        <v>152</v>
      </c>
      <c r="B14" s="7">
        <f>Historicals!B12</f>
        <v>3273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3">
        <f>SUM(J11-J12)</f>
        <v>6262.0868571428546</v>
      </c>
      <c r="K14" s="3">
        <f t="shared" ref="K14:N14" si="4">SUM(K11-K12)</f>
        <v>6637.2183036190436</v>
      </c>
      <c r="L14" s="3">
        <f t="shared" si="4"/>
        <v>7029.6176076392339</v>
      </c>
      <c r="M14" s="3">
        <f t="shared" si="4"/>
        <v>7440.1308942230789</v>
      </c>
      <c r="N14" s="3">
        <f t="shared" si="4"/>
        <v>7869.6457485162009</v>
      </c>
    </row>
    <row r="15" spans="1:15" ht="16" thickTop="1" x14ac:dyDescent="0.2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5" cm="1">
        <f t="array" ref="J15:N15">FORECAST(J1:N1,B15:I15,B1:I1)</f>
        <v>1548.3571428571377</v>
      </c>
      <c r="K15" s="5">
        <v>1523.1976190476198</v>
      </c>
      <c r="L15" s="5">
        <v>1498.0380952380947</v>
      </c>
      <c r="M15" s="5">
        <v>1472.8785714285696</v>
      </c>
      <c r="N15" s="5">
        <v>1447.7190476190444</v>
      </c>
      <c r="O15" t="s">
        <v>198</v>
      </c>
    </row>
    <row r="16" spans="1:15" x14ac:dyDescent="0.2">
      <c r="A16" t="s">
        <v>154</v>
      </c>
      <c r="B16" s="58">
        <f>B14/B15</f>
        <v>1.8504070556309362</v>
      </c>
      <c r="C16" s="58">
        <f t="shared" ref="C16:I16" si="5">C14/C15</f>
        <v>2.1578192252510759</v>
      </c>
      <c r="D16" s="58">
        <f t="shared" si="5"/>
        <v>2.5059101654846336</v>
      </c>
      <c r="E16" s="58">
        <f t="shared" si="5"/>
        <v>1.1650895063588693</v>
      </c>
      <c r="F16" s="58">
        <f t="shared" si="5"/>
        <v>2.4894957983193278</v>
      </c>
      <c r="G16" s="58">
        <f t="shared" si="5"/>
        <v>1.5952500628298569</v>
      </c>
      <c r="H16" s="58">
        <f t="shared" si="5"/>
        <v>3.5584689946563937</v>
      </c>
      <c r="I16" s="58">
        <f t="shared" si="5"/>
        <v>3.7534144524459898</v>
      </c>
      <c r="J16" s="58" cm="1">
        <f t="array" ref="J16:N16">FORECAST(J1:N1,B16:I16,B1:I1)</f>
        <v>3.3978779759468694</v>
      </c>
      <c r="K16" s="58">
        <v>3.6230771022412682</v>
      </c>
      <c r="L16" s="58">
        <v>3.8482762285356671</v>
      </c>
      <c r="M16" s="58">
        <v>4.073475354830066</v>
      </c>
      <c r="N16" s="58">
        <v>4.298674481124408</v>
      </c>
    </row>
    <row r="17" spans="1:15" x14ac:dyDescent="0.2">
      <c r="A17" t="s">
        <v>155</v>
      </c>
      <c r="B17" s="58">
        <f>Historicals!B96/B15</f>
        <v>-0.508254183627318</v>
      </c>
      <c r="C17" s="58">
        <f>Historicals!C96/C15</f>
        <v>-0.58651362984218081</v>
      </c>
      <c r="D17" s="58">
        <f>Historicals!D96/D15</f>
        <v>-0.66962174940898345</v>
      </c>
      <c r="E17" s="58">
        <f>Historicals!E96/E15</f>
        <v>-0.74920137423904531</v>
      </c>
      <c r="F17" s="58">
        <f>Historicals!F96/F15</f>
        <v>-0.82303509639149774</v>
      </c>
      <c r="G17" s="58">
        <f>Historicals!G96/G15</f>
        <v>-0.91228951997989449</v>
      </c>
      <c r="H17" s="58">
        <f>Historicals!H96/H15</f>
        <v>-1.0177705977382876</v>
      </c>
      <c r="I17" s="58">
        <f>Historicals!I96/I15</f>
        <v>-1.1404271169605165</v>
      </c>
      <c r="J17" s="82" cm="1">
        <f t="array" ref="J17:N17">FORECAST(J1:N1,B17:I17,B1:I1)</f>
        <v>-1.1964248231669501</v>
      </c>
      <c r="K17" s="82">
        <v>-1.2843216375321447</v>
      </c>
      <c r="L17" s="82">
        <v>-1.3722184518973677</v>
      </c>
      <c r="M17" s="82">
        <v>-1.4601152662625907</v>
      </c>
      <c r="N17" s="82">
        <v>-1.5480120806277853</v>
      </c>
    </row>
    <row r="18" spans="1:15" x14ac:dyDescent="0.2">
      <c r="A18" s="51" t="s">
        <v>129</v>
      </c>
      <c r="B18" s="57" t="s">
        <v>210</v>
      </c>
      <c r="C18" s="57">
        <f>SUM((C3-B3)/B3)</f>
        <v>5.8004640371229696E-2</v>
      </c>
      <c r="D18" s="57">
        <f t="shared" ref="D18:N18" si="6">SUM((D3-C3)/C3)</f>
        <v>6.0971089696071165E-2</v>
      </c>
      <c r="E18" s="57">
        <f t="shared" si="6"/>
        <v>5.9592430858806403E-2</v>
      </c>
      <c r="F18" s="57">
        <f t="shared" si="6"/>
        <v>7.4731433909388134E-2</v>
      </c>
      <c r="G18" s="57">
        <f t="shared" si="6"/>
        <v>-4.3817266150267146E-2</v>
      </c>
      <c r="H18" s="57">
        <f t="shared" si="6"/>
        <v>0.1907600994572628</v>
      </c>
      <c r="I18" s="57">
        <f t="shared" si="6"/>
        <v>4.8767344739323724E-2</v>
      </c>
      <c r="J18" s="57">
        <f t="shared" si="6"/>
        <v>4.8999999999999863E-2</v>
      </c>
      <c r="K18" s="57">
        <f t="shared" si="6"/>
        <v>4.8999999999999912E-2</v>
      </c>
      <c r="L18" s="57">
        <f t="shared" si="6"/>
        <v>4.8999999999999877E-2</v>
      </c>
      <c r="M18" s="57">
        <f t="shared" si="6"/>
        <v>4.8999999999999946E-2</v>
      </c>
      <c r="N18" s="57">
        <f t="shared" si="6"/>
        <v>4.8999999999999926E-2</v>
      </c>
      <c r="O18" t="s">
        <v>199</v>
      </c>
    </row>
    <row r="19" spans="1:15" x14ac:dyDescent="0.2">
      <c r="A19" s="51" t="s">
        <v>156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t="s">
        <v>199</v>
      </c>
    </row>
    <row r="20" spans="1:15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 cm="1">
        <f t="array" ref="J21:N21">FORECAST(J1:N1,B21:I21,B1:I1)</f>
        <v>10110.821428571362</v>
      </c>
      <c r="K21" s="3">
        <v>11070.892857142724</v>
      </c>
      <c r="L21" s="3">
        <v>12030.964285714086</v>
      </c>
      <c r="M21" s="3">
        <v>12991.035714285681</v>
      </c>
      <c r="N21" s="3">
        <v>13951.107142857043</v>
      </c>
    </row>
    <row r="22" spans="1:15" x14ac:dyDescent="0.2">
      <c r="A22" t="s">
        <v>159</v>
      </c>
      <c r="B22" s="3">
        <f>SUM(B21-B36)</f>
        <v>2773</v>
      </c>
      <c r="C22" s="3">
        <f t="shared" ref="C22:I22" si="7">SUM(C21-C36)</f>
        <v>1128</v>
      </c>
      <c r="D22" s="3">
        <f t="shared" si="7"/>
        <v>337</v>
      </c>
      <c r="E22" s="3">
        <f t="shared" si="7"/>
        <v>781</v>
      </c>
      <c r="F22" s="3">
        <f t="shared" si="7"/>
        <v>1002</v>
      </c>
      <c r="G22" s="3">
        <f t="shared" si="7"/>
        <v>-1058</v>
      </c>
      <c r="H22" s="3">
        <f t="shared" si="7"/>
        <v>476</v>
      </c>
      <c r="I22" s="3">
        <f t="shared" si="7"/>
        <v>-346</v>
      </c>
      <c r="J22" s="3" cm="1">
        <f t="array" ref="J22:N22">FORECAST(J1:N1,B22:I22,B1:I1)</f>
        <v>-920</v>
      </c>
      <c r="K22" s="3">
        <v>-1265.9166666666279</v>
      </c>
      <c r="L22" s="3">
        <v>-1611.8333333332557</v>
      </c>
      <c r="M22" s="3">
        <v>-1957.75</v>
      </c>
      <c r="N22" s="3">
        <v>-2303.6666666666279</v>
      </c>
    </row>
    <row r="23" spans="1:15" x14ac:dyDescent="0.2">
      <c r="A23" t="s">
        <v>160</v>
      </c>
      <c r="B23" s="3">
        <f>Historicals!B31-Historicals!B46</f>
        <v>9642</v>
      </c>
      <c r="C23" s="3">
        <f>Historicals!C31-Historicals!C46</f>
        <v>9667</v>
      </c>
      <c r="D23" s="3">
        <f>Historicals!D31-Historicals!D46</f>
        <v>10587</v>
      </c>
      <c r="E23" s="3">
        <f>Historicals!E31-Historicals!E46</f>
        <v>9094</v>
      </c>
      <c r="F23" s="3">
        <f>Historicals!F31-Historicals!F46</f>
        <v>8659</v>
      </c>
      <c r="G23" s="3">
        <f>Historicals!G31-Historicals!G46</f>
        <v>12272</v>
      </c>
      <c r="H23" s="3">
        <f>Historicals!H31-Historicals!H46</f>
        <v>16617</v>
      </c>
      <c r="I23" s="3">
        <f>Historicals!I31-Historicals!I46</f>
        <v>17483</v>
      </c>
      <c r="J23" s="3" cm="1">
        <f t="array" ref="J23:N23">FORECAST($J$1:$N$1,B23:I23,$B$1:$I$1)</f>
        <v>16802.107142857276</v>
      </c>
      <c r="K23" s="3">
        <v>17924.214285714552</v>
      </c>
      <c r="L23" s="3">
        <v>19046.321428571828</v>
      </c>
      <c r="M23" s="3">
        <v>20168.428571428638</v>
      </c>
      <c r="N23" s="3">
        <v>21290.535714285914</v>
      </c>
    </row>
    <row r="24" spans="1:15" x14ac:dyDescent="0.2">
      <c r="A24" s="51" t="s">
        <v>161</v>
      </c>
      <c r="B24" s="57">
        <f>(B3/B23)*100</f>
        <v>317.37191454055176</v>
      </c>
      <c r="C24" s="57">
        <f t="shared" ref="C24:I24" si="8">(C3/C23)*100</f>
        <v>334.91258922106135</v>
      </c>
      <c r="D24" s="57">
        <f t="shared" si="8"/>
        <v>324.4545196939643</v>
      </c>
      <c r="E24" s="57">
        <f t="shared" si="8"/>
        <v>400.23092148669451</v>
      </c>
      <c r="F24" s="57">
        <f t="shared" si="8"/>
        <v>451.74962466797552</v>
      </c>
      <c r="G24" s="57">
        <f t="shared" si="8"/>
        <v>304.78324641460233</v>
      </c>
      <c r="H24" s="57">
        <f t="shared" si="8"/>
        <v>268.02671962448096</v>
      </c>
      <c r="I24" s="57">
        <f t="shared" si="8"/>
        <v>267.17382600240234</v>
      </c>
      <c r="J24" s="3" cm="1">
        <f t="array" ref="J24:N24">FORECAST($J$1:$N$1,B24:I24,$B$1:$I$1)</f>
        <v>296.44625497039306</v>
      </c>
      <c r="K24" s="3">
        <v>288.19255158459782</v>
      </c>
      <c r="L24" s="3">
        <v>279.93884819880259</v>
      </c>
      <c r="M24" s="3">
        <v>271.68514481301099</v>
      </c>
      <c r="N24" s="3">
        <v>263.43144142721576</v>
      </c>
    </row>
    <row r="25" spans="1:15" x14ac:dyDescent="0.2">
      <c r="A25" t="s">
        <v>162</v>
      </c>
      <c r="B25" s="3">
        <f>Historicals!B30</f>
        <v>1968</v>
      </c>
      <c r="C25" s="3">
        <f>Historicals!C30</f>
        <v>1489</v>
      </c>
      <c r="D25" s="3">
        <f>Historicals!D30</f>
        <v>1150</v>
      </c>
      <c r="E25" s="3">
        <f>Historicals!E30</f>
        <v>1130</v>
      </c>
      <c r="F25" s="3">
        <f>Historicals!F30</f>
        <v>1968</v>
      </c>
      <c r="G25" s="3">
        <f>Historicals!G30</f>
        <v>1653</v>
      </c>
      <c r="H25" s="3">
        <f>Historicals!H30</f>
        <v>1498</v>
      </c>
      <c r="I25" s="3">
        <f>Historicals!I30</f>
        <v>2129</v>
      </c>
      <c r="J25" s="3" cm="1">
        <f t="array" ref="J25:N25">FORECAST($J$1:$N$1,B25:I25,$B$1:$I$1)</f>
        <v>1811.6428571428551</v>
      </c>
      <c r="K25" s="3">
        <v>1853.5357142857247</v>
      </c>
      <c r="L25" s="3">
        <v>1895.4285714285797</v>
      </c>
      <c r="M25" s="3">
        <v>1937.3214285714348</v>
      </c>
      <c r="N25" s="3">
        <v>1979.2142857142899</v>
      </c>
    </row>
    <row r="26" spans="1:15" x14ac:dyDescent="0.2">
      <c r="A26" t="s">
        <v>163</v>
      </c>
      <c r="B26" s="3">
        <f>Historicals!B32</f>
        <v>3011</v>
      </c>
      <c r="C26" s="3">
        <f>Historicals!C32</f>
        <v>3520</v>
      </c>
      <c r="D26" s="3">
        <f>Historicals!D32</f>
        <v>3989</v>
      </c>
      <c r="E26" s="3">
        <f>Historicals!E32</f>
        <v>4454</v>
      </c>
      <c r="F26" s="3">
        <f>Historicals!F32</f>
        <v>4744</v>
      </c>
      <c r="G26" s="3">
        <f>Historicals!G32</f>
        <v>4866</v>
      </c>
      <c r="H26" s="3">
        <f>Historicals!H32</f>
        <v>4904</v>
      </c>
      <c r="I26" s="3">
        <f>Historicals!I32</f>
        <v>4791</v>
      </c>
      <c r="J26" s="3" cm="1">
        <f t="array" ref="J26:N26">FORECAST($J$1:$N$1,B26:I26,$B$1:$I$1)</f>
        <v>5479.571428571362</v>
      </c>
      <c r="K26" s="3">
        <v>5745.0595238094684</v>
      </c>
      <c r="L26" s="3">
        <v>6010.5476190475747</v>
      </c>
      <c r="M26" s="3">
        <v>6276.035714285681</v>
      </c>
      <c r="N26" s="3">
        <v>6541.5238095237873</v>
      </c>
    </row>
    <row r="27" spans="1:15" x14ac:dyDescent="0.2">
      <c r="A27" t="s">
        <v>164</v>
      </c>
      <c r="B27" s="3">
        <f>Historicals!B34</f>
        <v>131</v>
      </c>
      <c r="C27" s="3">
        <f>Historicals!C34</f>
        <v>281</v>
      </c>
      <c r="D27" s="3">
        <f>Historicals!D34</f>
        <v>283</v>
      </c>
      <c r="E27" s="3">
        <f>Historicals!E34</f>
        <v>285</v>
      </c>
      <c r="F27" s="3">
        <f>Historicals!F34</f>
        <v>283</v>
      </c>
      <c r="G27" s="3">
        <f>Historicals!G34</f>
        <v>274</v>
      </c>
      <c r="H27" s="3">
        <f>Historicals!H34</f>
        <v>269</v>
      </c>
      <c r="I27" s="3">
        <f>Historicals!I34</f>
        <v>286</v>
      </c>
      <c r="J27" s="3" cm="1">
        <f t="array" ref="J27:N27">FORECAST($J$1:$N$1,B27:I27,$B$1:$I$1)</f>
        <v>314.8571428571413</v>
      </c>
      <c r="K27" s="3">
        <v>326.71428571428623</v>
      </c>
      <c r="L27" s="3">
        <v>338.57142857142753</v>
      </c>
      <c r="M27" s="3">
        <v>350.42857142857247</v>
      </c>
      <c r="N27" s="3">
        <v>362.28571428571377</v>
      </c>
    </row>
    <row r="28" spans="1:15" x14ac:dyDescent="0.2">
      <c r="A28" t="s">
        <v>40</v>
      </c>
      <c r="B28" s="3">
        <f>Historicals!B35</f>
        <v>2201</v>
      </c>
      <c r="C28" s="3">
        <f>Historicals!C35</f>
        <v>131</v>
      </c>
      <c r="D28" s="3">
        <f>Historicals!D35</f>
        <v>139</v>
      </c>
      <c r="E28" s="3">
        <f>Historicals!E35</f>
        <v>154</v>
      </c>
      <c r="F28" s="3">
        <f>Historicals!F35</f>
        <v>154</v>
      </c>
      <c r="G28" s="3">
        <f>Historicals!G35</f>
        <v>223</v>
      </c>
      <c r="H28" s="3">
        <f>Historicals!H35</f>
        <v>242</v>
      </c>
      <c r="I28" s="3">
        <f>Historicals!I35</f>
        <v>284</v>
      </c>
      <c r="J28" s="3" cm="1">
        <f t="array" ref="J28:N28">FORECAST($J$1:$N$1,B28:I28,$B$1:$I$1)</f>
        <v>-234.64285714284051</v>
      </c>
      <c r="K28" s="3">
        <v>-384.78571428568102</v>
      </c>
      <c r="L28" s="3">
        <v>-534.92857142852154</v>
      </c>
      <c r="M28" s="3">
        <v>-685.07142857142026</v>
      </c>
      <c r="N28" s="3">
        <v>-835.21428571426077</v>
      </c>
    </row>
    <row r="29" spans="1:15" x14ac:dyDescent="0.2">
      <c r="A29" s="53" t="s">
        <v>38</v>
      </c>
      <c r="B29" s="3">
        <f>Historicals!B33</f>
        <v>281</v>
      </c>
      <c r="C29" s="3">
        <f>Historicals!C33</f>
        <v>0</v>
      </c>
      <c r="D29" s="3">
        <f>Historicals!D33</f>
        <v>0</v>
      </c>
      <c r="E29" s="3">
        <f>Historicals!E33</f>
        <v>0</v>
      </c>
      <c r="F29" s="3">
        <f>Historicals!F33</f>
        <v>0</v>
      </c>
      <c r="G29" s="3">
        <f>Historicals!G33</f>
        <v>3097</v>
      </c>
      <c r="H29" s="3">
        <f>Historicals!H33</f>
        <v>3113</v>
      </c>
      <c r="I29" s="3">
        <f>Historicals!I33</f>
        <v>2926</v>
      </c>
      <c r="J29" s="3" cm="1">
        <f t="array" ref="J29:N29">FORECAST($J$1:$N$1,B29:I29,$B$1:$I$1)</f>
        <v>3500.5714285714785</v>
      </c>
      <c r="K29" s="3">
        <v>4016.8928571428405</v>
      </c>
      <c r="L29" s="3">
        <v>4533.214285714319</v>
      </c>
      <c r="M29" s="3">
        <v>5049.535714285681</v>
      </c>
      <c r="N29" s="3">
        <v>5565.8571428571595</v>
      </c>
    </row>
    <row r="30" spans="1:15" x14ac:dyDescent="0.2">
      <c r="A30" t="s">
        <v>165</v>
      </c>
      <c r="B30" s="3">
        <f>SUM(Historicals!B36+Historicals!B34+Historicals!B26+Historicals!B27+Historicals!B29+Historicals!B30)</f>
        <v>7918</v>
      </c>
      <c r="C30" s="3">
        <f>SUM(Historicals!C36+Historicals!C34+Historicals!C26+Historicals!C27+Historicals!C29+Historicals!C30)</f>
        <v>9769</v>
      </c>
      <c r="D30" s="3">
        <f>SUM(Historicals!D36+Historicals!D34+Historicals!D26+Historicals!D27+Historicals!D29+Historicals!D30)</f>
        <v>10268</v>
      </c>
      <c r="E30" s="3">
        <f>SUM(Historicals!E36+Historicals!E34+Historicals!E26+Historicals!E27+Historicals!E29+Historicals!E30)</f>
        <v>8418</v>
      </c>
      <c r="F30" s="3">
        <f>SUM(Historicals!F36+Historicals!F34+Historicals!F26+Historicals!F27+Historicals!F29+Historicals!F30)</f>
        <v>8731</v>
      </c>
      <c r="G30" s="3">
        <f>SUM(Historicals!G36+Historicals!G34+Historicals!G26+Historicals!G27+Historicals!G29+Historicals!G30)</f>
        <v>7441</v>
      </c>
      <c r="H30" s="3">
        <f>SUM(Historicals!H36+Historicals!H34+Historicals!H26+Historicals!H27+Historicals!H29+Historicals!H30)</f>
        <v>19592</v>
      </c>
      <c r="I30" s="3">
        <f>SUM(Historicals!I36+Historicals!I34+Historicals!I26+Historicals!I27+Historicals!I29+Historicals!I30)</f>
        <v>23746</v>
      </c>
      <c r="J30" s="3" cm="1">
        <f t="array" ref="J30:N30">FORECAST($J$1:$N$1,B30:I30,$B$1:$I$1)</f>
        <v>20114.464285714086</v>
      </c>
      <c r="K30" s="3">
        <v>21920.928571428638</v>
      </c>
      <c r="L30" s="3">
        <v>23727.392857142724</v>
      </c>
      <c r="M30" s="3">
        <v>25533.857142857276</v>
      </c>
      <c r="N30" s="3">
        <v>27340.321428571362</v>
      </c>
    </row>
    <row r="31" spans="1:15" ht="16" thickBot="1" x14ac:dyDescent="0.25">
      <c r="A31" s="6" t="s">
        <v>166</v>
      </c>
      <c r="B31" s="7">
        <f>SUM(B21:B30)</f>
        <v>32094.371914540552</v>
      </c>
      <c r="C31" s="7">
        <f t="shared" ref="C31:I31" si="9">SUM(C21:C30)</f>
        <v>29457.912589221061</v>
      </c>
      <c r="D31" s="7">
        <f t="shared" si="9"/>
        <v>30885.454519693965</v>
      </c>
      <c r="E31" s="7">
        <f t="shared" si="9"/>
        <v>28965.230921486695</v>
      </c>
      <c r="F31" s="7">
        <f t="shared" si="9"/>
        <v>30458.749624667973</v>
      </c>
      <c r="G31" s="7">
        <f t="shared" si="9"/>
        <v>37420.783246414605</v>
      </c>
      <c r="H31" s="7">
        <f t="shared" si="9"/>
        <v>56868.026719624482</v>
      </c>
      <c r="I31" s="7">
        <f t="shared" si="9"/>
        <v>60140.173826002399</v>
      </c>
      <c r="J31" s="7">
        <f>SUM(J21:J30)</f>
        <v>57275.839112113114</v>
      </c>
      <c r="K31" s="7">
        <f t="shared" ref="K31:N31" si="10">SUM(K21:K30)</f>
        <v>61495.728265870523</v>
      </c>
      <c r="L31" s="7">
        <f t="shared" si="10"/>
        <v>65715.617419627553</v>
      </c>
      <c r="M31" s="7">
        <f t="shared" si="10"/>
        <v>69935.506573384555</v>
      </c>
      <c r="N31" s="7">
        <f t="shared" si="10"/>
        <v>74155.3957271416</v>
      </c>
    </row>
    <row r="32" spans="1:15" ht="16" thickTop="1" x14ac:dyDescent="0.2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2" t="s">
        <v>45</v>
      </c>
      <c r="B33" s="3">
        <f>Historicals!B40</f>
        <v>107</v>
      </c>
      <c r="C33" s="3">
        <f>Historicals!C40</f>
        <v>44</v>
      </c>
      <c r="D33" s="3">
        <f>Historicals!D40</f>
        <v>6</v>
      </c>
      <c r="E33" s="3">
        <f>Historicals!E40</f>
        <v>6</v>
      </c>
      <c r="F33" s="3">
        <f>Historicals!F40</f>
        <v>6</v>
      </c>
      <c r="G33" s="3">
        <f>Historicals!G40</f>
        <v>3</v>
      </c>
      <c r="H33" s="3">
        <f>Historicals!H40</f>
        <v>0</v>
      </c>
      <c r="I33" s="3">
        <f>Historicals!I40</f>
        <v>500</v>
      </c>
      <c r="J33" s="3" cm="1">
        <f t="array" ref="J33:N33">FORECAST($J$1:$N$1,B33:I33,$B$1:$I$1)</f>
        <v>219.10714285714494</v>
      </c>
      <c r="K33" s="3">
        <v>249.13095238095411</v>
      </c>
      <c r="L33" s="3">
        <v>279.15476190476329</v>
      </c>
      <c r="M33" s="3">
        <v>309.17857142857247</v>
      </c>
      <c r="N33" s="3">
        <v>339.20238095238165</v>
      </c>
    </row>
    <row r="34" spans="1:14" x14ac:dyDescent="0.2">
      <c r="A34" s="2" t="s">
        <v>46</v>
      </c>
      <c r="B34" s="3">
        <f>Historicals!B41</f>
        <v>74</v>
      </c>
      <c r="C34" s="3">
        <f>Historicals!C41</f>
        <v>1</v>
      </c>
      <c r="D34" s="3">
        <f>Historicals!D41</f>
        <v>325</v>
      </c>
      <c r="E34" s="3">
        <f>Historicals!E41</f>
        <v>336</v>
      </c>
      <c r="F34" s="3">
        <f>Historicals!F41</f>
        <v>9</v>
      </c>
      <c r="G34" s="3">
        <f>Historicals!G41</f>
        <v>248</v>
      </c>
      <c r="H34" s="3">
        <f>Historicals!H41</f>
        <v>2</v>
      </c>
      <c r="I34" s="3">
        <f>Historicals!I41</f>
        <v>10</v>
      </c>
      <c r="J34" s="3" cm="1">
        <f t="array" ref="J34:N34">FORECAST($J$1:$N$1,B34:I34,$B$1:$I$1)</f>
        <v>72</v>
      </c>
      <c r="K34" s="3">
        <v>60.083333333332121</v>
      </c>
      <c r="L34" s="3">
        <v>48.166666666664241</v>
      </c>
      <c r="M34" s="3">
        <v>36.25</v>
      </c>
      <c r="N34" s="3">
        <v>24.333333333332121</v>
      </c>
    </row>
    <row r="35" spans="1:14" x14ac:dyDescent="0.2">
      <c r="A35" t="s">
        <v>168</v>
      </c>
      <c r="B35" s="3">
        <f>SUM(Historicals!B42+Historicals!B43+Historicals!B44+Historicals!B45)</f>
        <v>6153</v>
      </c>
      <c r="C35" s="3">
        <f>SUM(Historicals!C42+Historicals!C43+Historicals!C44+Historicals!C45)</f>
        <v>5313</v>
      </c>
      <c r="D35" s="3">
        <f>SUM(Historicals!D42+Historicals!D43+Historicals!D44+Historicals!D45)</f>
        <v>5143</v>
      </c>
      <c r="E35" s="3">
        <f>SUM(Historicals!E42+Historicals!E43+Historicals!E44+Historicals!E45)</f>
        <v>5698</v>
      </c>
      <c r="F35" s="3">
        <f>SUM(Historicals!F42+Historicals!F43+Historicals!F44+Historicals!F45)</f>
        <v>7851</v>
      </c>
      <c r="G35" s="3">
        <f>SUM(Historicals!G42+Historicals!G43+Historicals!G44+Historicals!G45)</f>
        <v>8033</v>
      </c>
      <c r="H35" s="3">
        <f>SUM(Historicals!H42+Historicals!H43+Historicals!H44+Historicals!H45)</f>
        <v>9672</v>
      </c>
      <c r="I35" s="3">
        <f>SUM(Historicals!I42+Historicals!I43+Historicals!I44+Historicals!I45)</f>
        <v>10220</v>
      </c>
      <c r="J35" s="3" cm="1">
        <f t="array" ref="J35:N35">FORECAST($J$1:$N$1,B35:I35,$B$1:$I$1)</f>
        <v>10532.892857142724</v>
      </c>
      <c r="K35" s="3">
        <v>11260.119047618937</v>
      </c>
      <c r="L35" s="3">
        <v>11987.345238095149</v>
      </c>
      <c r="M35" s="3">
        <v>12714.571428571362</v>
      </c>
      <c r="N35" s="3">
        <v>13441.797619047575</v>
      </c>
    </row>
    <row r="36" spans="1:14" x14ac:dyDescent="0.2">
      <c r="A36" t="s">
        <v>49</v>
      </c>
      <c r="B36" s="3">
        <f>Historicals!B47</f>
        <v>1079</v>
      </c>
      <c r="C36" s="3">
        <f>Historicals!C47</f>
        <v>2010</v>
      </c>
      <c r="D36" s="3">
        <f>Historicals!D47</f>
        <v>3471</v>
      </c>
      <c r="E36" s="3">
        <f>Historicals!E47</f>
        <v>3468</v>
      </c>
      <c r="F36" s="3">
        <f>Historicals!F47</f>
        <v>3464</v>
      </c>
      <c r="G36" s="3">
        <f>Historicals!G47</f>
        <v>9406</v>
      </c>
      <c r="H36" s="3">
        <f>Historicals!H47</f>
        <v>9413</v>
      </c>
      <c r="I36" s="3">
        <f>Historicals!I47</f>
        <v>8920</v>
      </c>
      <c r="J36" s="3" cm="1">
        <f t="array" ref="J36:N36">FORECAST($J$1:$N$1,B36:I36,$B$1:$I$1)</f>
        <v>11030.821428571362</v>
      </c>
      <c r="K36" s="3">
        <v>12336.809523809701</v>
      </c>
      <c r="L36" s="3">
        <v>13642.797619047575</v>
      </c>
      <c r="M36" s="3">
        <v>14948.785714285914</v>
      </c>
      <c r="N36" s="3">
        <v>16254.773809523787</v>
      </c>
    </row>
    <row r="37" spans="1:14" x14ac:dyDescent="0.2">
      <c r="A37" s="53" t="s">
        <v>50</v>
      </c>
      <c r="B37" s="3">
        <f>Historicals!B48</f>
        <v>0</v>
      </c>
      <c r="C37" s="3">
        <f>Historicals!C48</f>
        <v>0</v>
      </c>
      <c r="D37" s="3">
        <f>Historicals!D48</f>
        <v>0</v>
      </c>
      <c r="E37" s="3">
        <f>Historicals!E48</f>
        <v>0</v>
      </c>
      <c r="F37" s="3">
        <f>Historicals!F48</f>
        <v>0</v>
      </c>
      <c r="G37" s="3">
        <f>Historicals!G48</f>
        <v>2913</v>
      </c>
      <c r="H37" s="3">
        <f>Historicals!H48</f>
        <v>2931</v>
      </c>
      <c r="I37" s="3">
        <f>Historicals!I48</f>
        <v>2777</v>
      </c>
      <c r="J37" s="3" cm="1">
        <f t="array" ref="J37:N37">FORECAST($J$1:$N$1,B37:I37,$B$1:$I$1)</f>
        <v>3372.25</v>
      </c>
      <c r="K37" s="3">
        <v>3882.1666666666279</v>
      </c>
      <c r="L37" s="3">
        <v>4392.0833333332557</v>
      </c>
      <c r="M37" s="3">
        <v>4902</v>
      </c>
      <c r="N37" s="3">
        <v>5411.9166666666279</v>
      </c>
    </row>
    <row r="38" spans="1:14" x14ac:dyDescent="0.2">
      <c r="A38" t="s">
        <v>169</v>
      </c>
      <c r="B38" s="3">
        <f>SUM(Historicals!B49)</f>
        <v>1480</v>
      </c>
      <c r="C38" s="3">
        <f>SUM(Historicals!C49)</f>
        <v>1770</v>
      </c>
      <c r="D38" s="3">
        <f>SUM(Historicals!D49)</f>
        <v>1907</v>
      </c>
      <c r="E38" s="3">
        <f>SUM(Historicals!E49)</f>
        <v>3216</v>
      </c>
      <c r="F38" s="3">
        <f>SUM(Historicals!F49)</f>
        <v>3347</v>
      </c>
      <c r="G38" s="3">
        <f>SUM(Historicals!G49)</f>
        <v>2684</v>
      </c>
      <c r="H38" s="3">
        <f>SUM(Historicals!H49)</f>
        <v>2955</v>
      </c>
      <c r="I38" s="3">
        <f>SUM(Historicals!I49)</f>
        <v>2613</v>
      </c>
      <c r="J38" s="3" cm="1">
        <f t="array" ref="J38:N38">FORECAST($J$1:$N$1,B38:I38,$B$1:$I$1)</f>
        <v>3370.6785714285797</v>
      </c>
      <c r="K38" s="3">
        <v>3564.9404761904734</v>
      </c>
      <c r="L38" s="3">
        <v>3759.2023809524253</v>
      </c>
      <c r="M38" s="3">
        <v>3953.464285714319</v>
      </c>
      <c r="N38" s="3">
        <v>4147.7261904762127</v>
      </c>
    </row>
    <row r="39" spans="1:14" x14ac:dyDescent="0.2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">
      <c r="A40" s="2" t="s">
        <v>171</v>
      </c>
      <c r="B40" s="3">
        <f>Historicals!B55</f>
        <v>3</v>
      </c>
      <c r="C40" s="3">
        <f>Historicals!C55</f>
        <v>3</v>
      </c>
      <c r="D40" s="3">
        <f>Historicals!D55</f>
        <v>3</v>
      </c>
      <c r="E40" s="3">
        <f>Historicals!E55</f>
        <v>3</v>
      </c>
      <c r="F40" s="3">
        <f>Historicals!F55</f>
        <v>3</v>
      </c>
      <c r="G40" s="3">
        <f>Historicals!G55</f>
        <v>3</v>
      </c>
      <c r="H40" s="3">
        <f>Historicals!H55</f>
        <v>3</v>
      </c>
      <c r="I40" s="3">
        <f>Historicals!I55</f>
        <v>3</v>
      </c>
      <c r="J40" s="3" cm="1">
        <f t="array" ref="J40:N40">FORECAST($J$1:$N$1,B40:I40,$B$1:$I$1)</f>
        <v>3</v>
      </c>
      <c r="K40" s="3">
        <v>3</v>
      </c>
      <c r="L40" s="3">
        <v>3</v>
      </c>
      <c r="M40" s="3">
        <v>3</v>
      </c>
      <c r="N40" s="3">
        <v>3</v>
      </c>
    </row>
    <row r="41" spans="1:14" x14ac:dyDescent="0.2">
      <c r="A41" s="2" t="s">
        <v>172</v>
      </c>
      <c r="B41" s="3">
        <f>Historicals!B58</f>
        <v>4685</v>
      </c>
      <c r="C41" s="3">
        <f>Historicals!C58</f>
        <v>4151</v>
      </c>
      <c r="D41" s="3">
        <f>Historicals!D58</f>
        <v>3979</v>
      </c>
      <c r="E41" s="3">
        <f>Historicals!E58</f>
        <v>3517</v>
      </c>
      <c r="F41" s="3">
        <f>Historicals!F58</f>
        <v>1643</v>
      </c>
      <c r="G41" s="3">
        <f>Historicals!G58</f>
        <v>-191</v>
      </c>
      <c r="H41" s="3">
        <f>Historicals!H58</f>
        <v>3179</v>
      </c>
      <c r="I41" s="3">
        <f>Historicals!I58</f>
        <v>3476</v>
      </c>
      <c r="J41" s="3" cm="1">
        <f t="array" ref="J41:N41">FORECAST($J$1:$N$1,B41:I41,$B$1:$I$1)</f>
        <v>1570.5714285714785</v>
      </c>
      <c r="K41" s="3">
        <v>1240.7261904762127</v>
      </c>
      <c r="L41" s="3">
        <v>910.88095238106325</v>
      </c>
      <c r="M41" s="3">
        <v>581.03571428579744</v>
      </c>
      <c r="N41" s="3">
        <v>251.19047619053163</v>
      </c>
    </row>
    <row r="42" spans="1:14" x14ac:dyDescent="0.2">
      <c r="A42" s="2" t="s">
        <v>173</v>
      </c>
      <c r="B42" s="3">
        <f>SUM(Historicals!B56+Historicals!B57)</f>
        <v>8019</v>
      </c>
      <c r="C42" s="3">
        <f>SUM(Historicals!C56+Historicals!C57)</f>
        <v>8104</v>
      </c>
      <c r="D42" s="3">
        <f>SUM(Historicals!D56+Historicals!D57)</f>
        <v>8425</v>
      </c>
      <c r="E42" s="3">
        <f>SUM(Historicals!E56+Historicals!E57)</f>
        <v>6292</v>
      </c>
      <c r="F42" s="3">
        <f>SUM(Historicals!F56+Historicals!F57)</f>
        <v>7394</v>
      </c>
      <c r="G42" s="3">
        <f>SUM(Historicals!G56+Historicals!G57)</f>
        <v>8243</v>
      </c>
      <c r="H42" s="3">
        <f>SUM(Historicals!H56+Historicals!H57)</f>
        <v>9585</v>
      </c>
      <c r="I42" s="3">
        <f>SUM(Historicals!I56+Historicals!I57)</f>
        <v>11802</v>
      </c>
      <c r="J42" s="3" cm="1">
        <f t="array" ref="J42:N42">FORECAST($J$1:$N$1,B42:I42,$B$1:$I$1)</f>
        <v>10328.107142857159</v>
      </c>
      <c r="K42" s="3">
        <v>10738.130952380947</v>
      </c>
      <c r="L42" s="3">
        <v>11148.154761904851</v>
      </c>
      <c r="M42" s="3">
        <v>11558.178571428638</v>
      </c>
      <c r="N42" s="3">
        <v>11968.202380952425</v>
      </c>
    </row>
    <row r="43" spans="1:14" ht="16" thickBot="1" x14ac:dyDescent="0.25">
      <c r="A43" s="6" t="s">
        <v>174</v>
      </c>
      <c r="B43" s="7">
        <f>SUM(B33:B42)</f>
        <v>21600</v>
      </c>
      <c r="C43" s="7">
        <f t="shared" ref="C43:H43" si="11">SUM(C33:C42)</f>
        <v>21396</v>
      </c>
      <c r="D43" s="7">
        <f t="shared" si="11"/>
        <v>23259</v>
      </c>
      <c r="E43" s="7">
        <f t="shared" si="11"/>
        <v>22536</v>
      </c>
      <c r="F43" s="7">
        <f t="shared" si="11"/>
        <v>23717</v>
      </c>
      <c r="G43" s="7">
        <f t="shared" si="11"/>
        <v>31342</v>
      </c>
      <c r="H43" s="7">
        <f t="shared" si="11"/>
        <v>37740</v>
      </c>
      <c r="I43" s="7">
        <f>SUM(I33:I42)</f>
        <v>40321</v>
      </c>
      <c r="J43" s="7">
        <f>SUM(J33:J42)</f>
        <v>40499.428571428449</v>
      </c>
      <c r="K43" s="7">
        <f t="shared" ref="K43:N43" si="12">SUM(K33:K42)</f>
        <v>43335.107142857189</v>
      </c>
      <c r="L43" s="7">
        <f t="shared" si="12"/>
        <v>46170.785714285747</v>
      </c>
      <c r="M43" s="7">
        <f t="shared" si="12"/>
        <v>49006.464285714603</v>
      </c>
      <c r="N43" s="7">
        <f t="shared" si="12"/>
        <v>51842.14285714287</v>
      </c>
    </row>
    <row r="44" spans="1:14" ht="16" thickTop="1" x14ac:dyDescent="0.2">
      <c r="A44" s="54" t="s">
        <v>175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x14ac:dyDescent="0.2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2">
      <c r="A46" s="1" t="s">
        <v>134</v>
      </c>
      <c r="B46" s="9">
        <f>B7</f>
        <v>4233</v>
      </c>
      <c r="C46" s="9">
        <f t="shared" ref="C46:N46" si="13">C7</f>
        <v>4642</v>
      </c>
      <c r="D46" s="9">
        <f t="shared" si="13"/>
        <v>4945</v>
      </c>
      <c r="E46" s="9">
        <f t="shared" si="13"/>
        <v>4379</v>
      </c>
      <c r="F46" s="9">
        <f t="shared" si="13"/>
        <v>4850</v>
      </c>
      <c r="G46" s="9">
        <f t="shared" si="13"/>
        <v>2976</v>
      </c>
      <c r="H46" s="9">
        <f t="shared" si="13"/>
        <v>6923</v>
      </c>
      <c r="I46" s="9">
        <f t="shared" si="13"/>
        <v>6856</v>
      </c>
      <c r="J46" s="9">
        <f>J7</f>
        <v>7191.9439999999995</v>
      </c>
      <c r="K46" s="9">
        <f t="shared" si="13"/>
        <v>7544.3492559999977</v>
      </c>
      <c r="L46" s="9">
        <f t="shared" si="13"/>
        <v>7914.0223695439972</v>
      </c>
      <c r="M46" s="9">
        <f t="shared" si="13"/>
        <v>8301.8094656516514</v>
      </c>
      <c r="N46" s="9">
        <f t="shared" si="13"/>
        <v>8708.5981294685826</v>
      </c>
    </row>
    <row r="47" spans="1:14" x14ac:dyDescent="0.2">
      <c r="A47" t="s">
        <v>132</v>
      </c>
      <c r="B47" s="59">
        <f>B6</f>
        <v>606</v>
      </c>
      <c r="C47" s="59">
        <f t="shared" ref="C47:N47" si="14">C6</f>
        <v>649</v>
      </c>
      <c r="D47" s="59">
        <f t="shared" si="14"/>
        <v>706</v>
      </c>
      <c r="E47" s="59">
        <f t="shared" si="14"/>
        <v>747</v>
      </c>
      <c r="F47" s="59">
        <f t="shared" si="14"/>
        <v>705</v>
      </c>
      <c r="G47" s="59">
        <f t="shared" si="14"/>
        <v>721</v>
      </c>
      <c r="H47" s="59">
        <f t="shared" si="14"/>
        <v>744</v>
      </c>
      <c r="I47" s="59">
        <f t="shared" si="14"/>
        <v>717</v>
      </c>
      <c r="J47" s="59">
        <f>J6</f>
        <v>752.13299999999992</v>
      </c>
      <c r="K47" s="59">
        <f t="shared" si="14"/>
        <v>788.9875169999998</v>
      </c>
      <c r="L47" s="59">
        <f t="shared" si="14"/>
        <v>827.6479053329997</v>
      </c>
      <c r="M47" s="59">
        <f t="shared" si="14"/>
        <v>868.20265269431661</v>
      </c>
      <c r="N47" s="59">
        <f t="shared" si="14"/>
        <v>910.74458267633804</v>
      </c>
    </row>
    <row r="48" spans="1:14" x14ac:dyDescent="0.2">
      <c r="A48" t="s">
        <v>177</v>
      </c>
      <c r="B48" s="3">
        <f>SUM(Historicals!B108)</f>
        <v>1262</v>
      </c>
      <c r="C48" s="3">
        <f>SUM(Historicals!C108)</f>
        <v>748</v>
      </c>
      <c r="D48" s="3">
        <f>SUM(Historicals!D108)</f>
        <v>703</v>
      </c>
      <c r="E48" s="3">
        <f>SUM(Historicals!E108)</f>
        <v>529</v>
      </c>
      <c r="F48" s="3">
        <f>SUM(Historicals!F108)</f>
        <v>757</v>
      </c>
      <c r="G48" s="3">
        <f>SUM(Historicals!G108)</f>
        <v>1028</v>
      </c>
      <c r="H48" s="3">
        <f>SUM(Historicals!H108)</f>
        <v>1177</v>
      </c>
      <c r="I48" s="3">
        <f>SUM(Historicals!I108)</f>
        <v>1231</v>
      </c>
      <c r="J48" s="3" cm="1">
        <f t="array" ref="J48:N48">FORECAST($J$1:$N$1,B48:I48,$B$1:$I$1)</f>
        <v>1097.1071428571449</v>
      </c>
      <c r="K48" s="3">
        <v>1134.3809523809468</v>
      </c>
      <c r="L48" s="3">
        <v>1171.6547619047633</v>
      </c>
      <c r="M48" s="3">
        <v>1208.9285714285652</v>
      </c>
      <c r="N48" s="3">
        <v>1246.2023809523816</v>
      </c>
    </row>
    <row r="49" spans="1:14" x14ac:dyDescent="0.2">
      <c r="A49" s="1" t="s">
        <v>178</v>
      </c>
      <c r="B49" s="9">
        <f>SUM(B46*(1-B13))</f>
        <v>-14865.460300429186</v>
      </c>
      <c r="C49" s="9">
        <f t="shared" ref="C49:H49" si="15">SUM(C46*(1-C13))</f>
        <v>-20224.70451911935</v>
      </c>
      <c r="D49" s="9">
        <f t="shared" si="15"/>
        <v>-32456.346749226006</v>
      </c>
      <c r="E49" s="9">
        <f t="shared" si="15"/>
        <v>-3538.7153010033448</v>
      </c>
      <c r="F49" s="9">
        <f t="shared" si="15"/>
        <v>-25311.722797927461</v>
      </c>
      <c r="G49" s="9">
        <f t="shared" si="15"/>
        <v>-21712.827586206899</v>
      </c>
      <c r="H49" s="9">
        <f t="shared" si="15"/>
        <v>-42449.701284796574</v>
      </c>
      <c r="I49" s="9">
        <f>SUM(I46*(1-I13))</f>
        <v>-68514.671074380167</v>
      </c>
      <c r="J49" s="9">
        <f>SUM(J46*(1-J13))</f>
        <v>-62893.801698358606</v>
      </c>
      <c r="K49" s="9">
        <f>SUM(K46*(1-K13))</f>
        <v>-71441.067362299596</v>
      </c>
      <c r="L49" s="9">
        <f t="shared" ref="L49:N49" si="16">SUM(L46*(1-L13))</f>
        <v>-80674.957043429051</v>
      </c>
      <c r="M49" s="9">
        <f t="shared" si="16"/>
        <v>-90642.237910572294</v>
      </c>
      <c r="N49" s="9">
        <f t="shared" si="16"/>
        <v>-101392.61173083432</v>
      </c>
    </row>
    <row r="50" spans="1:14" x14ac:dyDescent="0.2">
      <c r="A50" t="s">
        <v>179</v>
      </c>
      <c r="B50" s="3">
        <f>SUM(Historicals!B107)</f>
        <v>53</v>
      </c>
      <c r="C50" s="3">
        <f>SUM(Historicals!C107)</f>
        <v>70</v>
      </c>
      <c r="D50" s="3">
        <f>SUM(Historicals!D107)</f>
        <v>98</v>
      </c>
      <c r="E50" s="3">
        <f>SUM(Historicals!E107)</f>
        <v>125</v>
      </c>
      <c r="F50" s="3">
        <f>SUM(Historicals!F107)</f>
        <v>153</v>
      </c>
      <c r="G50" s="3">
        <f>SUM(Historicals!G107)</f>
        <v>140</v>
      </c>
      <c r="H50" s="3">
        <f>SUM(Historicals!H107)</f>
        <v>293</v>
      </c>
      <c r="I50" s="3">
        <f>SUM(Historicals!I107)</f>
        <v>290</v>
      </c>
      <c r="J50" s="9"/>
      <c r="K50" s="9"/>
      <c r="L50" s="9"/>
      <c r="M50" s="9"/>
      <c r="N50" s="9"/>
    </row>
    <row r="51" spans="1:14" x14ac:dyDescent="0.2">
      <c r="A51" t="s">
        <v>180</v>
      </c>
      <c r="B51" s="3">
        <f>SUM(C23-B23)</f>
        <v>25</v>
      </c>
      <c r="C51" s="3">
        <f>SUM(D23-C23)</f>
        <v>920</v>
      </c>
      <c r="D51" s="3">
        <f t="shared" ref="D51:I51" si="17">SUM(E23-D23)</f>
        <v>-1493</v>
      </c>
      <c r="E51" s="3">
        <f t="shared" si="17"/>
        <v>-435</v>
      </c>
      <c r="F51" s="3">
        <f t="shared" si="17"/>
        <v>3613</v>
      </c>
      <c r="G51" s="3">
        <f t="shared" si="17"/>
        <v>4345</v>
      </c>
      <c r="H51" s="3">
        <f t="shared" si="17"/>
        <v>866</v>
      </c>
      <c r="I51" s="3">
        <f t="shared" si="17"/>
        <v>-680.8928571427241</v>
      </c>
      <c r="J51" s="9" cm="1">
        <f t="array" ref="J51:N51">FORECAST($J$1:$N$1,B51:I51,$B$1:$I$1)</f>
        <v>1770.9464285715367</v>
      </c>
      <c r="K51" s="9">
        <v>1965.5982142857974</v>
      </c>
      <c r="L51" s="9">
        <v>2160.2500000001164</v>
      </c>
      <c r="M51" s="9">
        <v>2354.9017857143772</v>
      </c>
      <c r="N51" s="9">
        <v>2549.5535714286962</v>
      </c>
    </row>
    <row r="52" spans="1:14" x14ac:dyDescent="0.2">
      <c r="A52" t="s">
        <v>135</v>
      </c>
      <c r="B52" s="3">
        <f>'Segmental forecast'!B14</f>
        <v>755</v>
      </c>
      <c r="C52" s="3">
        <f>'Segmental forecast'!C14</f>
        <v>901</v>
      </c>
      <c r="D52" s="3">
        <f>'Segmental forecast'!D14</f>
        <v>882</v>
      </c>
      <c r="E52" s="3">
        <f>'Segmental forecast'!E14</f>
        <v>1028</v>
      </c>
      <c r="F52" s="3">
        <f>'Segmental forecast'!F14</f>
        <v>1119</v>
      </c>
      <c r="G52" s="3">
        <f>'Segmental forecast'!G14</f>
        <v>1086</v>
      </c>
      <c r="H52" s="3">
        <f>'Segmental forecast'!H14</f>
        <v>695</v>
      </c>
      <c r="I52" s="3">
        <f>'Segmental forecast'!I14</f>
        <v>758</v>
      </c>
      <c r="J52" s="3">
        <f>'Segmental forecast'!J14</f>
        <v>795.14199999999994</v>
      </c>
      <c r="K52" s="3">
        <f>'Segmental forecast'!K14</f>
        <v>834.10395799999992</v>
      </c>
      <c r="L52" s="3">
        <f>'Segmental forecast'!L14</f>
        <v>874.97505194199982</v>
      </c>
      <c r="M52" s="3">
        <f>'Segmental forecast'!M14</f>
        <v>917.84882948715767</v>
      </c>
      <c r="N52" s="3">
        <f>'Segmental forecast'!N14</f>
        <v>962.82342213202844</v>
      </c>
    </row>
    <row r="53" spans="1:14" x14ac:dyDescent="0.2">
      <c r="A53" s="1" t="s">
        <v>181</v>
      </c>
      <c r="B53" s="9">
        <f>SUM(B49-B52)</f>
        <v>-15620.460300429186</v>
      </c>
      <c r="C53" s="9">
        <f t="shared" ref="C53:N53" si="18">SUM(C49-C52)</f>
        <v>-21125.70451911935</v>
      </c>
      <c r="D53" s="9">
        <f t="shared" si="18"/>
        <v>-33338.34674922601</v>
      </c>
      <c r="E53" s="9">
        <f t="shared" si="18"/>
        <v>-4566.7153010033453</v>
      </c>
      <c r="F53" s="9">
        <f t="shared" si="18"/>
        <v>-26430.722797927461</v>
      </c>
      <c r="G53" s="9">
        <f t="shared" si="18"/>
        <v>-22798.827586206899</v>
      </c>
      <c r="H53" s="9">
        <f>SUM(H49-H52)</f>
        <v>-43144.701284796574</v>
      </c>
      <c r="I53" s="9">
        <f t="shared" si="18"/>
        <v>-69272.671074380167</v>
      </c>
      <c r="J53" s="9">
        <f>SUM(J49-J52)</f>
        <v>-63688.943698358606</v>
      </c>
      <c r="K53" s="9">
        <f t="shared" si="18"/>
        <v>-72275.171320299603</v>
      </c>
      <c r="L53" s="9">
        <f t="shared" si="18"/>
        <v>-81549.932095371056</v>
      </c>
      <c r="M53" s="9">
        <f t="shared" si="18"/>
        <v>-91560.086740059458</v>
      </c>
      <c r="N53" s="9">
        <f t="shared" si="18"/>
        <v>-102355.43515296635</v>
      </c>
    </row>
    <row r="54" spans="1:14" x14ac:dyDescent="0.2">
      <c r="A54" t="s">
        <v>182</v>
      </c>
      <c r="B54" s="3">
        <f>SUM(Historicals!B68:B76)</f>
        <v>801</v>
      </c>
      <c r="C54" s="3">
        <f>SUM(Historicals!C68:C76)</f>
        <v>-1313</v>
      </c>
      <c r="D54" s="3">
        <f>SUM(Historicals!D68:D76)</f>
        <v>-1306</v>
      </c>
      <c r="E54" s="3">
        <f>SUM(Historicals!E68:E76)</f>
        <v>2275</v>
      </c>
      <c r="F54" s="3">
        <f>SUM(Historicals!F68:F76)</f>
        <v>1169</v>
      </c>
      <c r="G54" s="3">
        <f>SUM(Historicals!G68:G76)</f>
        <v>-775</v>
      </c>
      <c r="H54" s="3">
        <f>SUM(Historicals!H68:H76)</f>
        <v>186</v>
      </c>
      <c r="I54" s="3">
        <f>SUM(Historicals!I68:I76)</f>
        <v>-1575</v>
      </c>
      <c r="J54" s="9" cm="1">
        <f t="array" ref="J54:N54">FORECAST($J$1:$N$1,B24:I24,$B$1:$I$1)</f>
        <v>296.44625497039306</v>
      </c>
      <c r="K54" s="9">
        <v>288.19255158459782</v>
      </c>
      <c r="L54" s="9">
        <v>279.93884819880259</v>
      </c>
      <c r="M54" s="9">
        <v>271.68514481301099</v>
      </c>
      <c r="N54" s="9">
        <v>263.43144142721576</v>
      </c>
    </row>
    <row r="55" spans="1:14" x14ac:dyDescent="0.2">
      <c r="A55" s="27" t="s">
        <v>183</v>
      </c>
      <c r="B55" s="26">
        <f>SUM(B14+B51+B47)</f>
        <v>3904</v>
      </c>
      <c r="C55" s="26">
        <f>SUM(C14+C51+C47)</f>
        <v>5329</v>
      </c>
      <c r="D55" s="26">
        <f t="shared" ref="D55:H55" si="19">SUM(D14+D51+D47)</f>
        <v>3453</v>
      </c>
      <c r="E55" s="26">
        <f t="shared" si="19"/>
        <v>2245</v>
      </c>
      <c r="F55" s="26">
        <f t="shared" si="19"/>
        <v>8347</v>
      </c>
      <c r="G55" s="26">
        <f t="shared" si="19"/>
        <v>7605</v>
      </c>
      <c r="H55" s="26">
        <f t="shared" si="19"/>
        <v>7337</v>
      </c>
      <c r="I55" s="26">
        <f>SUM(I14+I51+I47)</f>
        <v>6082.1071428572759</v>
      </c>
      <c r="J55" s="26">
        <f>SUM(J14+J51+J47)</f>
        <v>8785.1662857143911</v>
      </c>
      <c r="K55" s="26">
        <f>SUM(K14+K51+K47)</f>
        <v>9391.8040349048406</v>
      </c>
      <c r="L55" s="26">
        <f t="shared" ref="L55:N55" si="20">SUM(L14+L51+L47)</f>
        <v>10017.51551297235</v>
      </c>
      <c r="M55" s="26">
        <f t="shared" si="20"/>
        <v>10663.235332631773</v>
      </c>
      <c r="N55" s="26">
        <f t="shared" si="20"/>
        <v>11329.943902621235</v>
      </c>
    </row>
    <row r="56" spans="1:14" x14ac:dyDescent="0.2">
      <c r="A56" t="s">
        <v>184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</row>
    <row r="57" spans="1:14" x14ac:dyDescent="0.2">
      <c r="A57" t="s">
        <v>185</v>
      </c>
      <c r="B57" s="3"/>
      <c r="C57" s="3">
        <v>6</v>
      </c>
      <c r="D57" s="3">
        <v>-34</v>
      </c>
      <c r="E57" s="3">
        <v>-25</v>
      </c>
      <c r="F57" s="3"/>
      <c r="G57" s="3">
        <v>31</v>
      </c>
      <c r="H57" s="3">
        <v>171</v>
      </c>
      <c r="I57" s="3">
        <v>-19</v>
      </c>
      <c r="J57" s="3" cm="1">
        <f t="array" ref="J57:N57">FORECAST($J$1:$N$1,B57:I57,$B$1:$I$1)</f>
        <v>77.523809523812815</v>
      </c>
      <c r="K57" s="3">
        <v>91.488095238095411</v>
      </c>
      <c r="L57" s="3">
        <v>105.45238095238165</v>
      </c>
      <c r="M57" s="3">
        <v>119.41666666666788</v>
      </c>
      <c r="N57" s="3">
        <v>133.38095238095411</v>
      </c>
    </row>
    <row r="58" spans="1:14" x14ac:dyDescent="0.2">
      <c r="A58" s="27" t="s">
        <v>186</v>
      </c>
      <c r="B58" s="26" cm="1">
        <f t="array" ref="B58">SUM(Historicals!B86-'Three Statements'!B56:B57)</f>
        <v>-350</v>
      </c>
      <c r="C58" s="26" cm="1">
        <f t="array" ref="C58">SUM(Historicals!C86-'Three Statements'!C56:C57)</f>
        <v>-2074</v>
      </c>
      <c r="D58" s="26" cm="1">
        <f t="array" ref="D58">SUM(Historicals!D86-'Three Statements'!D56:D57)</f>
        <v>-1982</v>
      </c>
      <c r="E58" s="26" cm="1">
        <f t="array" ref="E58">SUM(Historicals!E86-'Three Statements'!E56:E57)</f>
        <v>577</v>
      </c>
      <c r="F58" s="26" cm="1">
        <f t="array" ref="F58">SUM(Historicals!F86-'Three Statements'!F56:F57)</f>
        <v>-528</v>
      </c>
      <c r="G58" s="26" cm="1">
        <f t="array" ref="G58">SUM(Historicals!G86-'Three Statements'!G56:G57)</f>
        <v>-2087</v>
      </c>
      <c r="H58" s="26" cm="1">
        <f t="array" ref="H58">SUM(Historicals!H86-'Three Statements'!H56:H57)</f>
        <v>-7771</v>
      </c>
      <c r="I58" s="26" cm="1">
        <f t="array" ref="I58">SUM(Historicals!I86-'Three Statements'!I56:I57)</f>
        <v>-3029</v>
      </c>
      <c r="J58" s="26">
        <f>SUM(J56:J57)</f>
        <v>77.523809523812815</v>
      </c>
      <c r="K58" s="26">
        <f t="shared" ref="K58:N58" si="21">SUM(K56:K57)</f>
        <v>91.488095238095411</v>
      </c>
      <c r="L58" s="26">
        <f t="shared" si="21"/>
        <v>105.45238095238165</v>
      </c>
      <c r="M58" s="26">
        <f t="shared" si="21"/>
        <v>119.41666666666788</v>
      </c>
      <c r="N58" s="26">
        <f t="shared" si="21"/>
        <v>133.38095238095411</v>
      </c>
    </row>
    <row r="59" spans="1:14" x14ac:dyDescent="0.2">
      <c r="A59" t="s">
        <v>187</v>
      </c>
      <c r="B59" s="3">
        <f>SUM(Historicals!B93)</f>
        <v>514</v>
      </c>
      <c r="C59" s="3">
        <f>SUM(Historicals!C93)</f>
        <v>507</v>
      </c>
      <c r="D59" s="3">
        <f>SUM(Historicals!D93)</f>
        <v>177</v>
      </c>
      <c r="E59" s="3">
        <f>SUM(Historicals!E93)</f>
        <v>733</v>
      </c>
      <c r="F59" s="3">
        <f>SUM(Historicals!F93)</f>
        <v>700</v>
      </c>
      <c r="G59" s="3">
        <f>SUM(Historicals!G93)</f>
        <v>885</v>
      </c>
      <c r="H59" s="3">
        <f>SUM(Historicals!H93)</f>
        <v>1172</v>
      </c>
      <c r="I59" s="3">
        <f>SUM(Historicals!I93)</f>
        <v>1151</v>
      </c>
      <c r="J59" s="3" cm="1">
        <f t="array" ref="J59:N59">FORECAST($J$1:$N$1,B59:I59,$B$1:$I$1)</f>
        <v>1258.8928571428405</v>
      </c>
      <c r="K59" s="3">
        <v>1376.4523809523671</v>
      </c>
      <c r="L59" s="60">
        <v>1494.0119047618937</v>
      </c>
      <c r="M59" s="3">
        <v>1611.5714285714203</v>
      </c>
      <c r="N59" s="3">
        <v>1729.1309523809468</v>
      </c>
    </row>
    <row r="60" spans="1:14" x14ac:dyDescent="0.2">
      <c r="A60" s="51" t="s">
        <v>129</v>
      </c>
      <c r="B60" s="57"/>
      <c r="C60" s="83">
        <f>SUM(C59/B59)/100</f>
        <v>9.8638132295719855E-3</v>
      </c>
      <c r="D60" s="83">
        <f>SUM(D59/C59)/100</f>
        <v>3.4911242603550296E-3</v>
      </c>
      <c r="E60" s="83">
        <f t="shared" ref="E60:I60" si="22">SUM(E59/D59)/100</f>
        <v>4.1412429378531075E-2</v>
      </c>
      <c r="F60" s="83">
        <f t="shared" si="22"/>
        <v>9.5497953615279671E-3</v>
      </c>
      <c r="G60" s="83">
        <f t="shared" si="22"/>
        <v>1.2642857142857143E-2</v>
      </c>
      <c r="H60" s="83">
        <f t="shared" si="22"/>
        <v>1.3242937853107343E-2</v>
      </c>
      <c r="I60" s="83">
        <f t="shared" si="22"/>
        <v>9.8208191126279865E-3</v>
      </c>
      <c r="J60" s="57"/>
      <c r="K60" s="83">
        <f>SUM(K59/J59)/100</f>
        <v>1.093383263827819E-2</v>
      </c>
      <c r="L60" s="83">
        <f>SUM(L59/K59)/100</f>
        <v>1.0854076213869362E-2</v>
      </c>
      <c r="M60" s="83">
        <f t="shared" ref="M60" si="23">SUM(M59/L59)/100</f>
        <v>1.0786871399316342E-2</v>
      </c>
      <c r="N60" s="83">
        <f t="shared" ref="N60" si="24">SUM(N59/M59)/100</f>
        <v>1.072947138256067E-2</v>
      </c>
    </row>
    <row r="61" spans="1:14" x14ac:dyDescent="0.2">
      <c r="A61" t="s">
        <v>188</v>
      </c>
      <c r="B61" s="3">
        <f>-SUM(Historicals!B58-Historicals!B12)</f>
        <v>-1412</v>
      </c>
      <c r="C61" s="3">
        <f>SUM(Historicals!C58-Historicals!C12)</f>
        <v>391</v>
      </c>
      <c r="D61" s="3">
        <f>-SUM(Historicals!D58-Historicals!D12)</f>
        <v>261</v>
      </c>
      <c r="E61" s="3">
        <f>SUM(Historicals!E58-Historicals!E12)</f>
        <v>1584</v>
      </c>
      <c r="F61" s="3">
        <f>-SUM(Historicals!F58-Historicals!F12)</f>
        <v>2386</v>
      </c>
      <c r="G61" s="3">
        <f>-SUM(Historicals!G58-Historicals!G12)</f>
        <v>2730</v>
      </c>
      <c r="H61" s="3">
        <f>SUM(Historicals!H58-Historicals!H12)</f>
        <v>-2548</v>
      </c>
      <c r="I61" s="3">
        <f>-SUM(Historicals!I58-Historicals!I12)</f>
        <v>2570</v>
      </c>
      <c r="J61" s="3" cm="1">
        <f t="array" ref="J61:N61">FORECAST($J$1:$N$1,B61:I61,$B$1:$I$1)</f>
        <v>1891.035714285681</v>
      </c>
      <c r="K61" s="3">
        <v>2145.6547619047342</v>
      </c>
      <c r="L61" s="60">
        <v>2400.2738095237873</v>
      </c>
      <c r="M61" s="3">
        <v>2654.8928571428405</v>
      </c>
      <c r="N61" s="3">
        <v>2909.5119047618937</v>
      </c>
    </row>
    <row r="62" spans="1:14" x14ac:dyDescent="0.2">
      <c r="A62" t="s">
        <v>189</v>
      </c>
      <c r="B62" s="3">
        <f>SUM(B33:B38)</f>
        <v>8893</v>
      </c>
      <c r="C62" s="3">
        <f>SUM(C33:C38)</f>
        <v>9138</v>
      </c>
      <c r="D62" s="3">
        <f>SUM(D33:D38)</f>
        <v>10852</v>
      </c>
      <c r="E62" s="3">
        <f t="shared" ref="E62:I62" si="25">SUM(E33:E38)</f>
        <v>12724</v>
      </c>
      <c r="F62" s="3">
        <f t="shared" si="25"/>
        <v>14677</v>
      </c>
      <c r="G62" s="3">
        <f t="shared" si="25"/>
        <v>23287</v>
      </c>
      <c r="H62" s="3">
        <f t="shared" si="25"/>
        <v>24973</v>
      </c>
      <c r="I62" s="3">
        <f t="shared" si="25"/>
        <v>25040</v>
      </c>
      <c r="J62" s="85" cm="1">
        <f t="array" ref="J62:N62">FORECAST($J$1:$N$1,B62:I62,$B$1:$I$1)</f>
        <v>28597.75</v>
      </c>
      <c r="K62" s="85">
        <v>31353.25</v>
      </c>
      <c r="L62" s="85">
        <v>34108.75</v>
      </c>
      <c r="M62" s="86">
        <v>36864.25</v>
      </c>
      <c r="N62" s="86">
        <v>39619.75</v>
      </c>
    </row>
    <row r="63" spans="1:14" x14ac:dyDescent="0.2">
      <c r="A63" t="s">
        <v>190</v>
      </c>
      <c r="B63" s="3"/>
      <c r="C63" s="3"/>
      <c r="D63" s="3"/>
      <c r="E63" s="3"/>
      <c r="F63" s="3"/>
      <c r="G63" s="3">
        <v>-58</v>
      </c>
      <c r="H63" s="3">
        <v>-136</v>
      </c>
      <c r="I63" s="3">
        <v>-151</v>
      </c>
      <c r="J63" s="3" cm="1">
        <f t="array" ref="J63:N63">FORECAST($J$1:$N$1,B63:I63,$B$1:$I$1)</f>
        <v>-208</v>
      </c>
      <c r="K63" s="3">
        <v>-254.5</v>
      </c>
      <c r="L63" s="60">
        <v>-301</v>
      </c>
      <c r="M63" s="3">
        <v>-347.5</v>
      </c>
      <c r="N63" s="3">
        <v>-394</v>
      </c>
    </row>
    <row r="64" spans="1:14" x14ac:dyDescent="0.2">
      <c r="A64" s="27" t="s">
        <v>191</v>
      </c>
      <c r="B64" s="26">
        <f>SUM(B59:B63)</f>
        <v>7995</v>
      </c>
      <c r="C64" s="26">
        <f t="shared" ref="C64:I64" si="26">SUM(C59:C63)</f>
        <v>10036.009863813229</v>
      </c>
      <c r="D64" s="26">
        <f t="shared" si="26"/>
        <v>11290.00349112426</v>
      </c>
      <c r="E64" s="26">
        <f t="shared" si="26"/>
        <v>15041.041412429378</v>
      </c>
      <c r="F64" s="26">
        <f t="shared" si="26"/>
        <v>17763.009549795363</v>
      </c>
      <c r="G64" s="26">
        <f t="shared" si="26"/>
        <v>26844.012642857142</v>
      </c>
      <c r="H64" s="26">
        <f t="shared" si="26"/>
        <v>23461.013242937854</v>
      </c>
      <c r="I64" s="26">
        <f t="shared" si="26"/>
        <v>28610.009820819112</v>
      </c>
      <c r="J64" s="26">
        <f>SUM(J59:J63)</f>
        <v>31539.678571428522</v>
      </c>
      <c r="K64" s="26">
        <f>SUM(K59:K63)</f>
        <v>34620.868076689738</v>
      </c>
      <c r="L64" s="26">
        <f t="shared" ref="L64:N64" si="27">SUM(L59:L63)</f>
        <v>37702.046568361897</v>
      </c>
      <c r="M64" s="26">
        <f t="shared" si="27"/>
        <v>40783.225072585657</v>
      </c>
      <c r="N64" s="26">
        <f t="shared" si="27"/>
        <v>43864.403586614222</v>
      </c>
    </row>
    <row r="65" spans="1:14" x14ac:dyDescent="0.2">
      <c r="A65" t="s">
        <v>192</v>
      </c>
      <c r="B65" s="3"/>
      <c r="C65" s="3"/>
      <c r="D65" s="3"/>
      <c r="E65" s="3"/>
      <c r="F65" s="3"/>
      <c r="G65" s="3"/>
      <c r="H65" s="3">
        <v>143</v>
      </c>
      <c r="I65" s="3">
        <v>-143</v>
      </c>
      <c r="J65" s="3" cm="1">
        <f t="array" ref="J65:N65">FORECAST($J$1:$N$1,B65:I65,$B$1:$I$1)</f>
        <v>-429</v>
      </c>
      <c r="K65" s="3">
        <v>-715</v>
      </c>
      <c r="L65" s="3">
        <v>-1001</v>
      </c>
      <c r="M65" s="3">
        <v>-1287</v>
      </c>
      <c r="N65" s="3">
        <v>-1573</v>
      </c>
    </row>
    <row r="66" spans="1:14" x14ac:dyDescent="0.2">
      <c r="A66" s="27" t="s">
        <v>193</v>
      </c>
      <c r="B66" s="26">
        <f>SUM(B64:B65)</f>
        <v>7995</v>
      </c>
      <c r="C66" s="26">
        <f t="shared" ref="C66:I66" si="28">SUM(C64:C65)</f>
        <v>10036.009863813229</v>
      </c>
      <c r="D66" s="26">
        <f t="shared" si="28"/>
        <v>11290.00349112426</v>
      </c>
      <c r="E66" s="26">
        <f t="shared" si="28"/>
        <v>15041.041412429378</v>
      </c>
      <c r="F66" s="26">
        <f t="shared" si="28"/>
        <v>17763.009549795363</v>
      </c>
      <c r="G66" s="26">
        <f t="shared" si="28"/>
        <v>26844.012642857142</v>
      </c>
      <c r="H66" s="26">
        <f t="shared" si="28"/>
        <v>23604.013242937854</v>
      </c>
      <c r="I66" s="26">
        <f t="shared" si="28"/>
        <v>28467.009820819112</v>
      </c>
      <c r="J66" s="26">
        <f>SUM(J64:J65)</f>
        <v>31110.678571428522</v>
      </c>
      <c r="K66" s="26">
        <f t="shared" ref="K66:N66" si="29">SUM(K64:K65)</f>
        <v>33905.868076689738</v>
      </c>
      <c r="L66" s="26">
        <f t="shared" si="29"/>
        <v>36701.046568361897</v>
      </c>
      <c r="M66" s="26">
        <f t="shared" si="29"/>
        <v>39496.225072585657</v>
      </c>
      <c r="N66" s="26">
        <f t="shared" si="29"/>
        <v>42291.403586614222</v>
      </c>
    </row>
    <row r="67" spans="1:14" x14ac:dyDescent="0.2">
      <c r="A67" t="s">
        <v>194</v>
      </c>
      <c r="B67" s="3">
        <v>2220</v>
      </c>
      <c r="C67" s="3">
        <v>3852</v>
      </c>
      <c r="D67" s="3">
        <v>3138</v>
      </c>
      <c r="E67" s="3">
        <v>3808</v>
      </c>
      <c r="F67" s="3">
        <v>4249</v>
      </c>
      <c r="G67" s="3">
        <v>4466</v>
      </c>
      <c r="H67" s="3">
        <v>8348</v>
      </c>
      <c r="I67" s="3">
        <f>+H68</f>
        <v>31952.013242937854</v>
      </c>
      <c r="J67" s="3" cm="1">
        <f t="array" ref="J67:N67">FORECAST($J$1:$N$1,B67:I67,$B$1:$I$1)</f>
        <v>20344.970907183364</v>
      </c>
      <c r="K67" s="3">
        <v>23142.93629647512</v>
      </c>
      <c r="L67" s="3">
        <v>25940.901685767807</v>
      </c>
      <c r="M67" s="3">
        <v>28738.867075060494</v>
      </c>
      <c r="N67" s="3">
        <v>31536.832464353181</v>
      </c>
    </row>
    <row r="68" spans="1:14" ht="16" thickBot="1" x14ac:dyDescent="0.25">
      <c r="A68" s="6" t="s">
        <v>195</v>
      </c>
      <c r="B68" s="7">
        <v>3852</v>
      </c>
      <c r="C68" s="7">
        <v>3138</v>
      </c>
      <c r="D68" s="7">
        <v>3808</v>
      </c>
      <c r="E68" s="7">
        <v>4249</v>
      </c>
      <c r="F68" s="7">
        <v>4466</v>
      </c>
      <c r="G68" s="7">
        <v>8348</v>
      </c>
      <c r="H68" s="7">
        <f>+H66+H67</f>
        <v>31952.013242937854</v>
      </c>
      <c r="I68" s="7">
        <f>+I66+I67</f>
        <v>60419.023063756962</v>
      </c>
      <c r="J68" s="7" cm="1">
        <f t="array" ref="J68:N68">FORECAST($J$1:$N$1,B68:I68,$B$1:$I$1)</f>
        <v>44700.945305889472</v>
      </c>
      <c r="K68" s="7">
        <v>51294.709920899943</v>
      </c>
      <c r="L68" s="7">
        <v>57888.474535912275</v>
      </c>
      <c r="M68" s="7">
        <v>64482.239150924608</v>
      </c>
      <c r="N68" s="7">
        <v>71076.003765935078</v>
      </c>
    </row>
    <row r="69" spans="1:14" ht="16" thickTop="1" x14ac:dyDescent="0.2">
      <c r="A69" s="1" t="s">
        <v>196</v>
      </c>
      <c r="B69" s="84">
        <f>SUM(B67+B66-B68)</f>
        <v>6363</v>
      </c>
      <c r="C69" s="84">
        <f t="shared" ref="C69:I69" si="30">SUM(C67+C66-C68)</f>
        <v>10750.009863813229</v>
      </c>
      <c r="D69" s="84">
        <f t="shared" si="30"/>
        <v>10620.00349112426</v>
      </c>
      <c r="E69" s="84">
        <f t="shared" si="30"/>
        <v>14600.041412429378</v>
      </c>
      <c r="F69" s="84">
        <f t="shared" si="30"/>
        <v>17546.009549795363</v>
      </c>
      <c r="G69" s="84">
        <f t="shared" si="30"/>
        <v>22962.012642857142</v>
      </c>
      <c r="H69" s="84">
        <f>SUM(H67+H66-H68)</f>
        <v>0</v>
      </c>
      <c r="I69" s="84">
        <f t="shared" si="30"/>
        <v>0</v>
      </c>
      <c r="J69" s="84">
        <f t="shared" ref="J69" si="31">SUM(J67+J66-J68)</f>
        <v>6754.7041727224132</v>
      </c>
      <c r="K69" s="84">
        <f t="shared" ref="K69" si="32">SUM(K67+K66-K68)</f>
        <v>5754.0944522649152</v>
      </c>
      <c r="L69" s="84">
        <f t="shared" ref="L69" si="33">SUM(L67+L66-L68)</f>
        <v>4753.4737182174285</v>
      </c>
      <c r="M69" s="84">
        <f t="shared" ref="M69" si="34">SUM(M67+M66-M68)</f>
        <v>3752.8529967215436</v>
      </c>
      <c r="N69" s="84">
        <f t="shared" ref="N69" si="35">SUM(N67+N66-N68)</f>
        <v>2752.2322850323253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Cooper, Lucas</cp:lastModifiedBy>
  <dcterms:created xsi:type="dcterms:W3CDTF">2020-05-20T17:26:08Z</dcterms:created>
  <dcterms:modified xsi:type="dcterms:W3CDTF">2025-01-30T13:34:36Z</dcterms:modified>
</cp:coreProperties>
</file>