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champagnepapa/Desktop/"/>
    </mc:Choice>
  </mc:AlternateContent>
  <xr:revisionPtr revIDLastSave="0" documentId="13_ncr:1_{144E791D-4AB9-7C47-8454-DDFC4E6B1E8B}" xr6:coauthVersionLast="47" xr6:coauthVersionMax="47" xr10:uidLastSave="{00000000-0000-0000-0000-000000000000}"/>
  <bookViews>
    <workbookView xWindow="11720" yWindow="740" windowWidth="18520" windowHeight="18900" firstSheet="1" activeTab="3" xr2:uid="{00000000-000D-0000-FFFF-FFFF00000000}"/>
  </bookViews>
  <sheets>
    <sheet name="Instructions" sheetId="1" r:id="rId1"/>
    <sheet name="Task 1 Ratios (Apple)" sheetId="4" r:id="rId2"/>
    <sheet name="Financial Statements" sheetId="2" r:id="rId3"/>
    <sheet name="List of Ratio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3" l="1"/>
  <c r="E49" i="3"/>
  <c r="C49" i="3"/>
  <c r="D47" i="3"/>
  <c r="E47" i="3"/>
  <c r="C47" i="3"/>
  <c r="E37" i="3"/>
  <c r="D37" i="3"/>
  <c r="D36" i="3"/>
  <c r="E36" i="3"/>
  <c r="D34" i="3"/>
  <c r="E34" i="3"/>
  <c r="C37" i="3"/>
  <c r="C36" i="3"/>
  <c r="C34" i="3"/>
  <c r="D29" i="3"/>
  <c r="E29" i="3"/>
  <c r="D27" i="3"/>
  <c r="E27" i="3"/>
  <c r="E26" i="3"/>
  <c r="D26" i="3"/>
  <c r="D25" i="3"/>
  <c r="E25" i="3"/>
  <c r="D22" i="3"/>
  <c r="E22" i="3"/>
  <c r="D17" i="3"/>
  <c r="E17" i="3"/>
  <c r="D14" i="3"/>
  <c r="E14" i="3"/>
  <c r="E13" i="3"/>
  <c r="D13" i="3"/>
  <c r="D12" i="3"/>
  <c r="E12" i="3"/>
  <c r="D11" i="3"/>
  <c r="E11" i="3"/>
  <c r="D10" i="3"/>
  <c r="E10" i="3"/>
  <c r="D9" i="3"/>
  <c r="E9" i="3"/>
  <c r="D8" i="3"/>
  <c r="E8" i="3"/>
  <c r="D7" i="3"/>
  <c r="E7" i="3"/>
  <c r="C29" i="3"/>
  <c r="C27" i="3"/>
  <c r="C26" i="3"/>
  <c r="C25" i="3"/>
  <c r="D62" i="2"/>
  <c r="C62" i="2"/>
  <c r="B62" i="2"/>
  <c r="C22" i="3"/>
  <c r="C17" i="3"/>
  <c r="C14" i="3"/>
  <c r="C13" i="3" s="1"/>
  <c r="C12" i="3"/>
  <c r="C11" i="3"/>
  <c r="C10" i="3"/>
  <c r="C9" i="3"/>
  <c r="C8" i="3"/>
  <c r="C7" i="3"/>
  <c r="D5" i="3"/>
  <c r="E5" i="3"/>
  <c r="C5" i="3"/>
  <c r="D6" i="3"/>
  <c r="E6" i="3"/>
  <c r="C6" i="3"/>
  <c r="D8" i="2"/>
  <c r="C8" i="2"/>
  <c r="B8" i="2"/>
  <c r="D108" i="4"/>
  <c r="C108" i="4"/>
  <c r="B108" i="4"/>
  <c r="D99" i="4"/>
  <c r="C99" i="4"/>
  <c r="B99" i="4"/>
  <c r="D73" i="4"/>
  <c r="C73" i="4"/>
  <c r="B73" i="4"/>
  <c r="D68" i="4"/>
  <c r="C68" i="4"/>
  <c r="B68" i="4"/>
  <c r="D61" i="4"/>
  <c r="C61" i="4"/>
  <c r="B61" i="4"/>
  <c r="B62" i="4" s="1"/>
  <c r="D56" i="4"/>
  <c r="D62" i="4" s="1"/>
  <c r="D69" i="4" s="1"/>
  <c r="C56" i="4"/>
  <c r="C62" i="4" s="1"/>
  <c r="C69" i="4" s="1"/>
  <c r="B56" i="4"/>
  <c r="D47" i="4"/>
  <c r="C47" i="4"/>
  <c r="B47" i="4"/>
  <c r="D42" i="4"/>
  <c r="D48" i="4" s="1"/>
  <c r="C42" i="4"/>
  <c r="C48" i="4" s="1"/>
  <c r="B42" i="4"/>
  <c r="B48" i="4" s="1"/>
  <c r="D33" i="4"/>
  <c r="C33" i="4"/>
  <c r="B33" i="4"/>
  <c r="D17" i="4"/>
  <c r="C17" i="4"/>
  <c r="B17" i="4"/>
  <c r="D12" i="4"/>
  <c r="C12" i="4"/>
  <c r="C13" i="4" s="1"/>
  <c r="C18" i="4" s="1"/>
  <c r="C20" i="4" s="1"/>
  <c r="C22" i="4" s="1"/>
  <c r="C76" i="4" s="1"/>
  <c r="C91" i="4" s="1"/>
  <c r="C109" i="4" s="1"/>
  <c r="B12" i="4"/>
  <c r="B13" i="4" s="1"/>
  <c r="B18" i="4" s="1"/>
  <c r="B20" i="4" s="1"/>
  <c r="B22" i="4" s="1"/>
  <c r="B76" i="4" s="1"/>
  <c r="B91" i="4" s="1"/>
  <c r="B109" i="4" s="1"/>
  <c r="D8" i="4"/>
  <c r="D13" i="4" s="1"/>
  <c r="D18" i="4" s="1"/>
  <c r="D20" i="4" s="1"/>
  <c r="D22" i="4" s="1"/>
  <c r="D76" i="4" s="1"/>
  <c r="D91" i="4" s="1"/>
  <c r="D109" i="4" s="1"/>
  <c r="C8" i="4"/>
  <c r="B8" i="4"/>
  <c r="B69" i="4" l="1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<sst xmlns="http://schemas.openxmlformats.org/spreadsheetml/2006/main" count="265" uniqueCount="151">
  <si>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</si>
  <si>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</si>
  <si>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</si>
  <si>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</si>
  <si>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</si>
  <si>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</si>
  <si>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</si>
  <si>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</si>
  <si>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</si>
  <si>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</si>
  <si>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</si>
  <si>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</si>
  <si>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</si>
  <si>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</si>
  <si>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</si>
  <si>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Profitability</t>
  </si>
  <si>
    <t>EBITDA</t>
  </si>
  <si>
    <t>EBIT margin</t>
  </si>
  <si>
    <t>EBIT</t>
  </si>
  <si>
    <t>Solvency/ debt management</t>
  </si>
  <si>
    <t>Debt to total assets</t>
  </si>
  <si>
    <t>Asset utilization</t>
  </si>
  <si>
    <t>Investor/market ratios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</si>
  <si>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</si>
  <si>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</si>
  <si>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</si>
  <si>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</si>
  <si>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</si>
  <si>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</si>
  <si>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</si>
  <si>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</si>
  <si>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</si>
  <si>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Apple Inc.</t>
  </si>
  <si>
    <t>Years ended September,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</si>
  <si>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</si>
  <si>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</si>
  <si>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</si>
  <si>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</si>
  <si>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</si>
  <si>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</si>
  <si>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</si>
  <si>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</si>
  <si>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</si>
  <si>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</si>
  <si>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</si>
  <si>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</si>
  <si>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</si>
  <si>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</si>
  <si>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</si>
  <si>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</si>
  <si>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</si>
  <si>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</si>
  <si>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</si>
  <si>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</si>
  <si>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</si>
  <si>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</si>
  <si>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</si>
  <si>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</si>
  <si>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</si>
  <si>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</si>
  <si>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</si>
  <si>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</si>
  <si>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</si>
  <si>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</si>
  <si>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</si>
  <si>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</si>
  <si>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</si>
  <si>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</si>
  <si>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</si>
  <si>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</si>
  <si>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</si>
  <si>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</si>
  <si>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</si>
  <si>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</si>
  <si>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</si>
  <si>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</si>
  <si>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</si>
  <si>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</si>
  <si>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</si>
  <si>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</si>
  <si>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</si>
  <si>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</si>
  <si>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</si>
  <si>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</si>
  <si>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</si>
  <si>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</si>
  <si>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</si>
  <si>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</si>
  <si>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</si>
  <si>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</si>
  <si>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</si>
  <si>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</si>
  <si>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</si>
  <si>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</si>
  <si>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</si>
  <si>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</si>
  <si>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</si>
  <si>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</si>
  <si>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</si>
  <si>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</si>
  <si>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</si>
  <si>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</si>
  <si>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</si>
  <si>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</si>
  <si>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</si>
  <si>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</si>
  <si>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</si>
  <si>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</si>
  <si>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</si>
  <si>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</si>
  <si>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</si>
  <si>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</si>
  <si>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</si>
  <si>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</si>
  <si>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</si>
  <si>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Amazon Inc</t>
  </si>
  <si>
    <t>Proceeds from sale and maturities of marketable securities</t>
  </si>
  <si>
    <t>Current ratio (current assets/current liabilities)</t>
  </si>
  <si>
    <t>Quick Ratio (current assets- inventory/current liabilites)</t>
  </si>
  <si>
    <t>Cash Ratio (cash and cash equivalents/current liabilities)</t>
  </si>
  <si>
    <t>Defensive Interval (current assets/daily opex)</t>
  </si>
  <si>
    <t>Inventory Days (inventory/ COGS) X 365</t>
  </si>
  <si>
    <t>Payable Days (accounts payable/cogs) x 365</t>
  </si>
  <si>
    <t>Receivable Days (accounts receivable/revenue) x 365</t>
  </si>
  <si>
    <t>Working Capital as a % of Sales (working capital/sales) x 100</t>
  </si>
  <si>
    <t>Working Capital (current assets- current liabilities)</t>
  </si>
  <si>
    <t>Gross margin (revenue-cogs/revenue)</t>
  </si>
  <si>
    <t>EBITDA margin (ebitda/total revenue) x 100</t>
  </si>
  <si>
    <t>Debt to equity (D/E) (short term debt+long term debt+other fixed payments/shareholder's equity)</t>
  </si>
  <si>
    <t>Long-term debt to capital (long term debt/long term debt + shareholders equity)</t>
  </si>
  <si>
    <t>Times interest earned (ebitda/interest expense)</t>
  </si>
  <si>
    <t>Debt coverage (operating income/total debt)</t>
  </si>
  <si>
    <t>Free cash flow (FCFE) per share (operating cash flow-preferred dividends/ total common shares outstanding)</t>
  </si>
  <si>
    <t>FCFE (cash from operations/ capex)</t>
  </si>
  <si>
    <t>Total asset turnover (net sales/avg total assets)</t>
  </si>
  <si>
    <t>Fixed asset turnover (net sales/ net fied assets)</t>
  </si>
  <si>
    <t>Inventory turnover (cogs/avg. inventory)</t>
  </si>
  <si>
    <t>Return on assets (ROA) (net income/ total assets)</t>
  </si>
  <si>
    <t xml:space="preserve">Price to equity (P/E) (market value per share/earnings per share </t>
  </si>
  <si>
    <t>Earnings per share (EPS) (net income-preferred dividends)/weighted average common shares outstanding</t>
  </si>
  <si>
    <t>Price to book value (PBV) (market cap/book value of equity)</t>
  </si>
  <si>
    <t>Book value per share (BV) (common equity/shares outstanding)</t>
  </si>
  <si>
    <t>Dividend payout ratio (total dividends/net income)</t>
  </si>
  <si>
    <t>Dividend per share (total dividends-special dividends)/shares outstsadning</t>
  </si>
  <si>
    <t>Dividend yield (annual dividends per share/current share price)</t>
  </si>
  <si>
    <t>Return on equity (ROE) (net income/shareholders equity)</t>
  </si>
  <si>
    <t>Return on capital employed (ROCE) (ebit/capital employed)</t>
  </si>
  <si>
    <t>Return on assets (ROA) (NET INCOME/TOTAL ASSETS)</t>
  </si>
  <si>
    <t>Net trading cycle (accts receivable+inventory days) - accounts payable days</t>
  </si>
  <si>
    <t>Net margin (net profit/ total  revenue)*100</t>
  </si>
  <si>
    <t>(long) 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</si>
</sst>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164" fontId="0" fillId="0" borderId="3" xfId="1" applyNumberFormat="1" applyFont="1" applyBorder="1"/>
    <xf numFmtId="3" fontId="0" fillId="0" borderId="1" xfId="0" applyNumberFormat="1" applyBorder="1"/>
    <xf numFmtId="164" fontId="0" fillId="0" borderId="1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80" zoomScaleNormal="80" workbookViewId="0">
      <selection activeCell="A7" sqref="A7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31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29</v>
      </c>
    </row>
    <row r="8" spans="1:1" ht="16" x14ac:dyDescent="0.2">
      <c r="A8" s="2" t="s">
        <v>30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2E6C-5305-5642-A34D-2D48EC77C0F0}">
  <dimension ref="A1:J114"/>
  <sheetViews>
    <sheetView topLeftCell="A2" workbookViewId="0">
      <selection activeCell="B22" sqref="B2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7" t="s">
        <v>32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25" t="s">
        <v>10</v>
      </c>
      <c r="B2" s="25"/>
      <c r="C2" s="25"/>
      <c r="D2" s="25"/>
    </row>
    <row r="3" spans="1:10" x14ac:dyDescent="0.2">
      <c r="B3" s="24" t="s">
        <v>33</v>
      </c>
      <c r="C3" s="24"/>
      <c r="D3" s="24"/>
    </row>
    <row r="4" spans="1:10" x14ac:dyDescent="0.2">
      <c r="B4" s="9">
        <v>2022</v>
      </c>
      <c r="C4" s="9">
        <v>2021</v>
      </c>
      <c r="D4" s="9">
        <v>2020</v>
      </c>
    </row>
    <row r="5" spans="1:10" x14ac:dyDescent="0.2">
      <c r="A5" t="s">
        <v>34</v>
      </c>
    </row>
    <row r="6" spans="1:10" x14ac:dyDescent="0.2">
      <c r="A6" s="1" t="s">
        <v>35</v>
      </c>
      <c r="B6" s="10">
        <v>316199</v>
      </c>
      <c r="C6" s="10">
        <v>297392</v>
      </c>
      <c r="D6" s="10">
        <v>220747</v>
      </c>
    </row>
    <row r="7" spans="1:10" x14ac:dyDescent="0.2">
      <c r="A7" s="1" t="s">
        <v>36</v>
      </c>
      <c r="B7" s="10">
        <v>78129</v>
      </c>
      <c r="C7" s="10">
        <v>68425</v>
      </c>
      <c r="D7" s="10">
        <v>53768</v>
      </c>
    </row>
    <row r="8" spans="1:10" x14ac:dyDescent="0.2">
      <c r="A8" s="11" t="s">
        <v>37</v>
      </c>
      <c r="B8" s="12">
        <f>+B6+B7</f>
        <v>394328</v>
      </c>
      <c r="C8" s="12">
        <f t="shared" ref="C8:D8" si="0">+C6+C7</f>
        <v>365817</v>
      </c>
      <c r="D8" s="12">
        <f t="shared" si="0"/>
        <v>274515</v>
      </c>
    </row>
    <row r="9" spans="1:10" x14ac:dyDescent="0.2">
      <c r="A9" t="s">
        <v>38</v>
      </c>
      <c r="B9" s="10"/>
      <c r="C9" s="10"/>
      <c r="D9" s="10"/>
    </row>
    <row r="10" spans="1:10" x14ac:dyDescent="0.2">
      <c r="A10" s="1" t="s">
        <v>35</v>
      </c>
      <c r="B10" s="10">
        <v>201471</v>
      </c>
      <c r="C10" s="10">
        <v>192266</v>
      </c>
      <c r="D10" s="10">
        <v>151286</v>
      </c>
    </row>
    <row r="11" spans="1:10" x14ac:dyDescent="0.2">
      <c r="A11" s="1" t="s">
        <v>36</v>
      </c>
      <c r="B11" s="10">
        <v>22075</v>
      </c>
      <c r="C11" s="10">
        <v>20715</v>
      </c>
      <c r="D11" s="10">
        <v>18273</v>
      </c>
    </row>
    <row r="12" spans="1:10" x14ac:dyDescent="0.2">
      <c r="A12" s="11" t="s">
        <v>39</v>
      </c>
      <c r="B12" s="12">
        <f>+B10+B11</f>
        <v>223546</v>
      </c>
      <c r="C12" s="12">
        <f t="shared" ref="C12:D12" si="1">+C10+C11</f>
        <v>212981</v>
      </c>
      <c r="D12" s="12">
        <f t="shared" si="1"/>
        <v>169559</v>
      </c>
    </row>
    <row r="13" spans="1:10" x14ac:dyDescent="0.2">
      <c r="A13" s="11" t="s">
        <v>11</v>
      </c>
      <c r="B13" s="12">
        <f>+B8-B12</f>
        <v>170782</v>
      </c>
      <c r="C13" s="12">
        <f t="shared" ref="C13:D13" si="2">+C8-C12</f>
        <v>152836</v>
      </c>
      <c r="D13" s="12">
        <f t="shared" si="2"/>
        <v>104956</v>
      </c>
    </row>
    <row r="14" spans="1:10" x14ac:dyDescent="0.2">
      <c r="A14" t="s">
        <v>40</v>
      </c>
      <c r="B14" s="10"/>
      <c r="C14" s="10"/>
      <c r="D14" s="10"/>
    </row>
    <row r="15" spans="1:10" x14ac:dyDescent="0.2">
      <c r="A15" s="1" t="s">
        <v>41</v>
      </c>
      <c r="B15" s="10">
        <v>26251</v>
      </c>
      <c r="C15" s="10">
        <v>21914</v>
      </c>
      <c r="D15" s="10">
        <v>18752</v>
      </c>
    </row>
    <row r="16" spans="1:10" x14ac:dyDescent="0.2">
      <c r="A16" s="1" t="s">
        <v>42</v>
      </c>
      <c r="B16" s="10">
        <v>25094</v>
      </c>
      <c r="C16" s="10">
        <v>21973</v>
      </c>
      <c r="D16" s="10">
        <v>19916</v>
      </c>
    </row>
    <row r="17" spans="1:4" x14ac:dyDescent="0.2">
      <c r="A17" s="11" t="s">
        <v>43</v>
      </c>
      <c r="B17" s="12">
        <f>+B15+B16</f>
        <v>51345</v>
      </c>
      <c r="C17" s="12">
        <f t="shared" ref="C17:D17" si="3">+C15+C16</f>
        <v>43887</v>
      </c>
      <c r="D17" s="12">
        <f t="shared" si="3"/>
        <v>38668</v>
      </c>
    </row>
    <row r="18" spans="1:4" s="9" customFormat="1" x14ac:dyDescent="0.2">
      <c r="A18" s="11" t="s">
        <v>44</v>
      </c>
      <c r="B18" s="12">
        <f>+B13-B17</f>
        <v>119437</v>
      </c>
      <c r="C18" s="12">
        <f t="shared" ref="C18:D18" si="4">+C13-C17</f>
        <v>108949</v>
      </c>
      <c r="D18" s="12">
        <f t="shared" si="4"/>
        <v>66288</v>
      </c>
    </row>
    <row r="19" spans="1:4" x14ac:dyDescent="0.2">
      <c r="A19" t="s">
        <v>45</v>
      </c>
      <c r="B19" s="10">
        <v>-334</v>
      </c>
      <c r="C19" s="10">
        <v>258</v>
      </c>
      <c r="D19" s="10">
        <v>803</v>
      </c>
    </row>
    <row r="20" spans="1:4" x14ac:dyDescent="0.2">
      <c r="A20" s="11" t="s">
        <v>46</v>
      </c>
      <c r="B20" s="12">
        <f>+B18+B19</f>
        <v>119103</v>
      </c>
      <c r="C20" s="12">
        <f t="shared" ref="C20:D20" si="5">+C18+C19</f>
        <v>109207</v>
      </c>
      <c r="D20" s="12">
        <f t="shared" si="5"/>
        <v>67091</v>
      </c>
    </row>
    <row r="21" spans="1:4" x14ac:dyDescent="0.2">
      <c r="A21" t="s">
        <v>47</v>
      </c>
      <c r="B21" s="10">
        <v>19300</v>
      </c>
      <c r="C21" s="10">
        <v>14527</v>
      </c>
      <c r="D21" s="10">
        <v>9680</v>
      </c>
    </row>
    <row r="22" spans="1:4" ht="16" thickBot="1" x14ac:dyDescent="0.25">
      <c r="A22" s="13" t="s">
        <v>48</v>
      </c>
      <c r="B22" s="14">
        <f>+B20-B21</f>
        <v>99803</v>
      </c>
      <c r="C22" s="14">
        <f t="shared" ref="C22:D22" si="6">+C20-C21</f>
        <v>94680</v>
      </c>
      <c r="D22" s="14">
        <f t="shared" si="6"/>
        <v>57411</v>
      </c>
    </row>
    <row r="23" spans="1:4" ht="16" thickTop="1" x14ac:dyDescent="0.2">
      <c r="A23" t="s">
        <v>49</v>
      </c>
    </row>
    <row r="24" spans="1:4" x14ac:dyDescent="0.2">
      <c r="A24" s="1" t="s">
        <v>50</v>
      </c>
      <c r="B24" s="15">
        <v>6.15</v>
      </c>
      <c r="C24" s="15">
        <v>5.67</v>
      </c>
      <c r="D24" s="15">
        <v>3.31</v>
      </c>
    </row>
    <row r="25" spans="1:4" x14ac:dyDescent="0.2">
      <c r="A25" s="1" t="s">
        <v>51</v>
      </c>
      <c r="B25" s="15">
        <v>6.11</v>
      </c>
      <c r="C25" s="15">
        <v>5.61</v>
      </c>
      <c r="D25" s="15">
        <v>3.28</v>
      </c>
    </row>
    <row r="26" spans="1:4" x14ac:dyDescent="0.2">
      <c r="A26" t="s">
        <v>52</v>
      </c>
    </row>
    <row r="27" spans="1:4" x14ac:dyDescent="0.2">
      <c r="A27" s="1" t="s">
        <v>50</v>
      </c>
      <c r="B27" s="16">
        <v>16215963</v>
      </c>
      <c r="C27" s="16">
        <v>16701272</v>
      </c>
      <c r="D27" s="16">
        <v>17352119</v>
      </c>
    </row>
    <row r="28" spans="1:4" x14ac:dyDescent="0.2">
      <c r="A28" s="1" t="s">
        <v>51</v>
      </c>
      <c r="B28" s="16">
        <v>16325819</v>
      </c>
      <c r="C28" s="16">
        <v>16864919</v>
      </c>
      <c r="D28" s="16">
        <v>17528214</v>
      </c>
    </row>
    <row r="31" spans="1:4" x14ac:dyDescent="0.2">
      <c r="A31" s="25" t="s">
        <v>12</v>
      </c>
      <c r="B31" s="25"/>
      <c r="C31" s="25"/>
      <c r="D31" s="25"/>
    </row>
    <row r="32" spans="1:4" x14ac:dyDescent="0.2">
      <c r="B32" s="24" t="s">
        <v>53</v>
      </c>
      <c r="C32" s="24"/>
      <c r="D32" s="24"/>
    </row>
    <row r="33" spans="1:4" x14ac:dyDescent="0.2">
      <c r="B33" s="9">
        <f>+B4</f>
        <v>2022</v>
      </c>
      <c r="C33" s="9">
        <f t="shared" ref="C33:D33" si="7">+C4</f>
        <v>2021</v>
      </c>
      <c r="D33" s="9">
        <f t="shared" si="7"/>
        <v>2020</v>
      </c>
    </row>
    <row r="35" spans="1:4" x14ac:dyDescent="0.2">
      <c r="A35" t="s">
        <v>54</v>
      </c>
    </row>
    <row r="36" spans="1:4" x14ac:dyDescent="0.2">
      <c r="A36" s="1" t="s">
        <v>55</v>
      </c>
      <c r="B36" s="10">
        <v>23646</v>
      </c>
      <c r="C36" s="10">
        <v>34940</v>
      </c>
      <c r="D36" s="10">
        <v>38016</v>
      </c>
    </row>
    <row r="37" spans="1:4" x14ac:dyDescent="0.2">
      <c r="A37" s="1" t="s">
        <v>56</v>
      </c>
      <c r="B37" s="10">
        <v>24658</v>
      </c>
      <c r="C37" s="10">
        <v>27699</v>
      </c>
      <c r="D37" s="10">
        <v>52927</v>
      </c>
    </row>
    <row r="38" spans="1:4" x14ac:dyDescent="0.2">
      <c r="A38" s="1" t="s">
        <v>57</v>
      </c>
      <c r="B38" s="10">
        <v>28184</v>
      </c>
      <c r="C38" s="10">
        <v>26278</v>
      </c>
      <c r="D38" s="10">
        <v>16120</v>
      </c>
    </row>
    <row r="39" spans="1:4" x14ac:dyDescent="0.2">
      <c r="A39" s="1" t="s">
        <v>58</v>
      </c>
      <c r="B39" s="10">
        <v>4946</v>
      </c>
      <c r="C39" s="10">
        <v>6580</v>
      </c>
      <c r="D39" s="10">
        <v>4061</v>
      </c>
    </row>
    <row r="40" spans="1:4" x14ac:dyDescent="0.2">
      <c r="A40" s="1" t="s">
        <v>59</v>
      </c>
      <c r="B40" s="10">
        <v>32748</v>
      </c>
      <c r="C40" s="10">
        <v>25228</v>
      </c>
      <c r="D40" s="10">
        <v>21325</v>
      </c>
    </row>
    <row r="41" spans="1:4" x14ac:dyDescent="0.2">
      <c r="A41" s="1" t="s">
        <v>60</v>
      </c>
      <c r="B41" s="10">
        <v>21223</v>
      </c>
      <c r="C41" s="10">
        <v>14111</v>
      </c>
      <c r="D41" s="10">
        <v>11264</v>
      </c>
    </row>
    <row r="42" spans="1:4" x14ac:dyDescent="0.2">
      <c r="A42" s="11" t="s">
        <v>61</v>
      </c>
      <c r="B42" s="12">
        <f>+SUM(B36:B41)</f>
        <v>135405</v>
      </c>
      <c r="C42" s="12">
        <f t="shared" ref="C42:D42" si="8">+SUM(C36:C41)</f>
        <v>134836</v>
      </c>
      <c r="D42" s="12">
        <f t="shared" si="8"/>
        <v>143713</v>
      </c>
    </row>
    <row r="43" spans="1:4" x14ac:dyDescent="0.2">
      <c r="A43" t="s">
        <v>62</v>
      </c>
      <c r="B43" s="10"/>
      <c r="C43" s="10"/>
      <c r="D43" s="10"/>
    </row>
    <row r="44" spans="1:4" x14ac:dyDescent="0.2">
      <c r="A44" s="1" t="s">
        <v>56</v>
      </c>
      <c r="B44" s="10">
        <v>120805</v>
      </c>
      <c r="C44" s="10">
        <v>127877</v>
      </c>
      <c r="D44" s="10">
        <v>100887</v>
      </c>
    </row>
    <row r="45" spans="1:4" x14ac:dyDescent="0.2">
      <c r="A45" s="1" t="s">
        <v>63</v>
      </c>
      <c r="B45" s="10">
        <v>42117</v>
      </c>
      <c r="C45" s="10">
        <v>39440</v>
      </c>
      <c r="D45" s="10">
        <v>36766</v>
      </c>
    </row>
    <row r="46" spans="1:4" x14ac:dyDescent="0.2">
      <c r="A46" s="1" t="s">
        <v>64</v>
      </c>
      <c r="B46" s="10">
        <v>54428</v>
      </c>
      <c r="C46" s="10">
        <v>48849</v>
      </c>
      <c r="D46" s="10">
        <v>42522</v>
      </c>
    </row>
    <row r="47" spans="1:4" x14ac:dyDescent="0.2">
      <c r="A47" s="11" t="s">
        <v>65</v>
      </c>
      <c r="B47" s="12">
        <f>+SUM(B44:B46)</f>
        <v>217350</v>
      </c>
      <c r="C47" s="12">
        <f t="shared" ref="C47:D47" si="9">+SUM(C44:C46)</f>
        <v>216166</v>
      </c>
      <c r="D47" s="12">
        <f t="shared" si="9"/>
        <v>180175</v>
      </c>
    </row>
    <row r="48" spans="1:4" ht="16" thickBot="1" x14ac:dyDescent="0.25">
      <c r="A48" s="13" t="s">
        <v>66</v>
      </c>
      <c r="B48" s="14">
        <f>+B42+B47</f>
        <v>352755</v>
      </c>
      <c r="C48" s="14">
        <f t="shared" ref="C48:D48" si="10">+C42+C47</f>
        <v>351002</v>
      </c>
      <c r="D48" s="14">
        <f t="shared" si="10"/>
        <v>323888</v>
      </c>
    </row>
    <row r="49" spans="1:4" ht="16" thickTop="1" x14ac:dyDescent="0.2"/>
    <row r="50" spans="1:4" x14ac:dyDescent="0.2">
      <c r="A50" t="s">
        <v>67</v>
      </c>
    </row>
    <row r="51" spans="1:4" x14ac:dyDescent="0.2">
      <c r="A51" s="1" t="s">
        <v>68</v>
      </c>
      <c r="B51" s="10">
        <v>64115</v>
      </c>
      <c r="C51" s="10">
        <v>54763</v>
      </c>
      <c r="D51" s="10">
        <v>42296</v>
      </c>
    </row>
    <row r="52" spans="1:4" x14ac:dyDescent="0.2">
      <c r="A52" s="1" t="s">
        <v>69</v>
      </c>
      <c r="B52" s="10">
        <v>60845</v>
      </c>
      <c r="C52" s="10">
        <v>47493</v>
      </c>
      <c r="D52" s="10">
        <v>42684</v>
      </c>
    </row>
    <row r="53" spans="1:4" x14ac:dyDescent="0.2">
      <c r="A53" s="1" t="s">
        <v>70</v>
      </c>
      <c r="B53" s="10">
        <v>7912</v>
      </c>
      <c r="C53" s="10">
        <v>7612</v>
      </c>
      <c r="D53" s="10">
        <v>6643</v>
      </c>
    </row>
    <row r="54" spans="1:4" x14ac:dyDescent="0.2">
      <c r="A54" s="1" t="s">
        <v>71</v>
      </c>
      <c r="B54" s="10">
        <v>9982</v>
      </c>
      <c r="C54" s="10">
        <v>6000</v>
      </c>
      <c r="D54" s="10">
        <v>4996</v>
      </c>
    </row>
    <row r="55" spans="1:4" x14ac:dyDescent="0.2">
      <c r="A55" s="1" t="s">
        <v>72</v>
      </c>
      <c r="B55" s="10">
        <v>11128</v>
      </c>
      <c r="C55" s="10">
        <v>9613</v>
      </c>
      <c r="D55" s="10">
        <v>8773</v>
      </c>
    </row>
    <row r="56" spans="1:4" x14ac:dyDescent="0.2">
      <c r="A56" s="11" t="s">
        <v>73</v>
      </c>
      <c r="B56" s="12">
        <f>+SUM(B51:B55)</f>
        <v>153982</v>
      </c>
      <c r="C56" s="12">
        <f t="shared" ref="C56:D56" si="11">+SUM(C51:C55)</f>
        <v>125481</v>
      </c>
      <c r="D56" s="12">
        <f t="shared" si="11"/>
        <v>105392</v>
      </c>
    </row>
    <row r="57" spans="1:4" x14ac:dyDescent="0.2">
      <c r="A57" t="s">
        <v>74</v>
      </c>
      <c r="B57" s="10"/>
      <c r="C57" s="10"/>
      <c r="D57" s="10"/>
    </row>
    <row r="58" spans="1:4" x14ac:dyDescent="0.2">
      <c r="A58" s="1" t="s">
        <v>70</v>
      </c>
      <c r="B58" s="10"/>
      <c r="C58" s="10"/>
      <c r="D58" s="10"/>
    </row>
    <row r="59" spans="1:4" x14ac:dyDescent="0.2">
      <c r="A59" s="1" t="s">
        <v>72</v>
      </c>
      <c r="B59" s="10">
        <v>98959</v>
      </c>
      <c r="C59" s="10">
        <v>109106</v>
      </c>
      <c r="D59" s="10">
        <v>98667</v>
      </c>
    </row>
    <row r="60" spans="1:4" x14ac:dyDescent="0.2">
      <c r="A60" s="1" t="s">
        <v>75</v>
      </c>
      <c r="B60" s="10">
        <v>49142</v>
      </c>
      <c r="C60" s="10">
        <v>53325</v>
      </c>
      <c r="D60" s="10">
        <v>54490</v>
      </c>
    </row>
    <row r="61" spans="1:4" x14ac:dyDescent="0.2">
      <c r="A61" s="26" t="s">
        <v>76</v>
      </c>
      <c r="B61" s="27">
        <f>+B59+B60</f>
        <v>148101</v>
      </c>
      <c r="C61" s="27">
        <f t="shared" ref="C61:D61" si="12">+C59+C60</f>
        <v>162431</v>
      </c>
      <c r="D61" s="27">
        <f t="shared" si="12"/>
        <v>153157</v>
      </c>
    </row>
    <row r="62" spans="1:4" x14ac:dyDescent="0.2">
      <c r="A62" s="11" t="s">
        <v>77</v>
      </c>
      <c r="B62" s="12">
        <f>+B56+B61</f>
        <v>302083</v>
      </c>
      <c r="C62" s="12">
        <f t="shared" ref="C62:D62" si="13">+C56+C61</f>
        <v>287912</v>
      </c>
      <c r="D62" s="12">
        <f t="shared" si="13"/>
        <v>258549</v>
      </c>
    </row>
    <row r="63" spans="1:4" x14ac:dyDescent="0.2">
      <c r="B63" s="10"/>
      <c r="C63" s="10"/>
      <c r="D63" s="10"/>
    </row>
    <row r="64" spans="1:4" x14ac:dyDescent="0.2">
      <c r="A64" t="s">
        <v>78</v>
      </c>
      <c r="B64" s="10"/>
      <c r="C64" s="10"/>
      <c r="D64" s="10"/>
    </row>
    <row r="65" spans="1:4" x14ac:dyDescent="0.2">
      <c r="A65" s="1" t="s">
        <v>79</v>
      </c>
      <c r="B65" s="10">
        <v>64849</v>
      </c>
      <c r="C65" s="10">
        <v>57365</v>
      </c>
      <c r="D65" s="10">
        <v>50779</v>
      </c>
    </row>
    <row r="66" spans="1:4" x14ac:dyDescent="0.2">
      <c r="A66" s="1" t="s">
        <v>80</v>
      </c>
      <c r="B66" s="10">
        <v>-3068</v>
      </c>
      <c r="C66" s="10">
        <v>5562</v>
      </c>
      <c r="D66" s="10">
        <v>14966</v>
      </c>
    </row>
    <row r="67" spans="1:4" x14ac:dyDescent="0.2">
      <c r="A67" s="1" t="s">
        <v>81</v>
      </c>
      <c r="B67" s="10">
        <v>-11109</v>
      </c>
      <c r="C67" s="10">
        <v>163</v>
      </c>
      <c r="D67" s="10">
        <v>-406</v>
      </c>
    </row>
    <row r="68" spans="1:4" x14ac:dyDescent="0.2">
      <c r="A68" s="11" t="s">
        <v>82</v>
      </c>
      <c r="B68" s="12">
        <f>+SUM(B65:B67)</f>
        <v>50672</v>
      </c>
      <c r="C68" s="12">
        <f t="shared" ref="C68:D68" si="14">+SUM(C65:C67)</f>
        <v>63090</v>
      </c>
      <c r="D68" s="12">
        <f t="shared" si="14"/>
        <v>65339</v>
      </c>
    </row>
    <row r="69" spans="1:4" ht="16" thickBot="1" x14ac:dyDescent="0.25">
      <c r="A69" s="13" t="s">
        <v>83</v>
      </c>
      <c r="B69" s="14">
        <f>+B68+B62</f>
        <v>352755</v>
      </c>
      <c r="C69" s="14">
        <f t="shared" ref="C69:D69" si="15">+C68+C62</f>
        <v>351002</v>
      </c>
      <c r="D69" s="14">
        <f t="shared" si="15"/>
        <v>323888</v>
      </c>
    </row>
    <row r="70" spans="1:4" ht="16" thickTop="1" x14ac:dyDescent="0.2"/>
    <row r="71" spans="1:4" x14ac:dyDescent="0.2">
      <c r="A71" s="25" t="s">
        <v>13</v>
      </c>
      <c r="B71" s="25"/>
      <c r="C71" s="25"/>
      <c r="D71" s="25"/>
    </row>
    <row r="72" spans="1:4" x14ac:dyDescent="0.2">
      <c r="B72" s="24" t="s">
        <v>33</v>
      </c>
      <c r="C72" s="24"/>
      <c r="D72" s="24"/>
    </row>
    <row r="73" spans="1:4" x14ac:dyDescent="0.2">
      <c r="B73" s="9">
        <f>+B33</f>
        <v>2022</v>
      </c>
      <c r="C73" s="9">
        <f t="shared" ref="C73:D73" si="16">+C33</f>
        <v>2021</v>
      </c>
      <c r="D73" s="9">
        <f t="shared" si="16"/>
        <v>2020</v>
      </c>
    </row>
    <row r="75" spans="1:4" x14ac:dyDescent="0.2">
      <c r="A75" s="9" t="s">
        <v>84</v>
      </c>
      <c r="B75" s="17"/>
      <c r="C75" s="17"/>
      <c r="D75" s="17"/>
    </row>
    <row r="76" spans="1:4" x14ac:dyDescent="0.2">
      <c r="A76" t="s">
        <v>85</v>
      </c>
      <c r="B76" s="10">
        <f>+B22</f>
        <v>99803</v>
      </c>
      <c r="C76" s="10">
        <f t="shared" ref="C76:D76" si="17">+C22</f>
        <v>94680</v>
      </c>
      <c r="D76" s="10">
        <f t="shared" si="17"/>
        <v>57411</v>
      </c>
    </row>
    <row r="77" spans="1:4" x14ac:dyDescent="0.2">
      <c r="A77" s="18" t="s">
        <v>48</v>
      </c>
      <c r="B77" s="17"/>
      <c r="C77" s="17"/>
      <c r="D77" s="17"/>
    </row>
    <row r="78" spans="1:4" x14ac:dyDescent="0.2">
      <c r="A78" s="1" t="s">
        <v>86</v>
      </c>
      <c r="B78" s="10"/>
      <c r="C78" s="10"/>
      <c r="D78" s="10"/>
    </row>
    <row r="79" spans="1:4" x14ac:dyDescent="0.2">
      <c r="A79" s="19" t="s">
        <v>87</v>
      </c>
      <c r="B79" s="10">
        <v>11104</v>
      </c>
      <c r="C79" s="10">
        <v>11284</v>
      </c>
      <c r="D79" s="10">
        <v>11056</v>
      </c>
    </row>
    <row r="80" spans="1:4" x14ac:dyDescent="0.2">
      <c r="A80" s="19" t="s">
        <v>88</v>
      </c>
      <c r="B80" s="10">
        <v>9038</v>
      </c>
      <c r="C80" s="10">
        <v>7906</v>
      </c>
      <c r="D80" s="10">
        <v>6829</v>
      </c>
    </row>
    <row r="81" spans="1:4" x14ac:dyDescent="0.2">
      <c r="A81" s="19" t="s">
        <v>89</v>
      </c>
      <c r="B81" s="10">
        <v>895</v>
      </c>
      <c r="C81" s="10">
        <v>-4774</v>
      </c>
      <c r="D81" s="10">
        <v>-215</v>
      </c>
    </row>
    <row r="82" spans="1:4" x14ac:dyDescent="0.2">
      <c r="A82" s="19" t="s">
        <v>90</v>
      </c>
      <c r="B82" s="10">
        <v>111</v>
      </c>
      <c r="C82" s="10">
        <v>-147</v>
      </c>
      <c r="D82" s="10">
        <v>-97</v>
      </c>
    </row>
    <row r="83" spans="1:4" x14ac:dyDescent="0.2">
      <c r="A83" t="s">
        <v>91</v>
      </c>
      <c r="B83" s="10"/>
      <c r="C83" s="10"/>
      <c r="D83" s="10"/>
    </row>
    <row r="84" spans="1:4" x14ac:dyDescent="0.2">
      <c r="A84" s="1" t="s">
        <v>57</v>
      </c>
      <c r="B84" s="10">
        <v>-1823</v>
      </c>
      <c r="C84" s="10">
        <v>-10125</v>
      </c>
      <c r="D84" s="10">
        <v>6917</v>
      </c>
    </row>
    <row r="85" spans="1:4" x14ac:dyDescent="0.2">
      <c r="A85" s="1" t="s">
        <v>58</v>
      </c>
      <c r="B85" s="10">
        <v>1484</v>
      </c>
      <c r="C85" s="10">
        <v>-2642</v>
      </c>
      <c r="D85" s="10">
        <v>-127</v>
      </c>
    </row>
    <row r="86" spans="1:4" x14ac:dyDescent="0.2">
      <c r="A86" s="1" t="s">
        <v>59</v>
      </c>
      <c r="B86" s="10">
        <v>-7520</v>
      </c>
      <c r="C86" s="10">
        <v>-3903</v>
      </c>
      <c r="D86" s="10">
        <v>1553</v>
      </c>
    </row>
    <row r="87" spans="1:4" x14ac:dyDescent="0.2">
      <c r="A87" s="1" t="s">
        <v>92</v>
      </c>
      <c r="B87" s="10">
        <v>-6499</v>
      </c>
      <c r="C87" s="10">
        <v>-8042</v>
      </c>
      <c r="D87" s="10">
        <v>-9588</v>
      </c>
    </row>
    <row r="88" spans="1:4" x14ac:dyDescent="0.2">
      <c r="A88" s="1" t="s">
        <v>68</v>
      </c>
      <c r="B88" s="10">
        <v>9448</v>
      </c>
      <c r="C88" s="10">
        <v>12326</v>
      </c>
      <c r="D88" s="10">
        <v>-4062</v>
      </c>
    </row>
    <row r="89" spans="1:4" x14ac:dyDescent="0.2">
      <c r="A89" s="1" t="s">
        <v>70</v>
      </c>
      <c r="B89" s="10">
        <v>478</v>
      </c>
      <c r="C89" s="10">
        <v>1676</v>
      </c>
      <c r="D89" s="10">
        <v>2081</v>
      </c>
    </row>
    <row r="90" spans="1:4" x14ac:dyDescent="0.2">
      <c r="A90" s="1" t="s">
        <v>93</v>
      </c>
      <c r="B90" s="10">
        <v>5632</v>
      </c>
      <c r="C90" s="10">
        <v>5799</v>
      </c>
      <c r="D90" s="10">
        <v>8916</v>
      </c>
    </row>
    <row r="91" spans="1:4" x14ac:dyDescent="0.2">
      <c r="A91" s="11" t="s">
        <v>94</v>
      </c>
      <c r="B91" s="12">
        <f>+SUM(B76:B90)</f>
        <v>122151</v>
      </c>
      <c r="C91" s="12">
        <f t="shared" ref="C91:D91" si="18">+SUM(C76:C90)</f>
        <v>104038</v>
      </c>
      <c r="D91" s="12">
        <f t="shared" si="18"/>
        <v>80674</v>
      </c>
    </row>
    <row r="92" spans="1:4" x14ac:dyDescent="0.2">
      <c r="A92" s="9" t="s">
        <v>95</v>
      </c>
      <c r="B92" s="10"/>
      <c r="C92" s="10"/>
      <c r="D92" s="10"/>
    </row>
    <row r="93" spans="1:4" x14ac:dyDescent="0.2">
      <c r="A93" s="1" t="s">
        <v>96</v>
      </c>
      <c r="B93" s="10">
        <v>-76923</v>
      </c>
      <c r="C93" s="10">
        <v>-109558</v>
      </c>
      <c r="D93" s="10">
        <v>-114938</v>
      </c>
    </row>
    <row r="94" spans="1:4" x14ac:dyDescent="0.2">
      <c r="A94" s="1" t="s">
        <v>97</v>
      </c>
      <c r="B94" s="10">
        <v>29917</v>
      </c>
      <c r="C94" s="10">
        <v>59023</v>
      </c>
      <c r="D94" s="10">
        <v>69918</v>
      </c>
    </row>
    <row r="95" spans="1:4" x14ac:dyDescent="0.2">
      <c r="A95" s="1" t="s">
        <v>98</v>
      </c>
      <c r="B95" s="10">
        <v>37446</v>
      </c>
      <c r="C95" s="10">
        <v>47460</v>
      </c>
      <c r="D95" s="10">
        <v>50473</v>
      </c>
    </row>
    <row r="96" spans="1:4" x14ac:dyDescent="0.2">
      <c r="A96" s="1" t="s">
        <v>99</v>
      </c>
      <c r="B96" s="10">
        <v>-10708</v>
      </c>
      <c r="C96" s="10">
        <v>-11085</v>
      </c>
      <c r="D96" s="10">
        <v>-7309</v>
      </c>
    </row>
    <row r="97" spans="1:4" x14ac:dyDescent="0.2">
      <c r="A97" s="1" t="s">
        <v>100</v>
      </c>
      <c r="B97" s="10">
        <v>-306</v>
      </c>
      <c r="C97" s="10">
        <v>-33</v>
      </c>
      <c r="D97" s="10">
        <v>-1524</v>
      </c>
    </row>
    <row r="98" spans="1:4" x14ac:dyDescent="0.2">
      <c r="A98" s="1" t="s">
        <v>90</v>
      </c>
      <c r="B98" s="10">
        <v>-1780</v>
      </c>
      <c r="C98" s="10">
        <v>-352</v>
      </c>
      <c r="D98" s="10">
        <v>-909</v>
      </c>
    </row>
    <row r="99" spans="1:4" x14ac:dyDescent="0.2">
      <c r="A99" s="11" t="s">
        <v>101</v>
      </c>
      <c r="B99" s="12">
        <f>+SUM(B93:B98)</f>
        <v>-22354</v>
      </c>
      <c r="C99" s="12">
        <f t="shared" ref="C99:D99" si="19">+SUM(C93:C98)</f>
        <v>-14545</v>
      </c>
      <c r="D99" s="12">
        <f t="shared" si="19"/>
        <v>-4289</v>
      </c>
    </row>
    <row r="100" spans="1:4" x14ac:dyDescent="0.2">
      <c r="A100" s="9" t="s">
        <v>102</v>
      </c>
      <c r="B100" s="10"/>
      <c r="C100" s="10"/>
      <c r="D100" s="10"/>
    </row>
    <row r="101" spans="1:4" x14ac:dyDescent="0.2">
      <c r="A101" s="1" t="s">
        <v>103</v>
      </c>
      <c r="B101" s="10">
        <v>-6223</v>
      </c>
      <c r="C101" s="10">
        <v>-6556</v>
      </c>
      <c r="D101" s="10">
        <v>-3634</v>
      </c>
    </row>
    <row r="102" spans="1:4" x14ac:dyDescent="0.2">
      <c r="A102" s="1" t="s">
        <v>104</v>
      </c>
      <c r="B102" s="10">
        <v>-14841</v>
      </c>
      <c r="C102" s="10">
        <v>-14467</v>
      </c>
      <c r="D102" s="10">
        <v>-14081</v>
      </c>
    </row>
    <row r="103" spans="1:4" x14ac:dyDescent="0.2">
      <c r="A103" s="1" t="s">
        <v>105</v>
      </c>
      <c r="B103" s="10">
        <v>-89402</v>
      </c>
      <c r="C103" s="10">
        <v>-85971</v>
      </c>
      <c r="D103" s="10">
        <v>-72358</v>
      </c>
    </row>
    <row r="104" spans="1:4" x14ac:dyDescent="0.2">
      <c r="A104" s="1" t="s">
        <v>106</v>
      </c>
      <c r="B104" s="10">
        <v>5465</v>
      </c>
      <c r="C104" s="10">
        <v>20393</v>
      </c>
      <c r="D104" s="10">
        <v>16091</v>
      </c>
    </row>
    <row r="105" spans="1:4" x14ac:dyDescent="0.2">
      <c r="A105" s="1" t="s">
        <v>107</v>
      </c>
      <c r="B105" s="10">
        <v>-9543</v>
      </c>
      <c r="C105" s="10">
        <v>-8750</v>
      </c>
      <c r="D105" s="10">
        <v>-12629</v>
      </c>
    </row>
    <row r="106" spans="1:4" x14ac:dyDescent="0.2">
      <c r="A106" s="1" t="s">
        <v>108</v>
      </c>
      <c r="B106" s="10">
        <v>3955</v>
      </c>
      <c r="C106" s="10">
        <v>1022</v>
      </c>
      <c r="D106" s="10">
        <v>-963</v>
      </c>
    </row>
    <row r="107" spans="1:4" x14ac:dyDescent="0.2">
      <c r="A107" s="1" t="s">
        <v>90</v>
      </c>
      <c r="B107" s="10">
        <v>-160</v>
      </c>
      <c r="C107" s="10">
        <v>976</v>
      </c>
      <c r="D107" s="10">
        <v>754</v>
      </c>
    </row>
    <row r="108" spans="1:4" x14ac:dyDescent="0.2">
      <c r="A108" s="11" t="s">
        <v>109</v>
      </c>
      <c r="B108" s="12">
        <f>+SUM(B101:B107)</f>
        <v>-110749</v>
      </c>
      <c r="C108" s="12">
        <f t="shared" ref="C108:D108" si="20">+SUM(C101:C107)</f>
        <v>-93353</v>
      </c>
      <c r="D108" s="12">
        <f t="shared" si="20"/>
        <v>-86820</v>
      </c>
    </row>
    <row r="109" spans="1:4" x14ac:dyDescent="0.2">
      <c r="A109" s="11" t="s">
        <v>110</v>
      </c>
      <c r="B109" s="12">
        <f>+B91+B99+B108</f>
        <v>-10952</v>
      </c>
      <c r="C109" s="12">
        <f t="shared" ref="C109:D109" si="21">+C91+C99+C108</f>
        <v>-3860</v>
      </c>
      <c r="D109" s="12">
        <f t="shared" si="21"/>
        <v>-10435</v>
      </c>
    </row>
    <row r="110" spans="1:4" ht="16" thickBot="1" x14ac:dyDescent="0.25">
      <c r="A110" s="13" t="s">
        <v>111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0"/>
      <c r="C111" s="10"/>
      <c r="D111" s="10"/>
    </row>
    <row r="112" spans="1:4" x14ac:dyDescent="0.2">
      <c r="A112" t="s">
        <v>112</v>
      </c>
      <c r="B112" s="10"/>
      <c r="C112" s="10"/>
      <c r="D112" s="10"/>
    </row>
    <row r="113" spans="1:4" x14ac:dyDescent="0.2">
      <c r="A113" t="s">
        <v>113</v>
      </c>
      <c r="B113" s="10">
        <v>19573</v>
      </c>
      <c r="C113" s="10">
        <v>25385</v>
      </c>
      <c r="D113" s="10">
        <v>9501</v>
      </c>
    </row>
    <row r="114" spans="1:4" x14ac:dyDescent="0.2">
      <c r="A114" t="s">
        <v>114</v>
      </c>
      <c r="B114" s="10">
        <v>2865</v>
      </c>
      <c r="C114" s="10">
        <v>2687</v>
      </c>
      <c r="D114" s="10">
        <v>3002</v>
      </c>
    </row>
  </sheetData>
  <mergeCells count="6">
    <mergeCell ref="A2:D2"/>
    <mergeCell ref="B3:D3"/>
    <mergeCell ref="A31:D31"/>
    <mergeCell ref="B32:D32"/>
    <mergeCell ref="A71:D71"/>
    <mergeCell ref="B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topLeftCell="A18" workbookViewId="0">
      <selection activeCell="B77" sqref="B77"/>
    </sheetView>
  </sheetViews>
  <sheetFormatPr baseColWidth="10" defaultColWidth="8.83203125" defaultRowHeight="15" x14ac:dyDescent="0.2"/>
  <cols>
    <col min="1" max="1" width="59" customWidth="1"/>
    <col min="2" max="2" width="11.5" bestFit="1" customWidth="1"/>
    <col min="3" max="3" width="12.1640625" bestFit="1" customWidth="1"/>
    <col min="4" max="4" width="11.6640625" bestFit="1" customWidth="1"/>
  </cols>
  <sheetData>
    <row r="1" spans="1:10" ht="60" customHeight="1" x14ac:dyDescent="0.2">
      <c r="A1" s="7" t="s">
        <v>115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25" t="s">
        <v>10</v>
      </c>
      <c r="B2" s="25"/>
      <c r="C2" s="25"/>
      <c r="D2" s="25"/>
    </row>
    <row r="3" spans="1:10" x14ac:dyDescent="0.2">
      <c r="B3" s="24" t="s">
        <v>25</v>
      </c>
      <c r="C3" s="24"/>
      <c r="D3" s="24"/>
    </row>
    <row r="4" spans="1:10" x14ac:dyDescent="0.2">
      <c r="B4" s="9">
        <v>2019</v>
      </c>
      <c r="C4" s="9">
        <v>2018</v>
      </c>
      <c r="D4" s="9">
        <v>2017</v>
      </c>
    </row>
    <row r="5" spans="1:10" x14ac:dyDescent="0.2">
      <c r="A5" t="s">
        <v>34</v>
      </c>
    </row>
    <row r="6" spans="1:10" x14ac:dyDescent="0.2">
      <c r="A6" s="1" t="s">
        <v>35</v>
      </c>
      <c r="B6" s="10">
        <v>160408</v>
      </c>
      <c r="C6" s="10">
        <v>141915</v>
      </c>
      <c r="D6" s="10">
        <v>118573</v>
      </c>
    </row>
    <row r="7" spans="1:10" x14ac:dyDescent="0.2">
      <c r="A7" s="1" t="s">
        <v>36</v>
      </c>
      <c r="B7" s="10">
        <v>120114</v>
      </c>
      <c r="C7" s="10">
        <v>90972</v>
      </c>
      <c r="D7" s="10">
        <v>59293</v>
      </c>
    </row>
    <row r="8" spans="1:10" x14ac:dyDescent="0.2">
      <c r="A8" s="11" t="s">
        <v>37</v>
      </c>
      <c r="B8" s="28">
        <f>SUM(B6,B7)</f>
        <v>280522</v>
      </c>
      <c r="C8" s="28">
        <f>SUM(C7,C6)</f>
        <v>232887</v>
      </c>
      <c r="D8" s="28">
        <f>SUM(D7,D6)</f>
        <v>177866</v>
      </c>
    </row>
    <row r="9" spans="1:10" x14ac:dyDescent="0.2">
      <c r="A9" t="s">
        <v>38</v>
      </c>
      <c r="B9" s="10"/>
      <c r="C9" s="10"/>
      <c r="D9" s="10"/>
    </row>
    <row r="10" spans="1:10" x14ac:dyDescent="0.2">
      <c r="A10" s="1" t="s">
        <v>35</v>
      </c>
      <c r="B10" s="10"/>
      <c r="C10" s="10"/>
      <c r="D10" s="10"/>
    </row>
    <row r="11" spans="1:10" x14ac:dyDescent="0.2">
      <c r="A11" s="1" t="s">
        <v>36</v>
      </c>
      <c r="B11" s="10"/>
      <c r="C11" s="10"/>
      <c r="D11" s="10"/>
    </row>
    <row r="12" spans="1:10" x14ac:dyDescent="0.2">
      <c r="A12" s="11" t="s">
        <v>39</v>
      </c>
      <c r="B12" s="12">
        <v>165536</v>
      </c>
      <c r="C12" s="12">
        <v>139156</v>
      </c>
      <c r="D12" s="12">
        <v>111934</v>
      </c>
    </row>
    <row r="13" spans="1:10" x14ac:dyDescent="0.2">
      <c r="A13" s="11" t="s">
        <v>11</v>
      </c>
      <c r="B13" s="12"/>
      <c r="C13" s="12"/>
      <c r="D13" s="12"/>
    </row>
    <row r="14" spans="1:10" x14ac:dyDescent="0.2">
      <c r="A14" t="s">
        <v>40</v>
      </c>
      <c r="B14" s="10"/>
      <c r="C14" s="10"/>
      <c r="D14" s="10"/>
    </row>
    <row r="15" spans="1:10" x14ac:dyDescent="0.2">
      <c r="A15" s="1" t="s">
        <v>41</v>
      </c>
      <c r="B15" s="10"/>
      <c r="C15" s="10"/>
      <c r="D15" s="10"/>
    </row>
    <row r="16" spans="1:10" x14ac:dyDescent="0.2">
      <c r="A16" s="1" t="s">
        <v>42</v>
      </c>
      <c r="B16" s="10"/>
      <c r="C16" s="10"/>
      <c r="D16" s="10"/>
    </row>
    <row r="17" spans="1:4" x14ac:dyDescent="0.2">
      <c r="A17" s="11" t="s">
        <v>43</v>
      </c>
      <c r="B17" s="12">
        <v>265981</v>
      </c>
      <c r="C17" s="12">
        <v>220466</v>
      </c>
      <c r="D17" s="12">
        <v>173760</v>
      </c>
    </row>
    <row r="18" spans="1:4" s="11" customFormat="1" x14ac:dyDescent="0.2">
      <c r="A18" s="11" t="s">
        <v>44</v>
      </c>
      <c r="B18" s="12">
        <v>14451</v>
      </c>
      <c r="C18" s="12">
        <v>12421</v>
      </c>
      <c r="D18" s="12">
        <v>4106</v>
      </c>
    </row>
    <row r="19" spans="1:4" x14ac:dyDescent="0.2">
      <c r="A19" t="s">
        <v>45</v>
      </c>
      <c r="B19" s="10">
        <v>203</v>
      </c>
      <c r="C19" s="10">
        <v>-183</v>
      </c>
      <c r="D19" s="10">
        <v>346</v>
      </c>
    </row>
    <row r="20" spans="1:4" x14ac:dyDescent="0.2">
      <c r="A20" s="11" t="s">
        <v>46</v>
      </c>
      <c r="B20" s="12">
        <v>13976</v>
      </c>
      <c r="C20" s="12">
        <v>11261</v>
      </c>
      <c r="D20" s="12">
        <v>3806</v>
      </c>
    </row>
    <row r="21" spans="1:4" x14ac:dyDescent="0.2">
      <c r="A21" t="s">
        <v>47</v>
      </c>
      <c r="B21" s="10">
        <v>-2374</v>
      </c>
      <c r="C21" s="10">
        <v>-1197</v>
      </c>
      <c r="D21" s="10">
        <v>-769</v>
      </c>
    </row>
    <row r="22" spans="1:4" ht="16" thickBot="1" x14ac:dyDescent="0.25">
      <c r="A22" s="13" t="s">
        <v>48</v>
      </c>
      <c r="B22" s="14">
        <v>11588</v>
      </c>
      <c r="C22" s="14">
        <v>10073</v>
      </c>
      <c r="D22" s="14">
        <v>3033</v>
      </c>
    </row>
    <row r="23" spans="1:4" ht="16" thickTop="1" x14ac:dyDescent="0.2">
      <c r="A23" t="s">
        <v>49</v>
      </c>
    </row>
    <row r="24" spans="1:4" x14ac:dyDescent="0.2">
      <c r="A24" s="1" t="s">
        <v>50</v>
      </c>
      <c r="B24" s="15">
        <v>23.46</v>
      </c>
      <c r="C24" s="15">
        <v>20.68</v>
      </c>
      <c r="D24" s="15">
        <v>6.32</v>
      </c>
    </row>
    <row r="25" spans="1:4" x14ac:dyDescent="0.2">
      <c r="A25" s="1" t="s">
        <v>51</v>
      </c>
      <c r="B25" s="15">
        <v>23.01</v>
      </c>
      <c r="C25" s="15">
        <v>20.14</v>
      </c>
      <c r="D25" s="15">
        <v>6.15</v>
      </c>
    </row>
    <row r="26" spans="1:4" x14ac:dyDescent="0.2">
      <c r="A26" t="s">
        <v>52</v>
      </c>
    </row>
    <row r="27" spans="1:4" x14ac:dyDescent="0.2">
      <c r="A27" s="1" t="s">
        <v>50</v>
      </c>
      <c r="B27" s="16">
        <v>494</v>
      </c>
      <c r="C27" s="16">
        <v>487</v>
      </c>
      <c r="D27" s="16">
        <v>494</v>
      </c>
    </row>
    <row r="28" spans="1:4" x14ac:dyDescent="0.2">
      <c r="A28" s="1" t="s">
        <v>51</v>
      </c>
      <c r="B28" s="16">
        <v>504</v>
      </c>
      <c r="C28" s="16">
        <v>500</v>
      </c>
      <c r="D28" s="16">
        <v>504</v>
      </c>
    </row>
    <row r="31" spans="1:4" x14ac:dyDescent="0.2">
      <c r="A31" s="25" t="s">
        <v>12</v>
      </c>
      <c r="B31" s="25"/>
      <c r="C31" s="25"/>
      <c r="D31" s="25"/>
    </row>
    <row r="32" spans="1:4" x14ac:dyDescent="0.2">
      <c r="B32" s="24" t="s">
        <v>26</v>
      </c>
      <c r="C32" s="24"/>
      <c r="D32" s="24"/>
    </row>
    <row r="33" spans="1:4" x14ac:dyDescent="0.2">
      <c r="B33" s="9">
        <v>2019</v>
      </c>
      <c r="C33" s="9">
        <v>2018</v>
      </c>
      <c r="D33" s="9">
        <v>2017</v>
      </c>
    </row>
    <row r="35" spans="1:4" x14ac:dyDescent="0.2">
      <c r="A35" t="s">
        <v>54</v>
      </c>
    </row>
    <row r="36" spans="1:4" x14ac:dyDescent="0.2">
      <c r="A36" s="1" t="s">
        <v>55</v>
      </c>
      <c r="B36">
        <v>36092</v>
      </c>
      <c r="C36">
        <v>31750</v>
      </c>
      <c r="D36" s="16">
        <v>20522</v>
      </c>
    </row>
    <row r="37" spans="1:4" x14ac:dyDescent="0.2">
      <c r="A37" s="1" t="s">
        <v>56</v>
      </c>
      <c r="B37" s="10">
        <v>18929</v>
      </c>
      <c r="C37" s="10">
        <v>9500</v>
      </c>
      <c r="D37" s="10">
        <v>10464</v>
      </c>
    </row>
    <row r="38" spans="1:4" x14ac:dyDescent="0.2">
      <c r="A38" s="1" t="s">
        <v>57</v>
      </c>
      <c r="B38" s="10">
        <v>20816</v>
      </c>
      <c r="C38">
        <v>16677</v>
      </c>
      <c r="D38" s="10">
        <v>13164</v>
      </c>
    </row>
    <row r="39" spans="1:4" x14ac:dyDescent="0.2">
      <c r="A39" s="1" t="s">
        <v>58</v>
      </c>
      <c r="B39" s="10">
        <v>20497</v>
      </c>
      <c r="C39" s="10">
        <v>17174</v>
      </c>
      <c r="D39" s="10">
        <v>16047</v>
      </c>
    </row>
    <row r="40" spans="1:4" x14ac:dyDescent="0.2">
      <c r="A40" s="1" t="s">
        <v>59</v>
      </c>
      <c r="B40" s="10"/>
      <c r="C40" s="10"/>
      <c r="D40" s="10"/>
    </row>
    <row r="41" spans="1:4" x14ac:dyDescent="0.2">
      <c r="A41" s="1" t="s">
        <v>60</v>
      </c>
      <c r="D41" s="10"/>
    </row>
    <row r="42" spans="1:4" x14ac:dyDescent="0.2">
      <c r="A42" s="11" t="s">
        <v>61</v>
      </c>
      <c r="B42" s="29">
        <v>96334</v>
      </c>
      <c r="C42" s="29">
        <v>75101</v>
      </c>
      <c r="D42" s="12">
        <v>60197</v>
      </c>
    </row>
    <row r="43" spans="1:4" x14ac:dyDescent="0.2">
      <c r="A43" t="s">
        <v>62</v>
      </c>
      <c r="B43" s="10"/>
      <c r="C43" s="10"/>
      <c r="D43" s="10"/>
    </row>
    <row r="44" spans="1:4" x14ac:dyDescent="0.2">
      <c r="A44" s="1" t="s">
        <v>56</v>
      </c>
      <c r="B44" s="10"/>
      <c r="C44" s="10"/>
      <c r="D44" s="10"/>
    </row>
    <row r="45" spans="1:4" x14ac:dyDescent="0.2">
      <c r="A45" s="1" t="s">
        <v>63</v>
      </c>
      <c r="B45" s="10"/>
      <c r="C45" s="10"/>
      <c r="D45" s="10"/>
    </row>
    <row r="46" spans="1:4" x14ac:dyDescent="0.2">
      <c r="A46" s="1" t="s">
        <v>64</v>
      </c>
      <c r="B46" s="10"/>
      <c r="C46" s="10"/>
      <c r="D46" s="10"/>
    </row>
    <row r="47" spans="1:4" x14ac:dyDescent="0.2">
      <c r="A47" s="11" t="s">
        <v>65</v>
      </c>
      <c r="B47" s="12"/>
      <c r="C47" s="12"/>
      <c r="D47" s="12"/>
    </row>
    <row r="48" spans="1:4" ht="16" thickBot="1" x14ac:dyDescent="0.25">
      <c r="A48" s="13" t="s">
        <v>66</v>
      </c>
      <c r="B48" s="14">
        <v>225248</v>
      </c>
      <c r="C48" s="14">
        <v>162648</v>
      </c>
      <c r="D48" s="14">
        <v>131310</v>
      </c>
    </row>
    <row r="49" spans="1:4" ht="16" thickTop="1" x14ac:dyDescent="0.2"/>
    <row r="50" spans="1:4" x14ac:dyDescent="0.2">
      <c r="A50" t="s">
        <v>67</v>
      </c>
    </row>
    <row r="51" spans="1:4" x14ac:dyDescent="0.2">
      <c r="A51" s="1" t="s">
        <v>68</v>
      </c>
      <c r="B51" s="16">
        <v>47183</v>
      </c>
      <c r="C51" s="10">
        <v>38192</v>
      </c>
      <c r="D51">
        <v>34616</v>
      </c>
    </row>
    <row r="52" spans="1:4" x14ac:dyDescent="0.2">
      <c r="A52" s="1" t="s">
        <v>69</v>
      </c>
      <c r="B52" s="10"/>
      <c r="C52" s="10"/>
      <c r="D52" s="10"/>
    </row>
    <row r="53" spans="1:4" x14ac:dyDescent="0.2">
      <c r="A53" s="1" t="s">
        <v>70</v>
      </c>
      <c r="B53" s="10"/>
      <c r="C53" s="10"/>
      <c r="D53" s="10"/>
    </row>
    <row r="54" spans="1:4" x14ac:dyDescent="0.2">
      <c r="A54" s="1" t="s">
        <v>71</v>
      </c>
      <c r="B54" s="10"/>
      <c r="C54" s="10"/>
      <c r="D54" s="10"/>
    </row>
    <row r="55" spans="1:4" x14ac:dyDescent="0.2">
      <c r="A55" s="1" t="s">
        <v>72</v>
      </c>
      <c r="B55" s="10"/>
      <c r="C55" s="10"/>
      <c r="D55" s="10"/>
    </row>
    <row r="56" spans="1:4" x14ac:dyDescent="0.2">
      <c r="A56" s="11" t="s">
        <v>73</v>
      </c>
      <c r="B56" s="12">
        <v>87812</v>
      </c>
      <c r="C56" s="12">
        <v>68391</v>
      </c>
      <c r="D56" s="12">
        <v>57883</v>
      </c>
    </row>
    <row r="57" spans="1:4" x14ac:dyDescent="0.2">
      <c r="A57" t="s">
        <v>74</v>
      </c>
      <c r="B57" s="10"/>
      <c r="C57" s="10"/>
      <c r="D57" s="10"/>
    </row>
    <row r="58" spans="1:4" x14ac:dyDescent="0.2">
      <c r="A58" s="1" t="s">
        <v>70</v>
      </c>
      <c r="B58" s="10"/>
      <c r="C58" s="10"/>
      <c r="D58" s="10"/>
    </row>
    <row r="59" spans="1:4" x14ac:dyDescent="0.2">
      <c r="A59" s="1" t="s">
        <v>150</v>
      </c>
      <c r="B59" s="10">
        <v>23414</v>
      </c>
      <c r="C59" s="10">
        <v>23495</v>
      </c>
      <c r="D59" s="10">
        <v>20975</v>
      </c>
    </row>
    <row r="60" spans="1:4" x14ac:dyDescent="0.2">
      <c r="A60" s="1" t="s">
        <v>75</v>
      </c>
    </row>
    <row r="61" spans="1:4" x14ac:dyDescent="0.2">
      <c r="A61" s="26" t="s">
        <v>76</v>
      </c>
      <c r="B61" s="10"/>
      <c r="C61" s="10"/>
      <c r="D61" s="10"/>
    </row>
    <row r="62" spans="1:4" x14ac:dyDescent="0.2">
      <c r="A62" s="11" t="s">
        <v>77</v>
      </c>
      <c r="B62" s="12">
        <f>B56+39791+23414</f>
        <v>151017</v>
      </c>
      <c r="C62" s="12">
        <f>C56+9650+23495</f>
        <v>101536</v>
      </c>
      <c r="D62" s="12">
        <f>D56+24742+20975</f>
        <v>103600</v>
      </c>
    </row>
    <row r="63" spans="1:4" x14ac:dyDescent="0.2">
      <c r="B63" s="10"/>
      <c r="C63" s="10"/>
      <c r="D63" s="10"/>
    </row>
    <row r="64" spans="1:4" x14ac:dyDescent="0.2">
      <c r="A64" t="s">
        <v>78</v>
      </c>
      <c r="B64" s="10"/>
      <c r="C64" s="10"/>
      <c r="D64" s="10"/>
    </row>
    <row r="65" spans="1:4" x14ac:dyDescent="0.2">
      <c r="A65" s="1" t="s">
        <v>79</v>
      </c>
      <c r="B65" s="10"/>
      <c r="C65" s="10"/>
      <c r="D65" s="10"/>
    </row>
    <row r="66" spans="1:4" x14ac:dyDescent="0.2">
      <c r="A66" s="1" t="s">
        <v>80</v>
      </c>
      <c r="B66" s="10">
        <v>31220</v>
      </c>
      <c r="C66" s="10">
        <v>19625</v>
      </c>
      <c r="D66" s="16">
        <v>8636</v>
      </c>
    </row>
    <row r="67" spans="1:4" x14ac:dyDescent="0.2">
      <c r="A67" s="1" t="s">
        <v>81</v>
      </c>
      <c r="B67">
        <v>-986</v>
      </c>
      <c r="C67">
        <v>-1035</v>
      </c>
      <c r="D67">
        <v>-484</v>
      </c>
    </row>
    <row r="68" spans="1:4" x14ac:dyDescent="0.2">
      <c r="A68" s="11" t="s">
        <v>82</v>
      </c>
      <c r="B68" s="10">
        <v>62060</v>
      </c>
      <c r="C68" s="10">
        <v>43549</v>
      </c>
      <c r="D68" s="10">
        <v>27709</v>
      </c>
    </row>
    <row r="69" spans="1:4" ht="16" thickBot="1" x14ac:dyDescent="0.25">
      <c r="A69" s="13" t="s">
        <v>83</v>
      </c>
      <c r="B69" s="14">
        <v>225248</v>
      </c>
      <c r="C69" s="14">
        <v>162648</v>
      </c>
      <c r="D69" s="14">
        <v>131310</v>
      </c>
    </row>
    <row r="70" spans="1:4" ht="16" thickTop="1" x14ac:dyDescent="0.2"/>
    <row r="71" spans="1:4" x14ac:dyDescent="0.2">
      <c r="A71" s="25" t="s">
        <v>13</v>
      </c>
      <c r="B71" s="25"/>
      <c r="C71" s="25"/>
      <c r="D71" s="25"/>
    </row>
    <row r="72" spans="1:4" x14ac:dyDescent="0.2">
      <c r="B72" s="24" t="s">
        <v>25</v>
      </c>
      <c r="C72" s="24"/>
      <c r="D72" s="24"/>
    </row>
    <row r="73" spans="1:4" x14ac:dyDescent="0.2">
      <c r="B73" s="9">
        <v>2019</v>
      </c>
      <c r="C73" s="9">
        <v>2018</v>
      </c>
      <c r="D73" s="9">
        <v>2017</v>
      </c>
    </row>
    <row r="75" spans="1:4" x14ac:dyDescent="0.2">
      <c r="A75" s="9" t="s">
        <v>84</v>
      </c>
      <c r="B75" s="17"/>
      <c r="C75" s="17"/>
      <c r="D75" s="17"/>
    </row>
    <row r="76" spans="1:4" x14ac:dyDescent="0.2">
      <c r="A76" t="s">
        <v>85</v>
      </c>
      <c r="B76" s="10">
        <v>32173</v>
      </c>
      <c r="C76" s="10">
        <v>21856</v>
      </c>
      <c r="D76" s="10">
        <v>19934</v>
      </c>
    </row>
    <row r="77" spans="1:4" x14ac:dyDescent="0.2">
      <c r="A77" s="18" t="s">
        <v>48</v>
      </c>
      <c r="B77" s="17">
        <v>11588</v>
      </c>
      <c r="C77" s="17">
        <v>10073</v>
      </c>
      <c r="D77" s="17">
        <v>3033</v>
      </c>
    </row>
    <row r="78" spans="1:4" x14ac:dyDescent="0.2">
      <c r="A78" s="1" t="s">
        <v>86</v>
      </c>
      <c r="B78" s="10"/>
      <c r="C78" s="10"/>
      <c r="D78" s="10"/>
    </row>
    <row r="79" spans="1:4" x14ac:dyDescent="0.2">
      <c r="A79" s="19" t="s">
        <v>87</v>
      </c>
      <c r="B79" s="10">
        <v>21789</v>
      </c>
      <c r="C79" s="10">
        <v>15341</v>
      </c>
      <c r="D79" s="10">
        <v>11478</v>
      </c>
    </row>
    <row r="80" spans="1:4" x14ac:dyDescent="0.2">
      <c r="A80" s="19" t="s">
        <v>88</v>
      </c>
      <c r="B80" s="10">
        <v>6864</v>
      </c>
      <c r="C80" s="10">
        <v>5418</v>
      </c>
      <c r="D80" s="10">
        <v>4215</v>
      </c>
    </row>
    <row r="81" spans="1:4" x14ac:dyDescent="0.2">
      <c r="A81" s="19" t="s">
        <v>89</v>
      </c>
      <c r="B81" s="10">
        <v>796</v>
      </c>
      <c r="C81" s="10">
        <v>441</v>
      </c>
      <c r="D81" s="10">
        <v>-29</v>
      </c>
    </row>
    <row r="82" spans="1:4" x14ac:dyDescent="0.2">
      <c r="A82" s="19" t="s">
        <v>90</v>
      </c>
      <c r="B82" s="10"/>
      <c r="C82" s="10"/>
      <c r="D82" s="10"/>
    </row>
    <row r="83" spans="1:4" x14ac:dyDescent="0.2">
      <c r="A83" t="s">
        <v>91</v>
      </c>
      <c r="B83" s="10"/>
      <c r="C83" s="10"/>
      <c r="D83" s="10"/>
    </row>
    <row r="84" spans="1:4" x14ac:dyDescent="0.2">
      <c r="A84" s="1" t="s">
        <v>57</v>
      </c>
      <c r="B84" s="10">
        <v>-7681</v>
      </c>
      <c r="C84" s="10">
        <v>-4615</v>
      </c>
      <c r="D84" s="10">
        <v>-4780</v>
      </c>
    </row>
    <row r="85" spans="1:4" x14ac:dyDescent="0.2">
      <c r="A85" s="1" t="s">
        <v>58</v>
      </c>
      <c r="B85" s="10">
        <v>-3278</v>
      </c>
      <c r="C85" s="10">
        <v>-1314</v>
      </c>
      <c r="D85" s="10">
        <v>-3583</v>
      </c>
    </row>
    <row r="86" spans="1:4" x14ac:dyDescent="0.2">
      <c r="A86" s="1" t="s">
        <v>59</v>
      </c>
      <c r="B86" s="10"/>
      <c r="C86" s="10"/>
      <c r="D86" s="10"/>
    </row>
    <row r="87" spans="1:4" x14ac:dyDescent="0.2">
      <c r="A87" s="1" t="s">
        <v>92</v>
      </c>
      <c r="B87" s="10"/>
      <c r="C87" s="10"/>
      <c r="D87" s="10"/>
    </row>
    <row r="88" spans="1:4" x14ac:dyDescent="0.2">
      <c r="A88" s="1" t="s">
        <v>68</v>
      </c>
      <c r="B88" s="10">
        <v>8193</v>
      </c>
      <c r="C88" s="10">
        <v>3263</v>
      </c>
      <c r="D88" s="10">
        <v>7100</v>
      </c>
    </row>
    <row r="89" spans="1:4" x14ac:dyDescent="0.2">
      <c r="A89" s="1" t="s">
        <v>70</v>
      </c>
      <c r="B89" s="10">
        <v>1711</v>
      </c>
      <c r="C89" s="10">
        <v>1151</v>
      </c>
      <c r="D89" s="10">
        <v>738</v>
      </c>
    </row>
    <row r="90" spans="1:4" x14ac:dyDescent="0.2">
      <c r="A90" s="1" t="s">
        <v>93</v>
      </c>
      <c r="B90" s="10"/>
      <c r="C90" s="10"/>
      <c r="D90" s="10"/>
    </row>
    <row r="91" spans="1:4" x14ac:dyDescent="0.2">
      <c r="A91" s="11" t="s">
        <v>94</v>
      </c>
      <c r="B91" s="12"/>
      <c r="C91" s="12"/>
      <c r="D91" s="12"/>
    </row>
    <row r="92" spans="1:4" x14ac:dyDescent="0.2">
      <c r="A92" s="9" t="s">
        <v>95</v>
      </c>
      <c r="B92" s="10"/>
      <c r="C92" s="10"/>
    </row>
    <row r="93" spans="1:4" x14ac:dyDescent="0.2">
      <c r="A93" s="1" t="s">
        <v>96</v>
      </c>
      <c r="B93" s="10">
        <v>-31812</v>
      </c>
      <c r="C93" s="10">
        <v>-7100</v>
      </c>
      <c r="D93" s="10">
        <v>-12731</v>
      </c>
    </row>
    <row r="94" spans="1:4" x14ac:dyDescent="0.2">
      <c r="A94" s="1" t="s">
        <v>116</v>
      </c>
      <c r="B94" s="10">
        <v>22681</v>
      </c>
      <c r="C94" s="10">
        <v>8240</v>
      </c>
      <c r="D94" s="10">
        <v>9677</v>
      </c>
    </row>
    <row r="95" spans="1:4" x14ac:dyDescent="0.2">
      <c r="A95" s="1" t="s">
        <v>99</v>
      </c>
      <c r="B95" s="10">
        <v>-16861</v>
      </c>
      <c r="C95" s="10">
        <v>-13427</v>
      </c>
      <c r="D95" s="10">
        <v>-11955</v>
      </c>
    </row>
    <row r="96" spans="1:4" x14ac:dyDescent="0.2">
      <c r="A96" s="1" t="s">
        <v>100</v>
      </c>
      <c r="B96" s="10"/>
      <c r="C96" s="10"/>
      <c r="D96" s="10"/>
    </row>
    <row r="97" spans="1:4" x14ac:dyDescent="0.2">
      <c r="A97" s="1" t="s">
        <v>90</v>
      </c>
      <c r="B97" s="10"/>
      <c r="C97" s="10"/>
      <c r="D97" s="10"/>
    </row>
    <row r="98" spans="1:4" x14ac:dyDescent="0.2">
      <c r="A98" s="11" t="s">
        <v>101</v>
      </c>
      <c r="B98" s="12"/>
      <c r="C98" s="12"/>
      <c r="D98" s="12"/>
    </row>
    <row r="99" spans="1:4" x14ac:dyDescent="0.2">
      <c r="A99" s="9" t="s">
        <v>102</v>
      </c>
      <c r="B99" s="10"/>
      <c r="C99" s="10"/>
      <c r="D99" s="10"/>
    </row>
    <row r="100" spans="1:4" x14ac:dyDescent="0.2">
      <c r="A100" s="1" t="s">
        <v>103</v>
      </c>
    </row>
    <row r="101" spans="1:4" x14ac:dyDescent="0.2">
      <c r="A101" s="1" t="s">
        <v>104</v>
      </c>
      <c r="B101" s="10"/>
      <c r="C101" s="10"/>
      <c r="D101" s="10"/>
    </row>
    <row r="102" spans="1:4" x14ac:dyDescent="0.2">
      <c r="A102" s="1" t="s">
        <v>105</v>
      </c>
      <c r="B102" s="10"/>
      <c r="C102" s="10"/>
      <c r="D102" s="10"/>
    </row>
    <row r="103" spans="1:4" x14ac:dyDescent="0.2">
      <c r="A103" s="1" t="s">
        <v>106</v>
      </c>
      <c r="B103" s="10"/>
      <c r="C103" s="10"/>
      <c r="D103" s="10"/>
    </row>
    <row r="104" spans="1:4" x14ac:dyDescent="0.2">
      <c r="A104" s="1" t="s">
        <v>107</v>
      </c>
      <c r="B104" s="10"/>
      <c r="C104" s="10"/>
      <c r="D104" s="10"/>
    </row>
    <row r="105" spans="1:4" x14ac:dyDescent="0.2">
      <c r="A105" s="1" t="s">
        <v>108</v>
      </c>
      <c r="B105" s="10"/>
      <c r="C105" s="10"/>
      <c r="D105" s="10"/>
    </row>
    <row r="106" spans="1:4" x14ac:dyDescent="0.2">
      <c r="A106" s="1" t="s">
        <v>90</v>
      </c>
      <c r="B106" s="10"/>
      <c r="C106" s="10"/>
      <c r="D106" s="10"/>
    </row>
    <row r="107" spans="1:4" x14ac:dyDescent="0.2">
      <c r="A107" s="11" t="s">
        <v>109</v>
      </c>
      <c r="B107" s="12">
        <v>-10066</v>
      </c>
      <c r="C107" s="12">
        <v>-7686</v>
      </c>
      <c r="D107" s="12">
        <v>-9928</v>
      </c>
    </row>
    <row r="108" spans="1:4" x14ac:dyDescent="0.2">
      <c r="A108" s="11" t="s">
        <v>110</v>
      </c>
      <c r="B108" s="12">
        <v>4237</v>
      </c>
      <c r="C108" s="12">
        <v>10317</v>
      </c>
      <c r="D108" s="12">
        <v>1922</v>
      </c>
    </row>
    <row r="109" spans="1:4" ht="16" thickBot="1" x14ac:dyDescent="0.25">
      <c r="A109" s="13" t="s">
        <v>111</v>
      </c>
      <c r="B109" s="14">
        <v>36410</v>
      </c>
      <c r="C109" s="14">
        <v>32173</v>
      </c>
      <c r="D109" s="14">
        <v>21856</v>
      </c>
    </row>
    <row r="110" spans="1:4" ht="16" thickTop="1" x14ac:dyDescent="0.2"/>
    <row r="111" spans="1:4" x14ac:dyDescent="0.2">
      <c r="A111" t="s">
        <v>112</v>
      </c>
    </row>
    <row r="112" spans="1:4" x14ac:dyDescent="0.2">
      <c r="A112" t="s">
        <v>113</v>
      </c>
      <c r="B112">
        <v>881</v>
      </c>
      <c r="C112" s="16">
        <v>1184</v>
      </c>
      <c r="D112">
        <v>957</v>
      </c>
    </row>
    <row r="113" spans="1:4" x14ac:dyDescent="0.2">
      <c r="A113" t="s">
        <v>114</v>
      </c>
      <c r="B113" s="10">
        <v>1561</v>
      </c>
      <c r="C113" s="10">
        <v>1429</v>
      </c>
      <c r="D113" s="10">
        <v>647</v>
      </c>
    </row>
    <row r="114" spans="1:4" x14ac:dyDescent="0.2">
      <c r="B114" s="10"/>
      <c r="C114" s="10"/>
      <c r="D114" s="10"/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zoomScale="83" zoomScaleNormal="90" workbookViewId="0">
      <selection activeCell="C51" sqref="C51"/>
    </sheetView>
  </sheetViews>
  <sheetFormatPr baseColWidth="10" defaultColWidth="8.83203125" defaultRowHeight="15" x14ac:dyDescent="0.2"/>
  <cols>
    <col min="1" max="1" width="4.6640625" customWidth="1"/>
    <col min="2" max="2" width="85.1640625" bestFit="1" customWidth="1"/>
  </cols>
  <sheetData>
    <row r="1" spans="1:10" ht="60" customHeight="1" x14ac:dyDescent="0.3">
      <c r="A1" s="7"/>
      <c r="B1" s="20" t="s">
        <v>27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24" t="s">
        <v>28</v>
      </c>
      <c r="D2" s="24"/>
      <c r="E2" s="24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117</v>
      </c>
      <c r="C5">
        <f>'Financial Statements'!B42-'Financial Statements'!B56</f>
        <v>8522</v>
      </c>
      <c r="D5">
        <f>'Financial Statements'!C42-'Financial Statements'!C56</f>
        <v>6710</v>
      </c>
      <c r="E5">
        <f>'Financial Statements'!D42-'Financial Statements'!D56</f>
        <v>2314</v>
      </c>
    </row>
    <row r="6" spans="1:10" x14ac:dyDescent="0.2">
      <c r="A6" s="22">
        <f t="shared" ref="A6:A13" si="0">+A5+0.1</f>
        <v>1.2000000000000002</v>
      </c>
      <c r="B6" s="1" t="s">
        <v>118</v>
      </c>
      <c r="C6">
        <f>'Financial Statements'!B42-'Financial Statements'!B39/'Financial Statements'!B56</f>
        <v>96333.766580877331</v>
      </c>
      <c r="D6">
        <f>'Financial Statements'!C42-'Financial Statements'!C39/'Financial Statements'!C56</f>
        <v>75100.748885087218</v>
      </c>
      <c r="E6">
        <f>'Financial Statements'!D42-'Financial Statements'!D39/'Financial Statements'!D56</f>
        <v>60196.722768343039</v>
      </c>
    </row>
    <row r="7" spans="1:10" x14ac:dyDescent="0.2">
      <c r="A7" s="22">
        <f t="shared" si="0"/>
        <v>1.3000000000000003</v>
      </c>
      <c r="B7" s="1" t="s">
        <v>119</v>
      </c>
      <c r="C7">
        <f>'Financial Statements'!B36/'Financial Statements'!B56</f>
        <v>0.41101443993987152</v>
      </c>
      <c r="D7">
        <f>'Financial Statements'!C36/'Financial Statements'!C56</f>
        <v>0.46424237107221711</v>
      </c>
      <c r="E7">
        <f>'Financial Statements'!D36/'Financial Statements'!D56</f>
        <v>0.35454278458269267</v>
      </c>
    </row>
    <row r="8" spans="1:10" x14ac:dyDescent="0.2">
      <c r="A8" s="22">
        <f t="shared" si="0"/>
        <v>1.4000000000000004</v>
      </c>
      <c r="B8" s="1" t="s">
        <v>120</v>
      </c>
      <c r="C8">
        <f>'Financial Statements'!B42/'Financial Statements'!B17/365</f>
        <v>9.9228428768704407E-4</v>
      </c>
      <c r="D8">
        <f>'Financial Statements'!C42/'Financial Statements'!C17/365</f>
        <v>9.3327843923127218E-4</v>
      </c>
      <c r="E8">
        <f>'Financial Statements'!D42/'Financial Statements'!D17/365</f>
        <v>9.4914415096243598E-4</v>
      </c>
    </row>
    <row r="9" spans="1:10" x14ac:dyDescent="0.2">
      <c r="A9" s="22">
        <f t="shared" si="0"/>
        <v>1.5000000000000004</v>
      </c>
      <c r="B9" s="1" t="s">
        <v>121</v>
      </c>
      <c r="C9">
        <f>'Financial Statements'!B39/'Financial Statements'!B12 *365</f>
        <v>45.195033104581483</v>
      </c>
      <c r="D9">
        <f>'Financial Statements'!C39/'Financial Statements'!C12 *365</f>
        <v>45.046638305211417</v>
      </c>
      <c r="E9">
        <f>'Financial Statements'!D39/'Financial Statements'!D12 *365</f>
        <v>52.326862258116392</v>
      </c>
    </row>
    <row r="10" spans="1:10" x14ac:dyDescent="0.2">
      <c r="A10" s="22">
        <f t="shared" si="0"/>
        <v>1.6000000000000005</v>
      </c>
      <c r="B10" s="1" t="s">
        <v>122</v>
      </c>
      <c r="C10">
        <f>'Financial Statements'!B51/'Financial Statements'!B12*365</f>
        <v>104.03655398221535</v>
      </c>
      <c r="D10">
        <f>'Financial Statements'!C51/'Financial Statements'!C12*365</f>
        <v>100.1759176751272</v>
      </c>
      <c r="E10">
        <f>'Financial Statements'!D51/'Financial Statements'!D12*365</f>
        <v>112.87758857898403</v>
      </c>
    </row>
    <row r="11" spans="1:10" x14ac:dyDescent="0.2">
      <c r="A11" s="22">
        <f t="shared" si="0"/>
        <v>1.7000000000000006</v>
      </c>
      <c r="B11" s="1" t="s">
        <v>123</v>
      </c>
      <c r="C11">
        <f>'Financial Statements'!B38/'Financial Statements'!B12*365</f>
        <v>45.898414846317422</v>
      </c>
      <c r="D11">
        <f>'Financial Statements'!C38/'Financial Statements'!C12*365</f>
        <v>43.743029405846677</v>
      </c>
      <c r="E11">
        <f>'Financial Statements'!D38/'Financial Statements'!D12*365</f>
        <v>42.92583129344078</v>
      </c>
    </row>
    <row r="12" spans="1:10" x14ac:dyDescent="0.2">
      <c r="A12" s="22">
        <f t="shared" si="0"/>
        <v>1.8000000000000007</v>
      </c>
      <c r="B12" s="1" t="s">
        <v>148</v>
      </c>
      <c r="C12" s="16">
        <f>'Financial Statements'!B38-'Financial Statements'!B39-'Financial Statements'!B51</f>
        <v>-46864</v>
      </c>
      <c r="D12" s="16">
        <f>'Financial Statements'!C38-'Financial Statements'!C39-'Financial Statements'!C51</f>
        <v>-38689</v>
      </c>
      <c r="E12" s="16">
        <f>'Financial Statements'!D38-'Financial Statements'!D39-'Financial Statements'!D51</f>
        <v>-37499</v>
      </c>
    </row>
    <row r="13" spans="1:10" x14ac:dyDescent="0.2">
      <c r="A13" s="22">
        <f t="shared" si="0"/>
        <v>1.9000000000000008</v>
      </c>
      <c r="B13" s="1" t="s">
        <v>124</v>
      </c>
      <c r="C13">
        <f>'List of Ratios'!C14/'Financial Statements'!B8*100</f>
        <v>3.0379079002716365</v>
      </c>
      <c r="D13">
        <f>'List of Ratios'!D14/'Financial Statements'!C8*100</f>
        <v>2.8812256587958966</v>
      </c>
      <c r="E13">
        <f>'List of Ratios'!E14/'Financial Statements'!D8*100</f>
        <v>1.3009793889782195</v>
      </c>
    </row>
    <row r="14" spans="1:10" x14ac:dyDescent="0.2">
      <c r="A14" s="22"/>
      <c r="B14" s="19" t="s">
        <v>125</v>
      </c>
      <c r="C14">
        <f>'Financial Statements'!B42-'Financial Statements'!B56</f>
        <v>8522</v>
      </c>
      <c r="D14">
        <f>'Financial Statements'!C42-'Financial Statements'!C56</f>
        <v>6710</v>
      </c>
      <c r="E14">
        <f>'Financial Statements'!D42-'Financial Statements'!D56</f>
        <v>2314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15</v>
      </c>
    </row>
    <row r="17" spans="1:5" x14ac:dyDescent="0.2">
      <c r="A17" s="22">
        <f>+A16+0.1</f>
        <v>2.1</v>
      </c>
      <c r="B17" s="1" t="s">
        <v>126</v>
      </c>
      <c r="C17">
        <f>('Financial Statements'!B8-'Financial Statements'!B12)/'Financial Statements'!B8</f>
        <v>0.40990011478600608</v>
      </c>
      <c r="D17">
        <f>('Financial Statements'!C8-'Financial Statements'!C12)/'Financial Statements'!C8</f>
        <v>0.40247416128852193</v>
      </c>
      <c r="E17">
        <f>('Financial Statements'!D8-'Financial Statements'!D12)/'Financial Statements'!D8</f>
        <v>0.3706835482891615</v>
      </c>
    </row>
    <row r="18" spans="1:5" x14ac:dyDescent="0.2">
      <c r="A18" s="22">
        <f>+A17+0.1</f>
        <v>2.2000000000000002</v>
      </c>
      <c r="B18" s="1" t="s">
        <v>127</v>
      </c>
    </row>
    <row r="19" spans="1:5" x14ac:dyDescent="0.2">
      <c r="A19" s="22"/>
      <c r="B19" s="19" t="s">
        <v>16</v>
      </c>
    </row>
    <row r="20" spans="1:5" x14ac:dyDescent="0.2">
      <c r="A20" s="22">
        <f>+A18+0.1</f>
        <v>2.3000000000000003</v>
      </c>
      <c r="B20" s="1" t="s">
        <v>17</v>
      </c>
    </row>
    <row r="21" spans="1:5" x14ac:dyDescent="0.2">
      <c r="A21" s="22"/>
      <c r="B21" s="19" t="s">
        <v>18</v>
      </c>
    </row>
    <row r="22" spans="1:5" x14ac:dyDescent="0.2">
      <c r="A22" s="22">
        <f>+A20+0.1</f>
        <v>2.4000000000000004</v>
      </c>
      <c r="B22" s="1" t="s">
        <v>149</v>
      </c>
      <c r="C22">
        <f>'Financial Statements'!B22/'Financial Statements'!B8*100</f>
        <v>4.1308703060722509</v>
      </c>
      <c r="D22">
        <f>'Financial Statements'!C22/'Financial Statements'!C8*100</f>
        <v>4.3252736305590265</v>
      </c>
      <c r="E22">
        <f>'Financial Statements'!D22/'Financial Statements'!D8*100</f>
        <v>1.705216286417865</v>
      </c>
    </row>
    <row r="23" spans="1:5" x14ac:dyDescent="0.2">
      <c r="A23" s="22"/>
    </row>
    <row r="24" spans="1:5" x14ac:dyDescent="0.2">
      <c r="A24" s="22">
        <f>+A16+1</f>
        <v>3</v>
      </c>
      <c r="B24" s="9" t="s">
        <v>19</v>
      </c>
    </row>
    <row r="25" spans="1:5" x14ac:dyDescent="0.2">
      <c r="A25" s="22">
        <f>+A24+0.1</f>
        <v>3.1</v>
      </c>
      <c r="B25" s="1" t="s">
        <v>128</v>
      </c>
      <c r="C25">
        <f>'Financial Statements'!B62/'Financial Statements'!B68</f>
        <v>2.433403158233967</v>
      </c>
      <c r="D25">
        <f>'Financial Statements'!C62/'Financial Statements'!C68</f>
        <v>2.3315345932168361</v>
      </c>
      <c r="E25">
        <f>'Financial Statements'!D62/'Financial Statements'!D68</f>
        <v>3.7388574109495112</v>
      </c>
    </row>
    <row r="26" spans="1:5" x14ac:dyDescent="0.2">
      <c r="A26" s="22">
        <f t="shared" ref="A26:A30" si="1">+A25+0.1</f>
        <v>3.2</v>
      </c>
      <c r="B26" s="1" t="s">
        <v>20</v>
      </c>
      <c r="C26">
        <f>'Financial Statements'!B62/'Financial Statements'!B48</f>
        <v>0.67044768433016055</v>
      </c>
      <c r="D26">
        <f>'Financial Statements'!C62/'Financial Statements'!C48</f>
        <v>0.62426835866410901</v>
      </c>
      <c r="E26">
        <f>'Financial Statements'!D62/'Financial Statements'!D48</f>
        <v>0.78897266011727973</v>
      </c>
    </row>
    <row r="27" spans="1:5" x14ac:dyDescent="0.2">
      <c r="A27" s="22">
        <f t="shared" si="1"/>
        <v>3.3000000000000003</v>
      </c>
      <c r="B27" s="1" t="s">
        <v>129</v>
      </c>
      <c r="C27">
        <f>'Financial Statements'!B59+'Financial Statements'!B68</f>
        <v>85474</v>
      </c>
      <c r="D27">
        <f>'Financial Statements'!C59+'Financial Statements'!C68</f>
        <v>67044</v>
      </c>
      <c r="E27">
        <f>'Financial Statements'!D59+'Financial Statements'!D68</f>
        <v>48684</v>
      </c>
    </row>
    <row r="28" spans="1:5" x14ac:dyDescent="0.2">
      <c r="A28" s="22">
        <f t="shared" si="1"/>
        <v>3.4000000000000004</v>
      </c>
      <c r="B28" s="1" t="s">
        <v>130</v>
      </c>
    </row>
    <row r="29" spans="1:5" x14ac:dyDescent="0.2">
      <c r="A29" s="22">
        <f t="shared" si="1"/>
        <v>3.5000000000000004</v>
      </c>
      <c r="B29" s="1" t="s">
        <v>131</v>
      </c>
      <c r="C29">
        <f>'Financial Statements'!B76/'Financial Statements'!B62</f>
        <v>0.21304224027758464</v>
      </c>
      <c r="D29">
        <f>'Financial Statements'!C76/'Financial Statements'!C62</f>
        <v>0.21525370312007563</v>
      </c>
      <c r="E29">
        <f>'Financial Statements'!D76/'Financial Statements'!D62</f>
        <v>0.19241312741312741</v>
      </c>
    </row>
    <row r="30" spans="1:5" x14ac:dyDescent="0.2">
      <c r="A30" s="22">
        <f t="shared" si="1"/>
        <v>3.6000000000000005</v>
      </c>
      <c r="B30" s="1" t="s">
        <v>132</v>
      </c>
    </row>
    <row r="31" spans="1:5" x14ac:dyDescent="0.2">
      <c r="A31" s="22"/>
      <c r="B31" s="19" t="s">
        <v>133</v>
      </c>
    </row>
    <row r="32" spans="1:5" x14ac:dyDescent="0.2">
      <c r="A32" s="22"/>
    </row>
    <row r="33" spans="1:5" x14ac:dyDescent="0.2">
      <c r="A33" s="22">
        <f>+A24+1</f>
        <v>4</v>
      </c>
      <c r="B33" s="23" t="s">
        <v>21</v>
      </c>
    </row>
    <row r="34" spans="1:5" x14ac:dyDescent="0.2">
      <c r="A34" s="22">
        <f>+A33+0.1</f>
        <v>4.0999999999999996</v>
      </c>
      <c r="B34" s="1" t="s">
        <v>134</v>
      </c>
      <c r="C34">
        <f>'Financial Statements'!B8/'Financial Statements'!B48</f>
        <v>1.2453917459866459</v>
      </c>
      <c r="D34">
        <f>'Financial Statements'!C8/'Financial Statements'!C48</f>
        <v>1.431846687324775</v>
      </c>
      <c r="E34">
        <f>'Financial Statements'!D8/'Financial Statements'!D48</f>
        <v>1.3545503008148656</v>
      </c>
    </row>
    <row r="35" spans="1:5" x14ac:dyDescent="0.2">
      <c r="A35" s="22">
        <f t="shared" ref="A35:A37" si="2">+A34+0.1</f>
        <v>4.1999999999999993</v>
      </c>
      <c r="B35" s="1" t="s">
        <v>135</v>
      </c>
    </row>
    <row r="36" spans="1:5" x14ac:dyDescent="0.2">
      <c r="A36" s="22">
        <f t="shared" si="2"/>
        <v>4.2999999999999989</v>
      </c>
      <c r="B36" s="1" t="s">
        <v>136</v>
      </c>
      <c r="C36">
        <f>'Financial Statements'!B12/'Financial Statements'!B38</f>
        <v>7.9523443504996161</v>
      </c>
      <c r="D36">
        <f>'Financial Statements'!C12/'Financial Statements'!C38</f>
        <v>8.3441866043053299</v>
      </c>
      <c r="E36">
        <f>'Financial Statements'!D12/'Financial Statements'!D38</f>
        <v>8.5030385900941958</v>
      </c>
    </row>
    <row r="37" spans="1:5" x14ac:dyDescent="0.2">
      <c r="A37" s="22">
        <f t="shared" si="2"/>
        <v>4.3999999999999986</v>
      </c>
      <c r="B37" s="1" t="s">
        <v>137</v>
      </c>
      <c r="C37">
        <f>'Financial Statements'!B8/'Financial Statements'!B42</f>
        <v>2.9119729275229931</v>
      </c>
      <c r="D37">
        <f>'Financial Statements'!C8/'Financial Statements'!C42</f>
        <v>3.1009840082022877</v>
      </c>
      <c r="E37">
        <f>'Financial Statements'!D8/'Financial Statements'!D42</f>
        <v>2.9547319633868798</v>
      </c>
    </row>
    <row r="38" spans="1:5" x14ac:dyDescent="0.2">
      <c r="A38" s="22"/>
    </row>
    <row r="39" spans="1:5" x14ac:dyDescent="0.2">
      <c r="A39" s="22">
        <f>+A33+1</f>
        <v>5</v>
      </c>
      <c r="B39" s="23" t="s">
        <v>22</v>
      </c>
    </row>
    <row r="40" spans="1:5" x14ac:dyDescent="0.2">
      <c r="A40" s="22">
        <f>+A39+0.1</f>
        <v>5.0999999999999996</v>
      </c>
      <c r="B40" s="1" t="s">
        <v>138</v>
      </c>
    </row>
    <row r="41" spans="1:5" x14ac:dyDescent="0.2">
      <c r="A41" s="22">
        <f t="shared" ref="A41:A44" si="3">+A40+0.1</f>
        <v>5.1999999999999993</v>
      </c>
      <c r="B41" s="19" t="s">
        <v>139</v>
      </c>
      <c r="C41" s="16"/>
      <c r="D41" s="16"/>
    </row>
    <row r="42" spans="1:5" x14ac:dyDescent="0.2">
      <c r="A42" s="22">
        <f t="shared" si="3"/>
        <v>5.2999999999999989</v>
      </c>
      <c r="B42" s="1" t="s">
        <v>140</v>
      </c>
    </row>
    <row r="43" spans="1:5" x14ac:dyDescent="0.2">
      <c r="A43" s="22">
        <f t="shared" si="3"/>
        <v>5.3999999999999986</v>
      </c>
      <c r="B43" s="19" t="s">
        <v>141</v>
      </c>
    </row>
    <row r="44" spans="1:5" x14ac:dyDescent="0.2">
      <c r="A44" s="22">
        <f t="shared" si="3"/>
        <v>5.4999999999999982</v>
      </c>
      <c r="B44" s="1" t="s">
        <v>142</v>
      </c>
    </row>
    <row r="45" spans="1:5" x14ac:dyDescent="0.2">
      <c r="A45" s="22"/>
      <c r="B45" s="19" t="s">
        <v>143</v>
      </c>
    </row>
    <row r="46" spans="1:5" x14ac:dyDescent="0.2">
      <c r="A46" s="22">
        <f>+A44+0.1</f>
        <v>5.5999999999999979</v>
      </c>
      <c r="B46" s="1" t="s">
        <v>144</v>
      </c>
    </row>
    <row r="47" spans="1:5" x14ac:dyDescent="0.2">
      <c r="A47" s="22">
        <f t="shared" ref="A47:A50" si="4">+A45+0.1</f>
        <v>0.1</v>
      </c>
      <c r="B47" s="1" t="s">
        <v>145</v>
      </c>
      <c r="C47">
        <f>'Financial Statements'!B8/'Financial Statements'!B68</f>
        <v>4.5201740251369644</v>
      </c>
      <c r="D47">
        <f>'Financial Statements'!C8/'Financial Statements'!C68</f>
        <v>5.3477002916255252</v>
      </c>
      <c r="E47">
        <f>'Financial Statements'!D8/'Financial Statements'!D68</f>
        <v>6.4190696163701322</v>
      </c>
    </row>
    <row r="48" spans="1:5" x14ac:dyDescent="0.2">
      <c r="A48" s="22">
        <f t="shared" si="4"/>
        <v>5.6999999999999975</v>
      </c>
      <c r="B48" s="1" t="s">
        <v>146</v>
      </c>
    </row>
    <row r="49" spans="1:5" x14ac:dyDescent="0.2">
      <c r="A49" s="22">
        <f t="shared" si="4"/>
        <v>0.2</v>
      </c>
      <c r="B49" s="1" t="s">
        <v>147</v>
      </c>
      <c r="C49">
        <f>'Financial Statements'!B8/'Financial Statements'!B48</f>
        <v>1.2453917459866459</v>
      </c>
      <c r="D49">
        <f>'Financial Statements'!C8/'Financial Statements'!C48</f>
        <v>1.431846687324775</v>
      </c>
      <c r="E49">
        <f>'Financial Statements'!D8/'Financial Statements'!D48</f>
        <v>1.3545503008148656</v>
      </c>
    </row>
    <row r="50" spans="1:5" x14ac:dyDescent="0.2">
      <c r="A50" s="22">
        <f t="shared" si="4"/>
        <v>5.7999999999999972</v>
      </c>
      <c r="B50" s="1" t="s">
        <v>23</v>
      </c>
    </row>
    <row r="51" spans="1:5" x14ac:dyDescent="0.2">
      <c r="A51" s="22"/>
      <c r="B51" s="19" t="s">
        <v>24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Task 1 Ratios (Apple)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William Bradley Osei-Poku</cp:lastModifiedBy>
  <dcterms:created xsi:type="dcterms:W3CDTF">2020-05-19T16:15:53Z</dcterms:created>
  <dcterms:modified xsi:type="dcterms:W3CDTF">2024-07-31T07:09:30Z</dcterms:modified>
</cp:coreProperties>
</file>