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d.docs.live.net/866f3edad6b17c07/Desktop/intership/"/>
    </mc:Choice>
  </mc:AlternateContent>
  <xr:revisionPtr revIDLastSave="1" documentId="8_{DED6FEC4-D326-485B-8D3D-9F85B9E98D98}" xr6:coauthVersionLast="47" xr6:coauthVersionMax="47" xr10:uidLastSave="{FDFEA852-4C69-4CB2-973B-A99FA3089E74}"/>
  <bookViews>
    <workbookView xWindow="-108" yWindow="-108" windowWidth="23256" windowHeight="12456" activeTab="1" xr2:uid="{00000000-000D-0000-FFFF-FFFF00000000}"/>
  </bookViews>
  <sheets>
    <sheet name="Sheet1" sheetId="4"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2" i="1" l="1"/>
  <c r="D182" i="1"/>
  <c r="E182" i="1"/>
  <c r="F182" i="1"/>
  <c r="G182" i="1"/>
  <c r="H182" i="1"/>
  <c r="I182" i="1"/>
  <c r="C183" i="1"/>
  <c r="D183" i="1"/>
  <c r="E183" i="1"/>
  <c r="F183" i="1"/>
  <c r="G183" i="1"/>
  <c r="H183" i="1"/>
  <c r="I183" i="1"/>
  <c r="C184" i="1"/>
  <c r="D184" i="1"/>
  <c r="E184" i="1"/>
  <c r="F184" i="1"/>
  <c r="G184" i="1"/>
  <c r="H184" i="1"/>
  <c r="I184" i="1"/>
  <c r="C185" i="1"/>
  <c r="D185" i="1"/>
  <c r="E185" i="1"/>
  <c r="F185" i="1"/>
  <c r="G185" i="1"/>
  <c r="H185" i="1"/>
  <c r="I185" i="1"/>
  <c r="C186" i="1"/>
  <c r="D186" i="1"/>
  <c r="E186" i="1"/>
  <c r="F186" i="1"/>
  <c r="G186" i="1"/>
  <c r="H186" i="1"/>
  <c r="I186" i="1"/>
  <c r="C187" i="1"/>
  <c r="D187" i="1"/>
  <c r="E187" i="1"/>
  <c r="F187" i="1"/>
  <c r="G187" i="1"/>
  <c r="H187" i="1"/>
  <c r="I187" i="1"/>
  <c r="C188" i="1"/>
  <c r="D188" i="1"/>
  <c r="E188" i="1"/>
  <c r="F188" i="1"/>
  <c r="G188" i="1"/>
  <c r="H188" i="1"/>
  <c r="I188" i="1"/>
  <c r="C189" i="1"/>
  <c r="D189" i="1"/>
  <c r="E189" i="1"/>
  <c r="F189" i="1"/>
  <c r="G189" i="1"/>
  <c r="H189" i="1"/>
  <c r="I189" i="1"/>
  <c r="C190" i="1"/>
  <c r="D190" i="1"/>
  <c r="E190" i="1"/>
  <c r="F190" i="1"/>
  <c r="G190" i="1"/>
  <c r="H190" i="1"/>
  <c r="I190" i="1"/>
  <c r="C191" i="1"/>
  <c r="D191" i="1"/>
  <c r="E191" i="1"/>
  <c r="F191" i="1"/>
  <c r="G191" i="1"/>
  <c r="H191" i="1"/>
  <c r="I191" i="1"/>
  <c r="C192" i="1"/>
  <c r="D192" i="1"/>
  <c r="E192" i="1"/>
  <c r="F192" i="1"/>
  <c r="G192" i="1"/>
  <c r="H192" i="1"/>
  <c r="I192" i="1"/>
  <c r="C193" i="1"/>
  <c r="D193" i="1"/>
  <c r="E193" i="1"/>
  <c r="F193" i="1"/>
  <c r="G193" i="1"/>
  <c r="H193" i="1"/>
  <c r="I193" i="1"/>
  <c r="C194" i="1"/>
  <c r="D194" i="1"/>
  <c r="E194" i="1"/>
  <c r="F194" i="1"/>
  <c r="G194" i="1"/>
  <c r="H194" i="1"/>
  <c r="I194" i="1"/>
  <c r="C195" i="1"/>
  <c r="D195" i="1"/>
  <c r="E195" i="1"/>
  <c r="F195" i="1"/>
  <c r="G195" i="1"/>
  <c r="H195" i="1"/>
  <c r="I195" i="1"/>
  <c r="C196" i="1"/>
  <c r="D196" i="1"/>
  <c r="E196" i="1"/>
  <c r="F196" i="1"/>
  <c r="G196" i="1"/>
  <c r="H196" i="1"/>
  <c r="I196" i="1"/>
  <c r="C197" i="1"/>
  <c r="D197" i="1"/>
  <c r="E197" i="1"/>
  <c r="F197" i="1"/>
  <c r="G197" i="1"/>
  <c r="H197" i="1"/>
  <c r="I197" i="1"/>
  <c r="C198" i="1"/>
  <c r="D198" i="1"/>
  <c r="E198" i="1"/>
  <c r="F198" i="1"/>
  <c r="G198" i="1"/>
  <c r="H198" i="1"/>
  <c r="I198" i="1"/>
  <c r="C199" i="1"/>
  <c r="D199" i="1"/>
  <c r="E199" i="1"/>
  <c r="F199" i="1"/>
  <c r="G199" i="1"/>
  <c r="H199" i="1"/>
  <c r="I199" i="1"/>
  <c r="G200" i="1"/>
  <c r="H200" i="1"/>
  <c r="I200" i="1"/>
  <c r="G201" i="1"/>
  <c r="H201" i="1"/>
  <c r="I201" i="1"/>
  <c r="G202" i="1"/>
  <c r="H202" i="1"/>
  <c r="I202" i="1"/>
  <c r="G203" i="1"/>
  <c r="H203" i="1"/>
  <c r="I203" i="1"/>
  <c r="C204" i="1"/>
  <c r="D204" i="1"/>
  <c r="E204" i="1"/>
  <c r="F204" i="1"/>
  <c r="G204" i="1"/>
  <c r="H204" i="1"/>
  <c r="I204" i="1"/>
  <c r="C205" i="1"/>
  <c r="D205" i="1"/>
  <c r="E205" i="1"/>
  <c r="F205" i="1"/>
  <c r="G205" i="1"/>
  <c r="H205" i="1"/>
  <c r="I205" i="1"/>
  <c r="C181" i="1"/>
  <c r="D181" i="1"/>
  <c r="E181" i="1"/>
  <c r="F181" i="1"/>
  <c r="G181" i="1"/>
  <c r="H181" i="1"/>
  <c r="I181" i="1"/>
  <c r="J182" i="1"/>
  <c r="J183" i="1"/>
  <c r="J184" i="1"/>
  <c r="J185" i="1"/>
  <c r="J186" i="1"/>
  <c r="J187" i="1"/>
  <c r="J188" i="1"/>
  <c r="J189" i="1"/>
  <c r="J190" i="1"/>
  <c r="J191" i="1"/>
  <c r="J192" i="1"/>
  <c r="J193" i="1"/>
  <c r="J194" i="1"/>
  <c r="J195" i="1"/>
  <c r="J196" i="1"/>
  <c r="J197" i="1"/>
  <c r="J198" i="1"/>
  <c r="J199" i="1"/>
  <c r="J200" i="1"/>
  <c r="J201" i="1"/>
  <c r="J202" i="1"/>
  <c r="J203" i="1"/>
  <c r="J204" i="1"/>
  <c r="J205" i="1"/>
  <c r="J181" i="1"/>
  <c r="B150" i="1"/>
  <c r="B152" i="1" s="1"/>
  <c r="B155" i="1" s="1"/>
  <c r="B156" i="1" s="1"/>
  <c r="B148" i="1"/>
  <c r="B174" i="1"/>
  <c r="B177" i="1" s="1"/>
  <c r="B178" i="1" s="1"/>
  <c r="B172" i="1"/>
  <c r="B170" i="1"/>
  <c r="B165" i="1"/>
  <c r="B161" i="1"/>
  <c r="B163" i="1" s="1"/>
  <c r="B159" i="1"/>
  <c r="C161" i="1"/>
  <c r="C159" i="1"/>
  <c r="C150" i="1"/>
  <c r="C148" i="1"/>
  <c r="F167" i="1"/>
  <c r="G167" i="1"/>
  <c r="I167" i="1"/>
  <c r="H167" i="1"/>
  <c r="F165" i="1"/>
  <c r="G165" i="1"/>
  <c r="I165" i="1"/>
  <c r="H165" i="1"/>
  <c r="F178" i="1"/>
  <c r="B133" i="1"/>
  <c r="B134" i="1" s="1"/>
  <c r="C133" i="1"/>
  <c r="C134" i="1" s="1"/>
  <c r="D133" i="1"/>
  <c r="E133" i="1"/>
  <c r="F133" i="1"/>
  <c r="F134" i="1" s="1"/>
  <c r="G133" i="1"/>
  <c r="G134" i="1" s="1"/>
  <c r="I133" i="1"/>
  <c r="D134" i="1"/>
  <c r="E134" i="1"/>
  <c r="H133" i="1"/>
  <c r="I174" i="1"/>
  <c r="I177" i="1" s="1"/>
  <c r="I178" i="1" s="1"/>
  <c r="H174" i="1"/>
  <c r="H177" i="1" s="1"/>
  <c r="H178" i="1" s="1"/>
  <c r="G174" i="1"/>
  <c r="G177" i="1" s="1"/>
  <c r="G178" i="1" s="1"/>
  <c r="F174" i="1"/>
  <c r="F177" i="1" s="1"/>
  <c r="E174" i="1"/>
  <c r="E177" i="1" s="1"/>
  <c r="E178" i="1" s="1"/>
  <c r="D177" i="1"/>
  <c r="D178" i="1" s="1"/>
  <c r="C174" i="1"/>
  <c r="C177" i="1" s="1"/>
  <c r="C178" i="1" s="1"/>
  <c r="I163" i="1"/>
  <c r="H163" i="1"/>
  <c r="G163" i="1"/>
  <c r="F163" i="1"/>
  <c r="E163" i="1"/>
  <c r="E165" i="1" s="1"/>
  <c r="D163" i="1"/>
  <c r="D165" i="1" s="1"/>
  <c r="I152" i="1"/>
  <c r="I155" i="1" s="1"/>
  <c r="I156" i="1" s="1"/>
  <c r="H152" i="1"/>
  <c r="H155" i="1" s="1"/>
  <c r="H156" i="1" s="1"/>
  <c r="G152" i="1"/>
  <c r="G155" i="1" s="1"/>
  <c r="G156" i="1" s="1"/>
  <c r="F152" i="1"/>
  <c r="F155" i="1" s="1"/>
  <c r="F156" i="1" s="1"/>
  <c r="E152" i="1"/>
  <c r="E155" i="1" s="1"/>
  <c r="E156" i="1" s="1"/>
  <c r="D152" i="1"/>
  <c r="D155" i="1" s="1"/>
  <c r="D156" i="1" s="1"/>
  <c r="B139" i="1"/>
  <c r="B137" i="1"/>
  <c r="B115" i="1"/>
  <c r="B114" i="1"/>
  <c r="B124" i="1"/>
  <c r="B123" i="1"/>
  <c r="B122" i="1"/>
  <c r="B116" i="1"/>
  <c r="C94" i="1"/>
  <c r="C85" i="1"/>
  <c r="D85" i="1"/>
  <c r="E4" i="1"/>
  <c r="I121" i="1"/>
  <c r="H121" i="1"/>
  <c r="G121" i="1"/>
  <c r="F121" i="1"/>
  <c r="E121" i="1"/>
  <c r="D121" i="1"/>
  <c r="C121" i="1"/>
  <c r="I117" i="1"/>
  <c r="H117" i="1"/>
  <c r="G117" i="1"/>
  <c r="F117" i="1"/>
  <c r="E117" i="1"/>
  <c r="D117" i="1"/>
  <c r="C117" i="1"/>
  <c r="B117" i="1"/>
  <c r="I113" i="1"/>
  <c r="H113" i="1"/>
  <c r="G113" i="1"/>
  <c r="F113" i="1"/>
  <c r="E113" i="1"/>
  <c r="D113" i="1"/>
  <c r="C113" i="1"/>
  <c r="H109" i="1"/>
  <c r="G109" i="1"/>
  <c r="F109" i="1"/>
  <c r="E109" i="1"/>
  <c r="D109" i="1"/>
  <c r="C109" i="1"/>
  <c r="B109" i="1"/>
  <c r="I109" i="1"/>
  <c r="I141" i="1"/>
  <c r="I144" i="1" s="1"/>
  <c r="H141" i="1"/>
  <c r="H144" i="1" s="1"/>
  <c r="G141" i="1"/>
  <c r="G144" i="1" s="1"/>
  <c r="F141" i="1"/>
  <c r="F144" i="1" s="1"/>
  <c r="E141" i="1"/>
  <c r="E144" i="1" s="1"/>
  <c r="D141" i="1"/>
  <c r="D144" i="1" s="1"/>
  <c r="C141" i="1"/>
  <c r="C144" i="1" s="1"/>
  <c r="C163" i="1" l="1"/>
  <c r="C165" i="1" s="1"/>
  <c r="C152" i="1"/>
  <c r="C155" i="1" s="1"/>
  <c r="C156" i="1" s="1"/>
  <c r="G166" i="1"/>
  <c r="B121" i="1"/>
  <c r="H126" i="1"/>
  <c r="H134" i="1" s="1"/>
  <c r="B141" i="1"/>
  <c r="B144" i="1" s="1"/>
  <c r="I166" i="1"/>
  <c r="B166" i="1"/>
  <c r="B167" i="1" s="1"/>
  <c r="D166" i="1"/>
  <c r="D167" i="1" s="1"/>
  <c r="E166" i="1"/>
  <c r="E167" i="1" s="1"/>
  <c r="F166" i="1"/>
  <c r="H166" i="1"/>
  <c r="B113" i="1"/>
  <c r="C126" i="1"/>
  <c r="I126" i="1"/>
  <c r="I134" i="1" s="1"/>
  <c r="E126" i="1"/>
  <c r="F126" i="1"/>
  <c r="D126" i="1"/>
  <c r="G126" i="1"/>
  <c r="C166" i="1" l="1"/>
  <c r="C167" i="1" s="1"/>
  <c r="B126" i="1"/>
  <c r="H94" i="1"/>
  <c r="G94" i="1"/>
  <c r="F94" i="1"/>
  <c r="E94" i="1"/>
  <c r="D94" i="1"/>
  <c r="B94" i="1"/>
  <c r="I94" i="1"/>
  <c r="H85" i="1"/>
  <c r="G85" i="1"/>
  <c r="F85" i="1"/>
  <c r="E85" i="1"/>
  <c r="B85" i="1"/>
  <c r="I85" i="1"/>
  <c r="G76" i="1"/>
  <c r="F76" i="1"/>
  <c r="E76" i="1"/>
  <c r="C76" i="1"/>
  <c r="B76" i="1"/>
  <c r="D76" i="1"/>
  <c r="H58" i="1"/>
  <c r="G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E10" i="1" s="1"/>
  <c r="D7" i="1"/>
  <c r="C7" i="1"/>
  <c r="B7" i="1"/>
  <c r="I7" i="1"/>
  <c r="H4" i="1"/>
  <c r="G4" i="1"/>
  <c r="F4" i="1"/>
  <c r="D4" i="1"/>
  <c r="C4" i="1"/>
  <c r="B4" i="1"/>
  <c r="I4" i="1"/>
  <c r="H10" i="1" l="1"/>
  <c r="H12" i="1" s="1"/>
  <c r="H20" i="1" s="1"/>
  <c r="B59" i="1"/>
  <c r="B60" i="1" s="1"/>
  <c r="C59" i="1"/>
  <c r="C60" i="1" s="1"/>
  <c r="D59" i="1"/>
  <c r="D60" i="1" s="1"/>
  <c r="C10" i="1"/>
  <c r="C12" i="1" s="1"/>
  <c r="C20" i="1" s="1"/>
  <c r="H59" i="1"/>
  <c r="H60" i="1" s="1"/>
  <c r="B10" i="1"/>
  <c r="B12" i="1" s="1"/>
  <c r="B20" i="1" s="1"/>
  <c r="I10" i="1"/>
  <c r="I12" i="1" s="1"/>
  <c r="I20" i="1" s="1"/>
  <c r="E59" i="1"/>
  <c r="E60" i="1" s="1"/>
  <c r="F59" i="1"/>
  <c r="F60" i="1" s="1"/>
  <c r="D10" i="1"/>
  <c r="D12" i="1" s="1"/>
  <c r="D20" i="1" s="1"/>
  <c r="G59" i="1"/>
  <c r="G60" i="1" s="1"/>
  <c r="F10" i="1"/>
  <c r="F145" i="1" s="1"/>
  <c r="E12" i="1"/>
  <c r="E20" i="1" s="1"/>
  <c r="E145" i="1"/>
  <c r="E98" i="1"/>
  <c r="E99" i="1" s="1"/>
  <c r="D96" i="1"/>
  <c r="D98" i="1" s="1"/>
  <c r="D99" i="1" s="1"/>
  <c r="C96" i="1"/>
  <c r="C98" i="1" s="1"/>
  <c r="C99" i="1" s="1"/>
  <c r="B96" i="1"/>
  <c r="B98" i="1" s="1"/>
  <c r="B99" i="1" s="1"/>
  <c r="F96" i="1"/>
  <c r="F98" i="1" s="1"/>
  <c r="F99" i="1" s="1"/>
  <c r="G96" i="1"/>
  <c r="G98" i="1" s="1"/>
  <c r="G99" i="1" s="1"/>
  <c r="G10" i="1"/>
  <c r="I59" i="1"/>
  <c r="I60" i="1" s="1"/>
  <c r="H145" i="1" l="1"/>
  <c r="I145" i="1"/>
  <c r="C145" i="1"/>
  <c r="H64" i="1"/>
  <c r="B145" i="1"/>
  <c r="D145" i="1"/>
  <c r="F12" i="1"/>
  <c r="F20" i="1" s="1"/>
  <c r="I64" i="1"/>
  <c r="G12" i="1"/>
  <c r="G20" i="1" s="1"/>
  <c r="G145" i="1"/>
  <c r="I76" i="1" l="1"/>
  <c r="I96" i="1" s="1"/>
  <c r="H76" i="1"/>
  <c r="H96" i="1" s="1"/>
  <c r="H98" i="1" s="1"/>
  <c r="I97" i="1" s="1"/>
  <c r="H1" i="1"/>
  <c r="G1" i="1" s="1"/>
  <c r="F1" i="1" s="1"/>
  <c r="E1" i="1" s="1"/>
  <c r="D1" i="1" s="1"/>
  <c r="C1" i="1" s="1"/>
  <c r="B1" i="1" s="1"/>
  <c r="I98" i="1" l="1"/>
  <c r="I99" i="1" s="1"/>
  <c r="H9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A9AAD76-5AA1-4A05-AA45-B2E8AE383BBC}">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<sst xmlns="http://schemas.openxmlformats.org/spreadsheetml/2006/main" count="236" uniqueCount="139">
  <si>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</si>
  <si>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</si>
  <si>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</si>
  <si>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</si>
  <si>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</si>
  <si>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</si>
  <si>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</si>
  <si>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</si>
  <si>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</si>
  <si>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</si>
  <si>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</si>
  <si>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</si>
  <si>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</si>
  <si>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</si>
  <si>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</si>
  <si>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</si>
  <si>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</si>
  <si>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</si>
  <si>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</si>
  <si>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</si>
  <si>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</si>
  <si>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</si>
  <si>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</si>
  <si>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</si>
  <si>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</si>
  <si>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</si>
  <si>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</si>
  <si>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</si>
  <si>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</si>
  <si>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</si>
  <si>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</si>
  <si>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</si>
  <si>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</si>
  <si>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</si>
  <si>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</si>
  <si>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</si>
  <si>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</si>
  <si>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</si>
  <si>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</si>
  <si>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</si>
  <si>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</si>
  <si>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</si>
  <si>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</si>
  <si>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</si>
  <si>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</si>
  <si>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</si>
  <si>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</si>
  <si>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</si>
  <si>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</si>
  <si>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</si>
  <si>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</si>
  <si>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</si>
  <si>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</si>
  <si>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</si>
  <si>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</si>
  <si>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</si>
  <si>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</si>
  <si>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</si>
  <si>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</si>
  <si>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</si>
  <si>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</si>
  <si>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</si>
  <si>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</si>
  <si>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</si>
  <si>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</si>
  <si>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</si>
  <si>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</si>
  <si>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</si>
  <si>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</si>
  <si>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</si>
  <si>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</si>
  <si>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</si>
  <si>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</si>
  <si>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</si>
  <si>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</si>
  <si>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</si>
  <si>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</si>
  <si>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</si>
  <si>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</si>
  <si>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</si>
  <si>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</si>
  <si>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</si>
  <si>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</si>
  <si>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</si>
  <si>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</si>
  <si>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</si>
  <si>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</si>
  <si>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</si>
  <si>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</si>
  <si>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</si>
  <si>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</si>
  <si>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</si>
  <si>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</si>
  <si>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</si>
  <si>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</si>
  <si>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</si>
  <si>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</si>
  <si>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</si>
  <si>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</si>
  <si>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</si>
  <si>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</si>
  <si>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</si>
  <si>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</si>
  <si>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</si>
  <si>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</si>
  <si>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</si>
  <si>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</si>
  <si>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</si>
  <si>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</si>
  <si>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</si>
  <si>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</si>
  <si>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</si>
  <si>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</si>
  <si>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</si>
  <si>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</si>
  <si>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</si>
  <si>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</si>
  <si>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</si>
  <si>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</si>
  <si>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Disposal of property, plant and Equipment</t>
  </si>
  <si>
    <t>Investments in reverse purchase agreements</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</si>
  <si>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</si>
  <si>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</si>
  <si>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</si>
  <si>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</si>
  <si>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</si>
  <si>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</si>
  <si>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</si>
  <si>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</si>
  <si>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</si>
  <si>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</si>
  <si>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Other</t>
  </si>
  <si>
    <t>-</t>
  </si>
  <si>
    <t>Submission time is 4 days from the day the task was given to you</t>
  </si>
  <si>
    <t>Complete the segmental revenue breakdowns in the Income Statements Sheet in accordance to the example provided with all the calculations</t>
  </si>
  <si>
    <t>Fill in additional schedules and breakdowns following the examples</t>
  </si>
  <si>
    <t>This would allow us to rearrange and summarize data in a manner that allows us to analyze historical trends and industry metrics based on which we would be forecasting the future trends.</t>
  </si>
  <si>
    <t>Up on the completion of the historical in the company reported format, we now move on to understanding the components that drive the company's segmental revenues  and cost line items.</t>
  </si>
  <si>
    <t>Data is not available in the older annual reports for the shaded region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</si>
</sst>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b/>
      <i/>
      <sz val="10"/>
      <color theme="1"/>
      <name val="Calibri"/>
      <family val="2"/>
      <scheme val="minor"/>
    </font>
    <font>
      <i/>
      <sz val="10"/>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tint="0.79998168889431442"/>
        <bgColor indexed="65"/>
      </patternFill>
    </fill>
  </fills>
  <borders count="14">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cellStyleXfs>
  <cellXfs count="5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10" fillId="0" borderId="0" xfId="0" applyFont="1" applyAlignment="1">
      <alignment horizontal="left" indent="2"/>
    </xf>
    <xf numFmtId="166" fontId="10" fillId="0" borderId="0" xfId="2" applyNumberFormat="1" applyFont="1"/>
    <xf numFmtId="0" fontId="10" fillId="0" borderId="1" xfId="0" applyFont="1" applyBorder="1"/>
    <xf numFmtId="166" fontId="9" fillId="0" borderId="1" xfId="2" applyNumberFormat="1" applyFont="1" applyBorder="1"/>
    <xf numFmtId="0" fontId="10" fillId="0" borderId="0" xfId="0" applyFont="1" applyAlignment="1">
      <alignment horizontal="left" indent="1"/>
    </xf>
    <xf numFmtId="0" fontId="9" fillId="0" borderId="2" xfId="0" applyFont="1" applyBorder="1"/>
    <xf numFmtId="166" fontId="9" fillId="0" borderId="2" xfId="2" applyNumberFormat="1" applyFont="1" applyBorder="1"/>
    <xf numFmtId="165" fontId="1" fillId="4" borderId="0" xfId="3" applyNumberFormat="1"/>
    <xf numFmtId="166" fontId="9" fillId="0" borderId="3" xfId="2" applyNumberFormat="1" applyFont="1" applyBorder="1"/>
    <xf numFmtId="9" fontId="9" fillId="0" borderId="5" xfId="2" applyFont="1" applyBorder="1" applyAlignment="1">
      <alignment horizontal="center"/>
    </xf>
    <xf numFmtId="9" fontId="9" fillId="0" borderId="6" xfId="2" applyFont="1" applyBorder="1"/>
    <xf numFmtId="9" fontId="0" fillId="0" borderId="7" xfId="2" applyFont="1" applyBorder="1"/>
    <xf numFmtId="9" fontId="9" fillId="0" borderId="8" xfId="2" applyFont="1" applyBorder="1" applyAlignment="1">
      <alignment horizontal="center"/>
    </xf>
    <xf numFmtId="9" fontId="9" fillId="0" borderId="0" xfId="2" applyFont="1" applyBorder="1"/>
    <xf numFmtId="9" fontId="0" fillId="0" borderId="9" xfId="2" applyFont="1" applyBorder="1"/>
    <xf numFmtId="9" fontId="1" fillId="4" borderId="0" xfId="3" applyNumberFormat="1" applyBorder="1" applyAlignment="1">
      <alignment horizontal="center" vertical="center"/>
    </xf>
    <xf numFmtId="9" fontId="9" fillId="0" borderId="10" xfId="2" applyFont="1" applyBorder="1" applyAlignment="1">
      <alignment horizontal="center"/>
    </xf>
    <xf numFmtId="9" fontId="9" fillId="0" borderId="2" xfId="2" applyFont="1" applyBorder="1"/>
    <xf numFmtId="9" fontId="0" fillId="0" borderId="11" xfId="2" applyFont="1" applyBorder="1"/>
    <xf numFmtId="9" fontId="9" fillId="0" borderId="12" xfId="2" applyFont="1" applyBorder="1" applyAlignment="1">
      <alignment horizontal="center"/>
    </xf>
    <xf numFmtId="9" fontId="9" fillId="0" borderId="1" xfId="2" applyFont="1" applyBorder="1"/>
    <xf numFmtId="9" fontId="0" fillId="0" borderId="13" xfId="2" applyFont="1" applyBorder="1"/>
    <xf numFmtId="0" fontId="1" fillId="4" borderId="0" xfId="3"/>
  </cellXfs>
  <cellStyles count="4">
    <cellStyle name="20% - Accent1" xfId="3" builtinId="30"/>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2" name="Group 1">
          <a:extLst>
            <a:ext uri="{FF2B5EF4-FFF2-40B4-BE49-F238E27FC236}">
              <a16:creationId xmlns:a16="http://schemas.microsoft.com/office/drawing/2014/main" id="{DE62AD4E-7272-49EA-BBA2-AD815F86E1A4}"/>
            </a:ext>
          </a:extLst>
        </xdr:cNvPr>
        <xdr:cNvGrpSpPr/>
      </xdr:nvGrpSpPr>
      <xdr:grpSpPr>
        <a:xfrm>
          <a:off x="7216140" y="2324100"/>
          <a:ext cx="6545580" cy="1874520"/>
          <a:chOff x="487680" y="2049780"/>
          <a:chExt cx="6545580" cy="1874520"/>
        </a:xfrm>
      </xdr:grpSpPr>
      <xdr:sp macro="" textlink="">
        <xdr:nvSpPr>
          <xdr:cNvPr id="3" name="TextBox 2">
            <a:extLst>
              <a:ext uri="{FF2B5EF4-FFF2-40B4-BE49-F238E27FC236}">
                <a16:creationId xmlns:a16="http://schemas.microsoft.com/office/drawing/2014/main" id="{8E54048B-8A6C-4588-B3B8-898CD7064BC6}"/>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4" name="TextBox 3">
            <a:extLst>
              <a:ext uri="{FF2B5EF4-FFF2-40B4-BE49-F238E27FC236}">
                <a16:creationId xmlns:a16="http://schemas.microsoft.com/office/drawing/2014/main" id="{5FD6DE9B-39A9-06B0-ADE2-6F98EB093983}"/>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5" name="TextBox 4">
            <a:extLst>
              <a:ext uri="{FF2B5EF4-FFF2-40B4-BE49-F238E27FC236}">
                <a16:creationId xmlns:a16="http://schemas.microsoft.com/office/drawing/2014/main" id="{65FF2A9F-AA03-808A-A80B-9B3502486D82}"/>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6" name="TextBox 5">
            <a:extLst>
              <a:ext uri="{FF2B5EF4-FFF2-40B4-BE49-F238E27FC236}">
                <a16:creationId xmlns:a16="http://schemas.microsoft.com/office/drawing/2014/main" id="{58D992C4-945B-9589-F93F-99DA9E5F3A86}"/>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7" name="TextBox 6">
            <a:extLst>
              <a:ext uri="{FF2B5EF4-FFF2-40B4-BE49-F238E27FC236}">
                <a16:creationId xmlns:a16="http://schemas.microsoft.com/office/drawing/2014/main" id="{596230D4-6B9F-142D-C4E9-58D690BB8D09}"/>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8" name="Straight Arrow Connector 7">
            <a:extLst>
              <a:ext uri="{FF2B5EF4-FFF2-40B4-BE49-F238E27FC236}">
                <a16:creationId xmlns:a16="http://schemas.microsoft.com/office/drawing/2014/main" id="{E261F294-1898-D085-B42A-9E039A404E93}"/>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0B57A62B-8C5F-A902-5838-E08D6C2F0137}"/>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Right Brace 9">
            <a:extLst>
              <a:ext uri="{FF2B5EF4-FFF2-40B4-BE49-F238E27FC236}">
                <a16:creationId xmlns:a16="http://schemas.microsoft.com/office/drawing/2014/main" id="{84FA73A9-F2F5-3034-395E-C3540505CC44}"/>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11" name="Group 10">
          <a:extLst>
            <a:ext uri="{FF2B5EF4-FFF2-40B4-BE49-F238E27FC236}">
              <a16:creationId xmlns:a16="http://schemas.microsoft.com/office/drawing/2014/main" id="{E57A6DAF-DAE1-427F-A106-5108B1CAD03B}"/>
            </a:ext>
          </a:extLst>
        </xdr:cNvPr>
        <xdr:cNvGrpSpPr/>
      </xdr:nvGrpSpPr>
      <xdr:grpSpPr>
        <a:xfrm>
          <a:off x="434340" y="2362200"/>
          <a:ext cx="4038600" cy="3528061"/>
          <a:chOff x="960120" y="1981200"/>
          <a:chExt cx="4038600" cy="2561469"/>
        </a:xfrm>
      </xdr:grpSpPr>
      <xdr:sp macro="" textlink="">
        <xdr:nvSpPr>
          <xdr:cNvPr id="12" name="TextBox 11">
            <a:extLst>
              <a:ext uri="{FF2B5EF4-FFF2-40B4-BE49-F238E27FC236}">
                <a16:creationId xmlns:a16="http://schemas.microsoft.com/office/drawing/2014/main" id="{9AC6B0F3-DB65-A952-4946-F562ABB43947}"/>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3" name="TextBox 12">
            <a:extLst>
              <a:ext uri="{FF2B5EF4-FFF2-40B4-BE49-F238E27FC236}">
                <a16:creationId xmlns:a16="http://schemas.microsoft.com/office/drawing/2014/main" id="{0A382A55-2E31-1EE1-18FD-A1466BA14AB7}"/>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4" name="TextBox 13">
            <a:extLst>
              <a:ext uri="{FF2B5EF4-FFF2-40B4-BE49-F238E27FC236}">
                <a16:creationId xmlns:a16="http://schemas.microsoft.com/office/drawing/2014/main" id="{74464B9C-E448-AD67-DC45-5E9F1DEF5BEA}"/>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5" name="TextBox 14">
            <a:extLst>
              <a:ext uri="{FF2B5EF4-FFF2-40B4-BE49-F238E27FC236}">
                <a16:creationId xmlns:a16="http://schemas.microsoft.com/office/drawing/2014/main" id="{5C225647-6010-7762-DD5C-1F4CFCAE1FF3}"/>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6" name="TextBox 15">
            <a:extLst>
              <a:ext uri="{FF2B5EF4-FFF2-40B4-BE49-F238E27FC236}">
                <a16:creationId xmlns:a16="http://schemas.microsoft.com/office/drawing/2014/main" id="{D1B3EEE7-E518-25C7-B8FB-8C81FCDF52E3}"/>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17" name="TextBox 16">
            <a:extLst>
              <a:ext uri="{FF2B5EF4-FFF2-40B4-BE49-F238E27FC236}">
                <a16:creationId xmlns:a16="http://schemas.microsoft.com/office/drawing/2014/main" id="{7B01B440-6228-FA99-A67F-91B44ADC6B94}"/>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18" name="Elbow Connector 21">
            <a:extLst>
              <a:ext uri="{FF2B5EF4-FFF2-40B4-BE49-F238E27FC236}">
                <a16:creationId xmlns:a16="http://schemas.microsoft.com/office/drawing/2014/main" id="{A8C82970-8F1C-58C6-49DD-F8C6FF133EB3}"/>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Elbow Connector 22">
            <a:extLst>
              <a:ext uri="{FF2B5EF4-FFF2-40B4-BE49-F238E27FC236}">
                <a16:creationId xmlns:a16="http://schemas.microsoft.com/office/drawing/2014/main" id="{EBC9491A-A54E-8FE8-3B85-EE34585A3ECE}"/>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Elbow Connector 25">
            <a:extLst>
              <a:ext uri="{FF2B5EF4-FFF2-40B4-BE49-F238E27FC236}">
                <a16:creationId xmlns:a16="http://schemas.microsoft.com/office/drawing/2014/main" id="{C6C797F0-7FB3-F093-E76D-64E18997FF0E}"/>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9">
            <a:extLst>
              <a:ext uri="{FF2B5EF4-FFF2-40B4-BE49-F238E27FC236}">
                <a16:creationId xmlns:a16="http://schemas.microsoft.com/office/drawing/2014/main" id="{E19F0141-4216-E4A8-3AC2-500025F246AB}"/>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Elbow Connector 53">
            <a:extLst>
              <a:ext uri="{FF2B5EF4-FFF2-40B4-BE49-F238E27FC236}">
                <a16:creationId xmlns:a16="http://schemas.microsoft.com/office/drawing/2014/main" id="{690C51E9-8155-A9E2-6B4A-95DAA8B3EC1B}"/>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23" name="Group 22">
          <a:extLst>
            <a:ext uri="{FF2B5EF4-FFF2-40B4-BE49-F238E27FC236}">
              <a16:creationId xmlns:a16="http://schemas.microsoft.com/office/drawing/2014/main" id="{03387BF3-DD8D-44C8-9738-AA93992211FA}"/>
            </a:ext>
          </a:extLst>
        </xdr:cNvPr>
        <xdr:cNvGrpSpPr/>
      </xdr:nvGrpSpPr>
      <xdr:grpSpPr>
        <a:xfrm>
          <a:off x="4472940" y="1691640"/>
          <a:ext cx="1760220" cy="1104900"/>
          <a:chOff x="4549140" y="2903220"/>
          <a:chExt cx="1760220" cy="1104900"/>
        </a:xfrm>
      </xdr:grpSpPr>
      <xdr:cxnSp macro="">
        <xdr:nvCxnSpPr>
          <xdr:cNvPr id="24" name="Elbow Connector 71">
            <a:extLst>
              <a:ext uri="{FF2B5EF4-FFF2-40B4-BE49-F238E27FC236}">
                <a16:creationId xmlns:a16="http://schemas.microsoft.com/office/drawing/2014/main" id="{98EF0C20-FED5-FA46-DF75-8D717B9227F8}"/>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25" name="Group 24">
            <a:extLst>
              <a:ext uri="{FF2B5EF4-FFF2-40B4-BE49-F238E27FC236}">
                <a16:creationId xmlns:a16="http://schemas.microsoft.com/office/drawing/2014/main" id="{193FA8A4-B9DE-09C1-9AC7-05A1F82DE151}"/>
              </a:ext>
            </a:extLst>
          </xdr:cNvPr>
          <xdr:cNvGrpSpPr/>
        </xdr:nvGrpSpPr>
        <xdr:grpSpPr>
          <a:xfrm>
            <a:off x="4556760" y="2903220"/>
            <a:ext cx="1752600" cy="1104900"/>
            <a:chOff x="5257800" y="1668780"/>
            <a:chExt cx="1752600" cy="1104900"/>
          </a:xfrm>
        </xdr:grpSpPr>
        <xdr:sp macro="" textlink="">
          <xdr:nvSpPr>
            <xdr:cNvPr id="26" name="TextBox 25">
              <a:extLst>
                <a:ext uri="{FF2B5EF4-FFF2-40B4-BE49-F238E27FC236}">
                  <a16:creationId xmlns:a16="http://schemas.microsoft.com/office/drawing/2014/main" id="{DBBF8052-6813-CABA-DEF3-8016FDE4E0E7}"/>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27" name="TextBox 26">
              <a:extLst>
                <a:ext uri="{FF2B5EF4-FFF2-40B4-BE49-F238E27FC236}">
                  <a16:creationId xmlns:a16="http://schemas.microsoft.com/office/drawing/2014/main" id="{BA6E0FB0-ED62-B85D-CD74-A6401C6FD874}"/>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8" name="TextBox 27">
              <a:extLst>
                <a:ext uri="{FF2B5EF4-FFF2-40B4-BE49-F238E27FC236}">
                  <a16:creationId xmlns:a16="http://schemas.microsoft.com/office/drawing/2014/main" id="{FCFDE05F-07D9-DBD0-569A-05FC38F43F2C}"/>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9" name="Elbow Connector 70">
              <a:extLst>
                <a:ext uri="{FF2B5EF4-FFF2-40B4-BE49-F238E27FC236}">
                  <a16:creationId xmlns:a16="http://schemas.microsoft.com/office/drawing/2014/main" id="{F73F66F0-7E5A-CEB6-1878-345F8AF7B551}"/>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76">
              <a:extLst>
                <a:ext uri="{FF2B5EF4-FFF2-40B4-BE49-F238E27FC236}">
                  <a16:creationId xmlns:a16="http://schemas.microsoft.com/office/drawing/2014/main" id="{B7C7F789-3962-6540-B0B9-2BA09EE24E63}"/>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31" name="Group 30">
          <a:extLst>
            <a:ext uri="{FF2B5EF4-FFF2-40B4-BE49-F238E27FC236}">
              <a16:creationId xmlns:a16="http://schemas.microsoft.com/office/drawing/2014/main" id="{CF95C509-A963-4F38-B58F-F205D73AD938}"/>
            </a:ext>
          </a:extLst>
        </xdr:cNvPr>
        <xdr:cNvGrpSpPr/>
      </xdr:nvGrpSpPr>
      <xdr:grpSpPr>
        <a:xfrm>
          <a:off x="4480560" y="2857500"/>
          <a:ext cx="1798320" cy="1104900"/>
          <a:chOff x="4678680" y="3040380"/>
          <a:chExt cx="1798320" cy="1104900"/>
        </a:xfrm>
      </xdr:grpSpPr>
      <xdr:grpSp>
        <xdr:nvGrpSpPr>
          <xdr:cNvPr id="32" name="Group 31">
            <a:extLst>
              <a:ext uri="{FF2B5EF4-FFF2-40B4-BE49-F238E27FC236}">
                <a16:creationId xmlns:a16="http://schemas.microsoft.com/office/drawing/2014/main" id="{65CD8173-1015-D7B9-B580-19A52FA40DE8}"/>
              </a:ext>
            </a:extLst>
          </xdr:cNvPr>
          <xdr:cNvGrpSpPr/>
        </xdr:nvGrpSpPr>
        <xdr:grpSpPr>
          <a:xfrm>
            <a:off x="4686300" y="3040380"/>
            <a:ext cx="1790700" cy="1104900"/>
            <a:chOff x="5219700" y="1668780"/>
            <a:chExt cx="1790700" cy="1104900"/>
          </a:xfrm>
        </xdr:grpSpPr>
        <xdr:sp macro="" textlink="">
          <xdr:nvSpPr>
            <xdr:cNvPr id="34" name="TextBox 33">
              <a:extLst>
                <a:ext uri="{FF2B5EF4-FFF2-40B4-BE49-F238E27FC236}">
                  <a16:creationId xmlns:a16="http://schemas.microsoft.com/office/drawing/2014/main" id="{1202E2E0-1E74-4A14-0561-DCD9609FC9BF}"/>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35" name="TextBox 34">
              <a:extLst>
                <a:ext uri="{FF2B5EF4-FFF2-40B4-BE49-F238E27FC236}">
                  <a16:creationId xmlns:a16="http://schemas.microsoft.com/office/drawing/2014/main" id="{86BD6F11-FE1A-0223-6C2F-5390B1B6368B}"/>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36" name="TextBox 35">
              <a:extLst>
                <a:ext uri="{FF2B5EF4-FFF2-40B4-BE49-F238E27FC236}">
                  <a16:creationId xmlns:a16="http://schemas.microsoft.com/office/drawing/2014/main" id="{551AD7BD-C438-B8EF-4EC7-0126BC2BB108}"/>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37" name="Elbow Connector 149">
              <a:extLst>
                <a:ext uri="{FF2B5EF4-FFF2-40B4-BE49-F238E27FC236}">
                  <a16:creationId xmlns:a16="http://schemas.microsoft.com/office/drawing/2014/main" id="{2727183A-05BE-28CC-7777-E8E2BA7041EC}"/>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Elbow Connector 150">
              <a:extLst>
                <a:ext uri="{FF2B5EF4-FFF2-40B4-BE49-F238E27FC236}">
                  <a16:creationId xmlns:a16="http://schemas.microsoft.com/office/drawing/2014/main" id="{E138F58C-0DED-C07F-3FBE-CE17CF81BB9A}"/>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3" name="Elbow Connector 162">
            <a:extLst>
              <a:ext uri="{FF2B5EF4-FFF2-40B4-BE49-F238E27FC236}">
                <a16:creationId xmlns:a16="http://schemas.microsoft.com/office/drawing/2014/main" id="{FC35731F-B8FC-B8E8-8AE1-97D1E7F631C6}"/>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39" name="Group 38">
          <a:extLst>
            <a:ext uri="{FF2B5EF4-FFF2-40B4-BE49-F238E27FC236}">
              <a16:creationId xmlns:a16="http://schemas.microsoft.com/office/drawing/2014/main" id="{52F53447-D795-47C1-A8B9-A30C9C353733}"/>
            </a:ext>
          </a:extLst>
        </xdr:cNvPr>
        <xdr:cNvGrpSpPr/>
      </xdr:nvGrpSpPr>
      <xdr:grpSpPr>
        <a:xfrm>
          <a:off x="4495800" y="4008120"/>
          <a:ext cx="1943100" cy="1104900"/>
          <a:chOff x="4495800" y="4053840"/>
          <a:chExt cx="1943100" cy="1104900"/>
        </a:xfrm>
      </xdr:grpSpPr>
      <xdr:grpSp>
        <xdr:nvGrpSpPr>
          <xdr:cNvPr id="40" name="Group 39">
            <a:extLst>
              <a:ext uri="{FF2B5EF4-FFF2-40B4-BE49-F238E27FC236}">
                <a16:creationId xmlns:a16="http://schemas.microsoft.com/office/drawing/2014/main" id="{B3267A83-BC9F-8789-5BA6-917042F9424C}"/>
              </a:ext>
            </a:extLst>
          </xdr:cNvPr>
          <xdr:cNvGrpSpPr/>
        </xdr:nvGrpSpPr>
        <xdr:grpSpPr>
          <a:xfrm>
            <a:off x="4495800" y="4053840"/>
            <a:ext cx="1943100" cy="1104900"/>
            <a:chOff x="5273040" y="1653540"/>
            <a:chExt cx="1943100" cy="1104900"/>
          </a:xfrm>
        </xdr:grpSpPr>
        <xdr:sp macro="" textlink="">
          <xdr:nvSpPr>
            <xdr:cNvPr id="42" name="TextBox 41">
              <a:extLst>
                <a:ext uri="{FF2B5EF4-FFF2-40B4-BE49-F238E27FC236}">
                  <a16:creationId xmlns:a16="http://schemas.microsoft.com/office/drawing/2014/main" id="{9DCCED3F-40AE-BC29-FAAC-43EE11FE3A68}"/>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43" name="TextBox 42">
              <a:extLst>
                <a:ext uri="{FF2B5EF4-FFF2-40B4-BE49-F238E27FC236}">
                  <a16:creationId xmlns:a16="http://schemas.microsoft.com/office/drawing/2014/main" id="{E16E4528-7F6C-BCD7-19A0-B423E42BEB2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44" name="TextBox 43">
              <a:extLst>
                <a:ext uri="{FF2B5EF4-FFF2-40B4-BE49-F238E27FC236}">
                  <a16:creationId xmlns:a16="http://schemas.microsoft.com/office/drawing/2014/main" id="{1A1723D6-96CC-9D6A-58E1-0215E72FBA3F}"/>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45" name="Elbow Connector 170">
              <a:extLst>
                <a:ext uri="{FF2B5EF4-FFF2-40B4-BE49-F238E27FC236}">
                  <a16:creationId xmlns:a16="http://schemas.microsoft.com/office/drawing/2014/main" id="{5B0FDC10-E9CC-D128-A0EF-72D92B6A9F5A}"/>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Elbow Connector 171">
              <a:extLst>
                <a:ext uri="{FF2B5EF4-FFF2-40B4-BE49-F238E27FC236}">
                  <a16:creationId xmlns:a16="http://schemas.microsoft.com/office/drawing/2014/main" id="{B8E15199-1E11-3B11-27B2-BEBC2C12F9EC}"/>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1" name="Elbow Connector 174">
            <a:extLst>
              <a:ext uri="{FF2B5EF4-FFF2-40B4-BE49-F238E27FC236}">
                <a16:creationId xmlns:a16="http://schemas.microsoft.com/office/drawing/2014/main" id="{8FF25CB3-3B23-3518-9D87-75879D02286B}"/>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47" name="Group 46">
          <a:extLst>
            <a:ext uri="{FF2B5EF4-FFF2-40B4-BE49-F238E27FC236}">
              <a16:creationId xmlns:a16="http://schemas.microsoft.com/office/drawing/2014/main" id="{FAFA1961-D286-4BC7-A940-093ACA4370EE}"/>
            </a:ext>
          </a:extLst>
        </xdr:cNvPr>
        <xdr:cNvGrpSpPr/>
      </xdr:nvGrpSpPr>
      <xdr:grpSpPr>
        <a:xfrm>
          <a:off x="4511040" y="5113020"/>
          <a:ext cx="2727960" cy="1325880"/>
          <a:chOff x="4511040" y="4251960"/>
          <a:chExt cx="2727960" cy="1325880"/>
        </a:xfrm>
      </xdr:grpSpPr>
      <xdr:grpSp>
        <xdr:nvGrpSpPr>
          <xdr:cNvPr id="48" name="Group 47">
            <a:extLst>
              <a:ext uri="{FF2B5EF4-FFF2-40B4-BE49-F238E27FC236}">
                <a16:creationId xmlns:a16="http://schemas.microsoft.com/office/drawing/2014/main" id="{2B90D603-97EE-417B-E4D0-B85872F3EBB7}"/>
              </a:ext>
            </a:extLst>
          </xdr:cNvPr>
          <xdr:cNvGrpSpPr/>
        </xdr:nvGrpSpPr>
        <xdr:grpSpPr>
          <a:xfrm>
            <a:off x="4511040" y="4251960"/>
            <a:ext cx="2727960" cy="1325880"/>
            <a:chOff x="5288280" y="1851660"/>
            <a:chExt cx="2727960" cy="1325880"/>
          </a:xfrm>
        </xdr:grpSpPr>
        <xdr:sp macro="" textlink="">
          <xdr:nvSpPr>
            <xdr:cNvPr id="50" name="TextBox 49">
              <a:extLst>
                <a:ext uri="{FF2B5EF4-FFF2-40B4-BE49-F238E27FC236}">
                  <a16:creationId xmlns:a16="http://schemas.microsoft.com/office/drawing/2014/main" id="{711E19C0-CDD8-47B2-ACD1-9E9D5D8BA689}"/>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51" name="TextBox 50">
              <a:extLst>
                <a:ext uri="{FF2B5EF4-FFF2-40B4-BE49-F238E27FC236}">
                  <a16:creationId xmlns:a16="http://schemas.microsoft.com/office/drawing/2014/main" id="{DAFC0B38-F3F3-2AC4-F358-BCFA2FD57C4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52" name="TextBox 51">
              <a:extLst>
                <a:ext uri="{FF2B5EF4-FFF2-40B4-BE49-F238E27FC236}">
                  <a16:creationId xmlns:a16="http://schemas.microsoft.com/office/drawing/2014/main" id="{8034F55E-563D-4552-AD63-B05BA7FCE257}"/>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53" name="Elbow Connector 196">
              <a:extLst>
                <a:ext uri="{FF2B5EF4-FFF2-40B4-BE49-F238E27FC236}">
                  <a16:creationId xmlns:a16="http://schemas.microsoft.com/office/drawing/2014/main" id="{11CC761F-D97D-A8C2-5841-00E90A4005DA}"/>
                </a:ext>
              </a:extLst>
            </xdr:cNvPr>
            <xdr:cNvCxnSpPr>
              <a:endCxn id="50"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197">
              <a:extLst>
                <a:ext uri="{FF2B5EF4-FFF2-40B4-BE49-F238E27FC236}">
                  <a16:creationId xmlns:a16="http://schemas.microsoft.com/office/drawing/2014/main" id="{9C24094E-56D2-0DB0-F685-96F289DD55D5}"/>
                </a:ext>
              </a:extLst>
            </xdr:cNvPr>
            <xdr:cNvCxnSpPr>
              <a:endCxn id="51"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9" name="Elbow Connector 192">
            <a:extLst>
              <a:ext uri="{FF2B5EF4-FFF2-40B4-BE49-F238E27FC236}">
                <a16:creationId xmlns:a16="http://schemas.microsoft.com/office/drawing/2014/main" id="{B121A78D-E015-0D04-4B98-B17B6A19C543}"/>
              </a:ext>
            </a:extLst>
          </xdr:cNvPr>
          <xdr:cNvCxnSpPr>
            <a:endCxn id="52"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55" name="Group 54">
          <a:extLst>
            <a:ext uri="{FF2B5EF4-FFF2-40B4-BE49-F238E27FC236}">
              <a16:creationId xmlns:a16="http://schemas.microsoft.com/office/drawing/2014/main" id="{E694A5FD-7CDC-4903-B00B-812B7ABFB0BA}"/>
            </a:ext>
          </a:extLst>
        </xdr:cNvPr>
        <xdr:cNvGrpSpPr/>
      </xdr:nvGrpSpPr>
      <xdr:grpSpPr>
        <a:xfrm rot="5400000">
          <a:off x="3108960" y="5257800"/>
          <a:ext cx="1143000" cy="2438400"/>
          <a:chOff x="4488180" y="3360420"/>
          <a:chExt cx="1143000" cy="2438400"/>
        </a:xfrm>
      </xdr:grpSpPr>
      <xdr:grpSp>
        <xdr:nvGrpSpPr>
          <xdr:cNvPr id="56" name="Group 55">
            <a:extLst>
              <a:ext uri="{FF2B5EF4-FFF2-40B4-BE49-F238E27FC236}">
                <a16:creationId xmlns:a16="http://schemas.microsoft.com/office/drawing/2014/main" id="{AA4C8026-3E60-9922-AE4F-8FECA94E2805}"/>
              </a:ext>
            </a:extLst>
          </xdr:cNvPr>
          <xdr:cNvGrpSpPr/>
        </xdr:nvGrpSpPr>
        <xdr:grpSpPr>
          <a:xfrm>
            <a:off x="4488180" y="3360420"/>
            <a:ext cx="1143000" cy="2438400"/>
            <a:chOff x="5265420" y="960120"/>
            <a:chExt cx="1143000" cy="2438400"/>
          </a:xfrm>
        </xdr:grpSpPr>
        <xdr:sp macro="" textlink="">
          <xdr:nvSpPr>
            <xdr:cNvPr id="58" name="TextBox 57">
              <a:extLst>
                <a:ext uri="{FF2B5EF4-FFF2-40B4-BE49-F238E27FC236}">
                  <a16:creationId xmlns:a16="http://schemas.microsoft.com/office/drawing/2014/main" id="{4C0F5888-15A9-6BDE-004D-C91566369D16}"/>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59" name="TextBox 58">
              <a:extLst>
                <a:ext uri="{FF2B5EF4-FFF2-40B4-BE49-F238E27FC236}">
                  <a16:creationId xmlns:a16="http://schemas.microsoft.com/office/drawing/2014/main" id="{41FE2E04-37B3-6BB0-98A5-9F8EBC94E6AB}"/>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0" name="TextBox 59">
              <a:extLst>
                <a:ext uri="{FF2B5EF4-FFF2-40B4-BE49-F238E27FC236}">
                  <a16:creationId xmlns:a16="http://schemas.microsoft.com/office/drawing/2014/main" id="{9B76B6AF-7CE8-5025-7AC2-FED6DCDA2FCB}"/>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61" name="Elbow Connector 210">
              <a:extLst>
                <a:ext uri="{FF2B5EF4-FFF2-40B4-BE49-F238E27FC236}">
                  <a16:creationId xmlns:a16="http://schemas.microsoft.com/office/drawing/2014/main" id="{57C7E759-D4AF-709F-3D93-81A0B6316716}"/>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Elbow Connector 211">
              <a:extLst>
                <a:ext uri="{FF2B5EF4-FFF2-40B4-BE49-F238E27FC236}">
                  <a16:creationId xmlns:a16="http://schemas.microsoft.com/office/drawing/2014/main" id="{8F836283-8BDD-F874-A2E4-5DBE2ABB6291}"/>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57" name="Elbow Connector 206">
            <a:extLst>
              <a:ext uri="{FF2B5EF4-FFF2-40B4-BE49-F238E27FC236}">
                <a16:creationId xmlns:a16="http://schemas.microsoft.com/office/drawing/2014/main" id="{65125294-5542-BE9D-C9DC-FB73A3A7BDF4}"/>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20AAB-0F2D-4623-BDCA-D8B1223E0388}">
  <dimension ref="A1:A12"/>
  <sheetViews>
    <sheetView workbookViewId="0"/>
  </sheetViews>
  <sheetFormatPr defaultRowHeight="14.4" x14ac:dyDescent="0.3"/>
  <cols>
    <col min="1" max="1" width="176.109375" style="19" customWidth="1"/>
  </cols>
  <sheetData>
    <row r="1" spans="1:1" ht="23.4" x14ac:dyDescent="0.45">
      <c r="A1" s="18" t="s">
        <v>20</v>
      </c>
    </row>
    <row r="2" spans="1:1" x14ac:dyDescent="0.3">
      <c r="A2" s="22" t="s">
        <v>137</v>
      </c>
    </row>
    <row r="3" spans="1:1" x14ac:dyDescent="0.3">
      <c r="A3" s="22" t="s">
        <v>136</v>
      </c>
    </row>
    <row r="4" spans="1:1" ht="23.4" x14ac:dyDescent="0.45">
      <c r="A4" s="18" t="s">
        <v>22</v>
      </c>
    </row>
    <row r="5" spans="1:1" x14ac:dyDescent="0.3">
      <c r="A5" s="22" t="s">
        <v>135</v>
      </c>
    </row>
    <row r="6" spans="1:1" x14ac:dyDescent="0.3">
      <c r="A6" s="22" t="s">
        <v>134</v>
      </c>
    </row>
    <row r="7" spans="1:1" x14ac:dyDescent="0.3">
      <c r="A7" s="22" t="s">
        <v>21</v>
      </c>
    </row>
    <row r="8" spans="1:1" x14ac:dyDescent="0.3">
      <c r="A8" s="19" t="s">
        <v>133</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8"/>
  <sheetViews>
    <sheetView tabSelected="1" zoomScale="70" zoomScaleNormal="70" workbookViewId="0">
      <pane ySplit="1" topLeftCell="A2" activePane="bottomLeft" state="frozen"/>
      <selection pane="bottomLeft" activeCell="C209" sqref="C209"/>
    </sheetView>
  </sheetViews>
  <sheetFormatPr defaultRowHeight="14.4" x14ac:dyDescent="0.3"/>
  <cols>
    <col min="1" max="1" width="78.109375" customWidth="1"/>
    <col min="2" max="7" width="9" bestFit="1" customWidth="1"/>
    <col min="8" max="9" width="10.441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4" t="s">
        <v>30</v>
      </c>
      <c r="B3" s="25">
        <v>16534</v>
      </c>
      <c r="C3" s="25">
        <v>17405</v>
      </c>
      <c r="D3" s="25">
        <v>19038</v>
      </c>
      <c r="E3" s="25">
        <v>20441</v>
      </c>
      <c r="F3" s="25">
        <v>21643</v>
      </c>
      <c r="G3" s="25">
        <v>21162</v>
      </c>
      <c r="H3" s="25">
        <v>24576</v>
      </c>
      <c r="I3" s="25">
        <v>25231</v>
      </c>
    </row>
    <row r="4" spans="1:9" s="1" customFormat="1" x14ac:dyDescent="0.3">
      <c r="A4" s="1" t="s">
        <v>4</v>
      </c>
      <c r="B4" s="9">
        <f t="shared" ref="B4:H4" si="1">+B2-B3</f>
        <v>14067</v>
      </c>
      <c r="C4" s="9">
        <f t="shared" si="1"/>
        <v>14971</v>
      </c>
      <c r="D4" s="9">
        <f t="shared" si="1"/>
        <v>15312</v>
      </c>
      <c r="E4" s="9">
        <f>E2-E3</f>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3"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1591.6</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+ROUND(((F12/F18)-F15),2)</f>
        <v>0.04</v>
      </c>
      <c r="G20" s="13">
        <f>+ROUND(((G12/G18)-G15),2)</f>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v>0</v>
      </c>
      <c r="C32" s="3">
        <v>0</v>
      </c>
      <c r="D32" s="3">
        <v>0</v>
      </c>
      <c r="E32" s="3">
        <v>0</v>
      </c>
      <c r="F32" s="3">
        <v>0</v>
      </c>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2439</v>
      </c>
      <c r="D35" s="3">
        <v>2787</v>
      </c>
      <c r="E35" s="3">
        <v>2509</v>
      </c>
      <c r="F35" s="3">
        <v>2011</v>
      </c>
      <c r="G35" s="3">
        <v>2326</v>
      </c>
      <c r="H35" s="3">
        <v>2921</v>
      </c>
      <c r="I35" s="3">
        <v>3821</v>
      </c>
    </row>
    <row r="36" spans="1:9" ht="15" thickBot="1" x14ac:dyDescent="0.3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51</v>
      </c>
      <c r="B46" s="3">
        <v>1079</v>
      </c>
      <c r="C46" s="3">
        <v>2010</v>
      </c>
      <c r="D46" s="3">
        <v>3471</v>
      </c>
      <c r="E46" s="3">
        <v>3468</v>
      </c>
      <c r="F46" s="3">
        <v>3464</v>
      </c>
      <c r="G46" s="3">
        <v>9406</v>
      </c>
      <c r="H46" s="3">
        <v>9413</v>
      </c>
      <c r="I46" s="3">
        <v>8920</v>
      </c>
    </row>
    <row r="47" spans="1:9" x14ac:dyDescent="0.3">
      <c r="A47" s="2" t="s">
        <v>52</v>
      </c>
      <c r="B47" s="3">
        <v>0</v>
      </c>
      <c r="C47" s="3">
        <v>0</v>
      </c>
      <c r="D47" s="3">
        <v>0</v>
      </c>
      <c r="E47" s="3">
        <v>0</v>
      </c>
      <c r="F47" s="3">
        <v>0</v>
      </c>
      <c r="G47" s="3">
        <v>2913</v>
      </c>
      <c r="H47" s="3">
        <v>2931</v>
      </c>
      <c r="I47" s="3">
        <v>2777</v>
      </c>
    </row>
    <row r="48" spans="1:9" x14ac:dyDescent="0.3">
      <c r="A48" s="2" t="s">
        <v>53</v>
      </c>
      <c r="B48" s="3">
        <v>1479</v>
      </c>
      <c r="C48" s="3">
        <v>1770</v>
      </c>
      <c r="D48" s="3">
        <v>1907</v>
      </c>
      <c r="E48" s="3">
        <v>3216</v>
      </c>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v>0</v>
      </c>
      <c r="C50" s="3">
        <v>0</v>
      </c>
      <c r="D50" s="3">
        <v>0</v>
      </c>
      <c r="E50" s="3">
        <v>0</v>
      </c>
      <c r="F50" s="3">
        <v>0</v>
      </c>
      <c r="G50" s="3">
        <v>0</v>
      </c>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7" t="s">
        <v>58</v>
      </c>
      <c r="B53" s="3"/>
      <c r="C53" s="3"/>
      <c r="D53" s="3"/>
      <c r="E53" s="3"/>
      <c r="F53" s="3"/>
      <c r="G53" s="3"/>
      <c r="H53" s="3"/>
      <c r="I53" s="3"/>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5710</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v>4151</v>
      </c>
      <c r="D57" s="3">
        <v>6907</v>
      </c>
      <c r="E57" s="3">
        <v>3517</v>
      </c>
      <c r="F57" s="3">
        <v>1643</v>
      </c>
      <c r="G57" s="3">
        <v>-191</v>
      </c>
      <c r="H57" s="3">
        <v>3179</v>
      </c>
      <c r="I57" s="3">
        <v>3476</v>
      </c>
    </row>
    <row r="58" spans="1:9" x14ac:dyDescent="0.3">
      <c r="A58" s="4" t="s">
        <v>63</v>
      </c>
      <c r="B58" s="5">
        <f t="shared" ref="B58:H58" si="9">+SUM(B53:B57)</f>
        <v>12707</v>
      </c>
      <c r="C58" s="5">
        <f t="shared" si="9"/>
        <v>12258</v>
      </c>
      <c r="D58" s="5">
        <f t="shared" si="9"/>
        <v>12407</v>
      </c>
      <c r="E58" s="5">
        <v>9812</v>
      </c>
      <c r="F58" s="5">
        <v>9040</v>
      </c>
      <c r="G58" s="5">
        <f t="shared" si="9"/>
        <v>8055</v>
      </c>
      <c r="H58" s="5">
        <f t="shared" si="9"/>
        <v>12767</v>
      </c>
      <c r="I58" s="5">
        <f>+SUM(I53:I57)</f>
        <v>15281</v>
      </c>
    </row>
    <row r="59" spans="1:9" ht="15" thickBot="1" x14ac:dyDescent="0.3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v>3273</v>
      </c>
      <c r="C64" s="9">
        <v>3760</v>
      </c>
      <c r="D64" s="9">
        <v>4240</v>
      </c>
      <c r="E64" s="9">
        <v>1933</v>
      </c>
      <c r="F64" s="9">
        <v>4029</v>
      </c>
      <c r="G64" s="9">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2"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-586</v>
      </c>
      <c r="D75" s="3">
        <v>-158</v>
      </c>
      <c r="E75" s="3">
        <v>1515</v>
      </c>
      <c r="F75" s="3">
        <v>1525</v>
      </c>
      <c r="G75" s="3">
        <v>24</v>
      </c>
      <c r="H75" s="3">
        <v>1326</v>
      </c>
      <c r="I75" s="3">
        <v>1365</v>
      </c>
    </row>
    <row r="76" spans="1:9" x14ac:dyDescent="0.3">
      <c r="A76" s="26" t="s">
        <v>76</v>
      </c>
      <c r="B76" s="27">
        <f t="shared" ref="B76:H76" si="12">+SUM(B64:B75)</f>
        <v>4680</v>
      </c>
      <c r="C76" s="27">
        <f t="shared" si="12"/>
        <v>3399</v>
      </c>
      <c r="D76" s="27">
        <f t="shared" si="12"/>
        <v>3846</v>
      </c>
      <c r="E76" s="27">
        <f t="shared" si="12"/>
        <v>4955</v>
      </c>
      <c r="F76" s="27">
        <f t="shared" si="12"/>
        <v>5903</v>
      </c>
      <c r="G76" s="27">
        <f t="shared" si="12"/>
        <v>2485</v>
      </c>
      <c r="H76" s="27">
        <f t="shared" si="12"/>
        <v>6657</v>
      </c>
      <c r="I76" s="27">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2216</v>
      </c>
      <c r="C80" s="3">
        <v>2386</v>
      </c>
      <c r="D80" s="3">
        <v>2423</v>
      </c>
      <c r="E80" s="3">
        <v>2496</v>
      </c>
      <c r="F80" s="3">
        <v>2072</v>
      </c>
      <c r="G80" s="3">
        <v>2379</v>
      </c>
      <c r="H80" s="3">
        <v>2449</v>
      </c>
      <c r="I80" s="3">
        <v>3967</v>
      </c>
    </row>
    <row r="81" spans="1:9" x14ac:dyDescent="0.3">
      <c r="A81" s="2" t="s">
        <v>120</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119</v>
      </c>
      <c r="B83" s="3">
        <v>3</v>
      </c>
      <c r="C83" s="3">
        <v>10</v>
      </c>
      <c r="D83" s="3">
        <v>13</v>
      </c>
      <c r="E83" s="3">
        <v>3</v>
      </c>
      <c r="F83" s="3">
        <v>5</v>
      </c>
      <c r="G83" s="3">
        <v>0</v>
      </c>
      <c r="H83" s="3">
        <v>0</v>
      </c>
      <c r="I83" s="3"/>
    </row>
    <row r="84" spans="1:9" x14ac:dyDescent="0.3">
      <c r="A84" s="2" t="s">
        <v>81</v>
      </c>
      <c r="B84" s="3">
        <v>0</v>
      </c>
      <c r="C84" s="3">
        <v>6</v>
      </c>
      <c r="D84" s="3">
        <v>-34</v>
      </c>
      <c r="E84" s="3">
        <v>-25</v>
      </c>
      <c r="F84" s="3">
        <v>0</v>
      </c>
      <c r="G84" s="3">
        <v>31</v>
      </c>
      <c r="H84" s="3">
        <v>171</v>
      </c>
      <c r="I84" s="3">
        <v>-19</v>
      </c>
    </row>
    <row r="85" spans="1:9" x14ac:dyDescent="0.3">
      <c r="A85" s="28" t="s">
        <v>82</v>
      </c>
      <c r="B85" s="27">
        <f t="shared" ref="B85:H85" si="13">+SUM(B78:B84)</f>
        <v>-175</v>
      </c>
      <c r="C85" s="27">
        <f>+SUM(C78:C84)</f>
        <v>-1034</v>
      </c>
      <c r="D85" s="27">
        <f>+SUM(D78:D84)</f>
        <v>-1008</v>
      </c>
      <c r="E85" s="27">
        <f t="shared" si="13"/>
        <v>276</v>
      </c>
      <c r="F85" s="27">
        <f t="shared" si="13"/>
        <v>-264</v>
      </c>
      <c r="G85" s="27">
        <f t="shared" si="13"/>
        <v>-1028</v>
      </c>
      <c r="H85" s="27">
        <f t="shared" si="13"/>
        <v>-3800</v>
      </c>
      <c r="I85" s="27">
        <f>+SUM(I78:I84)</f>
        <v>-1524</v>
      </c>
    </row>
    <row r="86" spans="1:9" x14ac:dyDescent="0.3">
      <c r="A86" s="1" t="s">
        <v>83</v>
      </c>
      <c r="B86" s="3"/>
      <c r="C86" s="3"/>
      <c r="D86" s="3"/>
      <c r="E86" s="3"/>
      <c r="F86" s="3"/>
      <c r="G86" s="3"/>
      <c r="H86" s="3"/>
      <c r="I86" s="3"/>
    </row>
    <row r="87" spans="1:9" x14ac:dyDescent="0.3">
      <c r="A87" s="2" t="s">
        <v>84</v>
      </c>
      <c r="B87" s="3">
        <v>0</v>
      </c>
      <c r="C87" s="3">
        <v>981</v>
      </c>
      <c r="D87" s="3">
        <v>1482</v>
      </c>
      <c r="E87" s="3">
        <v>0</v>
      </c>
      <c r="F87" s="3">
        <v>0</v>
      </c>
      <c r="G87" s="3">
        <v>6134</v>
      </c>
      <c r="H87" s="3">
        <v>0</v>
      </c>
      <c r="I87" s="3">
        <v>0</v>
      </c>
    </row>
    <row r="88" spans="1:9" x14ac:dyDescent="0.3">
      <c r="A88" s="2" t="s">
        <v>85</v>
      </c>
      <c r="B88" s="3">
        <v>-63</v>
      </c>
      <c r="C88" s="3">
        <v>-67</v>
      </c>
      <c r="D88" s="3">
        <v>327</v>
      </c>
      <c r="E88" s="3">
        <v>13</v>
      </c>
      <c r="F88" s="3">
        <v>-325</v>
      </c>
      <c r="G88" s="3">
        <v>49</v>
      </c>
      <c r="H88" s="3">
        <v>-52</v>
      </c>
      <c r="I88" s="3">
        <v>15</v>
      </c>
    </row>
    <row r="89" spans="1:9" x14ac:dyDescent="0.3">
      <c r="A89" s="2" t="s">
        <v>86</v>
      </c>
      <c r="B89" s="3">
        <v>-7</v>
      </c>
      <c r="C89" s="3">
        <v>-106</v>
      </c>
      <c r="D89" s="3">
        <v>-44</v>
      </c>
      <c r="E89" s="3">
        <v>-6</v>
      </c>
      <c r="F89" s="3">
        <v>-6</v>
      </c>
      <c r="G89" s="3">
        <v>-6</v>
      </c>
      <c r="H89" s="3">
        <v>-197</v>
      </c>
      <c r="I89" s="3">
        <v>0</v>
      </c>
    </row>
    <row r="90" spans="1:9" x14ac:dyDescent="0.3">
      <c r="A90" s="2" t="s">
        <v>87</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88</v>
      </c>
      <c r="B92" s="3">
        <v>-899</v>
      </c>
      <c r="C92" s="3">
        <v>-1022</v>
      </c>
      <c r="D92" s="3">
        <v>-1133</v>
      </c>
      <c r="E92" s="3">
        <v>-1243</v>
      </c>
      <c r="F92" s="3">
        <v>-1332</v>
      </c>
      <c r="G92" s="3">
        <v>-1452</v>
      </c>
      <c r="H92" s="3">
        <v>-1638</v>
      </c>
      <c r="I92" s="3">
        <v>-1837</v>
      </c>
    </row>
    <row r="93" spans="1:9" x14ac:dyDescent="0.3">
      <c r="A93" s="2" t="s">
        <v>89</v>
      </c>
      <c r="B93" s="3">
        <v>199</v>
      </c>
      <c r="C93" s="3">
        <v>-29</v>
      </c>
      <c r="D93" s="3">
        <v>-46</v>
      </c>
      <c r="E93" s="3">
        <v>-78</v>
      </c>
      <c r="F93" s="3">
        <v>-44</v>
      </c>
      <c r="G93" s="3">
        <v>-52</v>
      </c>
      <c r="H93" s="3">
        <v>-136</v>
      </c>
      <c r="I93" s="3">
        <v>-151</v>
      </c>
    </row>
    <row r="94" spans="1:9" x14ac:dyDescent="0.3">
      <c r="A94" s="28" t="s">
        <v>90</v>
      </c>
      <c r="B94" s="27">
        <f t="shared" ref="B94:H94" si="14">+SUM(B87:B93)</f>
        <v>-2790</v>
      </c>
      <c r="C94" s="27">
        <f>+SUM(C87:C93)</f>
        <v>-2974</v>
      </c>
      <c r="D94" s="27">
        <f t="shared" si="14"/>
        <v>-2148</v>
      </c>
      <c r="E94" s="27">
        <f t="shared" si="14"/>
        <v>-4835</v>
      </c>
      <c r="F94" s="27">
        <f t="shared" si="14"/>
        <v>-5293</v>
      </c>
      <c r="G94" s="27">
        <f t="shared" si="14"/>
        <v>2491</v>
      </c>
      <c r="H94" s="27">
        <f t="shared" si="14"/>
        <v>-1459</v>
      </c>
      <c r="I94" s="27">
        <f>+SUM(I87:I93)</f>
        <v>-4836</v>
      </c>
    </row>
    <row r="95" spans="1:9" x14ac:dyDescent="0.3">
      <c r="A95" s="2" t="s">
        <v>91</v>
      </c>
      <c r="B95" s="3">
        <v>-83</v>
      </c>
      <c r="C95" s="3">
        <v>-105</v>
      </c>
      <c r="D95" s="3">
        <v>-20</v>
      </c>
      <c r="E95" s="3">
        <v>45</v>
      </c>
      <c r="F95" s="3">
        <v>-129</v>
      </c>
      <c r="G95" s="3">
        <v>-66</v>
      </c>
      <c r="H95" s="3">
        <v>143</v>
      </c>
      <c r="I95" s="3">
        <v>-143</v>
      </c>
    </row>
    <row r="96" spans="1:9" x14ac:dyDescent="0.3">
      <c r="A96" s="28" t="s">
        <v>92</v>
      </c>
      <c r="B96" s="27">
        <f t="shared" ref="B96:H96" si="15">+B76+B85+B94+B95</f>
        <v>1632</v>
      </c>
      <c r="C96" s="27">
        <f t="shared" si="15"/>
        <v>-714</v>
      </c>
      <c r="D96" s="27">
        <f t="shared" si="15"/>
        <v>670</v>
      </c>
      <c r="E96" s="27">
        <v>441</v>
      </c>
      <c r="F96" s="27">
        <f t="shared" si="15"/>
        <v>217</v>
      </c>
      <c r="G96" s="27">
        <f t="shared" si="15"/>
        <v>3882</v>
      </c>
      <c r="H96" s="27">
        <f t="shared" si="15"/>
        <v>1541</v>
      </c>
      <c r="I96" s="27">
        <f>+I76+I85+I94+I95</f>
        <v>-1315</v>
      </c>
    </row>
    <row r="97" spans="1:9" x14ac:dyDescent="0.3">
      <c r="A97" t="s">
        <v>93</v>
      </c>
      <c r="B97" s="3">
        <v>2220</v>
      </c>
      <c r="C97" s="3">
        <v>3852</v>
      </c>
      <c r="D97" s="3">
        <v>3138</v>
      </c>
      <c r="E97" s="3">
        <v>3808</v>
      </c>
      <c r="F97" s="3">
        <v>4249</v>
      </c>
      <c r="G97" s="3">
        <v>4466</v>
      </c>
      <c r="H97" s="3">
        <v>8348</v>
      </c>
      <c r="I97" s="3">
        <f>+H98</f>
        <v>9889</v>
      </c>
    </row>
    <row r="98" spans="1:9" ht="15" thickBot="1" x14ac:dyDescent="0.35">
      <c r="A98" s="6" t="s">
        <v>94</v>
      </c>
      <c r="B98" s="7">
        <f t="shared" ref="B98:F98" si="16">+B96+B97</f>
        <v>3852</v>
      </c>
      <c r="C98" s="7">
        <f t="shared" si="16"/>
        <v>3138</v>
      </c>
      <c r="D98" s="7">
        <f t="shared" si="16"/>
        <v>3808</v>
      </c>
      <c r="E98" s="7">
        <f t="shared" si="16"/>
        <v>4249</v>
      </c>
      <c r="F98" s="7">
        <f t="shared" si="16"/>
        <v>4466</v>
      </c>
      <c r="G98" s="7">
        <f>+G96+G97</f>
        <v>8348</v>
      </c>
      <c r="H98" s="7">
        <f>+H96+H97</f>
        <v>9889</v>
      </c>
      <c r="I98" s="7">
        <f>+I96+I97</f>
        <v>8574</v>
      </c>
    </row>
    <row r="99" spans="1:9" s="12" customFormat="1" ht="15" thickTop="1" x14ac:dyDescent="0.3">
      <c r="A99" s="12" t="s">
        <v>19</v>
      </c>
      <c r="B99" s="13">
        <f t="shared" ref="B99:H99" si="17">+B98-B25</f>
        <v>0</v>
      </c>
      <c r="C99" s="13">
        <f t="shared" si="17"/>
        <v>0</v>
      </c>
      <c r="D99" s="13">
        <f t="shared" si="17"/>
        <v>0</v>
      </c>
      <c r="E99" s="13">
        <f t="shared" si="17"/>
        <v>0</v>
      </c>
      <c r="F99" s="13">
        <f t="shared" si="17"/>
        <v>0</v>
      </c>
      <c r="G99" s="13">
        <f t="shared" si="17"/>
        <v>0</v>
      </c>
      <c r="H99" s="13">
        <f t="shared" si="17"/>
        <v>0</v>
      </c>
      <c r="I99" s="13">
        <f>+I98-I25</f>
        <v>0</v>
      </c>
    </row>
    <row r="100" spans="1:9" x14ac:dyDescent="0.3">
      <c r="A100" t="s">
        <v>95</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96</v>
      </c>
      <c r="B102" s="3">
        <v>53</v>
      </c>
      <c r="C102" s="3">
        <v>70</v>
      </c>
      <c r="D102" s="3">
        <v>98</v>
      </c>
      <c r="E102" s="3">
        <v>125</v>
      </c>
      <c r="F102" s="3">
        <v>153</v>
      </c>
      <c r="G102" s="3">
        <v>140</v>
      </c>
      <c r="H102" s="3">
        <v>293</v>
      </c>
      <c r="I102" s="3">
        <v>290</v>
      </c>
    </row>
    <row r="103" spans="1:9" x14ac:dyDescent="0.3">
      <c r="A103" s="11" t="s">
        <v>18</v>
      </c>
      <c r="B103" s="3">
        <v>1262</v>
      </c>
      <c r="C103" s="3">
        <v>748</v>
      </c>
      <c r="D103" s="3">
        <v>703</v>
      </c>
      <c r="E103" s="3">
        <v>529</v>
      </c>
      <c r="F103" s="3">
        <v>757</v>
      </c>
      <c r="G103" s="3">
        <v>1028</v>
      </c>
      <c r="H103" s="3">
        <v>1177</v>
      </c>
      <c r="I103" s="3">
        <v>1231</v>
      </c>
    </row>
    <row r="104" spans="1:9" x14ac:dyDescent="0.3">
      <c r="A104" s="11" t="s">
        <v>97</v>
      </c>
      <c r="B104" s="3">
        <v>206</v>
      </c>
      <c r="C104" s="3">
        <v>252</v>
      </c>
      <c r="D104" s="3">
        <v>266</v>
      </c>
      <c r="E104" s="3">
        <v>294</v>
      </c>
      <c r="F104" s="3">
        <v>160</v>
      </c>
      <c r="G104" s="3">
        <v>121</v>
      </c>
      <c r="H104" s="3">
        <v>179</v>
      </c>
      <c r="I104" s="3">
        <v>160</v>
      </c>
    </row>
    <row r="105" spans="1:9" x14ac:dyDescent="0.3">
      <c r="A105" s="11" t="s">
        <v>98</v>
      </c>
      <c r="B105" s="3">
        <v>240</v>
      </c>
      <c r="C105" s="3">
        <v>271</v>
      </c>
      <c r="D105" s="3">
        <v>300</v>
      </c>
      <c r="E105" s="3">
        <v>320</v>
      </c>
      <c r="F105" s="3">
        <v>347</v>
      </c>
      <c r="G105" s="3">
        <v>385</v>
      </c>
      <c r="H105" s="3">
        <v>438</v>
      </c>
      <c r="I105" s="3">
        <v>480</v>
      </c>
    </row>
    <row r="107" spans="1:9" x14ac:dyDescent="0.3">
      <c r="A107" s="14" t="s">
        <v>101</v>
      </c>
      <c r="B107" s="14"/>
      <c r="C107" s="14"/>
      <c r="D107" s="14"/>
      <c r="E107" s="14"/>
      <c r="F107" s="14"/>
      <c r="G107" s="14"/>
      <c r="H107" s="14"/>
      <c r="I107" s="14"/>
    </row>
    <row r="108" spans="1:9" x14ac:dyDescent="0.3">
      <c r="A108" s="29" t="s">
        <v>111</v>
      </c>
      <c r="B108" s="3"/>
      <c r="C108" s="3"/>
      <c r="D108" s="3"/>
      <c r="E108" s="3"/>
      <c r="F108" s="3"/>
      <c r="G108" s="3"/>
      <c r="H108" s="3"/>
      <c r="I108" s="3"/>
    </row>
    <row r="109" spans="1:9" x14ac:dyDescent="0.3">
      <c r="A109" s="2" t="s">
        <v>102</v>
      </c>
      <c r="B109" s="3">
        <f t="shared" ref="B109:H109" si="18">+SUM(B110:B112)</f>
        <v>13740</v>
      </c>
      <c r="C109" s="3">
        <f t="shared" si="18"/>
        <v>14764</v>
      </c>
      <c r="D109" s="3">
        <f t="shared" si="18"/>
        <v>15216</v>
      </c>
      <c r="E109" s="3">
        <f t="shared" si="18"/>
        <v>14855</v>
      </c>
      <c r="F109" s="3">
        <f t="shared" si="18"/>
        <v>15902</v>
      </c>
      <c r="G109" s="3">
        <f t="shared" si="18"/>
        <v>14484</v>
      </c>
      <c r="H109" s="3">
        <f t="shared" si="18"/>
        <v>17179</v>
      </c>
      <c r="I109" s="3">
        <f>+SUM(I110:I112)</f>
        <v>18353</v>
      </c>
    </row>
    <row r="110" spans="1:9" x14ac:dyDescent="0.3">
      <c r="A110" s="11" t="s">
        <v>115</v>
      </c>
      <c r="B110">
        <v>8506</v>
      </c>
      <c r="C110">
        <v>9299</v>
      </c>
      <c r="D110">
        <v>9684</v>
      </c>
      <c r="E110">
        <v>9322</v>
      </c>
      <c r="F110">
        <v>10045</v>
      </c>
      <c r="G110">
        <v>9329</v>
      </c>
      <c r="H110" s="8">
        <v>11644</v>
      </c>
      <c r="I110" s="8">
        <v>12228</v>
      </c>
    </row>
    <row r="111" spans="1:9" x14ac:dyDescent="0.3">
      <c r="A111" s="11" t="s">
        <v>116</v>
      </c>
      <c r="B111">
        <v>4410</v>
      </c>
      <c r="C111">
        <v>4746</v>
      </c>
      <c r="D111">
        <v>4886</v>
      </c>
      <c r="E111">
        <v>4938</v>
      </c>
      <c r="F111">
        <v>5260</v>
      </c>
      <c r="G111">
        <v>4639</v>
      </c>
      <c r="H111" s="8">
        <v>5028</v>
      </c>
      <c r="I111" s="8">
        <v>5492</v>
      </c>
    </row>
    <row r="112" spans="1:9" x14ac:dyDescent="0.3">
      <c r="A112" s="11" t="s">
        <v>117</v>
      </c>
      <c r="B112">
        <v>824</v>
      </c>
      <c r="C112">
        <v>719</v>
      </c>
      <c r="D112">
        <v>646</v>
      </c>
      <c r="E112">
        <v>595</v>
      </c>
      <c r="F112">
        <v>597</v>
      </c>
      <c r="G112">
        <v>516</v>
      </c>
      <c r="H112">
        <v>507</v>
      </c>
      <c r="I112">
        <v>633</v>
      </c>
    </row>
    <row r="113" spans="1:9" x14ac:dyDescent="0.3">
      <c r="A113" s="2" t="s">
        <v>103</v>
      </c>
      <c r="B113" s="3">
        <f t="shared" ref="B113" si="19">+SUM(B114:B116)</f>
        <v>7126</v>
      </c>
      <c r="C113" s="3">
        <f t="shared" ref="C113" si="20">+SUM(C114:C116)</f>
        <v>7568</v>
      </c>
      <c r="D113" s="3">
        <f t="shared" ref="D113" si="21">+SUM(D114:D116)</f>
        <v>7970</v>
      </c>
      <c r="E113" s="3">
        <f t="shared" ref="E113" si="22">+SUM(E114:E116)</f>
        <v>9242</v>
      </c>
      <c r="F113" s="3">
        <f t="shared" ref="F113" si="23">+SUM(F114:F116)</f>
        <v>9812</v>
      </c>
      <c r="G113" s="3">
        <f t="shared" ref="G113" si="24">+SUM(G114:G116)</f>
        <v>9347</v>
      </c>
      <c r="H113" s="3">
        <f t="shared" ref="H113" si="25">+SUM(H114:H116)</f>
        <v>11456</v>
      </c>
      <c r="I113" s="3">
        <f>+SUM(I114:I116)</f>
        <v>12479</v>
      </c>
    </row>
    <row r="114" spans="1:9" x14ac:dyDescent="0.3">
      <c r="A114" s="11" t="s">
        <v>115</v>
      </c>
      <c r="B114">
        <f>3876+827</f>
        <v>4703</v>
      </c>
      <c r="C114">
        <v>5043</v>
      </c>
      <c r="D114">
        <v>5192</v>
      </c>
      <c r="E114">
        <v>5875</v>
      </c>
      <c r="F114">
        <v>6293</v>
      </c>
      <c r="G114">
        <v>5892</v>
      </c>
      <c r="H114" s="8">
        <v>6970</v>
      </c>
      <c r="I114" s="8">
        <v>7388</v>
      </c>
    </row>
    <row r="115" spans="1:9" x14ac:dyDescent="0.3">
      <c r="A115" s="11" t="s">
        <v>116</v>
      </c>
      <c r="B115">
        <f>1552+499</f>
        <v>2051</v>
      </c>
      <c r="C115">
        <v>2149</v>
      </c>
      <c r="D115">
        <v>2395</v>
      </c>
      <c r="E115">
        <v>2940</v>
      </c>
      <c r="F115">
        <v>3087</v>
      </c>
      <c r="G115">
        <v>3053</v>
      </c>
      <c r="H115" s="8">
        <v>3996</v>
      </c>
      <c r="I115" s="8">
        <v>4527</v>
      </c>
    </row>
    <row r="116" spans="1:9" x14ac:dyDescent="0.3">
      <c r="A116" s="11" t="s">
        <v>117</v>
      </c>
      <c r="B116">
        <f>277+95</f>
        <v>372</v>
      </c>
      <c r="C116">
        <v>376</v>
      </c>
      <c r="D116">
        <v>383</v>
      </c>
      <c r="E116">
        <v>427</v>
      </c>
      <c r="F116">
        <v>432</v>
      </c>
      <c r="G116">
        <v>402</v>
      </c>
      <c r="H116">
        <v>490</v>
      </c>
      <c r="I116">
        <v>564</v>
      </c>
    </row>
    <row r="117" spans="1:9" x14ac:dyDescent="0.3">
      <c r="A117" s="2" t="s">
        <v>104</v>
      </c>
      <c r="B117" s="3">
        <f t="shared" ref="B117" si="26">+SUM(B118:B120)</f>
        <v>3067</v>
      </c>
      <c r="C117" s="3">
        <f t="shared" ref="C117" si="27">+SUM(C118:C120)</f>
        <v>3785</v>
      </c>
      <c r="D117" s="3">
        <f t="shared" ref="D117" si="28">+SUM(D118:D120)</f>
        <v>4237</v>
      </c>
      <c r="E117" s="3">
        <f t="shared" ref="E117" si="29">+SUM(E118:E120)</f>
        <v>5134</v>
      </c>
      <c r="F117" s="3">
        <f t="shared" ref="F117" si="30">+SUM(F118:F120)</f>
        <v>6208</v>
      </c>
      <c r="G117" s="3">
        <f t="shared" ref="G117" si="31">+SUM(G118:G120)</f>
        <v>6679</v>
      </c>
      <c r="H117" s="3">
        <f t="shared" ref="H117" si="32">+SUM(H118:H120)</f>
        <v>8290</v>
      </c>
      <c r="I117" s="3">
        <f>+SUM(I118:I120)</f>
        <v>7547</v>
      </c>
    </row>
    <row r="118" spans="1:9" x14ac:dyDescent="0.3">
      <c r="A118" s="11" t="s">
        <v>115</v>
      </c>
      <c r="B118">
        <v>2016</v>
      </c>
      <c r="C118">
        <v>2599</v>
      </c>
      <c r="D118">
        <v>2920</v>
      </c>
      <c r="E118">
        <v>3496</v>
      </c>
      <c r="F118">
        <v>4262</v>
      </c>
      <c r="G118">
        <v>4635</v>
      </c>
      <c r="H118" s="8">
        <v>5748</v>
      </c>
      <c r="I118" s="8">
        <v>5416</v>
      </c>
    </row>
    <row r="119" spans="1:9" x14ac:dyDescent="0.3">
      <c r="A119" s="11" t="s">
        <v>116</v>
      </c>
      <c r="B119">
        <v>925</v>
      </c>
      <c r="C119">
        <v>1055</v>
      </c>
      <c r="D119">
        <v>1188</v>
      </c>
      <c r="E119">
        <v>1508</v>
      </c>
      <c r="F119">
        <v>1808</v>
      </c>
      <c r="G119">
        <v>1896</v>
      </c>
      <c r="H119" s="8">
        <v>2347</v>
      </c>
      <c r="I119" s="8">
        <v>1938</v>
      </c>
    </row>
    <row r="120" spans="1:9" x14ac:dyDescent="0.3">
      <c r="A120" s="11" t="s">
        <v>117</v>
      </c>
      <c r="B120">
        <v>126</v>
      </c>
      <c r="C120">
        <v>131</v>
      </c>
      <c r="D120">
        <v>129</v>
      </c>
      <c r="E120">
        <v>130</v>
      </c>
      <c r="F120">
        <v>138</v>
      </c>
      <c r="G120">
        <v>148</v>
      </c>
      <c r="H120">
        <v>195</v>
      </c>
      <c r="I120">
        <v>193</v>
      </c>
    </row>
    <row r="121" spans="1:9" x14ac:dyDescent="0.3">
      <c r="A121" s="2" t="s">
        <v>108</v>
      </c>
      <c r="B121" s="3">
        <f t="shared" ref="B121" si="33">+SUM(B122:B124)</f>
        <v>4653</v>
      </c>
      <c r="C121" s="3">
        <f t="shared" ref="C121" si="34">+SUM(C122:C124)</f>
        <v>4317</v>
      </c>
      <c r="D121" s="3">
        <f t="shared" ref="D121" si="35">+SUM(D122:D124)</f>
        <v>4737</v>
      </c>
      <c r="E121" s="3">
        <f t="shared" ref="E121" si="36">+SUM(E122:E124)</f>
        <v>5166</v>
      </c>
      <c r="F121" s="3">
        <f t="shared" ref="F121" si="37">+SUM(F122:F124)</f>
        <v>5254</v>
      </c>
      <c r="G121" s="3">
        <f t="shared" ref="G121" si="38">+SUM(G122:G124)</f>
        <v>5028</v>
      </c>
      <c r="H121" s="3">
        <f t="shared" ref="H121" si="39">+SUM(H122:H124)</f>
        <v>5343</v>
      </c>
      <c r="I121" s="3">
        <f>+SUM(I122:I124)</f>
        <v>5955</v>
      </c>
    </row>
    <row r="122" spans="1:9" x14ac:dyDescent="0.3">
      <c r="A122" s="11" t="s">
        <v>115</v>
      </c>
      <c r="B122">
        <f>452+2641</f>
        <v>3093</v>
      </c>
      <c r="C122">
        <v>2930</v>
      </c>
      <c r="D122">
        <v>3285</v>
      </c>
      <c r="E122">
        <v>3575</v>
      </c>
      <c r="F122">
        <v>3622</v>
      </c>
      <c r="G122">
        <v>3449</v>
      </c>
      <c r="H122" s="8">
        <v>3659</v>
      </c>
      <c r="I122" s="8">
        <v>4111</v>
      </c>
    </row>
    <row r="123" spans="1:9" x14ac:dyDescent="0.3">
      <c r="A123" s="11" t="s">
        <v>116</v>
      </c>
      <c r="B123">
        <f>230+1021</f>
        <v>1251</v>
      </c>
      <c r="C123">
        <v>1117</v>
      </c>
      <c r="D123">
        <v>1185</v>
      </c>
      <c r="E123">
        <v>1347</v>
      </c>
      <c r="F123">
        <v>1395</v>
      </c>
      <c r="G123">
        <v>1365</v>
      </c>
      <c r="H123" s="8">
        <v>1494</v>
      </c>
      <c r="I123" s="8">
        <v>1610</v>
      </c>
    </row>
    <row r="124" spans="1:9" x14ac:dyDescent="0.3">
      <c r="A124" s="11" t="s">
        <v>117</v>
      </c>
      <c r="B124">
        <f>73+236</f>
        <v>309</v>
      </c>
      <c r="C124">
        <v>270</v>
      </c>
      <c r="D124">
        <v>267</v>
      </c>
      <c r="E124">
        <v>244</v>
      </c>
      <c r="F124">
        <v>237</v>
      </c>
      <c r="G124">
        <v>214</v>
      </c>
      <c r="H124">
        <v>190</v>
      </c>
      <c r="I124">
        <v>234</v>
      </c>
    </row>
    <row r="125" spans="1:9" x14ac:dyDescent="0.3">
      <c r="A125" s="2" t="s">
        <v>109</v>
      </c>
      <c r="B125" s="3">
        <v>115</v>
      </c>
      <c r="C125" s="3">
        <v>73</v>
      </c>
      <c r="D125" s="3">
        <v>73</v>
      </c>
      <c r="E125" s="3">
        <v>88</v>
      </c>
      <c r="F125" s="3">
        <v>42</v>
      </c>
      <c r="G125" s="3">
        <v>30</v>
      </c>
      <c r="H125" s="3">
        <v>25</v>
      </c>
      <c r="I125" s="3">
        <v>102</v>
      </c>
    </row>
    <row r="126" spans="1:9" x14ac:dyDescent="0.3">
      <c r="A126" s="4" t="s">
        <v>105</v>
      </c>
      <c r="B126" s="5">
        <f t="shared" ref="B126:I126" si="40">+B109+B113+B117+B121+B125</f>
        <v>28701</v>
      </c>
      <c r="C126" s="5">
        <f t="shared" si="40"/>
        <v>30507</v>
      </c>
      <c r="D126" s="5">
        <f t="shared" si="40"/>
        <v>32233</v>
      </c>
      <c r="E126" s="5">
        <f t="shared" si="40"/>
        <v>34485</v>
      </c>
      <c r="F126" s="5">
        <f t="shared" si="40"/>
        <v>37218</v>
      </c>
      <c r="G126" s="5">
        <f t="shared" si="40"/>
        <v>35568</v>
      </c>
      <c r="H126" s="5">
        <f t="shared" si="40"/>
        <v>42293</v>
      </c>
      <c r="I126" s="5">
        <f t="shared" si="40"/>
        <v>44436</v>
      </c>
    </row>
    <row r="127" spans="1:9" x14ac:dyDescent="0.3">
      <c r="A127" s="2" t="s">
        <v>106</v>
      </c>
      <c r="B127" s="3">
        <v>1982</v>
      </c>
      <c r="C127" s="3">
        <v>1955</v>
      </c>
      <c r="D127" s="3">
        <v>2042</v>
      </c>
      <c r="E127" s="3">
        <v>1886</v>
      </c>
      <c r="F127" s="3">
        <v>1906</v>
      </c>
      <c r="G127" s="3">
        <v>1846</v>
      </c>
      <c r="H127" s="3">
        <v>2205</v>
      </c>
      <c r="I127" s="3">
        <v>2346</v>
      </c>
    </row>
    <row r="128" spans="1:9" x14ac:dyDescent="0.3">
      <c r="A128" s="2" t="s">
        <v>115</v>
      </c>
      <c r="B128" s="39"/>
      <c r="C128" s="39"/>
      <c r="D128" s="39"/>
      <c r="E128" s="39"/>
      <c r="F128" s="3">
        <v>1658</v>
      </c>
      <c r="G128" s="3">
        <v>1642</v>
      </c>
      <c r="H128" s="3">
        <v>1986</v>
      </c>
      <c r="I128" s="3">
        <v>2094</v>
      </c>
    </row>
    <row r="129" spans="1:9" x14ac:dyDescent="0.3">
      <c r="A129" s="2" t="s">
        <v>116</v>
      </c>
      <c r="B129" s="39"/>
      <c r="C129" s="39"/>
      <c r="D129" s="39"/>
      <c r="E129" s="39"/>
      <c r="F129" s="3">
        <v>118</v>
      </c>
      <c r="G129" s="3">
        <v>89</v>
      </c>
      <c r="H129" s="3">
        <v>104</v>
      </c>
      <c r="I129" s="3">
        <v>103</v>
      </c>
    </row>
    <row r="130" spans="1:9" x14ac:dyDescent="0.3">
      <c r="A130" s="2" t="s">
        <v>117</v>
      </c>
      <c r="B130" s="39"/>
      <c r="C130" s="39"/>
      <c r="D130" s="39"/>
      <c r="E130" s="39"/>
      <c r="F130" s="3">
        <v>24</v>
      </c>
      <c r="G130" s="3">
        <v>25</v>
      </c>
      <c r="H130" s="3">
        <v>29</v>
      </c>
      <c r="I130" s="3">
        <v>26</v>
      </c>
    </row>
    <row r="131" spans="1:9" x14ac:dyDescent="0.3">
      <c r="A131" s="2" t="s">
        <v>131</v>
      </c>
      <c r="B131" s="39"/>
      <c r="C131" s="39"/>
      <c r="D131" s="39"/>
      <c r="E131" s="39"/>
      <c r="F131" s="3">
        <v>106</v>
      </c>
      <c r="G131" s="3">
        <v>90</v>
      </c>
      <c r="H131" s="3">
        <v>86</v>
      </c>
      <c r="I131" s="3">
        <v>123</v>
      </c>
    </row>
    <row r="132" spans="1:9" x14ac:dyDescent="0.3">
      <c r="A132" s="2" t="s">
        <v>110</v>
      </c>
      <c r="B132" s="3">
        <v>-82</v>
      </c>
      <c r="C132" s="3">
        <v>-86</v>
      </c>
      <c r="D132" s="3">
        <v>75</v>
      </c>
      <c r="E132" s="3">
        <v>26</v>
      </c>
      <c r="F132" s="3">
        <v>-7</v>
      </c>
      <c r="G132" s="3">
        <v>-11</v>
      </c>
      <c r="H132" s="3">
        <v>40</v>
      </c>
      <c r="I132" s="3">
        <v>-72</v>
      </c>
    </row>
    <row r="133" spans="1:9" ht="15" thickBot="1" x14ac:dyDescent="0.35">
      <c r="A133" s="6" t="s">
        <v>107</v>
      </c>
      <c r="B133" s="7">
        <f t="shared" ref="B133:G133" si="41">B126+B127+B132</f>
        <v>30601</v>
      </c>
      <c r="C133" s="7">
        <f t="shared" si="41"/>
        <v>32376</v>
      </c>
      <c r="D133" s="7">
        <f t="shared" si="41"/>
        <v>34350</v>
      </c>
      <c r="E133" s="7">
        <f t="shared" si="41"/>
        <v>36397</v>
      </c>
      <c r="F133" s="7">
        <f t="shared" si="41"/>
        <v>39117</v>
      </c>
      <c r="G133" s="7">
        <f t="shared" si="41"/>
        <v>37403</v>
      </c>
      <c r="H133" s="7">
        <f>H126+H127+H132</f>
        <v>44538</v>
      </c>
      <c r="I133" s="7">
        <f>I126+I127+I132</f>
        <v>46710</v>
      </c>
    </row>
    <row r="134" spans="1:9" s="12" customFormat="1" ht="15" thickTop="1" x14ac:dyDescent="0.3">
      <c r="A134" s="12" t="s">
        <v>113</v>
      </c>
      <c r="B134" s="13">
        <f t="shared" ref="B134:G134" si="42">+B133-B2</f>
        <v>0</v>
      </c>
      <c r="C134" s="13">
        <f t="shared" si="42"/>
        <v>0</v>
      </c>
      <c r="D134" s="13">
        <f t="shared" si="42"/>
        <v>0</v>
      </c>
      <c r="E134" s="13">
        <f t="shared" si="42"/>
        <v>0</v>
      </c>
      <c r="F134" s="13">
        <f t="shared" si="42"/>
        <v>0</v>
      </c>
      <c r="G134" s="13">
        <f t="shared" si="42"/>
        <v>0</v>
      </c>
      <c r="H134" s="13">
        <f>+H133-H2</f>
        <v>0</v>
      </c>
      <c r="I134" s="13">
        <f>+I133-I2</f>
        <v>0</v>
      </c>
    </row>
    <row r="135" spans="1:9" x14ac:dyDescent="0.3">
      <c r="A135" s="1" t="s">
        <v>112</v>
      </c>
    </row>
    <row r="136" spans="1:9" x14ac:dyDescent="0.3">
      <c r="A136" s="2" t="s">
        <v>102</v>
      </c>
      <c r="B136" s="3">
        <v>3645</v>
      </c>
      <c r="C136" s="3">
        <v>3763</v>
      </c>
      <c r="D136" s="3">
        <v>3875</v>
      </c>
      <c r="E136" s="3">
        <v>3600</v>
      </c>
      <c r="F136" s="3">
        <v>3925</v>
      </c>
      <c r="G136" s="3">
        <v>2899</v>
      </c>
      <c r="H136" s="3">
        <v>5089</v>
      </c>
      <c r="I136" s="3">
        <v>5114</v>
      </c>
    </row>
    <row r="137" spans="1:9" x14ac:dyDescent="0.3">
      <c r="A137" s="2" t="s">
        <v>103</v>
      </c>
      <c r="B137" s="3">
        <f>1275+249</f>
        <v>1524</v>
      </c>
      <c r="C137" s="3">
        <v>1787</v>
      </c>
      <c r="D137" s="3">
        <v>1507</v>
      </c>
      <c r="E137" s="3">
        <v>1587</v>
      </c>
      <c r="F137" s="3">
        <v>1995</v>
      </c>
      <c r="G137" s="3">
        <v>1541</v>
      </c>
      <c r="H137" s="3">
        <v>2435</v>
      </c>
      <c r="I137" s="3">
        <v>3293</v>
      </c>
    </row>
    <row r="138" spans="1:9" x14ac:dyDescent="0.3">
      <c r="A138" s="2" t="s">
        <v>104</v>
      </c>
      <c r="B138" s="3">
        <v>993</v>
      </c>
      <c r="C138" s="3">
        <v>1372</v>
      </c>
      <c r="D138" s="3">
        <v>1507</v>
      </c>
      <c r="E138" s="3">
        <v>1807</v>
      </c>
      <c r="F138" s="3">
        <v>2376</v>
      </c>
      <c r="G138" s="3">
        <v>2490</v>
      </c>
      <c r="H138" s="3">
        <v>3243</v>
      </c>
      <c r="I138" s="3">
        <v>2365</v>
      </c>
    </row>
    <row r="139" spans="1:9" x14ac:dyDescent="0.3">
      <c r="A139" s="2" t="s">
        <v>108</v>
      </c>
      <c r="B139" s="3">
        <f>100+818</f>
        <v>918</v>
      </c>
      <c r="C139" s="3">
        <v>1002</v>
      </c>
      <c r="D139" s="3">
        <v>980</v>
      </c>
      <c r="E139" s="3">
        <v>1189</v>
      </c>
      <c r="F139" s="3">
        <v>1323</v>
      </c>
      <c r="G139" s="3">
        <v>1184</v>
      </c>
      <c r="H139" s="3">
        <v>1530</v>
      </c>
      <c r="I139" s="3">
        <v>1896</v>
      </c>
    </row>
    <row r="140" spans="1:9" x14ac:dyDescent="0.3">
      <c r="A140" s="2" t="s">
        <v>109</v>
      </c>
      <c r="B140" s="3">
        <v>-2267</v>
      </c>
      <c r="C140" s="3">
        <v>-2596</v>
      </c>
      <c r="D140" s="3">
        <v>-2677</v>
      </c>
      <c r="E140" s="3">
        <v>-2658</v>
      </c>
      <c r="F140" s="3">
        <v>-3262</v>
      </c>
      <c r="G140" s="3">
        <v>-3468</v>
      </c>
      <c r="H140" s="3">
        <v>-3656</v>
      </c>
      <c r="I140" s="3">
        <v>-4262</v>
      </c>
    </row>
    <row r="141" spans="1:9" x14ac:dyDescent="0.3">
      <c r="A141" s="4" t="s">
        <v>105</v>
      </c>
      <c r="B141" s="5">
        <f t="shared" ref="B141:I141" si="43">+SUM(B136:B140)</f>
        <v>4813</v>
      </c>
      <c r="C141" s="5">
        <f t="shared" si="43"/>
        <v>5328</v>
      </c>
      <c r="D141" s="5">
        <f t="shared" si="43"/>
        <v>5192</v>
      </c>
      <c r="E141" s="5">
        <f t="shared" si="43"/>
        <v>5525</v>
      </c>
      <c r="F141" s="5">
        <f t="shared" si="43"/>
        <v>6357</v>
      </c>
      <c r="G141" s="5">
        <f t="shared" si="43"/>
        <v>4646</v>
      </c>
      <c r="H141" s="5">
        <f t="shared" si="43"/>
        <v>8641</v>
      </c>
      <c r="I141" s="5">
        <f t="shared" si="43"/>
        <v>8406</v>
      </c>
    </row>
    <row r="142" spans="1:9" x14ac:dyDescent="0.3">
      <c r="A142" s="2" t="s">
        <v>106</v>
      </c>
      <c r="B142" s="3">
        <v>517</v>
      </c>
      <c r="C142" s="3">
        <v>487</v>
      </c>
      <c r="D142" s="3">
        <v>477</v>
      </c>
      <c r="E142" s="3">
        <v>310</v>
      </c>
      <c r="F142" s="3">
        <v>303</v>
      </c>
      <c r="G142" s="3">
        <v>297</v>
      </c>
      <c r="H142" s="3">
        <v>543</v>
      </c>
      <c r="I142" s="3">
        <v>669</v>
      </c>
    </row>
    <row r="143" spans="1:9" x14ac:dyDescent="0.3">
      <c r="A143" s="2" t="s">
        <v>110</v>
      </c>
      <c r="B143" s="3">
        <v>-1097</v>
      </c>
      <c r="C143" s="3">
        <v>-1173</v>
      </c>
      <c r="D143" s="3">
        <v>-724</v>
      </c>
      <c r="E143" s="3">
        <v>-1456</v>
      </c>
      <c r="F143" s="3">
        <v>-1810</v>
      </c>
      <c r="G143" s="3">
        <v>-1967</v>
      </c>
      <c r="H143" s="3">
        <v>-2261</v>
      </c>
      <c r="I143" s="3">
        <v>-2219</v>
      </c>
    </row>
    <row r="144" spans="1:9" ht="15" thickBot="1" x14ac:dyDescent="0.35">
      <c r="A144" s="6" t="s">
        <v>114</v>
      </c>
      <c r="B144" s="7">
        <f t="shared" ref="B144" si="44">+SUM(B141:B143)</f>
        <v>4233</v>
      </c>
      <c r="C144" s="7">
        <f t="shared" ref="C144" si="45">+SUM(C141:C143)</f>
        <v>4642</v>
      </c>
      <c r="D144" s="7">
        <f t="shared" ref="D144" si="46">+SUM(D141:D143)</f>
        <v>4945</v>
      </c>
      <c r="E144" s="7">
        <f t="shared" ref="E144" si="47">+SUM(E141:E143)</f>
        <v>4379</v>
      </c>
      <c r="F144" s="7">
        <f t="shared" ref="F144" si="48">+SUM(F141:F143)</f>
        <v>4850</v>
      </c>
      <c r="G144" s="7">
        <f t="shared" ref="G144" si="49">+SUM(G141:G143)</f>
        <v>2976</v>
      </c>
      <c r="H144" s="7">
        <f t="shared" ref="H144" si="50">+SUM(H141:H143)</f>
        <v>6923</v>
      </c>
      <c r="I144" s="7">
        <f>+SUM(I141:I143)</f>
        <v>6856</v>
      </c>
    </row>
    <row r="145" spans="1:9" s="12" customFormat="1" ht="15" thickTop="1" x14ac:dyDescent="0.3">
      <c r="A145" s="12" t="s">
        <v>113</v>
      </c>
      <c r="B145" s="13">
        <f t="shared" ref="B145:I145" si="51">+B144-B10-B8</f>
        <v>0</v>
      </c>
      <c r="C145" s="13">
        <f t="shared" si="51"/>
        <v>0</v>
      </c>
      <c r="D145" s="13">
        <f t="shared" si="51"/>
        <v>0</v>
      </c>
      <c r="E145" s="13">
        <f t="shared" si="51"/>
        <v>0</v>
      </c>
      <c r="F145" s="13">
        <f t="shared" si="51"/>
        <v>0</v>
      </c>
      <c r="G145" s="13">
        <f t="shared" si="51"/>
        <v>0</v>
      </c>
      <c r="H145" s="13">
        <f t="shared" si="51"/>
        <v>0</v>
      </c>
      <c r="I145" s="13">
        <f t="shared" si="51"/>
        <v>0</v>
      </c>
    </row>
    <row r="146" spans="1:9" x14ac:dyDescent="0.3">
      <c r="A146" s="1" t="s">
        <v>121</v>
      </c>
    </row>
    <row r="147" spans="1:9" x14ac:dyDescent="0.3">
      <c r="A147" s="2" t="s">
        <v>102</v>
      </c>
      <c r="B147" s="3">
        <v>632</v>
      </c>
      <c r="C147" s="3">
        <v>742</v>
      </c>
      <c r="D147" s="3">
        <v>819</v>
      </c>
      <c r="E147" s="3">
        <v>848</v>
      </c>
      <c r="F147" s="3">
        <v>814</v>
      </c>
      <c r="G147" s="3">
        <v>645</v>
      </c>
      <c r="H147" s="3">
        <v>617</v>
      </c>
      <c r="I147" s="3">
        <v>639</v>
      </c>
    </row>
    <row r="148" spans="1:9" x14ac:dyDescent="0.3">
      <c r="A148" s="2" t="s">
        <v>103</v>
      </c>
      <c r="B148" s="3">
        <f>451+47</f>
        <v>498</v>
      </c>
      <c r="C148" s="3">
        <f>589+50</f>
        <v>639</v>
      </c>
      <c r="D148" s="3">
        <v>709</v>
      </c>
      <c r="E148" s="3">
        <v>849</v>
      </c>
      <c r="F148" s="3">
        <v>929</v>
      </c>
      <c r="G148" s="3">
        <v>885</v>
      </c>
      <c r="H148" s="3">
        <v>982</v>
      </c>
      <c r="I148" s="3">
        <v>920</v>
      </c>
    </row>
    <row r="149" spans="1:9" x14ac:dyDescent="0.3">
      <c r="A149" s="2" t="s">
        <v>104</v>
      </c>
      <c r="B149" s="3">
        <v>254</v>
      </c>
      <c r="C149" s="3">
        <v>234</v>
      </c>
      <c r="D149" s="3">
        <v>225</v>
      </c>
      <c r="E149" s="3">
        <v>256</v>
      </c>
      <c r="F149" s="3">
        <v>237</v>
      </c>
      <c r="G149" s="3">
        <v>214</v>
      </c>
      <c r="H149" s="3">
        <v>288</v>
      </c>
      <c r="I149" s="3">
        <v>303</v>
      </c>
    </row>
    <row r="150" spans="1:9" x14ac:dyDescent="0.3">
      <c r="A150" s="2" t="s">
        <v>122</v>
      </c>
      <c r="B150" s="3">
        <f>205+103</f>
        <v>308</v>
      </c>
      <c r="C150" s="3">
        <f>223+109</f>
        <v>332</v>
      </c>
      <c r="D150" s="3">
        <v>340</v>
      </c>
      <c r="E150" s="3">
        <v>339</v>
      </c>
      <c r="F150" s="3">
        <v>326</v>
      </c>
      <c r="G150" s="3">
        <v>296</v>
      </c>
      <c r="H150" s="3">
        <v>304</v>
      </c>
      <c r="I150" s="3">
        <v>274</v>
      </c>
    </row>
    <row r="151" spans="1:9" x14ac:dyDescent="0.3">
      <c r="A151" s="2" t="s">
        <v>109</v>
      </c>
      <c r="B151" s="3">
        <v>484</v>
      </c>
      <c r="C151" s="3">
        <v>511</v>
      </c>
      <c r="D151" s="3">
        <v>533</v>
      </c>
      <c r="E151" s="3">
        <v>597</v>
      </c>
      <c r="F151" s="3">
        <v>665</v>
      </c>
      <c r="G151" s="3">
        <v>830</v>
      </c>
      <c r="H151" s="3">
        <v>780</v>
      </c>
      <c r="I151" s="3">
        <v>789</v>
      </c>
    </row>
    <row r="152" spans="1:9" x14ac:dyDescent="0.3">
      <c r="A152" s="4" t="s">
        <v>123</v>
      </c>
      <c r="B152" s="5">
        <f t="shared" ref="B152:I152" si="52">+SUM(B147:B151)</f>
        <v>2176</v>
      </c>
      <c r="C152" s="5">
        <f t="shared" si="52"/>
        <v>2458</v>
      </c>
      <c r="D152" s="5">
        <f t="shared" si="52"/>
        <v>2626</v>
      </c>
      <c r="E152" s="5">
        <f t="shared" si="52"/>
        <v>2889</v>
      </c>
      <c r="F152" s="5">
        <f t="shared" si="52"/>
        <v>2971</v>
      </c>
      <c r="G152" s="5">
        <f t="shared" si="52"/>
        <v>2870</v>
      </c>
      <c r="H152" s="5">
        <f t="shared" si="52"/>
        <v>2971</v>
      </c>
      <c r="I152" s="5">
        <f t="shared" si="52"/>
        <v>2925</v>
      </c>
    </row>
    <row r="153" spans="1:9" x14ac:dyDescent="0.3">
      <c r="A153" s="2" t="s">
        <v>106</v>
      </c>
      <c r="B153" s="3">
        <v>122</v>
      </c>
      <c r="C153" s="3">
        <v>125</v>
      </c>
      <c r="D153" s="3">
        <v>125</v>
      </c>
      <c r="E153" s="3">
        <v>115</v>
      </c>
      <c r="F153" s="3">
        <v>100</v>
      </c>
      <c r="G153" s="3">
        <v>80</v>
      </c>
      <c r="H153" s="3">
        <v>63</v>
      </c>
      <c r="I153" s="3">
        <v>49</v>
      </c>
    </row>
    <row r="154" spans="1:9" x14ac:dyDescent="0.3">
      <c r="A154" s="2" t="s">
        <v>110</v>
      </c>
      <c r="B154" s="3">
        <v>713</v>
      </c>
      <c r="C154" s="3">
        <v>937</v>
      </c>
      <c r="D154" s="3">
        <v>1238</v>
      </c>
      <c r="E154" s="3">
        <v>1450</v>
      </c>
      <c r="F154" s="3">
        <v>1673</v>
      </c>
      <c r="G154" s="3">
        <v>1916</v>
      </c>
      <c r="H154" s="3">
        <v>1870</v>
      </c>
      <c r="I154" s="3">
        <v>1817</v>
      </c>
    </row>
    <row r="155" spans="1:9" ht="15" thickBot="1" x14ac:dyDescent="0.35">
      <c r="A155" s="6" t="s">
        <v>124</v>
      </c>
      <c r="B155" s="7">
        <f t="shared" ref="B155:I155" si="53">+SUM(B152:B154)</f>
        <v>3011</v>
      </c>
      <c r="C155" s="7">
        <f t="shared" si="53"/>
        <v>3520</v>
      </c>
      <c r="D155" s="7">
        <f t="shared" si="53"/>
        <v>3989</v>
      </c>
      <c r="E155" s="7">
        <f t="shared" si="53"/>
        <v>4454</v>
      </c>
      <c r="F155" s="7">
        <f t="shared" si="53"/>
        <v>4744</v>
      </c>
      <c r="G155" s="7">
        <f t="shared" si="53"/>
        <v>4866</v>
      </c>
      <c r="H155" s="7">
        <f t="shared" si="53"/>
        <v>4904</v>
      </c>
      <c r="I155" s="7">
        <f t="shared" si="53"/>
        <v>4791</v>
      </c>
    </row>
    <row r="156" spans="1:9" ht="15" thickTop="1" x14ac:dyDescent="0.3">
      <c r="A156" s="12" t="s">
        <v>113</v>
      </c>
      <c r="B156" s="13">
        <f t="shared" ref="B156:I156" si="54">+B155-B31</f>
        <v>0</v>
      </c>
      <c r="C156" s="13">
        <f t="shared" si="54"/>
        <v>0</v>
      </c>
      <c r="D156" s="13">
        <f t="shared" si="54"/>
        <v>0</v>
      </c>
      <c r="E156" s="13">
        <f t="shared" si="54"/>
        <v>0</v>
      </c>
      <c r="F156" s="13">
        <f t="shared" si="54"/>
        <v>0</v>
      </c>
      <c r="G156" s="13">
        <f t="shared" si="54"/>
        <v>0</v>
      </c>
      <c r="H156" s="13">
        <f t="shared" si="54"/>
        <v>0</v>
      </c>
      <c r="I156" s="13">
        <f t="shared" si="54"/>
        <v>0</v>
      </c>
    </row>
    <row r="157" spans="1:9" x14ac:dyDescent="0.3">
      <c r="A157" s="1" t="s">
        <v>125</v>
      </c>
    </row>
    <row r="158" spans="1:9" x14ac:dyDescent="0.3">
      <c r="A158" s="2" t="s">
        <v>102</v>
      </c>
      <c r="B158" s="3">
        <v>208</v>
      </c>
      <c r="C158" s="3">
        <v>242</v>
      </c>
      <c r="D158" s="3">
        <v>223</v>
      </c>
      <c r="E158" s="3">
        <v>196</v>
      </c>
      <c r="F158" s="3">
        <v>117</v>
      </c>
      <c r="G158" s="3">
        <v>110</v>
      </c>
      <c r="H158" s="3">
        <v>98</v>
      </c>
      <c r="I158" s="3">
        <v>146</v>
      </c>
    </row>
    <row r="159" spans="1:9" x14ac:dyDescent="0.3">
      <c r="A159" s="2" t="s">
        <v>103</v>
      </c>
      <c r="B159" s="3">
        <f>216+20</f>
        <v>236</v>
      </c>
      <c r="C159" s="3">
        <f>215+17</f>
        <v>232</v>
      </c>
      <c r="D159" s="3">
        <v>173</v>
      </c>
      <c r="E159" s="3">
        <v>240</v>
      </c>
      <c r="F159" s="3">
        <v>233</v>
      </c>
      <c r="G159" s="3">
        <v>139</v>
      </c>
      <c r="H159" s="3">
        <v>153</v>
      </c>
      <c r="I159" s="3">
        <v>197</v>
      </c>
    </row>
    <row r="160" spans="1:9" x14ac:dyDescent="0.3">
      <c r="A160" s="2" t="s">
        <v>104</v>
      </c>
      <c r="B160" s="3">
        <v>69</v>
      </c>
      <c r="C160" s="3">
        <v>44</v>
      </c>
      <c r="D160" s="3">
        <v>51</v>
      </c>
      <c r="E160" s="3">
        <v>76</v>
      </c>
      <c r="F160" s="3">
        <v>49</v>
      </c>
      <c r="G160" s="3">
        <v>28</v>
      </c>
      <c r="H160" s="3">
        <v>94</v>
      </c>
      <c r="I160" s="3">
        <v>78</v>
      </c>
    </row>
    <row r="161" spans="1:9" x14ac:dyDescent="0.3">
      <c r="A161" s="2" t="s">
        <v>122</v>
      </c>
      <c r="B161" s="3">
        <f>15+37</f>
        <v>52</v>
      </c>
      <c r="C161" s="3">
        <f>13+51</f>
        <v>64</v>
      </c>
      <c r="D161" s="3">
        <v>59</v>
      </c>
      <c r="E161" s="3">
        <v>49</v>
      </c>
      <c r="F161" s="3">
        <v>47</v>
      </c>
      <c r="G161" s="3">
        <v>41</v>
      </c>
      <c r="H161" s="3">
        <v>54</v>
      </c>
      <c r="I161" s="3">
        <v>56</v>
      </c>
    </row>
    <row r="162" spans="1:9" x14ac:dyDescent="0.3">
      <c r="A162" s="2" t="s">
        <v>109</v>
      </c>
      <c r="B162" s="3">
        <v>225</v>
      </c>
      <c r="C162" s="3">
        <v>258</v>
      </c>
      <c r="D162" s="3">
        <v>278</v>
      </c>
      <c r="E162" s="3">
        <v>286</v>
      </c>
      <c r="F162" s="3">
        <v>278</v>
      </c>
      <c r="G162" s="3">
        <v>438</v>
      </c>
      <c r="H162" s="3">
        <v>278</v>
      </c>
      <c r="I162" s="3">
        <v>222</v>
      </c>
    </row>
    <row r="163" spans="1:9" x14ac:dyDescent="0.3">
      <c r="A163" s="4" t="s">
        <v>123</v>
      </c>
      <c r="B163" s="5">
        <f t="shared" ref="B163:I163" si="55">+SUM(B158:B162)</f>
        <v>790</v>
      </c>
      <c r="C163" s="5">
        <f t="shared" si="55"/>
        <v>840</v>
      </c>
      <c r="D163" s="5">
        <f t="shared" si="55"/>
        <v>784</v>
      </c>
      <c r="E163" s="5">
        <f t="shared" si="55"/>
        <v>847</v>
      </c>
      <c r="F163" s="5">
        <f t="shared" si="55"/>
        <v>724</v>
      </c>
      <c r="G163" s="5">
        <f t="shared" si="55"/>
        <v>756</v>
      </c>
      <c r="H163" s="5">
        <f t="shared" si="55"/>
        <v>677</v>
      </c>
      <c r="I163" s="5">
        <f t="shared" si="55"/>
        <v>699</v>
      </c>
    </row>
    <row r="164" spans="1:9" x14ac:dyDescent="0.3">
      <c r="A164" s="2" t="s">
        <v>106</v>
      </c>
      <c r="B164" s="3">
        <v>69</v>
      </c>
      <c r="C164" s="3">
        <v>39</v>
      </c>
      <c r="D164" s="3">
        <v>30</v>
      </c>
      <c r="E164" s="3">
        <v>22</v>
      </c>
      <c r="F164" s="3">
        <v>18</v>
      </c>
      <c r="G164" s="3">
        <v>12</v>
      </c>
      <c r="H164" s="3">
        <v>7</v>
      </c>
      <c r="I164" s="3">
        <v>9</v>
      </c>
    </row>
    <row r="165" spans="1:9" x14ac:dyDescent="0.3">
      <c r="A165" s="2" t="s">
        <v>110</v>
      </c>
      <c r="B165" s="3">
        <f t="shared" ref="B165:G165" si="56">-(SUM(B163:B164)+B82)</f>
        <v>104</v>
      </c>
      <c r="C165" s="3">
        <f t="shared" si="56"/>
        <v>264</v>
      </c>
      <c r="D165" s="3">
        <f t="shared" si="56"/>
        <v>291</v>
      </c>
      <c r="E165" s="3">
        <f t="shared" si="56"/>
        <v>159</v>
      </c>
      <c r="F165" s="3">
        <f t="shared" si="56"/>
        <v>377</v>
      </c>
      <c r="G165" s="3">
        <f t="shared" si="56"/>
        <v>318</v>
      </c>
      <c r="H165" s="3">
        <f>-(SUM(H163:H164)+H82)</f>
        <v>11</v>
      </c>
      <c r="I165" s="3">
        <f>-(SUM(I163:I164)+I82)</f>
        <v>50</v>
      </c>
    </row>
    <row r="166" spans="1:9" ht="15" thickBot="1" x14ac:dyDescent="0.35">
      <c r="A166" s="6" t="s">
        <v>126</v>
      </c>
      <c r="B166" s="7">
        <f t="shared" ref="B166:H166" si="57">+SUM(B163:B165)</f>
        <v>963</v>
      </c>
      <c r="C166" s="7">
        <f t="shared" si="57"/>
        <v>1143</v>
      </c>
      <c r="D166" s="7">
        <f t="shared" si="57"/>
        <v>1105</v>
      </c>
      <c r="E166" s="7">
        <f t="shared" si="57"/>
        <v>1028</v>
      </c>
      <c r="F166" s="7">
        <f t="shared" si="57"/>
        <v>1119</v>
      </c>
      <c r="G166" s="7">
        <f t="shared" si="57"/>
        <v>1086</v>
      </c>
      <c r="H166" s="7">
        <f t="shared" si="57"/>
        <v>695</v>
      </c>
      <c r="I166" s="7">
        <f>+SUM(I163:I165)</f>
        <v>758</v>
      </c>
    </row>
    <row r="167" spans="1:9" ht="15" thickTop="1" x14ac:dyDescent="0.3">
      <c r="A167" s="12" t="s">
        <v>113</v>
      </c>
      <c r="B167" s="13">
        <f>+B166+B82</f>
        <v>0</v>
      </c>
      <c r="C167" s="13">
        <f t="shared" ref="B167:G167" si="58">+C166+C82</f>
        <v>0</v>
      </c>
      <c r="D167" s="13">
        <f t="shared" si="58"/>
        <v>0</v>
      </c>
      <c r="E167" s="13">
        <f t="shared" si="58"/>
        <v>0</v>
      </c>
      <c r="F167" s="13">
        <f t="shared" si="58"/>
        <v>0</v>
      </c>
      <c r="G167" s="13">
        <f t="shared" si="58"/>
        <v>0</v>
      </c>
      <c r="H167" s="13">
        <f>+H166+H82</f>
        <v>0</v>
      </c>
      <c r="I167" s="13">
        <f>+I166+I82</f>
        <v>0</v>
      </c>
    </row>
    <row r="168" spans="1:9" x14ac:dyDescent="0.3">
      <c r="A168" s="1" t="s">
        <v>127</v>
      </c>
    </row>
    <row r="169" spans="1:9" x14ac:dyDescent="0.3">
      <c r="A169" s="2" t="s">
        <v>102</v>
      </c>
      <c r="B169" s="3">
        <v>121</v>
      </c>
      <c r="C169" s="3">
        <v>133</v>
      </c>
      <c r="D169" s="3">
        <v>140</v>
      </c>
      <c r="E169" s="3">
        <v>160</v>
      </c>
      <c r="F169" s="3">
        <v>149</v>
      </c>
      <c r="G169" s="3">
        <v>148</v>
      </c>
      <c r="H169" s="3">
        <v>130</v>
      </c>
      <c r="I169" s="3">
        <v>124</v>
      </c>
    </row>
    <row r="170" spans="1:9" x14ac:dyDescent="0.3">
      <c r="A170" s="2" t="s">
        <v>103</v>
      </c>
      <c r="B170" s="3">
        <f>75+12</f>
        <v>87</v>
      </c>
      <c r="C170" s="3">
        <v>85</v>
      </c>
      <c r="D170" s="3">
        <v>106</v>
      </c>
      <c r="E170" s="3">
        <v>116</v>
      </c>
      <c r="F170" s="3">
        <v>111</v>
      </c>
      <c r="G170" s="3">
        <v>132</v>
      </c>
      <c r="H170" s="3">
        <v>136</v>
      </c>
      <c r="I170" s="3">
        <v>134</v>
      </c>
    </row>
    <row r="171" spans="1:9" x14ac:dyDescent="0.3">
      <c r="A171" s="2" t="s">
        <v>104</v>
      </c>
      <c r="B171" s="3">
        <v>46</v>
      </c>
      <c r="C171" s="3">
        <v>48</v>
      </c>
      <c r="D171" s="3">
        <v>54</v>
      </c>
      <c r="E171" s="3">
        <v>56</v>
      </c>
      <c r="F171" s="3">
        <v>50</v>
      </c>
      <c r="G171" s="3">
        <v>44</v>
      </c>
      <c r="H171" s="3">
        <v>46</v>
      </c>
      <c r="I171" s="3">
        <v>41</v>
      </c>
    </row>
    <row r="172" spans="1:9" x14ac:dyDescent="0.3">
      <c r="A172" s="2" t="s">
        <v>108</v>
      </c>
      <c r="B172" s="3">
        <f>22+27</f>
        <v>49</v>
      </c>
      <c r="C172" s="3">
        <v>42</v>
      </c>
      <c r="D172" s="3">
        <v>54</v>
      </c>
      <c r="E172" s="3">
        <v>55</v>
      </c>
      <c r="F172" s="3">
        <v>53</v>
      </c>
      <c r="G172" s="3">
        <v>46</v>
      </c>
      <c r="H172" s="3">
        <v>43</v>
      </c>
      <c r="I172" s="3">
        <v>42</v>
      </c>
    </row>
    <row r="173" spans="1:9" x14ac:dyDescent="0.3">
      <c r="A173" s="2" t="s">
        <v>109</v>
      </c>
      <c r="B173" s="3">
        <v>210</v>
      </c>
      <c r="C173" s="3">
        <v>230</v>
      </c>
      <c r="D173" s="3">
        <v>233</v>
      </c>
      <c r="E173" s="3">
        <v>217</v>
      </c>
      <c r="F173" s="3">
        <v>195</v>
      </c>
      <c r="G173" s="3">
        <v>214</v>
      </c>
      <c r="H173" s="3">
        <v>222</v>
      </c>
      <c r="I173" s="3">
        <v>220</v>
      </c>
    </row>
    <row r="174" spans="1:9" x14ac:dyDescent="0.3">
      <c r="A174" s="4" t="s">
        <v>123</v>
      </c>
      <c r="B174" s="5">
        <f t="shared" ref="B174:I174" si="59">+SUM(B169:B173)</f>
        <v>513</v>
      </c>
      <c r="C174" s="5">
        <f t="shared" si="59"/>
        <v>538</v>
      </c>
      <c r="D174" s="5">
        <v>587</v>
      </c>
      <c r="E174" s="5">
        <f t="shared" si="59"/>
        <v>604</v>
      </c>
      <c r="F174" s="5">
        <f t="shared" si="59"/>
        <v>558</v>
      </c>
      <c r="G174" s="5">
        <f t="shared" si="59"/>
        <v>584</v>
      </c>
      <c r="H174" s="5">
        <f t="shared" si="59"/>
        <v>577</v>
      </c>
      <c r="I174" s="5">
        <f t="shared" si="59"/>
        <v>561</v>
      </c>
    </row>
    <row r="175" spans="1:9" x14ac:dyDescent="0.3">
      <c r="A175" s="2" t="s">
        <v>106</v>
      </c>
      <c r="B175" s="3">
        <v>18</v>
      </c>
      <c r="C175" s="3">
        <v>27</v>
      </c>
      <c r="D175" s="3">
        <v>28</v>
      </c>
      <c r="E175" s="3">
        <v>33</v>
      </c>
      <c r="F175" s="3">
        <v>31</v>
      </c>
      <c r="G175" s="3">
        <v>25</v>
      </c>
      <c r="H175" s="3">
        <v>26</v>
      </c>
      <c r="I175" s="3">
        <v>22</v>
      </c>
    </row>
    <row r="176" spans="1:9" x14ac:dyDescent="0.3">
      <c r="A176" s="2" t="s">
        <v>110</v>
      </c>
      <c r="B176" s="3">
        <v>75</v>
      </c>
      <c r="C176" s="3">
        <v>84</v>
      </c>
      <c r="D176" s="3">
        <v>91</v>
      </c>
      <c r="E176" s="3">
        <v>110</v>
      </c>
      <c r="F176" s="3">
        <v>116</v>
      </c>
      <c r="G176" s="3">
        <v>112</v>
      </c>
      <c r="H176" s="3">
        <v>141</v>
      </c>
      <c r="I176" s="3">
        <v>134</v>
      </c>
    </row>
    <row r="177" spans="1:19" ht="15" thickBot="1" x14ac:dyDescent="0.35">
      <c r="A177" s="6" t="s">
        <v>128</v>
      </c>
      <c r="B177" s="7">
        <f t="shared" ref="B177:H177" si="60">+SUM(B174:B176)</f>
        <v>606</v>
      </c>
      <c r="C177" s="7">
        <f t="shared" si="60"/>
        <v>649</v>
      </c>
      <c r="D177" s="7">
        <f t="shared" si="60"/>
        <v>706</v>
      </c>
      <c r="E177" s="7">
        <f t="shared" si="60"/>
        <v>747</v>
      </c>
      <c r="F177" s="7">
        <f t="shared" si="60"/>
        <v>705</v>
      </c>
      <c r="G177" s="7">
        <f t="shared" si="60"/>
        <v>721</v>
      </c>
      <c r="H177" s="7">
        <f t="shared" si="60"/>
        <v>744</v>
      </c>
      <c r="I177" s="7">
        <f>+SUM(I174:I176)</f>
        <v>717</v>
      </c>
    </row>
    <row r="178" spans="1:19" ht="15" thickTop="1" x14ac:dyDescent="0.3">
      <c r="A178" s="12" t="s">
        <v>113</v>
      </c>
      <c r="B178" s="13">
        <f t="shared" ref="B178:I178" si="61">+B177-B66</f>
        <v>0</v>
      </c>
      <c r="C178" s="13">
        <f t="shared" si="61"/>
        <v>0</v>
      </c>
      <c r="D178" s="13">
        <f t="shared" si="61"/>
        <v>0</v>
      </c>
      <c r="E178" s="13">
        <f t="shared" si="61"/>
        <v>0</v>
      </c>
      <c r="F178" s="13">
        <f t="shared" si="61"/>
        <v>0</v>
      </c>
      <c r="G178" s="13">
        <f t="shared" si="61"/>
        <v>0</v>
      </c>
      <c r="H178" s="13">
        <f t="shared" si="61"/>
        <v>0</v>
      </c>
      <c r="I178" s="13">
        <f t="shared" si="61"/>
        <v>0</v>
      </c>
    </row>
    <row r="179" spans="1:19" x14ac:dyDescent="0.3">
      <c r="A179" s="14" t="s">
        <v>129</v>
      </c>
      <c r="B179" s="14"/>
      <c r="C179" s="14"/>
      <c r="D179" s="14"/>
      <c r="E179" s="14"/>
      <c r="F179" s="14"/>
      <c r="G179" s="14"/>
      <c r="H179" s="14"/>
      <c r="I179" s="14"/>
    </row>
    <row r="180" spans="1:19" ht="15" thickBot="1" x14ac:dyDescent="0.35">
      <c r="A180" s="29" t="s">
        <v>130</v>
      </c>
    </row>
    <row r="181" spans="1:19" x14ac:dyDescent="0.3">
      <c r="A181" s="30" t="s">
        <v>102</v>
      </c>
      <c r="B181" s="41" t="s">
        <v>132</v>
      </c>
      <c r="C181" s="42">
        <f t="shared" ref="B181:H181" si="62">(C109-B109)/B109</f>
        <v>7.4526928675400297E-2</v>
      </c>
      <c r="D181" s="42">
        <f t="shared" si="62"/>
        <v>3.061500948252506E-2</v>
      </c>
      <c r="E181" s="42">
        <f t="shared" si="62"/>
        <v>-2.3725026288117772E-2</v>
      </c>
      <c r="F181" s="42">
        <f t="shared" si="62"/>
        <v>7.0481319421070346E-2</v>
      </c>
      <c r="G181" s="42">
        <f t="shared" si="62"/>
        <v>-8.9171173437303478E-2</v>
      </c>
      <c r="H181" s="42">
        <f t="shared" si="62"/>
        <v>0.18606738470035902</v>
      </c>
      <c r="I181" s="42">
        <f>(I109-H109)/H109</f>
        <v>6.8339251411607196E-2</v>
      </c>
      <c r="J181" s="43">
        <f>(I109-H109)/H109</f>
        <v>6.8339251411607196E-2</v>
      </c>
      <c r="S181" s="31"/>
    </row>
    <row r="182" spans="1:19" x14ac:dyDescent="0.3">
      <c r="A182" s="32" t="s">
        <v>115</v>
      </c>
      <c r="B182" s="44" t="s">
        <v>132</v>
      </c>
      <c r="C182" s="45">
        <f t="shared" ref="B182:I182" si="63">(C110-B110)/B110</f>
        <v>9.3228309428638606E-2</v>
      </c>
      <c r="D182" s="45">
        <f t="shared" si="63"/>
        <v>4.1402301322722872E-2</v>
      </c>
      <c r="E182" s="45">
        <f t="shared" si="63"/>
        <v>-3.7381247418422137E-2</v>
      </c>
      <c r="F182" s="45">
        <f t="shared" si="63"/>
        <v>7.7558463848959452E-2</v>
      </c>
      <c r="G182" s="45">
        <f t="shared" si="63"/>
        <v>-7.1279243404678949E-2</v>
      </c>
      <c r="H182" s="45">
        <f t="shared" si="63"/>
        <v>0.24815092721620752</v>
      </c>
      <c r="I182" s="45">
        <f t="shared" si="63"/>
        <v>5.015458605290278E-2</v>
      </c>
      <c r="J182" s="46">
        <f t="shared" ref="J182:J205" si="64">(I110-H110)/H110</f>
        <v>5.015458605290278E-2</v>
      </c>
      <c r="S182" s="33"/>
    </row>
    <row r="183" spans="1:19" x14ac:dyDescent="0.3">
      <c r="A183" s="32" t="s">
        <v>116</v>
      </c>
      <c r="B183" s="44" t="s">
        <v>132</v>
      </c>
      <c r="C183" s="45">
        <f t="shared" ref="B183:I183" si="65">(C111-B111)/B111</f>
        <v>7.6190476190476197E-2</v>
      </c>
      <c r="D183" s="45">
        <f t="shared" si="65"/>
        <v>2.9498525073746312E-2</v>
      </c>
      <c r="E183" s="45">
        <f t="shared" si="65"/>
        <v>1.0642652476463364E-2</v>
      </c>
      <c r="F183" s="45">
        <f t="shared" si="65"/>
        <v>6.5208586472255969E-2</v>
      </c>
      <c r="G183" s="45">
        <f t="shared" si="65"/>
        <v>-0.11806083650190113</v>
      </c>
      <c r="H183" s="45">
        <f t="shared" si="65"/>
        <v>8.3854278939426596E-2</v>
      </c>
      <c r="I183" s="45">
        <f t="shared" si="65"/>
        <v>9.2283214001591091E-2</v>
      </c>
      <c r="J183" s="46">
        <f t="shared" si="64"/>
        <v>9.2283214001591091E-2</v>
      </c>
      <c r="S183" s="33"/>
    </row>
    <row r="184" spans="1:19" x14ac:dyDescent="0.3">
      <c r="A184" s="32" t="s">
        <v>117</v>
      </c>
      <c r="B184" s="44" t="s">
        <v>132</v>
      </c>
      <c r="C184" s="45">
        <f t="shared" ref="B184:I184" si="66">(C112-B112)/B112</f>
        <v>-0.12742718446601942</v>
      </c>
      <c r="D184" s="45">
        <f t="shared" si="66"/>
        <v>-0.10152990264255911</v>
      </c>
      <c r="E184" s="45">
        <f t="shared" si="66"/>
        <v>-7.8947368421052627E-2</v>
      </c>
      <c r="F184" s="45">
        <f t="shared" si="66"/>
        <v>3.3613445378151263E-3</v>
      </c>
      <c r="G184" s="45">
        <f t="shared" si="66"/>
        <v>-0.135678391959799</v>
      </c>
      <c r="H184" s="45">
        <f t="shared" si="66"/>
        <v>-1.7441860465116279E-2</v>
      </c>
      <c r="I184" s="45">
        <f t="shared" si="66"/>
        <v>0.24852071005917159</v>
      </c>
      <c r="J184" s="46">
        <f t="shared" si="64"/>
        <v>0.24852071005917159</v>
      </c>
      <c r="S184" s="33"/>
    </row>
    <row r="185" spans="1:19" x14ac:dyDescent="0.3">
      <c r="A185" s="30" t="s">
        <v>103</v>
      </c>
      <c r="B185" s="44" t="s">
        <v>132</v>
      </c>
      <c r="C185" s="45">
        <f t="shared" ref="B185:I185" si="67">(C113-B113)/B113</f>
        <v>6.2026382262138649E-2</v>
      </c>
      <c r="D185" s="45">
        <f t="shared" si="67"/>
        <v>5.3118393234672302E-2</v>
      </c>
      <c r="E185" s="45">
        <f t="shared" si="67"/>
        <v>0.15959849435382686</v>
      </c>
      <c r="F185" s="45">
        <f t="shared" si="67"/>
        <v>6.1674962129409219E-2</v>
      </c>
      <c r="G185" s="45">
        <f t="shared" si="67"/>
        <v>-4.7390949857317573E-2</v>
      </c>
      <c r="H185" s="45">
        <f t="shared" si="67"/>
        <v>0.22563389322777361</v>
      </c>
      <c r="I185" s="45">
        <f t="shared" si="67"/>
        <v>8.9298184357541902E-2</v>
      </c>
      <c r="J185" s="46">
        <f t="shared" si="64"/>
        <v>8.9298184357541902E-2</v>
      </c>
      <c r="P185" s="24"/>
      <c r="S185" s="31"/>
    </row>
    <row r="186" spans="1:19" x14ac:dyDescent="0.3">
      <c r="A186" s="32" t="s">
        <v>115</v>
      </c>
      <c r="B186" s="44" t="s">
        <v>132</v>
      </c>
      <c r="C186" s="45">
        <f t="shared" ref="B186:I186" si="68">(C114-B114)/B114</f>
        <v>7.2294280246651077E-2</v>
      </c>
      <c r="D186" s="45">
        <f t="shared" si="68"/>
        <v>2.9545905215149711E-2</v>
      </c>
      <c r="E186" s="45">
        <f t="shared" si="68"/>
        <v>0.13154853620955315</v>
      </c>
      <c r="F186" s="45">
        <f t="shared" si="68"/>
        <v>7.114893617021277E-2</v>
      </c>
      <c r="G186" s="45">
        <f t="shared" si="68"/>
        <v>-6.3721595423486418E-2</v>
      </c>
      <c r="H186" s="45">
        <f t="shared" si="68"/>
        <v>0.18295994568906992</v>
      </c>
      <c r="I186" s="45">
        <f t="shared" si="68"/>
        <v>5.9971305595408898E-2</v>
      </c>
      <c r="J186" s="46">
        <f t="shared" si="64"/>
        <v>5.9971305595408898E-2</v>
      </c>
      <c r="S186" s="33"/>
    </row>
    <row r="187" spans="1:19" x14ac:dyDescent="0.3">
      <c r="A187" s="32" t="s">
        <v>116</v>
      </c>
      <c r="B187" s="44" t="s">
        <v>132</v>
      </c>
      <c r="C187" s="45">
        <f t="shared" ref="B187:I187" si="69">(C115-B115)/B115</f>
        <v>4.778156996587031E-2</v>
      </c>
      <c r="D187" s="45">
        <f t="shared" si="69"/>
        <v>0.11447184737087017</v>
      </c>
      <c r="E187" s="45">
        <f t="shared" si="69"/>
        <v>0.22755741127348644</v>
      </c>
      <c r="F187" s="45">
        <f t="shared" si="69"/>
        <v>0.05</v>
      </c>
      <c r="G187" s="45">
        <f t="shared" si="69"/>
        <v>-1.101392938127632E-2</v>
      </c>
      <c r="H187" s="45">
        <f t="shared" si="69"/>
        <v>0.30887651490337376</v>
      </c>
      <c r="I187" s="45">
        <f t="shared" si="69"/>
        <v>0.13288288288288289</v>
      </c>
      <c r="J187" s="46">
        <f t="shared" si="64"/>
        <v>0.13288288288288289</v>
      </c>
      <c r="S187" s="33"/>
    </row>
    <row r="188" spans="1:19" x14ac:dyDescent="0.3">
      <c r="A188" s="32" t="s">
        <v>117</v>
      </c>
      <c r="B188" s="44" t="s">
        <v>132</v>
      </c>
      <c r="C188" s="45">
        <f t="shared" ref="B188:I188" si="70">(C116-B116)/B116</f>
        <v>1.0752688172043012E-2</v>
      </c>
      <c r="D188" s="45">
        <f t="shared" si="70"/>
        <v>1.8617021276595744E-2</v>
      </c>
      <c r="E188" s="45">
        <f t="shared" si="70"/>
        <v>0.11488250652741515</v>
      </c>
      <c r="F188" s="45">
        <f t="shared" si="70"/>
        <v>1.1709601873536301E-2</v>
      </c>
      <c r="G188" s="45">
        <f t="shared" si="70"/>
        <v>-6.9444444444444448E-2</v>
      </c>
      <c r="H188" s="45">
        <f t="shared" si="70"/>
        <v>0.21890547263681592</v>
      </c>
      <c r="I188" s="45">
        <f t="shared" si="70"/>
        <v>0.15102040816326531</v>
      </c>
      <c r="J188" s="46">
        <f t="shared" si="64"/>
        <v>0.15102040816326531</v>
      </c>
      <c r="S188" s="33"/>
    </row>
    <row r="189" spans="1:19" x14ac:dyDescent="0.3">
      <c r="A189" s="30" t="s">
        <v>104</v>
      </c>
      <c r="B189" s="44" t="s">
        <v>132</v>
      </c>
      <c r="C189" s="45">
        <f t="shared" ref="B189:I189" si="71">(C117-B117)/B117</f>
        <v>0.23410498858819692</v>
      </c>
      <c r="D189" s="45">
        <f t="shared" si="71"/>
        <v>0.11941875825627477</v>
      </c>
      <c r="E189" s="45">
        <f t="shared" si="71"/>
        <v>0.21170639603493038</v>
      </c>
      <c r="F189" s="45">
        <f t="shared" si="71"/>
        <v>0.20919361121932217</v>
      </c>
      <c r="G189" s="45">
        <f t="shared" si="71"/>
        <v>7.5869845360824736E-2</v>
      </c>
      <c r="H189" s="45">
        <f t="shared" si="71"/>
        <v>0.24120377301991316</v>
      </c>
      <c r="I189" s="45">
        <f t="shared" si="71"/>
        <v>-8.9626055488540413E-2</v>
      </c>
      <c r="J189" s="46">
        <f t="shared" si="64"/>
        <v>-8.9626055488540413E-2</v>
      </c>
      <c r="S189" s="31"/>
    </row>
    <row r="190" spans="1:19" x14ac:dyDescent="0.3">
      <c r="A190" s="32" t="s">
        <v>115</v>
      </c>
      <c r="B190" s="44" t="s">
        <v>132</v>
      </c>
      <c r="C190" s="45">
        <f t="shared" ref="B190:I190" si="72">(C118-B118)/B118</f>
        <v>0.28918650793650796</v>
      </c>
      <c r="D190" s="45">
        <f t="shared" si="72"/>
        <v>0.12350904193920739</v>
      </c>
      <c r="E190" s="45">
        <f t="shared" si="72"/>
        <v>0.19726027397260273</v>
      </c>
      <c r="F190" s="45">
        <f t="shared" si="72"/>
        <v>0.21910755148741418</v>
      </c>
      <c r="G190" s="45">
        <f t="shared" si="72"/>
        <v>8.7517597372125763E-2</v>
      </c>
      <c r="H190" s="45">
        <f t="shared" si="72"/>
        <v>0.24012944983818771</v>
      </c>
      <c r="I190" s="45">
        <f t="shared" si="72"/>
        <v>-5.7759220598469031E-2</v>
      </c>
      <c r="J190" s="46">
        <f t="shared" si="64"/>
        <v>-5.7759220598469031E-2</v>
      </c>
      <c r="S190" s="33"/>
    </row>
    <row r="191" spans="1:19" x14ac:dyDescent="0.3">
      <c r="A191" s="32" t="s">
        <v>116</v>
      </c>
      <c r="B191" s="44" t="s">
        <v>132</v>
      </c>
      <c r="C191" s="45">
        <f t="shared" ref="B191:I191" si="73">(C119-B119)/B119</f>
        <v>0.14054054054054055</v>
      </c>
      <c r="D191" s="45">
        <f t="shared" si="73"/>
        <v>0.12606635071090047</v>
      </c>
      <c r="E191" s="45">
        <f t="shared" si="73"/>
        <v>0.26936026936026936</v>
      </c>
      <c r="F191" s="45">
        <f t="shared" si="73"/>
        <v>0.19893899204244031</v>
      </c>
      <c r="G191" s="45">
        <f t="shared" si="73"/>
        <v>4.8672566371681415E-2</v>
      </c>
      <c r="H191" s="45">
        <f t="shared" si="73"/>
        <v>0.2378691983122363</v>
      </c>
      <c r="I191" s="45">
        <f t="shared" si="73"/>
        <v>-0.17426501917341286</v>
      </c>
      <c r="J191" s="46">
        <f t="shared" si="64"/>
        <v>-0.17426501917341286</v>
      </c>
      <c r="S191" s="33"/>
    </row>
    <row r="192" spans="1:19" x14ac:dyDescent="0.3">
      <c r="A192" s="32" t="s">
        <v>117</v>
      </c>
      <c r="B192" s="44" t="s">
        <v>132</v>
      </c>
      <c r="C192" s="45">
        <f t="shared" ref="B192:I192" si="74">(C120-B120)/B120</f>
        <v>3.968253968253968E-2</v>
      </c>
      <c r="D192" s="45">
        <f t="shared" si="74"/>
        <v>-1.5267175572519083E-2</v>
      </c>
      <c r="E192" s="45">
        <f t="shared" si="74"/>
        <v>7.7519379844961239E-3</v>
      </c>
      <c r="F192" s="45">
        <f t="shared" si="74"/>
        <v>6.1538461538461542E-2</v>
      </c>
      <c r="G192" s="45">
        <f t="shared" si="74"/>
        <v>7.2463768115942032E-2</v>
      </c>
      <c r="H192" s="45">
        <f t="shared" si="74"/>
        <v>0.31756756756756754</v>
      </c>
      <c r="I192" s="45">
        <f t="shared" si="74"/>
        <v>-1.0256410256410256E-2</v>
      </c>
      <c r="J192" s="46">
        <f t="shared" si="64"/>
        <v>-1.0256410256410256E-2</v>
      </c>
      <c r="S192" s="33"/>
    </row>
    <row r="193" spans="1:19" x14ac:dyDescent="0.3">
      <c r="A193" s="30" t="s">
        <v>108</v>
      </c>
      <c r="B193" s="44" t="s">
        <v>132</v>
      </c>
      <c r="C193" s="45">
        <f t="shared" ref="B193:I193" si="75">(C121-B121)/B121</f>
        <v>-7.2211476466795613E-2</v>
      </c>
      <c r="D193" s="45">
        <f t="shared" si="75"/>
        <v>9.7289784572619872E-2</v>
      </c>
      <c r="E193" s="45">
        <f t="shared" si="75"/>
        <v>9.0563647878404055E-2</v>
      </c>
      <c r="F193" s="45">
        <f t="shared" si="75"/>
        <v>1.7034456058846303E-2</v>
      </c>
      <c r="G193" s="45">
        <f t="shared" si="75"/>
        <v>-4.3014845831747243E-2</v>
      </c>
      <c r="H193" s="45">
        <f t="shared" si="75"/>
        <v>6.2649164677804292E-2</v>
      </c>
      <c r="I193" s="45">
        <f t="shared" si="75"/>
        <v>0.11454239191465469</v>
      </c>
      <c r="J193" s="46">
        <f t="shared" si="64"/>
        <v>0.11454239191465469</v>
      </c>
      <c r="S193" s="31"/>
    </row>
    <row r="194" spans="1:19" x14ac:dyDescent="0.3">
      <c r="A194" s="32" t="s">
        <v>115</v>
      </c>
      <c r="B194" s="44" t="s">
        <v>132</v>
      </c>
      <c r="C194" s="45">
        <f t="shared" ref="B194:I194" si="76">(C122-B122)/B122</f>
        <v>-5.2699644358228256E-2</v>
      </c>
      <c r="D194" s="45">
        <f t="shared" si="76"/>
        <v>0.12116040955631399</v>
      </c>
      <c r="E194" s="45">
        <f t="shared" si="76"/>
        <v>8.8280060882800604E-2</v>
      </c>
      <c r="F194" s="45">
        <f t="shared" si="76"/>
        <v>1.3146853146853148E-2</v>
      </c>
      <c r="G194" s="45">
        <f t="shared" si="76"/>
        <v>-4.7763666482606291E-2</v>
      </c>
      <c r="H194" s="45">
        <f t="shared" si="76"/>
        <v>6.0887213685126125E-2</v>
      </c>
      <c r="I194" s="45">
        <f t="shared" si="76"/>
        <v>0.1235310194042088</v>
      </c>
      <c r="J194" s="46">
        <f t="shared" si="64"/>
        <v>0.1235310194042088</v>
      </c>
      <c r="S194" s="33"/>
    </row>
    <row r="195" spans="1:19" x14ac:dyDescent="0.3">
      <c r="A195" s="32" t="s">
        <v>116</v>
      </c>
      <c r="B195" s="44" t="s">
        <v>132</v>
      </c>
      <c r="C195" s="45">
        <f t="shared" ref="B195:I195" si="77">(C123-B123)/B123</f>
        <v>-0.10711430855315747</v>
      </c>
      <c r="D195" s="45">
        <f t="shared" si="77"/>
        <v>6.087735004476276E-2</v>
      </c>
      <c r="E195" s="45">
        <f t="shared" si="77"/>
        <v>0.13670886075949368</v>
      </c>
      <c r="F195" s="45">
        <f t="shared" si="77"/>
        <v>3.5634743875278395E-2</v>
      </c>
      <c r="G195" s="45">
        <f t="shared" si="77"/>
        <v>-2.1505376344086023E-2</v>
      </c>
      <c r="H195" s="45">
        <f t="shared" si="77"/>
        <v>9.4505494505494503E-2</v>
      </c>
      <c r="I195" s="45">
        <f t="shared" si="77"/>
        <v>7.7643908969210168E-2</v>
      </c>
      <c r="J195" s="46">
        <f t="shared" si="64"/>
        <v>7.7643908969210168E-2</v>
      </c>
      <c r="S195" s="33"/>
    </row>
    <row r="196" spans="1:19" x14ac:dyDescent="0.3">
      <c r="A196" s="32" t="s">
        <v>117</v>
      </c>
      <c r="B196" s="44" t="s">
        <v>132</v>
      </c>
      <c r="C196" s="45">
        <f t="shared" ref="B196:I196" si="78">(C124-B124)/B124</f>
        <v>-0.12621359223300971</v>
      </c>
      <c r="D196" s="45">
        <f t="shared" si="78"/>
        <v>-1.1111111111111112E-2</v>
      </c>
      <c r="E196" s="45">
        <f t="shared" si="78"/>
        <v>-8.6142322097378279E-2</v>
      </c>
      <c r="F196" s="45">
        <f t="shared" si="78"/>
        <v>-2.8688524590163935E-2</v>
      </c>
      <c r="G196" s="45">
        <f t="shared" si="78"/>
        <v>-9.7046413502109699E-2</v>
      </c>
      <c r="H196" s="45">
        <f t="shared" si="78"/>
        <v>-0.11214953271028037</v>
      </c>
      <c r="I196" s="45">
        <f t="shared" si="78"/>
        <v>0.23157894736842105</v>
      </c>
      <c r="J196" s="46">
        <f t="shared" si="64"/>
        <v>0.23157894736842105</v>
      </c>
      <c r="S196" s="33"/>
    </row>
    <row r="197" spans="1:19" x14ac:dyDescent="0.3">
      <c r="A197" s="30" t="s">
        <v>109</v>
      </c>
      <c r="B197" s="44" t="s">
        <v>132</v>
      </c>
      <c r="C197" s="45">
        <f t="shared" ref="B197:I197" si="79">(C125-B125)/B125</f>
        <v>-0.36521739130434783</v>
      </c>
      <c r="D197" s="45">
        <f t="shared" si="79"/>
        <v>0</v>
      </c>
      <c r="E197" s="45">
        <f t="shared" si="79"/>
        <v>0.20547945205479451</v>
      </c>
      <c r="F197" s="45">
        <f t="shared" si="79"/>
        <v>-0.52272727272727271</v>
      </c>
      <c r="G197" s="45">
        <f t="shared" si="79"/>
        <v>-0.2857142857142857</v>
      </c>
      <c r="H197" s="45">
        <f t="shared" si="79"/>
        <v>-0.16666666666666666</v>
      </c>
      <c r="I197" s="45">
        <f t="shared" si="79"/>
        <v>3.08</v>
      </c>
      <c r="J197" s="46">
        <f t="shared" si="64"/>
        <v>3.08</v>
      </c>
      <c r="S197" s="40"/>
    </row>
    <row r="198" spans="1:19" x14ac:dyDescent="0.3">
      <c r="A198" s="34" t="s">
        <v>105</v>
      </c>
      <c r="B198" s="51" t="s">
        <v>132</v>
      </c>
      <c r="C198" s="52">
        <f t="shared" ref="B198:I198" si="80">(C126-B126)/B126</f>
        <v>6.2924636772237905E-2</v>
      </c>
      <c r="D198" s="52">
        <f t="shared" si="80"/>
        <v>5.6577179008096501E-2</v>
      </c>
      <c r="E198" s="52">
        <f t="shared" si="80"/>
        <v>6.9866286104303038E-2</v>
      </c>
      <c r="F198" s="52">
        <f t="shared" si="80"/>
        <v>7.9251848629839056E-2</v>
      </c>
      <c r="G198" s="52">
        <f t="shared" si="80"/>
        <v>-4.4333387070772209E-2</v>
      </c>
      <c r="H198" s="52">
        <f t="shared" si="80"/>
        <v>0.18907444894286998</v>
      </c>
      <c r="I198" s="52">
        <f t="shared" si="80"/>
        <v>5.0670323694228359E-2</v>
      </c>
      <c r="J198" s="53">
        <f t="shared" si="64"/>
        <v>5.0670323694228359E-2</v>
      </c>
      <c r="S198" s="35"/>
    </row>
    <row r="199" spans="1:19" x14ac:dyDescent="0.3">
      <c r="A199" s="30" t="s">
        <v>106</v>
      </c>
      <c r="B199" s="44" t="s">
        <v>132</v>
      </c>
      <c r="C199" s="45">
        <f t="shared" ref="B199:I199" si="81">(C127-B127)/B127</f>
        <v>-1.3622603430877902E-2</v>
      </c>
      <c r="D199" s="45">
        <f t="shared" si="81"/>
        <v>4.4501278772378514E-2</v>
      </c>
      <c r="E199" s="45">
        <f t="shared" si="81"/>
        <v>-7.6395690499510283E-2</v>
      </c>
      <c r="F199" s="45">
        <f t="shared" si="81"/>
        <v>1.0604453870625663E-2</v>
      </c>
      <c r="G199" s="45">
        <f t="shared" si="81"/>
        <v>-3.1479538300104928E-2</v>
      </c>
      <c r="H199" s="45">
        <f t="shared" si="81"/>
        <v>0.19447453954496208</v>
      </c>
      <c r="I199" s="45">
        <f t="shared" si="81"/>
        <v>6.3945578231292516E-2</v>
      </c>
      <c r="J199" s="46">
        <f t="shared" si="64"/>
        <v>6.3945578231292516E-2</v>
      </c>
      <c r="S199" s="31"/>
    </row>
    <row r="200" spans="1:19" x14ac:dyDescent="0.3">
      <c r="A200" s="32" t="s">
        <v>115</v>
      </c>
      <c r="B200" s="44" t="s">
        <v>132</v>
      </c>
      <c r="C200" s="47"/>
      <c r="D200" s="47"/>
      <c r="E200" s="47"/>
      <c r="F200" s="47"/>
      <c r="G200" s="45">
        <f t="shared" ref="B200:I200" si="82">(G128-F128)/F128</f>
        <v>-9.6501809408926411E-3</v>
      </c>
      <c r="H200" s="45">
        <f t="shared" si="82"/>
        <v>0.20950060901339829</v>
      </c>
      <c r="I200" s="45">
        <f t="shared" si="82"/>
        <v>5.4380664652567974E-2</v>
      </c>
      <c r="J200" s="46">
        <f t="shared" si="64"/>
        <v>5.4380664652567974E-2</v>
      </c>
      <c r="S200" s="33"/>
    </row>
    <row r="201" spans="1:19" x14ac:dyDescent="0.3">
      <c r="A201" s="32" t="s">
        <v>116</v>
      </c>
      <c r="B201" s="44" t="s">
        <v>132</v>
      </c>
      <c r="C201" s="47"/>
      <c r="D201" s="47"/>
      <c r="E201" s="47"/>
      <c r="F201" s="47"/>
      <c r="G201" s="45">
        <f t="shared" ref="B201:I201" si="83">(G129-F129)/F129</f>
        <v>-0.24576271186440679</v>
      </c>
      <c r="H201" s="45">
        <f t="shared" si="83"/>
        <v>0.16853932584269662</v>
      </c>
      <c r="I201" s="45">
        <f t="shared" si="83"/>
        <v>-9.6153846153846159E-3</v>
      </c>
      <c r="J201" s="46">
        <f t="shared" si="64"/>
        <v>-9.6153846153846159E-3</v>
      </c>
      <c r="S201" s="33"/>
    </row>
    <row r="202" spans="1:19" x14ac:dyDescent="0.3">
      <c r="A202" s="32" t="s">
        <v>117</v>
      </c>
      <c r="B202" s="44" t="s">
        <v>132</v>
      </c>
      <c r="C202" s="47"/>
      <c r="D202" s="47"/>
      <c r="E202" s="47"/>
      <c r="F202" s="47"/>
      <c r="G202" s="45">
        <f t="shared" ref="B202:I202" si="84">(G130-F130)/F130</f>
        <v>4.1666666666666664E-2</v>
      </c>
      <c r="H202" s="45">
        <f t="shared" si="84"/>
        <v>0.16</v>
      </c>
      <c r="I202" s="45">
        <f t="shared" si="84"/>
        <v>-0.10344827586206896</v>
      </c>
      <c r="J202" s="46">
        <f t="shared" si="64"/>
        <v>-0.10344827586206896</v>
      </c>
      <c r="S202" s="33"/>
    </row>
    <row r="203" spans="1:19" x14ac:dyDescent="0.3">
      <c r="A203" s="32" t="s">
        <v>131</v>
      </c>
      <c r="B203" s="44" t="s">
        <v>132</v>
      </c>
      <c r="C203" s="47"/>
      <c r="D203" s="47"/>
      <c r="E203" s="47"/>
      <c r="F203" s="47"/>
      <c r="G203" s="45">
        <f t="shared" ref="B203:I203" si="85">(G131-F131)/F131</f>
        <v>-0.15094339622641509</v>
      </c>
      <c r="H203" s="45">
        <f t="shared" si="85"/>
        <v>-4.4444444444444446E-2</v>
      </c>
      <c r="I203" s="45">
        <f t="shared" si="85"/>
        <v>0.43023255813953487</v>
      </c>
      <c r="J203" s="46">
        <f t="shared" si="64"/>
        <v>0.43023255813953487</v>
      </c>
      <c r="S203" s="33"/>
    </row>
    <row r="204" spans="1:19" x14ac:dyDescent="0.3">
      <c r="A204" s="36" t="s">
        <v>110</v>
      </c>
      <c r="B204" s="44" t="s">
        <v>132</v>
      </c>
      <c r="C204" s="45">
        <f t="shared" ref="B204:I204" si="86">(C132-B132)/B132</f>
        <v>4.878048780487805E-2</v>
      </c>
      <c r="D204" s="45">
        <f t="shared" si="86"/>
        <v>-1.8720930232558139</v>
      </c>
      <c r="E204" s="45">
        <f t="shared" si="86"/>
        <v>-0.65333333333333332</v>
      </c>
      <c r="F204" s="45">
        <f t="shared" si="86"/>
        <v>-1.2692307692307692</v>
      </c>
      <c r="G204" s="45">
        <f t="shared" si="86"/>
        <v>0.5714285714285714</v>
      </c>
      <c r="H204" s="45">
        <f t="shared" si="86"/>
        <v>-4.6363636363636367</v>
      </c>
      <c r="I204" s="45">
        <f t="shared" si="86"/>
        <v>-2.8</v>
      </c>
      <c r="J204" s="46">
        <f t="shared" si="64"/>
        <v>-2.8</v>
      </c>
      <c r="S204" s="33"/>
    </row>
    <row r="205" spans="1:19" ht="15" thickBot="1" x14ac:dyDescent="0.35">
      <c r="A205" s="37" t="s">
        <v>107</v>
      </c>
      <c r="B205" s="48" t="s">
        <v>132</v>
      </c>
      <c r="C205" s="49">
        <f t="shared" ref="B205:I205" si="87">(C133-B133)/B133</f>
        <v>5.8004640371229696E-2</v>
      </c>
      <c r="D205" s="49">
        <f t="shared" si="87"/>
        <v>6.0971089696071165E-2</v>
      </c>
      <c r="E205" s="49">
        <f t="shared" si="87"/>
        <v>5.9592430858806403E-2</v>
      </c>
      <c r="F205" s="49">
        <f t="shared" si="87"/>
        <v>7.4731433909388134E-2</v>
      </c>
      <c r="G205" s="49">
        <f t="shared" si="87"/>
        <v>-4.3817266150267146E-2</v>
      </c>
      <c r="H205" s="49">
        <f t="shared" si="87"/>
        <v>0.1907600994572628</v>
      </c>
      <c r="I205" s="49">
        <f t="shared" si="87"/>
        <v>4.8767344739323724E-2</v>
      </c>
      <c r="J205" s="50">
        <f t="shared" si="64"/>
        <v>4.8767344739323724E-2</v>
      </c>
      <c r="S205" s="38"/>
    </row>
    <row r="206" spans="1:19" ht="15" thickTop="1" x14ac:dyDescent="0.3"/>
    <row r="208" spans="1:19" x14ac:dyDescent="0.3">
      <c r="B208" s="54"/>
      <c r="C208" s="1" t="s">
        <v>138</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Prajwal Rodrigues</cp:lastModifiedBy>
  <dcterms:created xsi:type="dcterms:W3CDTF">2020-05-20T17:26:08Z</dcterms:created>
  <dcterms:modified xsi:type="dcterms:W3CDTF">2024-10-09T18:32:02Z</dcterms:modified>
</cp:coreProperties>
</file>