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moulay/Documents/King's/Application/Quill/"/>
    </mc:Choice>
  </mc:AlternateContent>
  <xr:revisionPtr revIDLastSave="0" documentId="13_ncr:1_{2597958C-8B0E-3146-8E74-C351CEA82049}" xr6:coauthVersionLast="47" xr6:coauthVersionMax="47" xr10:uidLastSave="{00000000-0000-0000-0000-000000000000}"/>
  <bookViews>
    <workbookView xWindow="0" yWindow="500" windowWidth="26040" windowHeight="164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3" l="1"/>
  <c r="E87" i="3"/>
  <c r="C87" i="3"/>
  <c r="D86" i="3"/>
  <c r="E86" i="3"/>
  <c r="C86" i="3"/>
  <c r="D85" i="3"/>
  <c r="E85" i="3"/>
  <c r="C85" i="3"/>
  <c r="D83" i="3"/>
  <c r="E83" i="3"/>
  <c r="C83" i="3"/>
  <c r="E82" i="3"/>
  <c r="D82" i="3"/>
  <c r="C82" i="3"/>
  <c r="D81" i="3"/>
  <c r="E81" i="3"/>
  <c r="C81" i="3"/>
  <c r="D80" i="3"/>
  <c r="E80" i="3"/>
  <c r="C80" i="3"/>
  <c r="D79" i="3"/>
  <c r="E79" i="3"/>
  <c r="C79" i="3"/>
  <c r="D78" i="3"/>
  <c r="E78" i="3"/>
  <c r="C78" i="3"/>
  <c r="E77" i="3"/>
  <c r="D77" i="3"/>
  <c r="C77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7" i="3"/>
  <c r="C57" i="3"/>
  <c r="D56" i="3"/>
  <c r="C56" i="3"/>
  <c r="D55" i="3"/>
  <c r="C55" i="3"/>
  <c r="D51" i="3"/>
  <c r="E51" i="3"/>
  <c r="C51" i="3"/>
  <c r="D49" i="3"/>
  <c r="E49" i="3"/>
  <c r="C49" i="3"/>
  <c r="D47" i="3"/>
  <c r="E47" i="3"/>
  <c r="C47" i="3"/>
  <c r="E45" i="3"/>
  <c r="E46" i="3" s="1"/>
  <c r="D45" i="3"/>
  <c r="D46" i="3" s="1"/>
  <c r="C45" i="3"/>
  <c r="C46" i="3" s="1"/>
  <c r="D44" i="3"/>
  <c r="E44" i="3"/>
  <c r="C44" i="3"/>
  <c r="D43" i="3"/>
  <c r="E43" i="3"/>
  <c r="C43" i="3"/>
  <c r="D41" i="3"/>
  <c r="D40" i="3" s="1"/>
  <c r="D42" i="3" s="1"/>
  <c r="E41" i="3"/>
  <c r="E40" i="3" s="1"/>
  <c r="E42" i="3" s="1"/>
  <c r="C41" i="3"/>
  <c r="C40" i="3" s="1"/>
  <c r="C42" i="3" s="1"/>
  <c r="D37" i="3"/>
  <c r="E37" i="3"/>
  <c r="C37" i="3"/>
  <c r="D36" i="3"/>
  <c r="E36" i="3"/>
  <c r="C36" i="3"/>
  <c r="D35" i="3"/>
  <c r="E35" i="3"/>
  <c r="C35" i="3"/>
  <c r="D34" i="3"/>
  <c r="E34" i="3"/>
  <c r="C34" i="3"/>
  <c r="D29" i="3"/>
  <c r="E29" i="3"/>
  <c r="C29" i="3"/>
  <c r="E27" i="3"/>
  <c r="D27" i="3"/>
  <c r="C27" i="3"/>
  <c r="D26" i="3"/>
  <c r="E26" i="3"/>
  <c r="C26" i="3"/>
  <c r="D25" i="3"/>
  <c r="E25" i="3"/>
  <c r="C25" i="3"/>
  <c r="D22" i="3"/>
  <c r="E22" i="3"/>
  <c r="C22" i="3"/>
  <c r="D21" i="3"/>
  <c r="D48" i="3" s="1"/>
  <c r="E21" i="3"/>
  <c r="E48" i="3" s="1"/>
  <c r="C21" i="3"/>
  <c r="C48" i="3" s="1"/>
  <c r="D20" i="3"/>
  <c r="E20" i="3"/>
  <c r="C20" i="3"/>
  <c r="D19" i="3"/>
  <c r="D50" i="3" s="1"/>
  <c r="E19" i="3"/>
  <c r="E50" i="3" s="1"/>
  <c r="C19" i="3"/>
  <c r="C50" i="3" s="1"/>
  <c r="C18" i="3"/>
  <c r="D18" i="3"/>
  <c r="E18" i="3"/>
  <c r="D17" i="3"/>
  <c r="E17" i="3"/>
  <c r="C17" i="3"/>
  <c r="C58" i="3" s="1"/>
  <c r="D14" i="3"/>
  <c r="E14" i="3"/>
  <c r="E31" i="3" s="1"/>
  <c r="E30" i="3" s="1"/>
  <c r="C14" i="3"/>
  <c r="D13" i="3"/>
  <c r="E13" i="3"/>
  <c r="C13" i="3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C31" i="3" l="1"/>
  <c r="C30" i="3" s="1"/>
  <c r="D12" i="3"/>
  <c r="C12" i="3"/>
  <c r="D58" i="3"/>
  <c r="E12" i="3"/>
  <c r="D28" i="3"/>
  <c r="C28" i="3"/>
  <c r="D31" i="3"/>
  <c r="D30" i="3" s="1"/>
  <c r="E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62" i="1" l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<sst xmlns="http://schemas.openxmlformats.org/spreadsheetml/2006/main" count="204" uniqueCount="157">
  <si>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</si>
  <si>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</si>
  <si>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</si>
  <si>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</si>
  <si>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</si>
  <si>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</si>
  <si>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</si>
  <si>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</si>
  <si>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</si>
  <si>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</si>
  <si>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</si>
  <si>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</si>
  <si>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</si>
  <si>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</si>
  <si>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</si>
  <si>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</si>
  <si>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</si>
  <si>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</si>
  <si>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</si>
  <si>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</si>
  <si>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</si>
  <si>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</si>
  <si>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</si>
  <si>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</si>
  <si>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</si>
  <si>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</si>
  <si>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</si>
  <si>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</si>
  <si>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</si>
  <si>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</si>
  <si>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</si>
  <si>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</si>
  <si>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</si>
  <si>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</si>
  <si>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</si>
  <si>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</si>
  <si>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</si>
  <si>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</si>
  <si>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</si>
  <si>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</si>
  <si>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</si>
  <si>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</si>
  <si>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</si>
  <si>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</si>
  <si>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</si>
  <si>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</si>
  <si>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</si>
  <si>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</si>
  <si>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</si>
  <si>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</si>
  <si>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</si>
  <si>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</si>
  <si>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</si>
  <si>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</si>
  <si>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</si>
  <si>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</si>
  <si>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</si>
  <si>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</si>
  <si>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</si>
  <si>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</si>
  <si>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</si>
  <si>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</si>
  <si>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</si>
  <si>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</si>
  <si>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</si>
  <si>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</si>
  <si>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</si>
  <si>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</si>
  <si>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</si>
  <si>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</si>
  <si>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</si>
  <si>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</si>
  <si>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</si>
  <si>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</si>
  <si>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</si>
  <si>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</si>
  <si>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</si>
  <si>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</si>
  <si>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</si>
  <si>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</si>
  <si>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</si>
  <si>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</si>
  <si>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</si>
  <si>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</si>
  <si>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</si>
  <si>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</si>
  <si>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</si>
  <si>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</si>
  <si>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</si>
  <si>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</si>
  <si>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</si>
  <si>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</si>
  <si>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</si>
  <si>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</si>
  <si>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</si>
  <si>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</si>
  <si>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</si>
  <si>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</si>
  <si>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</si>
  <si>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</si>
  <si>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</si>
  <si>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</si>
  <si>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</si>
  <si>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</si>
  <si>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</si>
  <si>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</si>
  <si>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</si>
  <si>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</si>
  <si>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</si>
  <si>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</si>
  <si>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</si>
  <si>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</si>
  <si>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</si>
  <si>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</si>
  <si>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</si>
  <si>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</si>
  <si>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</si>
  <si>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</si>
  <si>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</si>
  <si>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</si>
  <si>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</si>
  <si>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</si>
  <si>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</si>
  <si>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</si>
  <si>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</si>
  <si>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</si>
  <si>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</si>
  <si>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</si>
  <si>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</si>
  <si>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</si>
  <si>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</si>
  <si>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</si>
  <si>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</si>
  <si>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</si>
  <si>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</si>
  <si>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</si>
  <si>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</si>
  <si>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</si>
  <si>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</si>
  <si>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</si>
  <si>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</si>
  <si>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</si>
  <si>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</si>
  <si>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</si>
  <si>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</si>
  <si>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</si>
  <si>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</si>
  <si>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</si>
  <si>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</si>
  <si>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</si>
  <si>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</si>
  <si>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 xml:space="preserve">   Products sales </t>
  </si>
  <si>
    <t xml:space="preserve">   Services sales</t>
  </si>
  <si>
    <t xml:space="preserve">   Net Sales</t>
  </si>
  <si>
    <t xml:space="preserve">   Gross profit</t>
  </si>
  <si>
    <t>Current Term debt</t>
  </si>
  <si>
    <t>Margins as %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</si>
</sst>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165" fontId="0" fillId="0" borderId="0" xfId="0" applyNumberFormat="1"/>
    <xf numFmtId="44" fontId="0" fillId="0" borderId="0" xfId="0" applyNumberFormat="1"/>
    <xf numFmtId="39" fontId="0" fillId="0" borderId="0" xfId="0" applyNumberFormat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1" zoomScale="136" zoomScaleNormal="136" workbookViewId="0">
      <selection activeCell="A22" sqref="A22: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9" zoomScale="151" zoomScaleNormal="151" workbookViewId="0">
      <selection activeCell="A16" sqref="A16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6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6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6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6" x14ac:dyDescent="0.2">
      <c r="A100" s="7" t="s">
        <v>71</v>
      </c>
      <c r="B100" s="12"/>
      <c r="C100" s="12"/>
      <c r="D100" s="12"/>
    </row>
    <row r="101" spans="1:6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6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6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6" x14ac:dyDescent="0.2">
      <c r="A104" s="1" t="s">
        <v>74</v>
      </c>
      <c r="B104" s="12">
        <v>5465</v>
      </c>
      <c r="C104" s="12">
        <v>20393</v>
      </c>
      <c r="D104" s="12">
        <v>16091</v>
      </c>
      <c r="F104" s="12"/>
    </row>
    <row r="105" spans="1:6" x14ac:dyDescent="0.2">
      <c r="A105" s="1" t="s">
        <v>75</v>
      </c>
      <c r="B105" s="12">
        <v>-9543</v>
      </c>
      <c r="C105" s="12">
        <v>-8750</v>
      </c>
      <c r="D105" s="12">
        <v>-12629</v>
      </c>
      <c r="F105" s="28"/>
    </row>
    <row r="106" spans="1:6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6" x14ac:dyDescent="0.2">
      <c r="A107" s="1" t="s">
        <v>61</v>
      </c>
      <c r="B107" s="12">
        <v>-160</v>
      </c>
      <c r="C107" s="12">
        <v>976</v>
      </c>
      <c r="D107" s="12">
        <v>754</v>
      </c>
      <c r="F107" s="28"/>
    </row>
    <row r="108" spans="1:6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6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6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6" ht="16" thickTop="1" x14ac:dyDescent="0.2">
      <c r="B111" s="12"/>
      <c r="C111" s="12"/>
      <c r="D111" s="12"/>
    </row>
    <row r="112" spans="1:6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tabSelected="1" topLeftCell="A75" zoomScale="126" zoomScaleNormal="126" workbookViewId="0">
      <selection activeCell="E88" sqref="E8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20.1640625" bestFit="1" customWidth="1"/>
    <col min="4" max="4" width="19.1640625" customWidth="1"/>
    <col min="5" max="5" width="19.66406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5">
        <f>('Financial Statements'!B42)/('Financial Statements'!B56)</f>
        <v>0.87935602862672257</v>
      </c>
      <c r="D5" s="25">
        <f>('Financial Statements'!C42)/('Financial Statements'!C56)</f>
        <v>1.0745531195957954</v>
      </c>
      <c r="E5" s="25">
        <f>('Financial Statements'!D42)/('Financial Statements'!D56)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25">
        <f>('Financial Statements'!B42-'Financial Statements'!B39)/('Financial Statements'!B56)</f>
        <v>0.84723539114961488</v>
      </c>
      <c r="D6" s="25">
        <f>('Financial Statements'!C42-'Financial Statements'!C39)/('Financial Statements'!C56)</f>
        <v>1.0221149018576519</v>
      </c>
      <c r="E6" s="25">
        <f>('Financial Statements'!D42-'Financial Statements'!D39)/('Financial Statements'!D56)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 s="25">
        <f>('Financial Statements'!B36+'Financial Statements'!B37)/'Financial Statements'!B56</f>
        <v>0.31369900377966253</v>
      </c>
      <c r="D7" s="25">
        <f>('Financial Statements'!C36+'Financial Statements'!C37)/'Financial Statements'!C56</f>
        <v>0.49919111259872012</v>
      </c>
      <c r="E7" s="25">
        <f>('Financial Statements'!D36+'Financial Statements'!D37)/'Financial Statements'!D56</f>
        <v>0.86290230757552755</v>
      </c>
    </row>
    <row r="8" spans="1:10" x14ac:dyDescent="0.2">
      <c r="A8" s="18">
        <f t="shared" si="0"/>
        <v>1.4000000000000004</v>
      </c>
      <c r="B8" s="1" t="s">
        <v>103</v>
      </c>
      <c r="C8" s="26">
        <f>('Financial Statements'!B36+'Financial Statements'!B37+'Financial Statements'!B38+'Financial Statements'!B40)/(('Financial Statements'!B17)/365)</f>
        <v>776.53403447268477</v>
      </c>
      <c r="D8" s="26">
        <f>('Financial Statements'!C36+'Financial Statements'!C37+'Financial Statements'!C38+'Financial Statements'!C40)/(('Financial Statements'!C17)/365)</f>
        <v>949.32269236903869</v>
      </c>
      <c r="E8" s="26">
        <f>('Financial Statements'!D36+'Financial Statements'!D37+'Financial Statements'!D38+'Financial Statements'!D40)/(('Financial Statements'!D17)/365)</f>
        <v>1211.8966587359057</v>
      </c>
    </row>
    <row r="9" spans="1:10" x14ac:dyDescent="0.2">
      <c r="A9" s="18">
        <f t="shared" si="0"/>
        <v>1.5000000000000004</v>
      </c>
      <c r="B9" s="1" t="s">
        <v>104</v>
      </c>
      <c r="C9" s="26">
        <f>('Financial Statements'!B39)/(('Financial Statements'!B8)/365)</f>
        <v>4.57814306871437</v>
      </c>
      <c r="D9" s="26">
        <f>('Financial Statements'!C39)/(('Financial Statements'!C8)/365)</f>
        <v>6.5653045101785859</v>
      </c>
      <c r="E9" s="26">
        <f>('Financial Statements'!D39)/(('Financial Statements'!D8)/365)</f>
        <v>5.3995774365699507</v>
      </c>
    </row>
    <row r="10" spans="1:10" x14ac:dyDescent="0.2">
      <c r="A10" s="18">
        <f t="shared" si="0"/>
        <v>1.6000000000000005</v>
      </c>
      <c r="B10" s="1" t="s">
        <v>105</v>
      </c>
      <c r="C10" s="26">
        <f>('Financial Statements'!B51)/(('Financial Statements'!B8)/365)</f>
        <v>59.346470450995113</v>
      </c>
      <c r="D10" s="26">
        <f>('Financial Statements'!C51)/(('Financial Statements'!C8)/365)</f>
        <v>54.640694664272026</v>
      </c>
      <c r="E10" s="26">
        <f>('Financial Statements'!D51)/(('Financial Statements'!D8)/365)</f>
        <v>56.237509789993261</v>
      </c>
    </row>
    <row r="11" spans="1:10" x14ac:dyDescent="0.2">
      <c r="A11" s="18">
        <f t="shared" si="0"/>
        <v>1.7000000000000006</v>
      </c>
      <c r="B11" s="1" t="s">
        <v>106</v>
      </c>
      <c r="C11" s="26">
        <f>('Financial Statements'!B38+'Financial Statements'!B40)/(('Financial Statements'!B8)/365)</f>
        <v>56.400204905560855</v>
      </c>
      <c r="D11" s="26">
        <f>('Financial Statements'!C38+'Financial Statements'!C40)/(('Financial Statements'!C8)/365)</f>
        <v>51.390968708397914</v>
      </c>
      <c r="E11" s="26">
        <f>('Financial Statements'!D38+'Financial Statements'!D40)/(('Financial Statements'!D8)/365)</f>
        <v>49.787534378813547</v>
      </c>
    </row>
    <row r="12" spans="1:10" x14ac:dyDescent="0.2">
      <c r="A12" s="18">
        <f t="shared" si="0"/>
        <v>1.8000000000000007</v>
      </c>
      <c r="B12" s="1" t="s">
        <v>107</v>
      </c>
      <c r="C12" s="26">
        <f>(C11+C9)-C10</f>
        <v>1.6318775232801102</v>
      </c>
      <c r="D12" s="26">
        <f t="shared" ref="D12:E12" si="1">(D11+D9)-D10</f>
        <v>3.3155785543044729</v>
      </c>
      <c r="E12" s="26">
        <f t="shared" si="1"/>
        <v>-1.0503979746097656</v>
      </c>
    </row>
    <row r="13" spans="1:10" x14ac:dyDescent="0.2">
      <c r="A13" s="18">
        <f t="shared" si="0"/>
        <v>1.9000000000000008</v>
      </c>
      <c r="B13" s="1" t="s">
        <v>108</v>
      </c>
      <c r="C13" s="27">
        <f>('Financial Statements'!B42-'Financial Statements'!B56)/'Financial Statements'!B8</f>
        <v>-4.711052727678481E-2</v>
      </c>
      <c r="D13" s="27">
        <f>('Financial Statements'!C42-'Financial Statements'!C56)/'Financial Statements'!C8</f>
        <v>2.557289573748623E-2</v>
      </c>
      <c r="E13" s="27">
        <f>('Financial Statements'!D42-'Financial Statements'!D56)/'Financial Statements'!D8</f>
        <v>0.13959528623208203</v>
      </c>
    </row>
    <row r="14" spans="1:10" x14ac:dyDescent="0.2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>
        <f>('Financial Statements'!B8-'Financial Statements'!B12)</f>
        <v>170782</v>
      </c>
      <c r="D17">
        <f>('Financial Statements'!C8-'Financial Statements'!C12)</f>
        <v>152836</v>
      </c>
      <c r="E17">
        <f>('Financial Statements'!D8-'Financial Statements'!D12)</f>
        <v>104956</v>
      </c>
    </row>
    <row r="18" spans="1:5" x14ac:dyDescent="0.2">
      <c r="A18" s="18">
        <f>+A17+0.1</f>
        <v>2.2000000000000002</v>
      </c>
      <c r="B18" s="1" t="s">
        <v>111</v>
      </c>
      <c r="C18" s="27">
        <f>('Financial Statements'!B18+'Financial Statements'!B79)/'Financial Statements'!B8</f>
        <v>0.3310467428130896</v>
      </c>
      <c r="D18" s="27">
        <f>('Financial Statements'!C18+'Financial Statements'!C79)/'Financial Statements'!C8</f>
        <v>0.32866979938056462</v>
      </c>
      <c r="E18" s="27">
        <f>('Financial Statements'!D18+'Financial Statements'!D79)/'Financial Statements'!D8</f>
        <v>0.2817478097736007</v>
      </c>
    </row>
    <row r="19" spans="1:5" x14ac:dyDescent="0.2">
      <c r="A19" s="18"/>
      <c r="B19" s="3" t="s">
        <v>112</v>
      </c>
      <c r="C19">
        <f>('Financial Statements'!B18+'Financial Statements'!B79)</f>
        <v>130541</v>
      </c>
      <c r="D19">
        <f>('Financial Statements'!C18+'Financial Statements'!C79)</f>
        <v>120233</v>
      </c>
      <c r="E19">
        <f>('Financial Statements'!D18+'Financial Statements'!D79)</f>
        <v>77344</v>
      </c>
    </row>
    <row r="20" spans="1:5" x14ac:dyDescent="0.2">
      <c r="A20" s="18">
        <f>+A18+0.1</f>
        <v>2.3000000000000003</v>
      </c>
      <c r="B20" s="1" t="s">
        <v>113</v>
      </c>
      <c r="C20" s="27">
        <f>('Financial Statements'!B18)/'Financial Statements'!B8</f>
        <v>0.30288744395528594</v>
      </c>
      <c r="D20" s="27">
        <f>('Financial Statements'!C18)/'Financial Statements'!C8</f>
        <v>0.29782377527561593</v>
      </c>
      <c r="E20" s="27">
        <f>('Financial Statements'!D18)/'Financial Statements'!D8</f>
        <v>0.24147314354406862</v>
      </c>
    </row>
    <row r="21" spans="1:5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 s="27">
        <f>('Financial Statements'!B22)/'Financial Statements'!B8</f>
        <v>0.25309640705199732</v>
      </c>
      <c r="D22" s="27">
        <f>('Financial Statements'!C22)/'Financial Statements'!C8</f>
        <v>0.25881793355694238</v>
      </c>
      <c r="E22" s="27">
        <f>('Financial Statements'!D22)/'Financial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</row>
    <row r="26" spans="1:5" x14ac:dyDescent="0.2">
      <c r="A26" s="18">
        <f t="shared" ref="A26:A30" si="2">+A25+0.1</f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</row>
    <row r="27" spans="1:5" x14ac:dyDescent="0.2">
      <c r="A27" s="18">
        <f t="shared" si="2"/>
        <v>3.3000000000000003</v>
      </c>
      <c r="B27" s="1" t="s">
        <v>119</v>
      </c>
      <c r="C27" s="25">
        <f>'Financial Statements'!B59/('Financial Statements'!B59+'Financial Statements'!B68)</f>
        <v>0.66135359651409131</v>
      </c>
      <c r="D27" s="25">
        <f>'Financial Statements'!C59/('Financial Statements'!C59+'Financial Statements'!C68)</f>
        <v>0.63361518269878514</v>
      </c>
      <c r="E27" s="25">
        <f>'Financial Statements'!D59/('Financial Statements'!D59+'Financial Statements'!D68)</f>
        <v>0.60160603880345842</v>
      </c>
    </row>
    <row r="28" spans="1:5" x14ac:dyDescent="0.2">
      <c r="A28" s="18">
        <f t="shared" si="2"/>
        <v>3.4000000000000004</v>
      </c>
      <c r="B28" s="1" t="s">
        <v>120</v>
      </c>
      <c r="C28" s="26">
        <f>C21/'Financial Statements'!B114</f>
        <v>41.68830715532286</v>
      </c>
      <c r="D28" s="26">
        <f>D21/'Financial Statements'!C114</f>
        <v>40.546706363974693</v>
      </c>
      <c r="E28" s="26">
        <f>E21/'Financial Statements'!D114</f>
        <v>22.081279147235175</v>
      </c>
    </row>
    <row r="29" spans="1:5" x14ac:dyDescent="0.2">
      <c r="A29" s="18">
        <f t="shared" si="2"/>
        <v>3.5000000000000004</v>
      </c>
      <c r="B29" s="1" t="s">
        <v>121</v>
      </c>
      <c r="C29" s="25">
        <f>'Financial Statements'!B18/('Financial Statements'!B55+'Financial Statements'!B54+'Financial Statements'!B114)</f>
        <v>4.981730969760167</v>
      </c>
      <c r="D29" s="25">
        <f>'Financial Statements'!C18/('Financial Statements'!C55+'Financial Statements'!C54+'Financial Statements'!C114)</f>
        <v>5.9534972677595626</v>
      </c>
      <c r="E29" s="25">
        <f>'Financial Statements'!D18/('Financial Statements'!D55+'Financial Statements'!D54+'Financial Statements'!D114)</f>
        <v>3.9525371176435513</v>
      </c>
    </row>
    <row r="30" spans="1:5" x14ac:dyDescent="0.2">
      <c r="A30" s="18">
        <f t="shared" si="2"/>
        <v>3.6000000000000005</v>
      </c>
      <c r="B30" s="1" t="s">
        <v>122</v>
      </c>
      <c r="C30" s="25">
        <f>(C31*1000)/'Financial Statements'!B28</f>
        <v>5.2533352231823711</v>
      </c>
      <c r="D30" s="25">
        <f>(D31*1000)/'Financial Statements'!C28</f>
        <v>4.4877179665078737</v>
      </c>
      <c r="E30" s="25">
        <f>(E31*1000)/'Financial Statements'!D28</f>
        <v>6.3409198449996103</v>
      </c>
    </row>
    <row r="31" spans="1:5" x14ac:dyDescent="0.2">
      <c r="A31" s="18"/>
      <c r="B31" s="3" t="s">
        <v>123</v>
      </c>
      <c r="C31">
        <f>'Financial Statements'!B22+'Financial Statements'!B79+('Financial Statements'!B106-'Financial Statements'!B105)+'Financial Statements'!B96-(('List of Ratios'!D14-'List of Ratios'!C14))</f>
        <v>85765</v>
      </c>
      <c r="D31">
        <f>'Financial Statements'!C22+'Financial Statements'!C79+('Financial Statements'!C106-'Financial Statements'!C105)+'Financial Statements'!C96-(('List of Ratios'!E14-'List of Ratios'!D14))</f>
        <v>75685</v>
      </c>
      <c r="E31">
        <f>'Financial Statements'!D22+'Financial Statements'!D79+('Financial Statements'!D106-'Financial Statements'!D105)+'Financial Statements'!D96-(('List of Ratios'!F14-'List of Ratios'!E14))</f>
        <v>111145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 s="25">
        <f>'Financial Statements'!B8/'Financial Statements'!B48</f>
        <v>1.1178523337727317</v>
      </c>
      <c r="D34" s="25">
        <f>'Financial Statements'!C8/'Financial Statements'!C48</f>
        <v>1.0422077367080529</v>
      </c>
      <c r="E34" s="25">
        <f>'Financial Statements'!D8/'Financial Statements'!D48</f>
        <v>0.84756150274168851</v>
      </c>
    </row>
    <row r="35" spans="1:5" x14ac:dyDescent="0.2">
      <c r="A35" s="18">
        <f t="shared" ref="A35:A37" si="3">+A34+0.1</f>
        <v>4.1999999999999993</v>
      </c>
      <c r="B35" s="1" t="s">
        <v>126</v>
      </c>
      <c r="C35" s="25">
        <f>'Financial Statements'!B8/'Financial Statements'!B45</f>
        <v>9.3626801529073767</v>
      </c>
      <c r="D35" s="25">
        <f>'Financial Statements'!C8/'Financial Statements'!C45</f>
        <v>9.2752789046653152</v>
      </c>
      <c r="E35" s="25">
        <f>'Financial Statements'!D8/'Financial Statements'!D45</f>
        <v>7.4665451776097482</v>
      </c>
    </row>
    <row r="36" spans="1:5" x14ac:dyDescent="0.2">
      <c r="A36" s="18">
        <f t="shared" si="3"/>
        <v>4.2999999999999989</v>
      </c>
      <c r="B36" s="1" t="s">
        <v>127</v>
      </c>
      <c r="C36" s="25">
        <f>'Financial Statements'!B8/'Financial Statements'!B39</f>
        <v>79.726647796198947</v>
      </c>
      <c r="D36" s="25">
        <f>'Financial Statements'!C8/'Financial Statements'!C39</f>
        <v>55.595288753799394</v>
      </c>
      <c r="E36" s="25">
        <f>'Financial Statements'!D8/'Financial Statements'!D39</f>
        <v>67.597882295001227</v>
      </c>
    </row>
    <row r="37" spans="1:5" x14ac:dyDescent="0.2">
      <c r="A37" s="18">
        <f t="shared" si="3"/>
        <v>4.3999999999999986</v>
      </c>
      <c r="B37" s="1" t="s">
        <v>128</v>
      </c>
      <c r="C37" s="27">
        <f>'Financial Statements'!B22/'Financial Statements'!B48</f>
        <v>0.28292440929256851</v>
      </c>
      <c r="D37" s="27">
        <f>'Financial Statements'!C22/'Financial Statements'!C48</f>
        <v>0.26974205275183616</v>
      </c>
      <c r="E37" s="27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 s="25">
        <f>230.54/C41</f>
        <v>37.711835438413672</v>
      </c>
      <c r="D40" s="25">
        <f t="shared" ref="D40:E40" si="4">230.54/D41</f>
        <v>41.065044637304602</v>
      </c>
      <c r="E40" s="25">
        <f t="shared" si="4"/>
        <v>70.38641472122066</v>
      </c>
    </row>
    <row r="41" spans="1:5" x14ac:dyDescent="0.2">
      <c r="A41" s="18">
        <f t="shared" ref="A41:A44" si="5">+A40+0.1</f>
        <v>5.1999999999999993</v>
      </c>
      <c r="B41" s="3" t="s">
        <v>131</v>
      </c>
      <c r="C41" s="25">
        <f>('Financial Statements'!B22*1000)/'Financial Statements'!B28</f>
        <v>6.1132002014722815</v>
      </c>
      <c r="D41" s="25">
        <f>('Financial Statements'!C22*1000)/'Financial Statements'!C28</f>
        <v>5.6140204408927197</v>
      </c>
      <c r="E41" s="25">
        <f>('Financial Statements'!D22*1000)/'Financial Statements'!D28</f>
        <v>3.2753479618630856</v>
      </c>
    </row>
    <row r="42" spans="1:5" x14ac:dyDescent="0.2">
      <c r="A42" s="18">
        <f t="shared" si="5"/>
        <v>5.2999999999999989</v>
      </c>
      <c r="B42" s="1" t="s">
        <v>132</v>
      </c>
      <c r="C42" s="25">
        <f>(C40*'Financial Statements'!B28)/('Financial Statements'!B68*1000)</f>
        <v>12.150232860856631</v>
      </c>
      <c r="D42" s="25">
        <f>(D40*'Financial Statements'!C28)/('Financial Statements'!C68*1000)</f>
        <v>10.977312593747447</v>
      </c>
      <c r="E42" s="25">
        <f>(E40*'Financial Statements'!D28)/('Financial Statements'!D68*1000)</f>
        <v>18.882262353667887</v>
      </c>
    </row>
    <row r="43" spans="1:5" x14ac:dyDescent="0.2">
      <c r="A43" s="18">
        <f t="shared" si="5"/>
        <v>5.3999999999999986</v>
      </c>
      <c r="B43" s="3" t="s">
        <v>133</v>
      </c>
      <c r="C43" s="25">
        <f>('Financial Statements'!B68*1000)/'Financial Statements'!B28</f>
        <v>3.1037952827971447</v>
      </c>
      <c r="D43" s="25">
        <f>('Financial Statements'!C68*1000)/'Financial Statements'!C28</f>
        <v>3.740901453484597</v>
      </c>
      <c r="E43" s="25">
        <f>('Financial Statements'!D68*1000)/'Financial Statements'!D28</f>
        <v>3.7276473233382479</v>
      </c>
    </row>
    <row r="44" spans="1:5" x14ac:dyDescent="0.2">
      <c r="A44" s="18">
        <f t="shared" si="5"/>
        <v>5.4999999999999982</v>
      </c>
      <c r="B44" s="1" t="s">
        <v>134</v>
      </c>
      <c r="C44" s="25">
        <f>-('Financial Statements'!B102)/'Financial Statements'!B22</f>
        <v>0.14870294480125848</v>
      </c>
      <c r="D44" s="25">
        <f>-('Financial Statements'!C102)/'Financial Statements'!C22</f>
        <v>0.15279890156316012</v>
      </c>
      <c r="E44" s="25">
        <f>-('Financial Statements'!D102)/'Financial Statements'!D22</f>
        <v>0.24526658654264863</v>
      </c>
    </row>
    <row r="45" spans="1:5" x14ac:dyDescent="0.2">
      <c r="A45" s="18"/>
      <c r="B45" s="3" t="s">
        <v>135</v>
      </c>
      <c r="C45" s="25">
        <f>-(('Financial Statements'!B102)*1000)/'Financial Statements'!B28</f>
        <v>0.90905087211857483</v>
      </c>
      <c r="D45" s="25">
        <f>-(('Financial Statements'!C102)*1000)/'Financial Statements'!C28</f>
        <v>0.85781615672153544</v>
      </c>
      <c r="E45" s="25">
        <f>-(('Financial Statements'!D102)*1000)/'Financial Statements'!D28</f>
        <v>0.80333341434558025</v>
      </c>
    </row>
    <row r="46" spans="1:5" x14ac:dyDescent="0.2">
      <c r="A46" s="18">
        <f>+A44+0.1</f>
        <v>5.5999999999999979</v>
      </c>
      <c r="B46" s="1" t="s">
        <v>136</v>
      </c>
      <c r="C46" s="27">
        <f>C45/230.54</f>
        <v>3.943137295560748E-3</v>
      </c>
      <c r="D46" s="27">
        <f t="shared" ref="D46:E46" si="6">D45/230.54</f>
        <v>3.7208994392362951E-3</v>
      </c>
      <c r="E46" s="27">
        <f t="shared" si="6"/>
        <v>3.4845728044833012E-3</v>
      </c>
    </row>
    <row r="47" spans="1:5" x14ac:dyDescent="0.2">
      <c r="A47" s="18">
        <f t="shared" ref="A47:A50" si="7">+A45+0.1</f>
        <v>0.1</v>
      </c>
      <c r="B47" s="1" t="s">
        <v>137</v>
      </c>
      <c r="C47" s="27">
        <f>'Financial Statements'!B22/'Financial Statements'!B68</f>
        <v>1.9695887275023682</v>
      </c>
      <c r="D47" s="27">
        <f>'Financial Statements'!C22/'Financial Statements'!C68</f>
        <v>1.5007132667617689</v>
      </c>
      <c r="E47" s="27">
        <f>'Financial Statements'!D22/'Financial Statements'!D68</f>
        <v>0.87866358530127486</v>
      </c>
    </row>
    <row r="48" spans="1:5" x14ac:dyDescent="0.2">
      <c r="A48" s="18">
        <f t="shared" si="7"/>
        <v>5.6999999999999975</v>
      </c>
      <c r="B48" s="1" t="s">
        <v>138</v>
      </c>
      <c r="C48" s="27">
        <f>(C21)/('Financial Statements'!B48-'Financial Statements'!B56)</f>
        <v>0.60087134570590572</v>
      </c>
      <c r="D48" s="27">
        <f>(D21)/('Financial Statements'!C48-'Financial Statements'!C56)</f>
        <v>0.48309913489209433</v>
      </c>
      <c r="E48" s="27">
        <f>(E21)/('Financial Statements'!D48-'Financial Statements'!D56)</f>
        <v>0.30338312829525482</v>
      </c>
    </row>
    <row r="49" spans="1:5" x14ac:dyDescent="0.2">
      <c r="A49" s="18">
        <f t="shared" si="7"/>
        <v>0.2</v>
      </c>
      <c r="B49" s="1" t="s">
        <v>128</v>
      </c>
      <c r="C49" s="27">
        <f>'Financial Statements'!B22/'Financial Statements'!B48</f>
        <v>0.28292440929256851</v>
      </c>
      <c r="D49" s="27">
        <f>'Financial Statements'!C22/'Financial Statements'!C48</f>
        <v>0.26974205275183616</v>
      </c>
      <c r="E49" s="27">
        <f>'Financial Statements'!D22/'Financial Statements'!D48</f>
        <v>0.1772557180259843</v>
      </c>
    </row>
    <row r="50" spans="1:5" x14ac:dyDescent="0.2">
      <c r="A50" s="18">
        <f t="shared" si="7"/>
        <v>5.7999999999999972</v>
      </c>
      <c r="B50" s="1" t="s">
        <v>139</v>
      </c>
      <c r="C50" s="30">
        <f>(C19*1000000)/C51</f>
        <v>3.4003311060246177E-2</v>
      </c>
      <c r="D50" s="30">
        <f t="shared" ref="D50:E50" si="8">(D19*1000000)/D51</f>
        <v>3.0344976448751844E-2</v>
      </c>
      <c r="E50" s="30">
        <f t="shared" si="8"/>
        <v>1.8857006320575045E-2</v>
      </c>
    </row>
    <row r="51" spans="1:5" x14ac:dyDescent="0.2">
      <c r="A51" s="18"/>
      <c r="B51" s="3" t="s">
        <v>140</v>
      </c>
      <c r="C51" s="29">
        <f>(230.54*'Financial Statements'!B28*1000)+('Financial Statements'!B59*1000000)-('Financial Statements'!B36*1000000)</f>
        <v>3839067312259.9995</v>
      </c>
      <c r="D51" s="29">
        <f>(230.54*'Financial Statements'!C28*1000)+('Financial Statements'!C59*1000000)-('Financial Statements'!C36*1000000)</f>
        <v>3962204426259.9995</v>
      </c>
      <c r="E51" s="29">
        <f>(230.54*'Financial Statements'!D28*1000)+('Financial Statements'!D59*1000000)-('Financial Statements'!D36*1000000)</f>
        <v>4101605455560</v>
      </c>
    </row>
    <row r="54" spans="1:5" x14ac:dyDescent="0.2">
      <c r="B54" s="17" t="s">
        <v>150</v>
      </c>
    </row>
    <row r="55" spans="1:5" x14ac:dyDescent="0.2">
      <c r="B55" t="s">
        <v>151</v>
      </c>
      <c r="C55" s="27">
        <f>('Financial Statements'!B6-'Financial Statements'!C6)/'Financial Statements'!C6</f>
        <v>6.3239764351428418E-2</v>
      </c>
      <c r="D55" s="27">
        <f>('Financial Statements'!C6-'Financial Statements'!D6)/'Financial Statements'!D6</f>
        <v>0.34720743656765435</v>
      </c>
    </row>
    <row r="56" spans="1:5" x14ac:dyDescent="0.2">
      <c r="B56" t="s">
        <v>152</v>
      </c>
      <c r="C56" s="27">
        <f>('Financial Statements'!B7-'Financial Statements'!C7)/'Financial Statements'!C7</f>
        <v>0.14181951041286078</v>
      </c>
      <c r="D56" s="27">
        <f>('Financial Statements'!C7-'Financial Statements'!D7)/'Financial Statements'!D7</f>
        <v>0.27259708376729652</v>
      </c>
    </row>
    <row r="57" spans="1:5" x14ac:dyDescent="0.2">
      <c r="B57" t="s">
        <v>153</v>
      </c>
      <c r="C57" s="27">
        <f>('Financial Statements'!B8-'Financial Statements'!C8)/'Financial Statements'!C8</f>
        <v>7.7937876041846058E-2</v>
      </c>
      <c r="D57" s="27">
        <f>('Financial Statements'!C8-'Financial Statements'!D8)/'Financial Statements'!D8</f>
        <v>0.33259384733074693</v>
      </c>
    </row>
    <row r="58" spans="1:5" x14ac:dyDescent="0.2">
      <c r="B58" t="s">
        <v>154</v>
      </c>
      <c r="C58" s="27">
        <f>(C17-D17)/D17</f>
        <v>0.11741997958596143</v>
      </c>
      <c r="D58" s="27">
        <f>(D17-E17)/E17</f>
        <v>0.45619116582186819</v>
      </c>
    </row>
    <row r="59" spans="1:5" x14ac:dyDescent="0.2">
      <c r="B59" s="1" t="s">
        <v>11</v>
      </c>
      <c r="C59" s="27">
        <f>('Financial Statements'!B15-'Financial Statements'!C15)/'Financial Statements'!C15</f>
        <v>0.19791001186456147</v>
      </c>
      <c r="D59" s="27">
        <f>('Financial Statements'!C15-'Financial Statements'!D15)/'Financial Statements'!D15</f>
        <v>0.16862201365187712</v>
      </c>
    </row>
    <row r="60" spans="1:5" x14ac:dyDescent="0.2">
      <c r="B60" s="1" t="s">
        <v>12</v>
      </c>
      <c r="C60" s="27">
        <f>('Financial Statements'!B16-'Financial Statements'!C16)/'Financial Statements'!C16</f>
        <v>0.14203795567287125</v>
      </c>
      <c r="D60" s="27">
        <f>('Financial Statements'!C16-'Financial Statements'!D16)/'Financial Statements'!D16</f>
        <v>0.10328379192608958</v>
      </c>
    </row>
    <row r="61" spans="1:5" x14ac:dyDescent="0.2">
      <c r="B61" s="1" t="s">
        <v>13</v>
      </c>
      <c r="C61" s="27">
        <f>('Financial Statements'!B17-'Financial Statements'!C17)/'Financial Statements'!C17</f>
        <v>0.16993642764372138</v>
      </c>
      <c r="D61" s="27">
        <f>('Financial Statements'!C17-'Financial Statements'!D17)/'Financial Statements'!D17</f>
        <v>0.13496948381090307</v>
      </c>
    </row>
    <row r="62" spans="1:5" x14ac:dyDescent="0.2">
      <c r="B62" s="1" t="s">
        <v>26</v>
      </c>
      <c r="C62" s="27">
        <f>('Financial Statements'!B36-'Financial Statements'!C36)/'Financial Statements'!C36</f>
        <v>-0.32323983972524328</v>
      </c>
      <c r="D62" s="27">
        <f>('Financial Statements'!C36-'Financial Statements'!D36)/'Financial Statements'!D36</f>
        <v>-8.0913299663299659E-2</v>
      </c>
    </row>
    <row r="63" spans="1:5" x14ac:dyDescent="0.2">
      <c r="B63" s="1" t="s">
        <v>28</v>
      </c>
      <c r="C63" s="27">
        <f>('Financial Statements'!B38-'Financial Statements'!C38)/'Financial Statements'!C38</f>
        <v>7.2532156176269125E-2</v>
      </c>
      <c r="D63" s="27">
        <f>('Financial Statements'!C38-'Financial Statements'!D38)/'Financial Statements'!D38</f>
        <v>0.63014888337468977</v>
      </c>
    </row>
    <row r="64" spans="1:5" x14ac:dyDescent="0.2">
      <c r="B64" s="1" t="s">
        <v>29</v>
      </c>
      <c r="C64" s="27">
        <f>('Financial Statements'!B39-'Financial Statements'!C39)/'Financial Statements'!C39</f>
        <v>-0.24832826747720366</v>
      </c>
      <c r="D64" s="27">
        <f>('Financial Statements'!C39-'Financial Statements'!D39)/'Financial Statements'!D39</f>
        <v>0.62029056882541245</v>
      </c>
    </row>
    <row r="65" spans="2:5" x14ac:dyDescent="0.2">
      <c r="B65" s="1" t="s">
        <v>31</v>
      </c>
      <c r="C65" s="27">
        <f>('Financial Statements'!B42-'Financial Statements'!C42)/'Financial Statements'!C42</f>
        <v>4.2199412619775131E-3</v>
      </c>
      <c r="D65" s="27">
        <f>('Financial Statements'!C42-'Financial Statements'!D42)/'Financial Statements'!D42</f>
        <v>-6.176894226687913E-2</v>
      </c>
    </row>
    <row r="66" spans="2:5" x14ac:dyDescent="0.2">
      <c r="B66" s="1" t="s">
        <v>32</v>
      </c>
      <c r="C66" s="27">
        <f>('Financial Statements'!B45-'Financial Statements'!C45)/'Financial Statements'!C45</f>
        <v>6.7875253549695744E-2</v>
      </c>
      <c r="D66" s="27">
        <f>('Financial Statements'!C45-'Financial Statements'!D45)/'Financial Statements'!D45</f>
        <v>7.2730239895555673E-2</v>
      </c>
    </row>
    <row r="67" spans="2:5" x14ac:dyDescent="0.2">
      <c r="B67" s="1" t="s">
        <v>33</v>
      </c>
      <c r="C67" s="27">
        <f>('Financial Statements'!B48-'Financial Statements'!C48)/'Financial Statements'!C48</f>
        <v>4.9942735369029236E-3</v>
      </c>
      <c r="D67" s="27">
        <f>('Financial Statements'!C48-'Financial Statements'!D48)/'Financial Statements'!D48</f>
        <v>8.3714123400681711E-2</v>
      </c>
    </row>
    <row r="68" spans="2:5" x14ac:dyDescent="0.2">
      <c r="B68" s="1" t="s">
        <v>35</v>
      </c>
      <c r="C68" s="27">
        <f>('Financial Statements'!B51-'Financial Statements'!C51)/'Financial Statements'!C51</f>
        <v>0.17077223672917846</v>
      </c>
      <c r="D68" s="27">
        <f>('Financial Statements'!C51-'Financial Statements'!D51)/'Financial Statements'!D51</f>
        <v>0.29475600529600909</v>
      </c>
    </row>
    <row r="69" spans="2:5" x14ac:dyDescent="0.2">
      <c r="B69" s="1" t="s">
        <v>155</v>
      </c>
      <c r="C69" s="27">
        <f>('Financial Statements'!B55-'Financial Statements'!C55)/'Financial Statements'!C55</f>
        <v>0.15759908457297409</v>
      </c>
      <c r="D69" s="27">
        <f>('Financial Statements'!C55-'Financial Statements'!D55)/'Financial Statements'!D55</f>
        <v>9.5748318705117977E-2</v>
      </c>
    </row>
    <row r="70" spans="2:5" x14ac:dyDescent="0.2">
      <c r="B70" s="1" t="s">
        <v>40</v>
      </c>
      <c r="C70" s="27">
        <f>('Financial Statements'!B56-'Financial Statements'!C56)/'Financial Statements'!C56</f>
        <v>0.22713398841258836</v>
      </c>
      <c r="D70" s="27">
        <f>('Financial Statements'!C56-'Financial Statements'!D56)/'Financial Statements'!D56</f>
        <v>0.19061219067860938</v>
      </c>
    </row>
    <row r="71" spans="2:5" x14ac:dyDescent="0.2">
      <c r="B71" s="1" t="s">
        <v>39</v>
      </c>
      <c r="C71" s="27">
        <f>('Financial Statements'!B59-'Financial Statements'!C59)/'Financial Statements'!C59</f>
        <v>-9.3001301486627677E-2</v>
      </c>
      <c r="D71" s="27">
        <f>('Financial Statements'!C59-'Financial Statements'!D59)/'Financial Statements'!D59</f>
        <v>0.1058003182421681</v>
      </c>
    </row>
    <row r="72" spans="2:5" x14ac:dyDescent="0.2">
      <c r="B72" s="1" t="s">
        <v>41</v>
      </c>
      <c r="C72" s="27">
        <f>('Financial Statements'!B62-'Financial Statements'!C62)/'Financial Statements'!C62</f>
        <v>4.9219900525160468E-2</v>
      </c>
      <c r="D72" s="27">
        <f>('Financial Statements'!C62-'Financial Statements'!D62)/'Financial Statements'!D62</f>
        <v>0.11356841449783213</v>
      </c>
    </row>
    <row r="73" spans="2:5" x14ac:dyDescent="0.2">
      <c r="B73" s="1" t="s">
        <v>45</v>
      </c>
      <c r="C73" s="27">
        <f>('Financial Statements'!B68-'Financial Statements'!C68)/'Financial Statements'!C68</f>
        <v>-0.19682992550324932</v>
      </c>
      <c r="D73" s="27">
        <f>('Financial Statements'!C68-'Financial Statements'!D68)/'Financial Statements'!D68</f>
        <v>-3.4420483937617659E-2</v>
      </c>
    </row>
    <row r="76" spans="2:5" x14ac:dyDescent="0.2">
      <c r="B76" s="17" t="s">
        <v>156</v>
      </c>
    </row>
    <row r="77" spans="2:5" x14ac:dyDescent="0.2">
      <c r="B77" s="1" t="s">
        <v>146</v>
      </c>
      <c r="C77" s="27">
        <f>'Financial Statements'!B12/'Financial Statements'!B8</f>
        <v>0.56690369438639909</v>
      </c>
      <c r="D77" s="27">
        <f>'Financial Statements'!C12/'Financial Statements'!C8</f>
        <v>0.58220640374832222</v>
      </c>
      <c r="E77" s="27">
        <f>'Financial Statements'!D12/'Financial Statements'!D8</f>
        <v>0.61766752272189129</v>
      </c>
    </row>
    <row r="78" spans="2:5" x14ac:dyDescent="0.2">
      <c r="B78" s="1" t="s">
        <v>89</v>
      </c>
      <c r="C78" s="27">
        <f>C17/'Financial Statements'!B8</f>
        <v>0.43309630561360085</v>
      </c>
      <c r="D78" s="27">
        <f>D17/'Financial Statements'!C8</f>
        <v>0.41779359625167778</v>
      </c>
      <c r="E78" s="27">
        <f>E17/'Financial Statements'!D8</f>
        <v>0.38233247727810865</v>
      </c>
    </row>
    <row r="79" spans="2:5" x14ac:dyDescent="0.2">
      <c r="B79" s="1" t="s">
        <v>11</v>
      </c>
      <c r="C79" s="27">
        <f>('Financial Statements'!B15/'Financial Statements'!B8)</f>
        <v>6.657148363798665E-2</v>
      </c>
      <c r="D79" s="27">
        <f>('Financial Statements'!C15/'Financial Statements'!C8)</f>
        <v>5.9904269074427925E-2</v>
      </c>
      <c r="E79" s="27">
        <f>('Financial Statements'!D15/'Financial Statements'!D8)</f>
        <v>6.8309564140393061E-2</v>
      </c>
    </row>
    <row r="80" spans="2:5" x14ac:dyDescent="0.2">
      <c r="B80" s="1" t="s">
        <v>12</v>
      </c>
      <c r="C80" s="27">
        <f>'Financial Statements'!B16/'Financial Statements'!B8</f>
        <v>6.3637378020328261E-2</v>
      </c>
      <c r="D80" s="27">
        <f>'Financial Statements'!C16/'Financial Statements'!C8</f>
        <v>6.006555190163388E-2</v>
      </c>
      <c r="E80" s="27">
        <f>'Financial Statements'!D16/'Financial Statements'!D8</f>
        <v>7.2549769593646979E-2</v>
      </c>
    </row>
    <row r="81" spans="2:5" x14ac:dyDescent="0.2">
      <c r="B81" s="1" t="s">
        <v>13</v>
      </c>
      <c r="C81" s="27">
        <f>'Financial Statements'!B17/'Financial Statements'!B8</f>
        <v>0.13020886165831491</v>
      </c>
      <c r="D81" s="27">
        <f>'Financial Statements'!C17/'Financial Statements'!C8</f>
        <v>0.11996982097606181</v>
      </c>
      <c r="E81" s="27">
        <f>'Financial Statements'!D17/'Financial Statements'!D8</f>
        <v>0.14085933373404003</v>
      </c>
    </row>
    <row r="82" spans="2:5" x14ac:dyDescent="0.2">
      <c r="B82" s="1" t="s">
        <v>14</v>
      </c>
      <c r="C82" s="27">
        <f>C21/'Financial Statements'!B8</f>
        <v>0.30288744395528594</v>
      </c>
      <c r="D82" s="27">
        <f>D21/'Financial Statements'!C8</f>
        <v>0.29782377527561593</v>
      </c>
      <c r="E82" s="27">
        <f>E21/'Financial Statements'!D8</f>
        <v>0.24147314354406862</v>
      </c>
    </row>
    <row r="83" spans="2:5" x14ac:dyDescent="0.2">
      <c r="B83" s="1" t="s">
        <v>93</v>
      </c>
      <c r="C83" s="27">
        <f>'Financial Statements'!B22/'Financial Statements'!B8</f>
        <v>0.25309640705199732</v>
      </c>
      <c r="D83" s="27">
        <f>'Financial Statements'!C22/'Financial Statements'!C8</f>
        <v>0.25881793355694238</v>
      </c>
      <c r="E83" s="27">
        <f>'Financial Statements'!D22/'Financial Statements'!D8</f>
        <v>0.20913611278072236</v>
      </c>
    </row>
    <row r="85" spans="2:5" x14ac:dyDescent="0.2">
      <c r="B85" s="17" t="s">
        <v>94</v>
      </c>
      <c r="C85" s="27">
        <f>'Financial Statements'!B21/'Financial Statements'!B20</f>
        <v>0.16204461684424407</v>
      </c>
      <c r="D85" s="27">
        <f>'Financial Statements'!C21/'Financial Statements'!C20</f>
        <v>0.13302260844085087</v>
      </c>
      <c r="E85" s="27">
        <f>'Financial Statements'!D21/'Financial Statements'!D20</f>
        <v>0.14428164731484103</v>
      </c>
    </row>
    <row r="86" spans="2:5" x14ac:dyDescent="0.2">
      <c r="B86" s="17" t="s">
        <v>95</v>
      </c>
      <c r="C86" s="27">
        <f>-('Financial Statements'!B96)/'Financial Statements'!B8</f>
        <v>2.7155058732831552E-2</v>
      </c>
      <c r="D86" s="27">
        <f>-('Financial Statements'!C96)/'Financial Statements'!C8</f>
        <v>3.0302036264033657E-2</v>
      </c>
      <c r="E86" s="27">
        <f>-('Financial Statements'!D96)/'Financial Statements'!D8</f>
        <v>2.6625138881299748E-2</v>
      </c>
    </row>
    <row r="87" spans="2:5" x14ac:dyDescent="0.2">
      <c r="B87" s="17" t="s">
        <v>96</v>
      </c>
      <c r="C87" s="27">
        <f>-('Financial Statements'!B96)/'Financial Statements'!B45</f>
        <v>0.25424412944891611</v>
      </c>
      <c r="D87" s="27">
        <f>-('Financial Statements'!C96)/'Financial Statements'!C45</f>
        <v>0.28105983772819471</v>
      </c>
      <c r="E87" s="27">
        <f>-('Financial Statements'!D96)/'Financial Statements'!D45</f>
        <v>0.19879780231735844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2024-07-13T01:13:16Z</dcterms:modified>
</cp:coreProperties>
</file>