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13_ncr:1_{4FB67E99-F793-F340-9F07-59DA2C050277}" xr6:coauthVersionLast="47" xr6:coauthVersionMax="47" xr10:uidLastSave="{00000000-0000-0000-0000-000000000000}"/>
  <bookViews>
    <workbookView xWindow="0" yWindow="500" windowWidth="28800" windowHeight="156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D51" i="3"/>
  <c r="E51" i="3"/>
  <c r="C51" i="3"/>
  <c r="D49" i="3"/>
  <c r="E49" i="3"/>
  <c r="C49" i="3"/>
  <c r="D48" i="3"/>
  <c r="E48" i="3"/>
  <c r="C48" i="3"/>
  <c r="D47" i="3"/>
  <c r="E47" i="3"/>
  <c r="C47" i="3"/>
  <c r="D46" i="3"/>
  <c r="E46" i="3"/>
  <c r="C46" i="3"/>
  <c r="D44" i="3"/>
  <c r="E44" i="3"/>
  <c r="C44" i="3"/>
  <c r="D45" i="3"/>
  <c r="E45" i="3"/>
  <c r="C45" i="3"/>
  <c r="D42" i="3"/>
  <c r="E42" i="3"/>
  <c r="C42" i="3"/>
  <c r="D40" i="3"/>
  <c r="E40" i="3"/>
  <c r="C40" i="3"/>
  <c r="D43" i="3"/>
  <c r="E43" i="3"/>
  <c r="C43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C31" i="2"/>
  <c r="D31" i="2"/>
  <c r="B31" i="2"/>
  <c r="D29" i="3"/>
  <c r="E29" i="3"/>
  <c r="C29" i="3"/>
  <c r="D28" i="3"/>
  <c r="E28" i="3"/>
  <c r="C28" i="3"/>
  <c r="D27" i="3"/>
  <c r="E27" i="3"/>
  <c r="C27" i="3"/>
  <c r="D25" i="3"/>
  <c r="E25" i="3"/>
  <c r="C25" i="3"/>
  <c r="D26" i="3"/>
  <c r="E26" i="3"/>
  <c r="C26" i="3"/>
  <c r="D22" i="3"/>
  <c r="E22" i="3"/>
  <c r="C22" i="3"/>
  <c r="D20" i="3"/>
  <c r="D21" i="3"/>
  <c r="E21" i="3"/>
  <c r="E20" i="3" s="1"/>
  <c r="C21" i="3"/>
  <c r="C20" i="3" s="1"/>
  <c r="D19" i="3"/>
  <c r="D18" i="3" s="1"/>
  <c r="E19" i="3"/>
  <c r="E18" i="3" s="1"/>
  <c r="C19" i="3"/>
  <c r="C18" i="3" s="1"/>
  <c r="D17" i="3"/>
  <c r="E17" i="3"/>
  <c r="C17" i="3"/>
  <c r="B13" i="1"/>
  <c r="D13" i="3"/>
  <c r="E13" i="3"/>
  <c r="D14" i="3"/>
  <c r="E14" i="3"/>
  <c r="C14" i="3"/>
  <c r="C13" i="3" s="1"/>
  <c r="E11" i="3"/>
  <c r="D11" i="3"/>
  <c r="C11" i="3"/>
  <c r="D10" i="3"/>
  <c r="E10" i="3"/>
  <c r="C10" i="3"/>
  <c r="D9" i="3"/>
  <c r="D12" i="3" s="1"/>
  <c r="E9" i="3"/>
  <c r="E12" i="3" s="1"/>
  <c r="C9" i="3"/>
  <c r="C12" i="3" s="1"/>
  <c r="C15" i="2"/>
  <c r="D15" i="2"/>
  <c r="B15" i="2"/>
  <c r="D8" i="3"/>
  <c r="E8" i="3"/>
  <c r="C8" i="3"/>
  <c r="E6" i="3"/>
  <c r="D6" i="3"/>
  <c r="C6" i="3"/>
  <c r="D7" i="3"/>
  <c r="E7" i="3"/>
  <c r="C7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<sst xmlns="http://schemas.openxmlformats.org/spreadsheetml/2006/main" count="175" uniqueCount="152">
  <si>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</si>
  <si>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</si>
  <si>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</si>
  <si>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</si>
  <si>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</si>
  <si>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</si>
  <si>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</si>
  <si>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</si>
  <si>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</si>
  <si>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</si>
  <si>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</si>
  <si>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</si>
  <si>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</si>
  <si>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</si>
  <si>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</si>
  <si>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</si>
  <si>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</si>
  <si>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</si>
  <si>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</si>
  <si>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</si>
  <si>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</si>
  <si>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</si>
  <si>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</si>
  <si>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</si>
  <si>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</si>
  <si>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</si>
  <si>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</si>
  <si>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</si>
  <si>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</si>
  <si>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</si>
  <si>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</si>
  <si>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</si>
  <si>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</si>
  <si>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</si>
  <si>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</si>
  <si>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</si>
  <si>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</si>
  <si>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</si>
  <si>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</si>
  <si>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</si>
  <si>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</si>
  <si>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</si>
  <si>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</si>
  <si>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</si>
  <si>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</si>
  <si>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</si>
  <si>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</si>
  <si>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</si>
  <si>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</si>
  <si>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</si>
  <si>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</si>
  <si>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</si>
  <si>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</si>
  <si>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</si>
  <si>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</si>
  <si>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</si>
  <si>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</si>
  <si>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</si>
  <si>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</si>
  <si>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</si>
  <si>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</si>
  <si>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</si>
  <si>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</si>
  <si>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</si>
  <si>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</si>
  <si>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</si>
  <si>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</si>
  <si>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</si>
  <si>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</si>
  <si>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</si>
  <si>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</si>
  <si>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</si>
  <si>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</si>
  <si>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</si>
  <si>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</si>
  <si>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</si>
  <si>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</si>
  <si>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</si>
  <si>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</si>
  <si>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</si>
  <si>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</si>
  <si>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</si>
  <si>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</si>
  <si>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</si>
  <si>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</si>
  <si>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</si>
  <si>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</si>
  <si>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</si>
  <si>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</si>
  <si>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</si>
  <si>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</si>
  <si>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</si>
  <si>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</si>
  <si>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</si>
  <si>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</si>
  <si>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</si>
  <si>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</si>
  <si>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</si>
  <si>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</si>
  <si>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</si>
  <si>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</si>
  <si>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</si>
  <si>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</si>
  <si>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</si>
  <si>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</si>
  <si>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</si>
  <si>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</si>
  <si>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</si>
  <si>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</si>
  <si>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</si>
  <si>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</si>
  <si>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</si>
  <si>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</si>
  <si>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</si>
  <si>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</si>
  <si>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</si>
  <si>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</si>
  <si>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</si>
  <si>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</si>
  <si>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</si>
  <si>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</si>
  <si>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</si>
  <si>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</si>
  <si>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</si>
  <si>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</si>
  <si>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</si>
  <si>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</si>
  <si>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</si>
  <si>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</si>
  <si>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</si>
  <si>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</si>
  <si>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</si>
  <si>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</si>
  <si>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</si>
  <si>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</si>
  <si>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</si>
  <si>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</si>
  <si>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</si>
  <si>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</si>
  <si>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</si>
  <si>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</si>
  <si>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</si>
  <si>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</si>
  <si>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</si>
  <si>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</si>
  <si>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</si>
  <si>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</si>
  <si>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</si>
  <si>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</si>
  <si>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</si>
  <si>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capex</t>
  </si>
  <si>
    <t xml:space="preserve">pps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</si>
</sst>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164" fontId="1" fillId="0" borderId="1" xfId="1" applyNumberFormat="1" applyFont="1" applyBorder="1"/>
    <xf numFmtId="0" fontId="1" fillId="0" borderId="1" xfId="1" applyNumberFormat="1" applyFont="1" applyBorder="1" applyAlignment="1"/>
    <xf numFmtId="0" fontId="0" fillId="0" borderId="0" xfId="0" applyFont="1"/>
    <xf numFmtId="0" fontId="0" fillId="0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opLeftCell="A15" zoomScale="140" zoomScaleNormal="140" workbookViewId="0">
      <selection activeCell="B32" sqref="B32"/>
    </sheetView>
  </sheetViews>
  <sheetFormatPr baseColWidth="10" defaultColWidth="8.83203125" defaultRowHeight="15" x14ac:dyDescent="0.2"/>
  <cols>
    <col min="1" max="1" width="104.5" customWidth="1"/>
    <col min="2" max="2" width="10.6640625" bestFit="1" customWidth="1"/>
  </cols>
  <sheetData>
    <row r="1" spans="1:4" ht="24" x14ac:dyDescent="0.3">
      <c r="A1" s="5" t="s">
        <v>87</v>
      </c>
      <c r="B1">
        <v>2022</v>
      </c>
      <c r="C1">
        <v>2021</v>
      </c>
      <c r="D1">
        <v>2020</v>
      </c>
    </row>
    <row r="3" spans="1:4" x14ac:dyDescent="0.2">
      <c r="A3" s="7" t="s">
        <v>141</v>
      </c>
    </row>
    <row r="4" spans="1:4" x14ac:dyDescent="0.2">
      <c r="A4" s="16" t="s">
        <v>88</v>
      </c>
    </row>
    <row r="5" spans="1:4" x14ac:dyDescent="0.2">
      <c r="A5" s="7" t="s">
        <v>97</v>
      </c>
    </row>
    <row r="6" spans="1:4" x14ac:dyDescent="0.2">
      <c r="A6" s="1" t="s">
        <v>148</v>
      </c>
    </row>
    <row r="7" spans="1:4" x14ac:dyDescent="0.2">
      <c r="A7" s="1"/>
    </row>
    <row r="8" spans="1:4" x14ac:dyDescent="0.2">
      <c r="A8" s="17" t="s">
        <v>149</v>
      </c>
    </row>
    <row r="9" spans="1:4" x14ac:dyDescent="0.2">
      <c r="A9" s="1" t="s">
        <v>145</v>
      </c>
    </row>
    <row r="10" spans="1:4" x14ac:dyDescent="0.2">
      <c r="A10" s="1" t="s">
        <v>89</v>
      </c>
    </row>
    <row r="11" spans="1:4" x14ac:dyDescent="0.2">
      <c r="A11" s="1" t="s">
        <v>90</v>
      </c>
    </row>
    <row r="12" spans="1:4" x14ac:dyDescent="0.2">
      <c r="A12" s="1" t="s">
        <v>91</v>
      </c>
    </row>
    <row r="13" spans="1:4" x14ac:dyDescent="0.2">
      <c r="A13" s="1"/>
    </row>
    <row r="14" spans="1:4" x14ac:dyDescent="0.2">
      <c r="A14" s="17" t="s">
        <v>92</v>
      </c>
    </row>
    <row r="15" spans="1:4" x14ac:dyDescent="0.2">
      <c r="A15" s="1" t="s">
        <v>146</v>
      </c>
      <c r="B15">
        <f>'Financial Statements'!B91-'Financial Statements'!B108-'Financial Statements'!B110</f>
        <v>207923</v>
      </c>
      <c r="C15">
        <f>'Financial Statements'!C91-'Financial Statements'!C108-'Financial Statements'!C110</f>
        <v>161462</v>
      </c>
      <c r="D15">
        <f>'Financial Statements'!D91-'Financial Statements'!D108-'Financial Statements'!D110</f>
        <v>127705</v>
      </c>
    </row>
    <row r="16" spans="1:4" x14ac:dyDescent="0.2">
      <c r="A16" s="1" t="s">
        <v>89</v>
      </c>
    </row>
    <row r="17" spans="1:4" x14ac:dyDescent="0.2">
      <c r="A17" s="1" t="s">
        <v>90</v>
      </c>
    </row>
    <row r="18" spans="1:4" x14ac:dyDescent="0.2">
      <c r="A18" s="1" t="s">
        <v>14</v>
      </c>
    </row>
    <row r="19" spans="1:4" x14ac:dyDescent="0.2">
      <c r="A19" s="1" t="s">
        <v>93</v>
      </c>
    </row>
    <row r="20" spans="1:4" x14ac:dyDescent="0.2">
      <c r="A20" s="1"/>
    </row>
    <row r="21" spans="1:4" x14ac:dyDescent="0.2">
      <c r="A21" s="17" t="s">
        <v>98</v>
      </c>
    </row>
    <row r="22" spans="1:4" x14ac:dyDescent="0.2">
      <c r="A22" s="1" t="s">
        <v>94</v>
      </c>
    </row>
    <row r="23" spans="1:4" x14ac:dyDescent="0.2">
      <c r="A23" s="1" t="s">
        <v>95</v>
      </c>
    </row>
    <row r="24" spans="1:4" x14ac:dyDescent="0.2">
      <c r="A24" s="1" t="s">
        <v>96</v>
      </c>
    </row>
    <row r="25" spans="1:4" x14ac:dyDescent="0.2">
      <c r="A25" s="1"/>
    </row>
    <row r="26" spans="1:4" x14ac:dyDescent="0.2">
      <c r="A26" s="17" t="s">
        <v>144</v>
      </c>
    </row>
    <row r="27" spans="1:4" x14ac:dyDescent="0.2">
      <c r="A27" s="16" t="s">
        <v>143</v>
      </c>
    </row>
    <row r="29" spans="1:4" x14ac:dyDescent="0.2">
      <c r="A29" s="7" t="s">
        <v>147</v>
      </c>
    </row>
    <row r="31" spans="1:4" x14ac:dyDescent="0.2">
      <c r="A31" t="s">
        <v>150</v>
      </c>
      <c r="B31">
        <f>'Financial Statements'!B96-'Financial Statements'!C96+'Financial Statements'!B79</f>
        <v>11481</v>
      </c>
      <c r="C31">
        <f>'Financial Statements'!C96-'Financial Statements'!D96+'Financial Statements'!C79</f>
        <v>7508</v>
      </c>
      <c r="D31">
        <f>'Financial Statements'!D96-'Financial Statements'!E96+'Financial Statements'!D79</f>
        <v>3747</v>
      </c>
    </row>
    <row r="32" spans="1:4" x14ac:dyDescent="0.2">
      <c r="A32" t="s">
        <v>151</v>
      </c>
      <c r="B32" s="28">
        <v>150.43</v>
      </c>
      <c r="C32">
        <v>148.97</v>
      </c>
      <c r="D32">
        <v>112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7" zoomScale="150" zoomScaleNormal="150" workbookViewId="0">
      <selection activeCell="B102" sqref="B10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5" zoomScale="170" zoomScaleNormal="170" workbookViewId="0">
      <selection activeCell="C51" sqref="C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1640625" bestFit="1" customWidth="1"/>
    <col min="4" max="4" width="10.83203125" bestFit="1" customWidth="1"/>
    <col min="5" max="5" width="10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5">
        <f>('Financial Statements'!B36+'Financial Statements'!B37+'Financial Statements'!B38)/'Financial Statements'!B56</f>
        <v>0.49673338442155579</v>
      </c>
      <c r="D6" s="25">
        <f>('Financial Statements'!C36+'Financial Statements'!C37+'Financial Statements'!C38)/'Financial Statements'!C56</f>
        <v>0.70860927152317876</v>
      </c>
      <c r="E6" s="25">
        <f>('Financial Statements'!D36+'Financial Statements'!D37+'Financial Statements'!D38)/'Financial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5">
        <f>('Financial Statements'!B36+'Financial Statements'!B37+'Financial Statements'!B38)/('Financial Statements'!B17/365)</f>
        <v>543.73590417762193</v>
      </c>
      <c r="D8" s="25">
        <f>('Financial Statements'!C36+'Financial Statements'!C37+'Financial Statements'!C38)/('Financial Statements'!C17/365)</f>
        <v>739.50611798482464</v>
      </c>
      <c r="E8" s="25">
        <f>('Financial Statements'!D36+'Financial Statements'!D37+'Financial Statements'!D38)/('Financial Statements'!D17/365)</f>
        <v>1010.6029533464364</v>
      </c>
    </row>
    <row r="9" spans="1:10" x14ac:dyDescent="0.2">
      <c r="A9" s="18">
        <f t="shared" si="0"/>
        <v>1.5000000000000004</v>
      </c>
      <c r="B9" s="1" t="s">
        <v>104</v>
      </c>
      <c r="C9" s="25">
        <f>((('Financial Statements'!B91+'Financial Statements'!B110)/2)/Instructions!B15)*365</f>
        <v>129.13847914853096</v>
      </c>
      <c r="D9" s="25">
        <f>((('Financial Statements'!C91+'Financial Statements'!C110)/2)/Instructions!C15)*365</f>
        <v>158.20426787727143</v>
      </c>
      <c r="E9" s="25">
        <f>((('Financial Statements'!D91+'Financial Statements'!D110)/2)/Instructions!D15)*365</f>
        <v>172.15064014721429</v>
      </c>
    </row>
    <row r="10" spans="1:10" x14ac:dyDescent="0.2">
      <c r="A10" s="18">
        <f t="shared" si="0"/>
        <v>1.6000000000000005</v>
      </c>
      <c r="B10" s="1" t="s">
        <v>105</v>
      </c>
      <c r="C10" s="25">
        <f>((('Financial Statements'!B51+'Financial Statements'!B88)/2)/Instructions!B15)*365</f>
        <v>64.568361845490884</v>
      </c>
      <c r="D10" s="25">
        <f>((('Financial Statements'!C51+'Financial Statements'!C88)/2)/Instructions!C15)*365</f>
        <v>75.830489526947517</v>
      </c>
      <c r="E10" s="25">
        <f>((('Financial Statements'!D51+'Financial Statements'!D88)/2)/Instructions!D15)*365</f>
        <v>54.639246701382085</v>
      </c>
    </row>
    <row r="11" spans="1:10" x14ac:dyDescent="0.2">
      <c r="A11" s="18">
        <f t="shared" si="0"/>
        <v>1.7000000000000006</v>
      </c>
      <c r="B11" s="1" t="s">
        <v>106</v>
      </c>
      <c r="C11" s="25">
        <f>((('Financial Statements'!B38-'Financial Statements'!B84)/2)/'Financial Statements'!B8)*365</f>
        <v>13.887620204499809</v>
      </c>
      <c r="D11" s="25">
        <f>((('Financial Statements'!C38-'Financial Statements'!C84)/2)/'Financial Statements'!C8)*365</f>
        <v>18.160849550458288</v>
      </c>
      <c r="E11" s="25">
        <f>((('Financial Statements'!D38+'Financial Statements'!D84)/2)/'Financial Statements'!D8)*365</f>
        <v>15.315201355117205</v>
      </c>
    </row>
    <row r="12" spans="1:10" x14ac:dyDescent="0.2">
      <c r="A12" s="18">
        <f t="shared" si="0"/>
        <v>1.8000000000000007</v>
      </c>
      <c r="B12" s="1" t="s">
        <v>107</v>
      </c>
      <c r="C12" s="25">
        <f>C9+C10+C11</f>
        <v>207.59446119852163</v>
      </c>
      <c r="D12" s="25">
        <f t="shared" ref="D12:E12" si="1">D9+D10+D11</f>
        <v>252.19560695467726</v>
      </c>
      <c r="E12" s="25">
        <f t="shared" si="1"/>
        <v>242.10508820371359</v>
      </c>
    </row>
    <row r="13" spans="1:10" x14ac:dyDescent="0.2">
      <c r="A13" s="18">
        <f t="shared" si="0"/>
        <v>1.9000000000000008</v>
      </c>
      <c r="B13" s="1" t="s">
        <v>108</v>
      </c>
      <c r="C13" s="25">
        <f>(C14/'Financial Statements'!B8)*100</f>
        <v>-4.7110527276784806</v>
      </c>
      <c r="D13" s="25">
        <f>(D14/'Financial Statements'!C8)*100</f>
        <v>2.5572895737486232</v>
      </c>
      <c r="E13" s="25">
        <f>(E14/'Financial Statements'!D8)*100</f>
        <v>13.959528623208204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7">
        <f>'Financial Statements'!B8-'Financial Statements'!B12</f>
        <v>170782</v>
      </c>
      <c r="D17" s="27">
        <f>'Financial Statements'!C8-'Financial Statements'!C12</f>
        <v>152836</v>
      </c>
      <c r="E17" s="26">
        <f>'Financial Statements'!D8-'Financial Statements'!D12</f>
        <v>104956</v>
      </c>
    </row>
    <row r="18" spans="1:5" x14ac:dyDescent="0.2">
      <c r="A18" s="18">
        <f>+A17+0.1</f>
        <v>2.2000000000000002</v>
      </c>
      <c r="B18" s="1" t="s">
        <v>111</v>
      </c>
      <c r="C18" s="25">
        <f>(C19/'Financial Statements'!B8)*100</f>
        <v>33.815757440506381</v>
      </c>
      <c r="D18" s="25">
        <f>(D19/'Financial Statements'!C8)*100</f>
        <v>36.640178012503519</v>
      </c>
      <c r="E18" s="25">
        <f>(E19/'Financial Statements'!D8)*100</f>
        <v>29.495655975083331</v>
      </c>
    </row>
    <row r="19" spans="1:5" x14ac:dyDescent="0.2">
      <c r="A19" s="18"/>
      <c r="B19" s="3" t="s">
        <v>112</v>
      </c>
      <c r="C19">
        <f>'Financial Statements'!B22+'Financial Statements'!B114+'Financial Statements'!B113+'Financial Statements'!B79</f>
        <v>133345</v>
      </c>
      <c r="D19">
        <f>'Financial Statements'!C22+'Financial Statements'!C114+'Financial Statements'!C113+'Financial Statements'!C79</f>
        <v>134036</v>
      </c>
      <c r="E19">
        <f>'Financial Statements'!D22+'Financial Statements'!D114+'Financial Statements'!D113+'Financial Statements'!D79</f>
        <v>80970</v>
      </c>
    </row>
    <row r="20" spans="1:5" x14ac:dyDescent="0.2">
      <c r="A20" s="18">
        <f>+A18+0.1</f>
        <v>2.3000000000000003</v>
      </c>
      <c r="B20" s="1" t="s">
        <v>113</v>
      </c>
      <c r="C20" s="25">
        <f>(C21/'Financial Statements'!B8)*100</f>
        <v>30.999827554726018</v>
      </c>
      <c r="D20" s="25">
        <f>(D21/'Financial Statements'!C8)*100</f>
        <v>33.555575602008652</v>
      </c>
      <c r="E20" s="25">
        <f>(E21/'Financial Statements'!D8)*100</f>
        <v>25.468189352130121</v>
      </c>
    </row>
    <row r="21" spans="1:5" x14ac:dyDescent="0.2">
      <c r="A21" s="18"/>
      <c r="B21" s="3" t="s">
        <v>114</v>
      </c>
      <c r="C21">
        <f>'Financial Statements'!B22+'Financial Statements'!B114+'Financial Statements'!B113</f>
        <v>122241</v>
      </c>
      <c r="D21">
        <f>'Financial Statements'!C22+'Financial Statements'!C114+'Financial Statements'!C113</f>
        <v>122752</v>
      </c>
      <c r="E21">
        <f>'Financial Statements'!D22+'Financial Statements'!D114+'Financial Statements'!D113</f>
        <v>69914</v>
      </c>
    </row>
    <row r="22" spans="1:5" x14ac:dyDescent="0.2">
      <c r="A22" s="18">
        <f>+A20+0.1</f>
        <v>2.4000000000000004</v>
      </c>
      <c r="B22" s="1" t="s">
        <v>115</v>
      </c>
      <c r="C22" s="25">
        <f>('Financial Statements'!B22/'Financial Statements'!B8)*100</f>
        <v>25.309640705199733</v>
      </c>
      <c r="D22" s="25">
        <f>('Financial Statements'!C22/'Financial Statements'!C8)*100</f>
        <v>25.881793355694239</v>
      </c>
      <c r="E22" s="25">
        <f>('Financial Statements'!D22/'Financial Statements'!D8)*100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5">
        <f>'Financial Statements'!B62/('Financial Statements'!B68)</f>
        <v>5.9615369434796337</v>
      </c>
      <c r="D25" s="25">
        <f>'Financial Statements'!C62/('Financial Statements'!C68)</f>
        <v>4.5635124425423994</v>
      </c>
      <c r="E25" s="25">
        <f>'Financial Statements'!D62/('Financial Statements'!D68)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 s="25">
        <f>'Financial Statements'!B56/'Financial Statements'!B48</f>
        <v>0.43651259372652407</v>
      </c>
      <c r="D26" s="25">
        <f>'Financial Statements'!C56/'Financial Statements'!C48</f>
        <v>0.35749368949464677</v>
      </c>
      <c r="E26" s="25">
        <f>'Financial Statements'!D56/'Financial Statements'!D48</f>
        <v>0.32539643333497997</v>
      </c>
    </row>
    <row r="27" spans="1:5" x14ac:dyDescent="0.2">
      <c r="A27" s="18">
        <f t="shared" si="2"/>
        <v>3.3000000000000003</v>
      </c>
      <c r="B27" s="1" t="s">
        <v>119</v>
      </c>
      <c r="C27" s="25">
        <f>'Financial Statements'!B61/('Financial Statements'!B61+'Financial Statements'!B68)</f>
        <v>0.74507604151469264</v>
      </c>
      <c r="D27" s="25">
        <f>'Financial Statements'!C61/('Financial Statements'!C61+'Financial Statements'!C68)</f>
        <v>0.72024778180302496</v>
      </c>
      <c r="E27" s="25">
        <f>'Financial Statements'!D61/('Financial Statements'!D61+'Financial Statements'!D68)</f>
        <v>0.70096020064440534</v>
      </c>
    </row>
    <row r="28" spans="1:5" x14ac:dyDescent="0.2">
      <c r="A28" s="18">
        <f t="shared" si="2"/>
        <v>3.4000000000000004</v>
      </c>
      <c r="B28" s="1" t="s">
        <v>120</v>
      </c>
      <c r="C28" s="25">
        <f>C21/'Financial Statements'!B114</f>
        <v>42.667015706806282</v>
      </c>
      <c r="D28" s="25">
        <f>D21/'Financial Statements'!C114</f>
        <v>45.683662076665428</v>
      </c>
      <c r="E28" s="25">
        <f>E21/'Financial Statements'!D114</f>
        <v>23.289140572951364</v>
      </c>
    </row>
    <row r="29" spans="1:5" x14ac:dyDescent="0.2">
      <c r="A29" s="18">
        <f t="shared" si="2"/>
        <v>3.5000000000000004</v>
      </c>
      <c r="B29" s="1" t="s">
        <v>121</v>
      </c>
      <c r="C29" s="25">
        <f>C19/('Financial Statements'!B55+'Financial Statements'!B59)</f>
        <v>1.2112692688509996</v>
      </c>
      <c r="D29" s="25">
        <f>D19/('Financial Statements'!C55+'Financial Statements'!C59)</f>
        <v>1.1290189438927214</v>
      </c>
      <c r="E29" s="25">
        <f>E19/('Financial Statements'!D55+'Financial Statements'!D59)</f>
        <v>0.75362993298585257</v>
      </c>
    </row>
    <row r="30" spans="1:5" x14ac:dyDescent="0.2">
      <c r="A30" s="18">
        <f t="shared" si="2"/>
        <v>3.6000000000000005</v>
      </c>
      <c r="B30" s="1" t="s">
        <v>122</v>
      </c>
      <c r="C30">
        <f>C31/'Financial Statements'!B27</f>
        <v>5.4559818618234394E-3</v>
      </c>
      <c r="D30">
        <f>D31/'Financial Statements'!C27</f>
        <v>5.6639997240928719E-3</v>
      </c>
      <c r="E30">
        <f>E31/'Financial Statements'!D27</f>
        <v>3.1284363598474631E-3</v>
      </c>
    </row>
    <row r="31" spans="1:5" x14ac:dyDescent="0.2">
      <c r="A31" s="18"/>
      <c r="B31" s="3" t="s">
        <v>123</v>
      </c>
      <c r="C31">
        <f>('Financial Statements'!B22+'Financial Statements'!B79+'Financial Statements'!B109)-Instructions!B31</f>
        <v>88474</v>
      </c>
      <c r="D31">
        <f>('Financial Statements'!C22+'Financial Statements'!C79+'Financial Statements'!C109)-Instructions!C31</f>
        <v>94596</v>
      </c>
      <c r="E31">
        <f>('Financial Statements'!D22+'Financial Statements'!D79+'Financial Statements'!D109)-Instructions!D31</f>
        <v>54285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5">
        <f>'Financial Statements'!B8/(('Financial Statements'!B42+'Financial Statements'!B84+'Financial Statements'!B85+'Financial Statements'!B86+'Financial Statements'!B87)/2)</f>
        <v>6.5152874503292111</v>
      </c>
      <c r="D34" s="25">
        <f>'Financial Statements'!C8/(('Financial Statements'!C42+'Financial Statements'!C84+'Financial Statements'!C85+'Financial Statements'!C86+'Financial Statements'!C87)/2)</f>
        <v>6.643728887435981</v>
      </c>
      <c r="E34" s="25">
        <f>'Financial Statements'!D8/(('Financial Statements'!D42+'Financial Statements'!D84+'Financial Statements'!D85+'Financial Statements'!D86+'Financial Statements'!D87)/2)</f>
        <v>3.8537074992278968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5">
        <f>'Financial Statements'!B8/('Financial Statements'!B45)</f>
        <v>9.3626801529073767</v>
      </c>
      <c r="D35" s="25">
        <f>'Financial Statements'!C8/('Financial Statements'!C45)</f>
        <v>9.2752789046653152</v>
      </c>
      <c r="E35" s="25">
        <f>'Financial Statements'!D8/('Financial Statements'!D45)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 s="25">
        <f>Instructions!B15/'Financial Statements'!B39</f>
        <v>42.038617064294378</v>
      </c>
      <c r="D36" s="25">
        <f>Instructions!C15/'Financial Statements'!C39</f>
        <v>24.538297872340426</v>
      </c>
      <c r="E36" s="25">
        <f>Instructions!D15/'Financial Statements'!D39</f>
        <v>31.446688007879832</v>
      </c>
    </row>
    <row r="37" spans="1:5" x14ac:dyDescent="0.2">
      <c r="A37" s="18">
        <f t="shared" si="3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5">
        <f>Instructions!B32/'List of Ratios'!C41</f>
        <v>24.460162601626017</v>
      </c>
      <c r="D40" s="25">
        <f>Instructions!C32/'List of Ratios'!D41</f>
        <v>26.27336860670194</v>
      </c>
      <c r="E40" s="25">
        <f>Instructions!D32/'List of Ratios'!E41</f>
        <v>33.836858006042299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 s="29">
        <v>6.15</v>
      </c>
      <c r="D41" s="29">
        <v>5.67</v>
      </c>
      <c r="E41" s="29">
        <v>3.31</v>
      </c>
    </row>
    <row r="42" spans="1:5" x14ac:dyDescent="0.2">
      <c r="A42" s="18">
        <f t="shared" si="4"/>
        <v>5.2999999999999989</v>
      </c>
      <c r="B42" s="1" t="s">
        <v>132</v>
      </c>
      <c r="C42">
        <f>Instructions!B32/'List of Ratios'!C43</f>
        <v>48140.340110712037</v>
      </c>
      <c r="D42">
        <f>Instructions!C32/'List of Ratios'!D43</f>
        <v>39435.544299255031</v>
      </c>
      <c r="E42">
        <f>Instructions!D32/'List of Ratios'!E43</f>
        <v>29743.909885367088</v>
      </c>
    </row>
    <row r="43" spans="1:5" x14ac:dyDescent="0.2">
      <c r="A43" s="18">
        <f t="shared" si="4"/>
        <v>5.3999999999999986</v>
      </c>
      <c r="B43" s="3" t="s">
        <v>133</v>
      </c>
      <c r="C43">
        <f>('Financial Statements'!B48-'Financial Statements'!B62)/'Financial Statements'!B27</f>
        <v>3.124822127430853E-3</v>
      </c>
      <c r="D43">
        <f>('Financial Statements'!C48-'Financial Statements'!C62)/'Financial Statements'!C27</f>
        <v>3.7775565837141027E-3</v>
      </c>
      <c r="E43">
        <f>('Financial Statements'!D48-'Financial Statements'!D62)/'Financial Statements'!D27</f>
        <v>3.7654767120949319E-3</v>
      </c>
    </row>
    <row r="44" spans="1:5" x14ac:dyDescent="0.2">
      <c r="A44" s="18">
        <f t="shared" si="4"/>
        <v>5.4999999999999982</v>
      </c>
      <c r="B44" s="1" t="s">
        <v>134</v>
      </c>
      <c r="C44">
        <f>C45/C41</f>
        <v>1.4881451886066322E-4</v>
      </c>
      <c r="D44">
        <f t="shared" ref="D44:E44" si="5">D45/D41</f>
        <v>1.5277274199029781E-4</v>
      </c>
      <c r="E44">
        <f t="shared" si="5"/>
        <v>2.4516190500128212E-4</v>
      </c>
    </row>
    <row r="45" spans="1:5" x14ac:dyDescent="0.2">
      <c r="A45" s="18"/>
      <c r="B45" s="3" t="s">
        <v>135</v>
      </c>
      <c r="C45">
        <f>-'Financial Statements'!B102/'Financial Statements'!B27</f>
        <v>9.1520929099307886E-4</v>
      </c>
      <c r="D45">
        <f>-'Financial Statements'!C102/'Financial Statements'!C27</f>
        <v>8.6622144708498852E-4</v>
      </c>
      <c r="E45">
        <f>-'Financial Statements'!D102/'Financial Statements'!D27</f>
        <v>8.1148590555424381E-4</v>
      </c>
    </row>
    <row r="46" spans="1:5" x14ac:dyDescent="0.2">
      <c r="A46" s="18">
        <f>+A44+0.1</f>
        <v>5.5999999999999979</v>
      </c>
      <c r="B46" s="1" t="s">
        <v>136</v>
      </c>
      <c r="C46">
        <f>(C45/Instructions!B32)*100</f>
        <v>6.0839546034240435E-4</v>
      </c>
      <c r="D46">
        <f>(D45/Instructions!C32)*100</f>
        <v>5.8147375114787447E-4</v>
      </c>
      <c r="E46">
        <f>(E45/Instructions!D32)*100</f>
        <v>7.2454098710200341E-4</v>
      </c>
    </row>
    <row r="47" spans="1:5" x14ac:dyDescent="0.2">
      <c r="A47" s="18">
        <f t="shared" ref="A47:A50" si="6">+A45+0.1</f>
        <v>0.1</v>
      </c>
      <c r="B47" s="1" t="s">
        <v>137</v>
      </c>
      <c r="C47" s="25">
        <f>('Financial Statements'!B22/'Financial Statements'!B68)*100</f>
        <v>196.95887275023682</v>
      </c>
      <c r="D47" s="25">
        <f>('Financial Statements'!C22/'Financial Statements'!C68)*100</f>
        <v>150.07132667617688</v>
      </c>
      <c r="E47" s="25">
        <f>('Financial Statements'!D22/'Financial Statements'!D68)*100</f>
        <v>87.866358530127485</v>
      </c>
    </row>
    <row r="48" spans="1:5" x14ac:dyDescent="0.2">
      <c r="A48" s="18">
        <f t="shared" si="6"/>
        <v>5.6999999999999975</v>
      </c>
      <c r="B48" s="1" t="s">
        <v>138</v>
      </c>
      <c r="C48" s="25">
        <f>C21/('Financial Statements'!B48-'Financial Statements'!B56)</f>
        <v>0.61497788935116937</v>
      </c>
      <c r="D48" s="25">
        <f>D21/('Financial Statements'!C48-'Financial Statements'!C56)</f>
        <v>0.54430407811245962</v>
      </c>
      <c r="E48" s="25">
        <f>E21/('Financial Statements'!D48-'Financial Statements'!D56)</f>
        <v>0.31997839777387227</v>
      </c>
    </row>
    <row r="49" spans="1:5" x14ac:dyDescent="0.2">
      <c r="A49" s="18">
        <f t="shared" si="6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2">
      <c r="A50" s="18">
        <f t="shared" si="6"/>
        <v>5.7999999999999972</v>
      </c>
      <c r="B50" s="1" t="s">
        <v>139</v>
      </c>
      <c r="C50">
        <f>C51/C19</f>
        <v>18294.292430087367</v>
      </c>
      <c r="D50">
        <f t="shared" ref="D50:E50" si="7">D51/D19</f>
        <v>18562.709121728491</v>
      </c>
      <c r="E50">
        <f t="shared" si="7"/>
        <v>24002.778547610225</v>
      </c>
    </row>
    <row r="51" spans="1:5" x14ac:dyDescent="0.2">
      <c r="A51" s="18"/>
      <c r="B51" s="3" t="s">
        <v>140</v>
      </c>
      <c r="C51">
        <f>(Instructions!B32*'Financial Statements'!B27)+'Financial Statements'!B55+'Financial Statements'!B59-'Financial Statements'!B110</f>
        <v>2439452424.0900002</v>
      </c>
      <c r="D51">
        <f>(Instructions!C32*'Financial Statements'!C27)+'Financial Statements'!C55+'Financial Statements'!C59-'Financial Statements'!C110</f>
        <v>2488071279.8400002</v>
      </c>
      <c r="E51">
        <f>(Instructions!D32*'Financial Statements'!D27)+'Financial Statements'!D55+'Financial Statements'!D59-'Financial Statements'!D110</f>
        <v>1943504979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Thandi, Veer</cp:lastModifiedBy>
  <dcterms:created xsi:type="dcterms:W3CDTF">2020-05-18T16:32:37Z</dcterms:created>
  <dcterms:modified xsi:type="dcterms:W3CDTF">2024-07-17T21:25:05Z</dcterms:modified>
</cp:coreProperties>
</file>