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veer/Documents/Quill_Capital/"/>
    </mc:Choice>
  </mc:AlternateContent>
  <xr:revisionPtr revIDLastSave="0" documentId="13_ncr:1_{80C11D4B-C508-9D43-B99E-BC6EF51A829A}" xr6:coauthVersionLast="47" xr6:coauthVersionMax="47" xr10:uidLastSave="{00000000-0000-0000-0000-000000000000}"/>
  <bookViews>
    <workbookView xWindow="0" yWindow="500" windowWidth="28800" windowHeight="15940" activeTab="3"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9" i="3" l="1"/>
  <c r="I181" i="3" s="1"/>
  <c r="H179" i="3"/>
  <c r="H181" i="3" s="1"/>
  <c r="G179" i="3"/>
  <c r="G180" i="3" s="1"/>
  <c r="F179" i="3"/>
  <c r="F181" i="3" s="1"/>
  <c r="E179" i="3"/>
  <c r="E181" i="3" s="1"/>
  <c r="D179" i="3"/>
  <c r="D181" i="3" s="1"/>
  <c r="C179" i="3"/>
  <c r="C180" i="3" s="1"/>
  <c r="B179" i="3"/>
  <c r="B181" i="3" s="1"/>
  <c r="I176" i="3"/>
  <c r="I178" i="3" s="1"/>
  <c r="H176" i="3"/>
  <c r="H178" i="3" s="1"/>
  <c r="G176" i="3"/>
  <c r="G178" i="3" s="1"/>
  <c r="F176" i="3"/>
  <c r="F177" i="3" s="1"/>
  <c r="E176" i="3"/>
  <c r="E178" i="3" s="1"/>
  <c r="D176" i="3"/>
  <c r="D178" i="3" s="1"/>
  <c r="C176" i="3"/>
  <c r="C178" i="3" s="1"/>
  <c r="B176" i="3"/>
  <c r="B177" i="3" s="1"/>
  <c r="I173" i="3"/>
  <c r="I174" i="3" s="1"/>
  <c r="H173" i="3"/>
  <c r="H175" i="3" s="1"/>
  <c r="G173" i="3"/>
  <c r="G175" i="3" s="1"/>
  <c r="F173" i="3"/>
  <c r="F175" i="3" s="1"/>
  <c r="E173" i="3"/>
  <c r="E174" i="3" s="1"/>
  <c r="D173" i="3"/>
  <c r="D175" i="3" s="1"/>
  <c r="C173" i="3"/>
  <c r="C175" i="3" s="1"/>
  <c r="B173" i="3"/>
  <c r="B175" i="3" s="1"/>
  <c r="I170" i="3"/>
  <c r="I172" i="3" s="1"/>
  <c r="H170" i="3"/>
  <c r="H171" i="3" s="1"/>
  <c r="G170" i="3"/>
  <c r="G172" i="3" s="1"/>
  <c r="F170" i="3"/>
  <c r="F172" i="3" s="1"/>
  <c r="E170" i="3"/>
  <c r="E172" i="3" s="1"/>
  <c r="D170" i="3"/>
  <c r="D171" i="3" s="1"/>
  <c r="C170" i="3"/>
  <c r="C172" i="3" s="1"/>
  <c r="B170" i="3"/>
  <c r="B172" i="3" s="1"/>
  <c r="I168" i="3"/>
  <c r="I169" i="3" s="1"/>
  <c r="H168" i="3"/>
  <c r="H169" i="3" s="1"/>
  <c r="G168" i="3"/>
  <c r="G169" i="3" s="1"/>
  <c r="F168" i="3"/>
  <c r="F169" i="3" s="1"/>
  <c r="E168" i="3"/>
  <c r="E169" i="3" s="1"/>
  <c r="D168" i="3"/>
  <c r="D169" i="3" s="1"/>
  <c r="C168" i="3"/>
  <c r="C169" i="3" s="1"/>
  <c r="B168" i="3"/>
  <c r="B169" i="3" s="1"/>
  <c r="I164" i="3"/>
  <c r="I165" i="3" s="1"/>
  <c r="H164" i="3"/>
  <c r="G164" i="3"/>
  <c r="F164" i="3"/>
  <c r="F166" i="3" s="1"/>
  <c r="E164" i="3"/>
  <c r="E165" i="3" s="1"/>
  <c r="D164" i="3"/>
  <c r="C164" i="3"/>
  <c r="B164" i="3"/>
  <c r="B166" i="3" s="1"/>
  <c r="I161" i="3"/>
  <c r="H161" i="3"/>
  <c r="H162" i="3" s="1"/>
  <c r="G161" i="3"/>
  <c r="F161" i="3"/>
  <c r="F163" i="3" s="1"/>
  <c r="E161" i="3"/>
  <c r="D161" i="3"/>
  <c r="D162" i="3" s="1"/>
  <c r="C161" i="3"/>
  <c r="B161" i="3"/>
  <c r="B163" i="3" s="1"/>
  <c r="I158" i="3"/>
  <c r="H158" i="3"/>
  <c r="G158" i="3"/>
  <c r="G159" i="3" s="1"/>
  <c r="F158" i="3"/>
  <c r="F160" i="3" s="1"/>
  <c r="E158" i="3"/>
  <c r="D158" i="3"/>
  <c r="C158" i="3"/>
  <c r="C159" i="3" s="1"/>
  <c r="B158" i="3"/>
  <c r="B160" i="3" s="1"/>
  <c r="I155" i="3"/>
  <c r="H155" i="3"/>
  <c r="G155" i="3"/>
  <c r="F155" i="3"/>
  <c r="F156" i="3" s="1"/>
  <c r="E155" i="3"/>
  <c r="D155" i="3"/>
  <c r="C155" i="3"/>
  <c r="B155" i="3"/>
  <c r="B156" i="3" s="1"/>
  <c r="N153" i="3"/>
  <c r="M153" i="3"/>
  <c r="L153" i="3"/>
  <c r="K153" i="3"/>
  <c r="J153" i="3"/>
  <c r="I153" i="3"/>
  <c r="H153" i="3"/>
  <c r="G153" i="3"/>
  <c r="F153" i="3"/>
  <c r="E153" i="3"/>
  <c r="D153" i="3"/>
  <c r="C153" i="3"/>
  <c r="B153" i="3"/>
  <c r="I151" i="3"/>
  <c r="I152" i="3" s="1"/>
  <c r="I154" i="3" s="1"/>
  <c r="H151" i="3"/>
  <c r="H152" i="3" s="1"/>
  <c r="H154" i="3" s="1"/>
  <c r="G151" i="3"/>
  <c r="G152" i="3" s="1"/>
  <c r="G154" i="3" s="1"/>
  <c r="F151" i="3"/>
  <c r="F152" i="3" s="1"/>
  <c r="F154" i="3" s="1"/>
  <c r="E151" i="3"/>
  <c r="E152" i="3" s="1"/>
  <c r="E154" i="3" s="1"/>
  <c r="D151" i="3"/>
  <c r="D152" i="3" s="1"/>
  <c r="D154" i="3" s="1"/>
  <c r="C151" i="3"/>
  <c r="C152" i="3" s="1"/>
  <c r="C154" i="3" s="1"/>
  <c r="B151" i="3"/>
  <c r="B152" i="3" s="1"/>
  <c r="B154" i="3" s="1"/>
  <c r="N149" i="3"/>
  <c r="M149" i="3"/>
  <c r="L149" i="3"/>
  <c r="K149" i="3"/>
  <c r="J149" i="3"/>
  <c r="I149" i="3"/>
  <c r="H149" i="3"/>
  <c r="G149" i="3"/>
  <c r="F149" i="3"/>
  <c r="E149" i="3"/>
  <c r="D149" i="3"/>
  <c r="C149" i="3"/>
  <c r="B149" i="3"/>
  <c r="I147" i="3"/>
  <c r="I148" i="3" s="1"/>
  <c r="I150" i="3" s="1"/>
  <c r="H147" i="3"/>
  <c r="H148" i="3" s="1"/>
  <c r="H150" i="3" s="1"/>
  <c r="G147" i="3"/>
  <c r="G148" i="3" s="1"/>
  <c r="G150" i="3" s="1"/>
  <c r="F147" i="3"/>
  <c r="F148" i="3" s="1"/>
  <c r="F150" i="3" s="1"/>
  <c r="E147" i="3"/>
  <c r="E148" i="3" s="1"/>
  <c r="E150" i="3" s="1"/>
  <c r="D147" i="3"/>
  <c r="D148" i="3" s="1"/>
  <c r="D150" i="3" s="1"/>
  <c r="C147" i="3"/>
  <c r="C148" i="3" s="1"/>
  <c r="C150" i="3" s="1"/>
  <c r="B147" i="3"/>
  <c r="B148" i="3" s="1"/>
  <c r="B150" i="3" s="1"/>
  <c r="I145" i="3"/>
  <c r="J145" i="3" s="1"/>
  <c r="H145" i="3"/>
  <c r="G145" i="3"/>
  <c r="F145" i="3"/>
  <c r="E145" i="3"/>
  <c r="D145" i="3"/>
  <c r="C145" i="3"/>
  <c r="B145" i="3"/>
  <c r="I144" i="3"/>
  <c r="I146" i="3" s="1"/>
  <c r="E144" i="3"/>
  <c r="E146" i="3" s="1"/>
  <c r="J143" i="3"/>
  <c r="J144" i="3" s="1"/>
  <c r="I143" i="3"/>
  <c r="H143" i="3"/>
  <c r="H144" i="3" s="1"/>
  <c r="H146" i="3" s="1"/>
  <c r="G143" i="3"/>
  <c r="G144" i="3" s="1"/>
  <c r="G146" i="3" s="1"/>
  <c r="F143" i="3"/>
  <c r="F144" i="3" s="1"/>
  <c r="F146" i="3" s="1"/>
  <c r="E143" i="3"/>
  <c r="D143" i="3"/>
  <c r="D144" i="3" s="1"/>
  <c r="D146" i="3" s="1"/>
  <c r="C143" i="3"/>
  <c r="C144" i="3" s="1"/>
  <c r="C146" i="3" s="1"/>
  <c r="B143" i="3"/>
  <c r="B144" i="3" s="1"/>
  <c r="B146" i="3" s="1"/>
  <c r="G142" i="3"/>
  <c r="C142" i="3"/>
  <c r="I141" i="3"/>
  <c r="I142" i="3" s="1"/>
  <c r="H141" i="3"/>
  <c r="H142" i="3" s="1"/>
  <c r="G141" i="3"/>
  <c r="F141" i="3"/>
  <c r="F142" i="3" s="1"/>
  <c r="E141" i="3"/>
  <c r="E142" i="3" s="1"/>
  <c r="D141" i="3"/>
  <c r="D142" i="3" s="1"/>
  <c r="C141" i="3"/>
  <c r="B141" i="3"/>
  <c r="B142" i="3" s="1"/>
  <c r="I139" i="3"/>
  <c r="E139" i="3"/>
  <c r="F138" i="3"/>
  <c r="B138" i="3"/>
  <c r="I137" i="3"/>
  <c r="I138" i="3" s="1"/>
  <c r="H137" i="3"/>
  <c r="H139" i="3" s="1"/>
  <c r="G137" i="3"/>
  <c r="G139" i="3" s="1"/>
  <c r="F137" i="3"/>
  <c r="E137" i="3"/>
  <c r="E138" i="3" s="1"/>
  <c r="D137" i="3"/>
  <c r="D139" i="3" s="1"/>
  <c r="C137" i="3"/>
  <c r="C139" i="3" s="1"/>
  <c r="B137" i="3"/>
  <c r="H136" i="3"/>
  <c r="D136" i="3"/>
  <c r="I135" i="3"/>
  <c r="E135" i="3"/>
  <c r="J134" i="3"/>
  <c r="J136" i="3" s="1"/>
  <c r="I134" i="3"/>
  <c r="H134" i="3"/>
  <c r="H135" i="3" s="1"/>
  <c r="G134" i="3"/>
  <c r="G136" i="3" s="1"/>
  <c r="F134" i="3"/>
  <c r="F136" i="3" s="1"/>
  <c r="E134" i="3"/>
  <c r="D134" i="3"/>
  <c r="D135" i="3" s="1"/>
  <c r="C134" i="3"/>
  <c r="C136" i="3" s="1"/>
  <c r="B134" i="3"/>
  <c r="B136" i="3" s="1"/>
  <c r="H133" i="3"/>
  <c r="G133" i="3"/>
  <c r="D133" i="3"/>
  <c r="C133" i="3"/>
  <c r="H132" i="3"/>
  <c r="D132" i="3"/>
  <c r="I131" i="3"/>
  <c r="I133" i="3" s="1"/>
  <c r="H131" i="3"/>
  <c r="G131" i="3"/>
  <c r="G132" i="3" s="1"/>
  <c r="F131" i="3"/>
  <c r="F133" i="3" s="1"/>
  <c r="E131" i="3"/>
  <c r="E133" i="3" s="1"/>
  <c r="D131" i="3"/>
  <c r="C131" i="3"/>
  <c r="C132" i="3" s="1"/>
  <c r="B131" i="3"/>
  <c r="B133" i="3" s="1"/>
  <c r="G129" i="3"/>
  <c r="C129" i="3"/>
  <c r="I128" i="3"/>
  <c r="I130" i="3" s="1"/>
  <c r="H128" i="3"/>
  <c r="H130" i="3" s="1"/>
  <c r="G128" i="3"/>
  <c r="F128" i="3"/>
  <c r="F129" i="3" s="1"/>
  <c r="E128" i="3"/>
  <c r="E130" i="3" s="1"/>
  <c r="D128" i="3"/>
  <c r="D130" i="3" s="1"/>
  <c r="C128" i="3"/>
  <c r="B128" i="3"/>
  <c r="B129" i="3" s="1"/>
  <c r="I127" i="3"/>
  <c r="E127" i="3"/>
  <c r="J126" i="3"/>
  <c r="J127" i="3" s="1"/>
  <c r="I126" i="3"/>
  <c r="I136" i="3" s="1"/>
  <c r="H126" i="3"/>
  <c r="H127" i="3" s="1"/>
  <c r="G126" i="3"/>
  <c r="G127" i="3" s="1"/>
  <c r="F126" i="3"/>
  <c r="F139" i="3" s="1"/>
  <c r="E126" i="3"/>
  <c r="E136" i="3" s="1"/>
  <c r="D126" i="3"/>
  <c r="D127" i="3" s="1"/>
  <c r="C126" i="3"/>
  <c r="C127" i="3" s="1"/>
  <c r="B126" i="3"/>
  <c r="B139" i="3" s="1"/>
  <c r="H123" i="3"/>
  <c r="D123" i="3"/>
  <c r="I122" i="3"/>
  <c r="I124" i="3" s="1"/>
  <c r="H122" i="3"/>
  <c r="G122" i="3"/>
  <c r="G123" i="3" s="1"/>
  <c r="F122" i="3"/>
  <c r="F124" i="3" s="1"/>
  <c r="E122" i="3"/>
  <c r="E124" i="3" s="1"/>
  <c r="D122" i="3"/>
  <c r="C122" i="3"/>
  <c r="C123" i="3" s="1"/>
  <c r="B122" i="3"/>
  <c r="B124" i="3" s="1"/>
  <c r="G120" i="3"/>
  <c r="C120" i="3"/>
  <c r="I119" i="3"/>
  <c r="I121" i="3" s="1"/>
  <c r="H119" i="3"/>
  <c r="H121" i="3" s="1"/>
  <c r="G119" i="3"/>
  <c r="F119" i="3"/>
  <c r="F120" i="3" s="1"/>
  <c r="E119" i="3"/>
  <c r="E121" i="3" s="1"/>
  <c r="D119" i="3"/>
  <c r="D121" i="3" s="1"/>
  <c r="C119" i="3"/>
  <c r="B119" i="3"/>
  <c r="B120" i="3" s="1"/>
  <c r="F117" i="3"/>
  <c r="B117" i="3"/>
  <c r="I116" i="3"/>
  <c r="I117" i="3" s="1"/>
  <c r="H116" i="3"/>
  <c r="H118" i="3" s="1"/>
  <c r="G116" i="3"/>
  <c r="G118" i="3" s="1"/>
  <c r="F116" i="3"/>
  <c r="E116" i="3"/>
  <c r="E117" i="3" s="1"/>
  <c r="D116" i="3"/>
  <c r="D118" i="3" s="1"/>
  <c r="C116" i="3"/>
  <c r="C118" i="3" s="1"/>
  <c r="B116" i="3"/>
  <c r="I114" i="3"/>
  <c r="E114" i="3"/>
  <c r="J113" i="3"/>
  <c r="I113" i="3"/>
  <c r="H113" i="3"/>
  <c r="H114" i="3" s="1"/>
  <c r="G113" i="3"/>
  <c r="G115" i="3" s="1"/>
  <c r="F113" i="3"/>
  <c r="F115" i="3" s="1"/>
  <c r="E113" i="3"/>
  <c r="D113" i="3"/>
  <c r="D114" i="3" s="1"/>
  <c r="C113" i="3"/>
  <c r="C115" i="3" s="1"/>
  <c r="B113" i="3"/>
  <c r="B115" i="3" s="1"/>
  <c r="N111" i="3"/>
  <c r="M111" i="3"/>
  <c r="L111" i="3"/>
  <c r="K111" i="3"/>
  <c r="J111" i="3"/>
  <c r="I111" i="3"/>
  <c r="H111" i="3"/>
  <c r="G111" i="3"/>
  <c r="F111" i="3"/>
  <c r="E111" i="3"/>
  <c r="D111" i="3"/>
  <c r="C111" i="3"/>
  <c r="B111" i="3"/>
  <c r="I110" i="3"/>
  <c r="I112" i="3" s="1"/>
  <c r="E110" i="3"/>
  <c r="E112" i="3" s="1"/>
  <c r="J109" i="3"/>
  <c r="J110" i="3" s="1"/>
  <c r="J112" i="3" s="1"/>
  <c r="I109" i="3"/>
  <c r="H109" i="3"/>
  <c r="H110" i="3" s="1"/>
  <c r="H112" i="3" s="1"/>
  <c r="G109" i="3"/>
  <c r="G110" i="3" s="1"/>
  <c r="G112" i="3" s="1"/>
  <c r="F109" i="3"/>
  <c r="F110" i="3" s="1"/>
  <c r="F112" i="3" s="1"/>
  <c r="E109" i="3"/>
  <c r="D109" i="3"/>
  <c r="D110" i="3" s="1"/>
  <c r="D112" i="3" s="1"/>
  <c r="C109" i="3"/>
  <c r="C110" i="3" s="1"/>
  <c r="C112" i="3" s="1"/>
  <c r="B109" i="3"/>
  <c r="B110" i="3" s="1"/>
  <c r="B112" i="3" s="1"/>
  <c r="N107" i="3"/>
  <c r="M107" i="3"/>
  <c r="L107" i="3"/>
  <c r="K107" i="3"/>
  <c r="J107" i="3"/>
  <c r="I107" i="3"/>
  <c r="H107" i="3"/>
  <c r="G107" i="3"/>
  <c r="F107" i="3"/>
  <c r="E107" i="3"/>
  <c r="D107" i="3"/>
  <c r="C107" i="3"/>
  <c r="B107" i="3"/>
  <c r="I106" i="3"/>
  <c r="I108" i="3" s="1"/>
  <c r="E106" i="3"/>
  <c r="E108" i="3" s="1"/>
  <c r="J105" i="3"/>
  <c r="J106" i="3" s="1"/>
  <c r="J108" i="3" s="1"/>
  <c r="I105" i="3"/>
  <c r="H105" i="3"/>
  <c r="H106" i="3" s="1"/>
  <c r="H108" i="3" s="1"/>
  <c r="G105" i="3"/>
  <c r="G106" i="3" s="1"/>
  <c r="G108" i="3" s="1"/>
  <c r="F105" i="3"/>
  <c r="F106" i="3" s="1"/>
  <c r="F108" i="3" s="1"/>
  <c r="E105" i="3"/>
  <c r="D105" i="3"/>
  <c r="D106" i="3" s="1"/>
  <c r="D108" i="3" s="1"/>
  <c r="C105" i="3"/>
  <c r="C106" i="3" s="1"/>
  <c r="C108" i="3" s="1"/>
  <c r="B105" i="3"/>
  <c r="B106" i="3" s="1"/>
  <c r="B108" i="3" s="1"/>
  <c r="N103" i="3"/>
  <c r="M103" i="3"/>
  <c r="L103" i="3"/>
  <c r="K103" i="3"/>
  <c r="J103" i="3"/>
  <c r="I103" i="3"/>
  <c r="H103" i="3"/>
  <c r="G103" i="3"/>
  <c r="F103" i="3"/>
  <c r="E103" i="3"/>
  <c r="D103" i="3"/>
  <c r="C103" i="3"/>
  <c r="B103" i="3"/>
  <c r="I102" i="3"/>
  <c r="I104" i="3" s="1"/>
  <c r="E102" i="3"/>
  <c r="E104" i="3" s="1"/>
  <c r="J101" i="3"/>
  <c r="J102" i="3" s="1"/>
  <c r="J104" i="3" s="1"/>
  <c r="I101" i="3"/>
  <c r="H101" i="3"/>
  <c r="H102" i="3" s="1"/>
  <c r="H104" i="3" s="1"/>
  <c r="G101" i="3"/>
  <c r="G102" i="3" s="1"/>
  <c r="G104" i="3" s="1"/>
  <c r="F101" i="3"/>
  <c r="F102" i="3" s="1"/>
  <c r="F104" i="3" s="1"/>
  <c r="E101" i="3"/>
  <c r="D101" i="3"/>
  <c r="D102" i="3" s="1"/>
  <c r="D104" i="3" s="1"/>
  <c r="C101" i="3"/>
  <c r="C102" i="3" s="1"/>
  <c r="C104" i="3" s="1"/>
  <c r="B101" i="3"/>
  <c r="B102" i="3" s="1"/>
  <c r="B104" i="3" s="1"/>
  <c r="G100" i="3"/>
  <c r="C100" i="3"/>
  <c r="I99" i="3"/>
  <c r="I100" i="3" s="1"/>
  <c r="H99" i="3"/>
  <c r="H124" i="3" s="1"/>
  <c r="G99" i="3"/>
  <c r="G121" i="3" s="1"/>
  <c r="F99" i="3"/>
  <c r="F100" i="3" s="1"/>
  <c r="E99" i="3"/>
  <c r="E100" i="3" s="1"/>
  <c r="D99" i="3"/>
  <c r="D124" i="3" s="1"/>
  <c r="C99" i="3"/>
  <c r="C121" i="3" s="1"/>
  <c r="B99" i="3"/>
  <c r="B100" i="3" s="1"/>
  <c r="F96" i="3"/>
  <c r="B96" i="3"/>
  <c r="I95" i="3"/>
  <c r="I96" i="3" s="1"/>
  <c r="H95" i="3"/>
  <c r="G95" i="3"/>
  <c r="F95" i="3"/>
  <c r="E95" i="3"/>
  <c r="E96" i="3" s="1"/>
  <c r="D95" i="3"/>
  <c r="C95" i="3"/>
  <c r="B95" i="3"/>
  <c r="I93" i="3"/>
  <c r="E93" i="3"/>
  <c r="J92" i="3"/>
  <c r="I92" i="3"/>
  <c r="H92" i="3"/>
  <c r="H93" i="3" s="1"/>
  <c r="G92" i="3"/>
  <c r="F92" i="3"/>
  <c r="F94" i="3" s="1"/>
  <c r="E92" i="3"/>
  <c r="D92" i="3"/>
  <c r="D93" i="3" s="1"/>
  <c r="C92" i="3"/>
  <c r="B92" i="3"/>
  <c r="B94" i="3" s="1"/>
  <c r="H90" i="3"/>
  <c r="D90" i="3"/>
  <c r="I89" i="3"/>
  <c r="H89" i="3"/>
  <c r="G89" i="3"/>
  <c r="G90" i="3" s="1"/>
  <c r="F89" i="3"/>
  <c r="E89" i="3"/>
  <c r="D89" i="3"/>
  <c r="C89" i="3"/>
  <c r="C90" i="3" s="1"/>
  <c r="B89" i="3"/>
  <c r="G87" i="3"/>
  <c r="C87" i="3"/>
  <c r="I86" i="3"/>
  <c r="I88" i="3" s="1"/>
  <c r="H86" i="3"/>
  <c r="G86" i="3"/>
  <c r="F86" i="3"/>
  <c r="F87" i="3" s="1"/>
  <c r="E86" i="3"/>
  <c r="E88" i="3" s="1"/>
  <c r="D86" i="3"/>
  <c r="C86" i="3"/>
  <c r="B86" i="3"/>
  <c r="B87" i="3" s="1"/>
  <c r="N84" i="3"/>
  <c r="M84" i="3"/>
  <c r="L84" i="3"/>
  <c r="K84" i="3"/>
  <c r="J84" i="3"/>
  <c r="I84" i="3"/>
  <c r="H84" i="3"/>
  <c r="G84" i="3"/>
  <c r="F84" i="3"/>
  <c r="E84" i="3"/>
  <c r="D84" i="3"/>
  <c r="C84" i="3"/>
  <c r="B84" i="3"/>
  <c r="G83" i="3"/>
  <c r="G85" i="3" s="1"/>
  <c r="C83" i="3"/>
  <c r="C85" i="3" s="1"/>
  <c r="I82" i="3"/>
  <c r="H82" i="3"/>
  <c r="H83" i="3" s="1"/>
  <c r="H85" i="3" s="1"/>
  <c r="G82" i="3"/>
  <c r="F82" i="3"/>
  <c r="F83" i="3" s="1"/>
  <c r="F85" i="3" s="1"/>
  <c r="E82" i="3"/>
  <c r="D82" i="3"/>
  <c r="D83" i="3" s="1"/>
  <c r="D85" i="3" s="1"/>
  <c r="C82" i="3"/>
  <c r="B82" i="3"/>
  <c r="B83" i="3" s="1"/>
  <c r="B85" i="3" s="1"/>
  <c r="N80" i="3"/>
  <c r="M80" i="3"/>
  <c r="L80" i="3"/>
  <c r="K80" i="3"/>
  <c r="J80" i="3"/>
  <c r="I80" i="3"/>
  <c r="H80" i="3"/>
  <c r="G80" i="3"/>
  <c r="F80" i="3"/>
  <c r="E80" i="3"/>
  <c r="D80" i="3"/>
  <c r="C80" i="3"/>
  <c r="B80" i="3"/>
  <c r="G79" i="3"/>
  <c r="G81" i="3" s="1"/>
  <c r="C79" i="3"/>
  <c r="C81" i="3" s="1"/>
  <c r="I78" i="3"/>
  <c r="H78" i="3"/>
  <c r="H79" i="3" s="1"/>
  <c r="H81" i="3" s="1"/>
  <c r="G78" i="3"/>
  <c r="F78" i="3"/>
  <c r="E78" i="3"/>
  <c r="D78" i="3"/>
  <c r="D79" i="3" s="1"/>
  <c r="D81" i="3" s="1"/>
  <c r="C78" i="3"/>
  <c r="B78" i="3"/>
  <c r="B79" i="3" s="1"/>
  <c r="B81" i="3" s="1"/>
  <c r="N76" i="3"/>
  <c r="M76" i="3"/>
  <c r="L76" i="3"/>
  <c r="K76" i="3"/>
  <c r="J76" i="3"/>
  <c r="I76" i="3"/>
  <c r="H76" i="3"/>
  <c r="G76" i="3"/>
  <c r="F76" i="3"/>
  <c r="E76" i="3"/>
  <c r="D76" i="3"/>
  <c r="C76" i="3"/>
  <c r="B76" i="3"/>
  <c r="G75" i="3"/>
  <c r="G77" i="3" s="1"/>
  <c r="C75" i="3"/>
  <c r="C77" i="3" s="1"/>
  <c r="I74" i="3"/>
  <c r="H74" i="3"/>
  <c r="H75" i="3" s="1"/>
  <c r="H77" i="3" s="1"/>
  <c r="G74" i="3"/>
  <c r="F74" i="3"/>
  <c r="E74" i="3"/>
  <c r="D74" i="3"/>
  <c r="D75" i="3" s="1"/>
  <c r="D77" i="3" s="1"/>
  <c r="C74" i="3"/>
  <c r="B74" i="3"/>
  <c r="B75" i="3" s="1"/>
  <c r="B77" i="3" s="1"/>
  <c r="F73" i="3"/>
  <c r="E73" i="3"/>
  <c r="I72" i="3"/>
  <c r="H72" i="3"/>
  <c r="G72" i="3"/>
  <c r="F72" i="3"/>
  <c r="E72" i="3"/>
  <c r="D72" i="3"/>
  <c r="C72" i="3"/>
  <c r="B72" i="3"/>
  <c r="B97" i="3" s="1"/>
  <c r="H70" i="3"/>
  <c r="D70" i="3"/>
  <c r="I69" i="3"/>
  <c r="E69" i="3"/>
  <c r="J68" i="3"/>
  <c r="I68" i="3"/>
  <c r="H68" i="3"/>
  <c r="H69" i="3" s="1"/>
  <c r="G68" i="3"/>
  <c r="G70" i="3" s="1"/>
  <c r="F68" i="3"/>
  <c r="F70" i="3" s="1"/>
  <c r="E68" i="3"/>
  <c r="D68" i="3"/>
  <c r="D69" i="3" s="1"/>
  <c r="C68" i="3"/>
  <c r="C70" i="3" s="1"/>
  <c r="B68" i="3"/>
  <c r="B70" i="3" s="1"/>
  <c r="H67" i="3"/>
  <c r="G67" i="3"/>
  <c r="D67" i="3"/>
  <c r="C67" i="3"/>
  <c r="H66" i="3"/>
  <c r="D66" i="3"/>
  <c r="I65" i="3"/>
  <c r="I67" i="3" s="1"/>
  <c r="H65" i="3"/>
  <c r="G65" i="3"/>
  <c r="G66" i="3" s="1"/>
  <c r="F65" i="3"/>
  <c r="F67" i="3" s="1"/>
  <c r="E65" i="3"/>
  <c r="E67" i="3" s="1"/>
  <c r="D65" i="3"/>
  <c r="C65" i="3"/>
  <c r="C66" i="3" s="1"/>
  <c r="B65" i="3"/>
  <c r="B67" i="3" s="1"/>
  <c r="G64" i="3"/>
  <c r="C64" i="3"/>
  <c r="G63" i="3"/>
  <c r="C63" i="3"/>
  <c r="I62" i="3"/>
  <c r="I64" i="3" s="1"/>
  <c r="H62" i="3"/>
  <c r="H64" i="3" s="1"/>
  <c r="G62" i="3"/>
  <c r="F62" i="3"/>
  <c r="F63" i="3" s="1"/>
  <c r="E62" i="3"/>
  <c r="E64" i="3" s="1"/>
  <c r="D62" i="3"/>
  <c r="D64" i="3" s="1"/>
  <c r="C62" i="3"/>
  <c r="B62" i="3"/>
  <c r="B63" i="3" s="1"/>
  <c r="F60" i="3"/>
  <c r="B60" i="3"/>
  <c r="I59" i="3"/>
  <c r="I60" i="3" s="1"/>
  <c r="H59" i="3"/>
  <c r="H61" i="3" s="1"/>
  <c r="G59" i="3"/>
  <c r="G61" i="3" s="1"/>
  <c r="F59" i="3"/>
  <c r="E59" i="3"/>
  <c r="E60" i="3" s="1"/>
  <c r="D59" i="3"/>
  <c r="D61" i="3" s="1"/>
  <c r="C59" i="3"/>
  <c r="C61" i="3" s="1"/>
  <c r="B59" i="3"/>
  <c r="N57" i="3"/>
  <c r="M57" i="3"/>
  <c r="L57" i="3"/>
  <c r="K57" i="3"/>
  <c r="J57" i="3"/>
  <c r="I57" i="3"/>
  <c r="H57" i="3"/>
  <c r="G57" i="3"/>
  <c r="F57" i="3"/>
  <c r="E57" i="3"/>
  <c r="D57" i="3"/>
  <c r="C57" i="3"/>
  <c r="B57" i="3"/>
  <c r="F56" i="3"/>
  <c r="F58" i="3" s="1"/>
  <c r="B56" i="3"/>
  <c r="B58" i="3" s="1"/>
  <c r="I55" i="3"/>
  <c r="I56" i="3" s="1"/>
  <c r="I58" i="3" s="1"/>
  <c r="H55" i="3"/>
  <c r="H56" i="3" s="1"/>
  <c r="H58" i="3" s="1"/>
  <c r="G55" i="3"/>
  <c r="G56" i="3" s="1"/>
  <c r="G58" i="3" s="1"/>
  <c r="F55" i="3"/>
  <c r="E55" i="3"/>
  <c r="E56" i="3" s="1"/>
  <c r="E58" i="3" s="1"/>
  <c r="D55" i="3"/>
  <c r="D56" i="3" s="1"/>
  <c r="D58" i="3" s="1"/>
  <c r="C55" i="3"/>
  <c r="C56" i="3" s="1"/>
  <c r="C58" i="3" s="1"/>
  <c r="B55" i="3"/>
  <c r="N53" i="3"/>
  <c r="M53" i="3"/>
  <c r="L53" i="3"/>
  <c r="K53" i="3"/>
  <c r="J53" i="3"/>
  <c r="I53" i="3"/>
  <c r="H53" i="3"/>
  <c r="G53" i="3"/>
  <c r="F53" i="3"/>
  <c r="E53" i="3"/>
  <c r="D53" i="3"/>
  <c r="C53" i="3"/>
  <c r="B53" i="3"/>
  <c r="F52" i="3"/>
  <c r="F54" i="3" s="1"/>
  <c r="B52" i="3"/>
  <c r="B54" i="3" s="1"/>
  <c r="I51" i="3"/>
  <c r="I52" i="3" s="1"/>
  <c r="I54" i="3" s="1"/>
  <c r="H51" i="3"/>
  <c r="H52" i="3" s="1"/>
  <c r="H54" i="3" s="1"/>
  <c r="G51" i="3"/>
  <c r="G52" i="3" s="1"/>
  <c r="G54" i="3" s="1"/>
  <c r="F51" i="3"/>
  <c r="E51" i="3"/>
  <c r="E52" i="3" s="1"/>
  <c r="E54" i="3" s="1"/>
  <c r="D51" i="3"/>
  <c r="D52" i="3" s="1"/>
  <c r="D54" i="3" s="1"/>
  <c r="C51" i="3"/>
  <c r="C52" i="3" s="1"/>
  <c r="C54" i="3" s="1"/>
  <c r="B51" i="3"/>
  <c r="N49" i="3"/>
  <c r="M49" i="3"/>
  <c r="L49" i="3"/>
  <c r="K49" i="3"/>
  <c r="J49" i="3"/>
  <c r="I49" i="3"/>
  <c r="H49" i="3"/>
  <c r="G49" i="3"/>
  <c r="F49" i="3"/>
  <c r="E49" i="3"/>
  <c r="D49" i="3"/>
  <c r="C49" i="3"/>
  <c r="B49" i="3"/>
  <c r="F48" i="3"/>
  <c r="F50" i="3" s="1"/>
  <c r="B48" i="3"/>
  <c r="B50" i="3" s="1"/>
  <c r="I47" i="3"/>
  <c r="I48" i="3" s="1"/>
  <c r="I50" i="3" s="1"/>
  <c r="H47" i="3"/>
  <c r="H48" i="3" s="1"/>
  <c r="H50" i="3" s="1"/>
  <c r="G47" i="3"/>
  <c r="G48" i="3" s="1"/>
  <c r="G50" i="3" s="1"/>
  <c r="F47" i="3"/>
  <c r="E47" i="3"/>
  <c r="E48" i="3" s="1"/>
  <c r="E50" i="3" s="1"/>
  <c r="D47" i="3"/>
  <c r="D48" i="3" s="1"/>
  <c r="D50" i="3" s="1"/>
  <c r="C47" i="3"/>
  <c r="C48" i="3" s="1"/>
  <c r="C50" i="3" s="1"/>
  <c r="B47" i="3"/>
  <c r="H46" i="3"/>
  <c r="D46" i="3"/>
  <c r="I45" i="3"/>
  <c r="I70" i="3" s="1"/>
  <c r="H45" i="3"/>
  <c r="G45" i="3"/>
  <c r="G46" i="3" s="1"/>
  <c r="F45" i="3"/>
  <c r="F46" i="3" s="1"/>
  <c r="E45" i="3"/>
  <c r="E70" i="3" s="1"/>
  <c r="D45" i="3"/>
  <c r="C45" i="3"/>
  <c r="C46" i="3" s="1"/>
  <c r="B45" i="3"/>
  <c r="B46" i="3" s="1"/>
  <c r="F43" i="3"/>
  <c r="B43" i="3"/>
  <c r="G42" i="3"/>
  <c r="C42" i="3"/>
  <c r="I41" i="3"/>
  <c r="I43" i="3" s="1"/>
  <c r="H41" i="3"/>
  <c r="H43" i="3" s="1"/>
  <c r="G41" i="3"/>
  <c r="F41" i="3"/>
  <c r="F42" i="3" s="1"/>
  <c r="E41" i="3"/>
  <c r="E43" i="3" s="1"/>
  <c r="D41" i="3"/>
  <c r="D43" i="3" s="1"/>
  <c r="C41" i="3"/>
  <c r="B41" i="3"/>
  <c r="B42" i="3" s="1"/>
  <c r="I40" i="3"/>
  <c r="E40" i="3"/>
  <c r="F39" i="3"/>
  <c r="B39" i="3"/>
  <c r="I38" i="3"/>
  <c r="I39" i="3" s="1"/>
  <c r="H38" i="3"/>
  <c r="H40" i="3" s="1"/>
  <c r="G38" i="3"/>
  <c r="F38" i="3"/>
  <c r="E38" i="3"/>
  <c r="E39" i="3" s="1"/>
  <c r="D38" i="3"/>
  <c r="D40" i="3" s="1"/>
  <c r="C38" i="3"/>
  <c r="B38" i="3"/>
  <c r="I36" i="3"/>
  <c r="E36" i="3"/>
  <c r="J35" i="3"/>
  <c r="I35" i="3"/>
  <c r="H35" i="3"/>
  <c r="H36" i="3" s="1"/>
  <c r="G35" i="3"/>
  <c r="G37" i="3" s="1"/>
  <c r="F35" i="3"/>
  <c r="F37" i="3" s="1"/>
  <c r="E35" i="3"/>
  <c r="D35" i="3"/>
  <c r="D36" i="3" s="1"/>
  <c r="C35" i="3"/>
  <c r="C37" i="3" s="1"/>
  <c r="B35" i="3"/>
  <c r="B37" i="3" s="1"/>
  <c r="I32" i="3"/>
  <c r="E32" i="3"/>
  <c r="B31" i="3"/>
  <c r="N30" i="3"/>
  <c r="M30" i="3"/>
  <c r="L30" i="3"/>
  <c r="K30" i="3"/>
  <c r="J30" i="3"/>
  <c r="I30" i="3"/>
  <c r="H30" i="3"/>
  <c r="G30" i="3"/>
  <c r="F30" i="3"/>
  <c r="E30" i="3"/>
  <c r="D30" i="3"/>
  <c r="C30" i="3"/>
  <c r="B30" i="3"/>
  <c r="L29" i="3"/>
  <c r="L31" i="3" s="1"/>
  <c r="H29" i="3"/>
  <c r="H31" i="3" s="1"/>
  <c r="D29" i="3"/>
  <c r="D31" i="3" s="1"/>
  <c r="N28" i="3"/>
  <c r="M28" i="3"/>
  <c r="M29" i="3" s="1"/>
  <c r="M31" i="3" s="1"/>
  <c r="L28" i="3"/>
  <c r="K28" i="3"/>
  <c r="K29" i="3" s="1"/>
  <c r="K31" i="3" s="1"/>
  <c r="J28" i="3"/>
  <c r="I28" i="3"/>
  <c r="I29" i="3" s="1"/>
  <c r="I31" i="3" s="1"/>
  <c r="H28" i="3"/>
  <c r="G28" i="3"/>
  <c r="G29" i="3" s="1"/>
  <c r="G31" i="3" s="1"/>
  <c r="F28" i="3"/>
  <c r="E28" i="3"/>
  <c r="E29" i="3" s="1"/>
  <c r="E31" i="3" s="1"/>
  <c r="D28" i="3"/>
  <c r="C28" i="3"/>
  <c r="C29" i="3" s="1"/>
  <c r="C31" i="3" s="1"/>
  <c r="B28" i="3"/>
  <c r="B29" i="3" s="1"/>
  <c r="F27" i="3"/>
  <c r="N26" i="3"/>
  <c r="M26" i="3"/>
  <c r="L26" i="3"/>
  <c r="K26" i="3"/>
  <c r="J26" i="3"/>
  <c r="I26" i="3"/>
  <c r="H26" i="3"/>
  <c r="G26" i="3"/>
  <c r="F26" i="3"/>
  <c r="E26" i="3"/>
  <c r="D26" i="3"/>
  <c r="C26" i="3"/>
  <c r="B26" i="3"/>
  <c r="H25" i="3"/>
  <c r="H27" i="3" s="1"/>
  <c r="D25" i="3"/>
  <c r="D27" i="3" s="1"/>
  <c r="I24" i="3"/>
  <c r="H24" i="3"/>
  <c r="G24" i="3"/>
  <c r="G25" i="3" s="1"/>
  <c r="G27" i="3" s="1"/>
  <c r="F24" i="3"/>
  <c r="F25" i="3" s="1"/>
  <c r="E24" i="3"/>
  <c r="E25" i="3" s="1"/>
  <c r="E27" i="3" s="1"/>
  <c r="D24" i="3"/>
  <c r="C24" i="3"/>
  <c r="C25" i="3" s="1"/>
  <c r="C27" i="3" s="1"/>
  <c r="B24" i="3"/>
  <c r="B25" i="3" s="1"/>
  <c r="B27" i="3" s="1"/>
  <c r="N22" i="3"/>
  <c r="M22" i="3"/>
  <c r="L22" i="3"/>
  <c r="K22" i="3"/>
  <c r="J22" i="3"/>
  <c r="I22" i="3"/>
  <c r="H22" i="3"/>
  <c r="G22" i="3"/>
  <c r="F22" i="3"/>
  <c r="E22" i="3"/>
  <c r="D22" i="3"/>
  <c r="C22" i="3"/>
  <c r="B22" i="3"/>
  <c r="H21" i="3"/>
  <c r="D21" i="3"/>
  <c r="D23" i="3" s="1"/>
  <c r="I20" i="3"/>
  <c r="I21" i="3" s="1"/>
  <c r="I23" i="3" s="1"/>
  <c r="H20" i="3"/>
  <c r="G20" i="3"/>
  <c r="F20" i="3"/>
  <c r="E20" i="3"/>
  <c r="E21" i="3" s="1"/>
  <c r="E23" i="3" s="1"/>
  <c r="D20" i="3"/>
  <c r="C20" i="3"/>
  <c r="B20" i="3"/>
  <c r="B21" i="3" s="1"/>
  <c r="B23" i="3" s="1"/>
  <c r="F19" i="3"/>
  <c r="B19" i="3"/>
  <c r="I18" i="3"/>
  <c r="H18" i="3"/>
  <c r="G18" i="3"/>
  <c r="G43" i="3" s="1"/>
  <c r="F18" i="3"/>
  <c r="F40" i="3" s="1"/>
  <c r="E18" i="3"/>
  <c r="D18" i="3"/>
  <c r="C18" i="3"/>
  <c r="C43" i="3" s="1"/>
  <c r="B18" i="3"/>
  <c r="B40" i="3" s="1"/>
  <c r="I16" i="3"/>
  <c r="H16" i="3"/>
  <c r="I15" i="3"/>
  <c r="E15" i="3"/>
  <c r="J14" i="3"/>
  <c r="I14" i="3"/>
  <c r="H14" i="3"/>
  <c r="G14" i="3"/>
  <c r="F14" i="3"/>
  <c r="F16" i="3" s="1"/>
  <c r="E14" i="3"/>
  <c r="D14" i="3"/>
  <c r="C14" i="3"/>
  <c r="B14" i="3"/>
  <c r="B16" i="3" s="1"/>
  <c r="I11" i="3"/>
  <c r="I13" i="3" s="1"/>
  <c r="H11" i="3"/>
  <c r="G11" i="3"/>
  <c r="F11" i="3"/>
  <c r="F13" i="3" s="1"/>
  <c r="E11" i="3"/>
  <c r="E13" i="3" s="1"/>
  <c r="D11" i="3"/>
  <c r="C11" i="3"/>
  <c r="B11" i="3"/>
  <c r="B13" i="3" s="1"/>
  <c r="F10" i="3"/>
  <c r="B10" i="3"/>
  <c r="B12" i="3" s="1"/>
  <c r="G9" i="3"/>
  <c r="C9" i="3"/>
  <c r="I8" i="3"/>
  <c r="H8" i="3"/>
  <c r="H10" i="3" s="1"/>
  <c r="G8" i="3"/>
  <c r="F8" i="3"/>
  <c r="E8" i="3"/>
  <c r="D8" i="3"/>
  <c r="D10" i="3" s="1"/>
  <c r="C8" i="3"/>
  <c r="B8" i="3"/>
  <c r="B9" i="3" s="1"/>
  <c r="F7" i="3"/>
  <c r="E7" i="3"/>
  <c r="F6" i="3"/>
  <c r="C6" i="3"/>
  <c r="B6" i="3"/>
  <c r="I5" i="3"/>
  <c r="H5" i="3"/>
  <c r="G5" i="3"/>
  <c r="F5" i="3"/>
  <c r="E5" i="3"/>
  <c r="D5" i="3"/>
  <c r="C5" i="3"/>
  <c r="B5" i="3"/>
  <c r="B4" i="3"/>
  <c r="I3" i="3"/>
  <c r="I4" i="3" s="1"/>
  <c r="H3" i="3"/>
  <c r="H4" i="3" s="1"/>
  <c r="G3" i="3"/>
  <c r="G4" i="3" s="1"/>
  <c r="F3" i="3"/>
  <c r="E3" i="3"/>
  <c r="E16" i="3" s="1"/>
  <c r="D3" i="3"/>
  <c r="D13" i="3" s="1"/>
  <c r="C3" i="3"/>
  <c r="C4" i="3" s="1"/>
  <c r="B3" i="3"/>
  <c r="B7" i="3" s="1"/>
  <c r="J1" i="3"/>
  <c r="K1" i="3" s="1"/>
  <c r="L1" i="3" s="1"/>
  <c r="M1" i="3" s="1"/>
  <c r="N1" i="3" s="1"/>
  <c r="H1" i="3"/>
  <c r="G1" i="3"/>
  <c r="F1" i="3" s="1"/>
  <c r="E1" i="3" s="1"/>
  <c r="D1" i="3" s="1"/>
  <c r="C1" i="3" s="1"/>
  <c r="B1" i="3" s="1"/>
  <c r="I180" i="1"/>
  <c r="I181" i="1" s="1"/>
  <c r="E180" i="1"/>
  <c r="E181" i="1" s="1"/>
  <c r="I177" i="1"/>
  <c r="H177" i="1"/>
  <c r="H180" i="1" s="1"/>
  <c r="H181" i="1" s="1"/>
  <c r="G177" i="1"/>
  <c r="G180" i="1" s="1"/>
  <c r="G181" i="1" s="1"/>
  <c r="F177" i="1"/>
  <c r="F180" i="1" s="1"/>
  <c r="F181" i="1" s="1"/>
  <c r="E177" i="1"/>
  <c r="D175" i="1"/>
  <c r="C175" i="1"/>
  <c r="B175" i="1"/>
  <c r="D173" i="1"/>
  <c r="D177" i="1" s="1"/>
  <c r="D180" i="1" s="1"/>
  <c r="D181" i="1" s="1"/>
  <c r="C173" i="1"/>
  <c r="C177" i="1" s="1"/>
  <c r="C180" i="1" s="1"/>
  <c r="C181" i="1" s="1"/>
  <c r="B173" i="1"/>
  <c r="B177" i="1" s="1"/>
  <c r="B180" i="1" s="1"/>
  <c r="B181" i="1" s="1"/>
  <c r="I166" i="1"/>
  <c r="H166" i="1"/>
  <c r="G166" i="1"/>
  <c r="G168" i="1" s="1"/>
  <c r="F166" i="1"/>
  <c r="E166" i="1"/>
  <c r="C166" i="1"/>
  <c r="D164" i="1"/>
  <c r="D166" i="1" s="1"/>
  <c r="C164" i="1"/>
  <c r="B164" i="1"/>
  <c r="D162" i="1"/>
  <c r="C162" i="1"/>
  <c r="B162" i="1"/>
  <c r="B166" i="1" s="1"/>
  <c r="I155" i="1"/>
  <c r="I158" i="1" s="1"/>
  <c r="I159" i="1" s="1"/>
  <c r="H155" i="1"/>
  <c r="H158" i="1" s="1"/>
  <c r="H159" i="1" s="1"/>
  <c r="G155" i="1"/>
  <c r="G158" i="1" s="1"/>
  <c r="G159" i="1" s="1"/>
  <c r="F155" i="1"/>
  <c r="F158" i="1" s="1"/>
  <c r="F159" i="1" s="1"/>
  <c r="E155" i="1"/>
  <c r="E158" i="1" s="1"/>
  <c r="E159" i="1" s="1"/>
  <c r="D153" i="1"/>
  <c r="C153" i="1"/>
  <c r="B153" i="1"/>
  <c r="D151" i="1"/>
  <c r="D155" i="1" s="1"/>
  <c r="D158" i="1" s="1"/>
  <c r="D159" i="1" s="1"/>
  <c r="C151" i="1"/>
  <c r="C155" i="1" s="1"/>
  <c r="C158" i="1" s="1"/>
  <c r="C159" i="1" s="1"/>
  <c r="B151" i="1"/>
  <c r="B155" i="1" s="1"/>
  <c r="B158" i="1" s="1"/>
  <c r="B159" i="1" s="1"/>
  <c r="I144" i="1"/>
  <c r="I147" i="1" s="1"/>
  <c r="H144" i="1"/>
  <c r="H147" i="1" s="1"/>
  <c r="G144" i="1"/>
  <c r="G147" i="1" s="1"/>
  <c r="F144" i="1"/>
  <c r="F147" i="1" s="1"/>
  <c r="F148" i="1" s="1"/>
  <c r="E144" i="1"/>
  <c r="E147" i="1" s="1"/>
  <c r="D144" i="1"/>
  <c r="D147" i="1" s="1"/>
  <c r="C142" i="1"/>
  <c r="B142" i="1"/>
  <c r="C140" i="1"/>
  <c r="C144" i="1" s="1"/>
  <c r="C147" i="1" s="1"/>
  <c r="B140" i="1"/>
  <c r="B144" i="1" s="1"/>
  <c r="B147" i="1" s="1"/>
  <c r="B148" i="1" s="1"/>
  <c r="I130" i="1"/>
  <c r="H130" i="1"/>
  <c r="G130" i="1"/>
  <c r="F130" i="1"/>
  <c r="E130" i="1"/>
  <c r="G129" i="1"/>
  <c r="G136" i="1" s="1"/>
  <c r="G137" i="1" s="1"/>
  <c r="D127" i="1"/>
  <c r="C127" i="1"/>
  <c r="B127" i="1"/>
  <c r="B124" i="1" s="1"/>
  <c r="D126" i="1"/>
  <c r="C126" i="1"/>
  <c r="B126" i="1"/>
  <c r="D125" i="1"/>
  <c r="C125" i="1"/>
  <c r="B125" i="1"/>
  <c r="I124" i="1"/>
  <c r="H124" i="1"/>
  <c r="G124" i="1"/>
  <c r="F124" i="1"/>
  <c r="E124" i="1"/>
  <c r="D124" i="1"/>
  <c r="C124" i="1"/>
  <c r="I120" i="1"/>
  <c r="H120" i="1"/>
  <c r="G120" i="1"/>
  <c r="F120" i="1"/>
  <c r="E120" i="1"/>
  <c r="D120" i="1"/>
  <c r="C120" i="1"/>
  <c r="B120" i="1"/>
  <c r="D119" i="1"/>
  <c r="C119" i="1"/>
  <c r="C116" i="1" s="1"/>
  <c r="C129" i="1" s="1"/>
  <c r="C136" i="1" s="1"/>
  <c r="C137" i="1" s="1"/>
  <c r="B119" i="1"/>
  <c r="D118" i="1"/>
  <c r="C118" i="1"/>
  <c r="B118" i="1"/>
  <c r="B116" i="1" s="1"/>
  <c r="D117" i="1"/>
  <c r="C117" i="1"/>
  <c r="B117" i="1"/>
  <c r="I116" i="1"/>
  <c r="H116" i="1"/>
  <c r="G116" i="1"/>
  <c r="F116" i="1"/>
  <c r="E116" i="1"/>
  <c r="D116" i="1"/>
  <c r="I112" i="1"/>
  <c r="I129" i="1" s="1"/>
  <c r="I136" i="1" s="1"/>
  <c r="B137" i="1" s="1"/>
  <c r="H112" i="1"/>
  <c r="H129" i="1" s="1"/>
  <c r="H136" i="1" s="1"/>
  <c r="H137" i="1" s="1"/>
  <c r="G112" i="1"/>
  <c r="F112" i="1"/>
  <c r="F129" i="1" s="1"/>
  <c r="F136" i="1" s="1"/>
  <c r="F137" i="1" s="1"/>
  <c r="E112" i="1"/>
  <c r="E129" i="1" s="1"/>
  <c r="E136" i="1" s="1"/>
  <c r="E137" i="1" s="1"/>
  <c r="D112" i="1"/>
  <c r="D129" i="1" s="1"/>
  <c r="D136" i="1" s="1"/>
  <c r="D137" i="1" s="1"/>
  <c r="C112" i="1"/>
  <c r="B112" i="1"/>
  <c r="B129" i="1" s="1"/>
  <c r="B136" i="1" s="1"/>
  <c r="G102" i="1"/>
  <c r="F102" i="1"/>
  <c r="E102" i="1"/>
  <c r="D102" i="1"/>
  <c r="C102" i="1"/>
  <c r="B102" i="1"/>
  <c r="I97" i="1"/>
  <c r="H97" i="1"/>
  <c r="G97" i="1"/>
  <c r="F97" i="1"/>
  <c r="E97" i="1"/>
  <c r="D97" i="1"/>
  <c r="C97" i="1"/>
  <c r="B97" i="1"/>
  <c r="I85" i="1"/>
  <c r="H85" i="1"/>
  <c r="G85" i="1"/>
  <c r="F85" i="1"/>
  <c r="E85" i="1"/>
  <c r="D85" i="1"/>
  <c r="C85" i="1"/>
  <c r="B85" i="1"/>
  <c r="I58" i="1"/>
  <c r="I59" i="1" s="1"/>
  <c r="H58" i="1"/>
  <c r="H59" i="1" s="1"/>
  <c r="G58" i="1"/>
  <c r="G59" i="1" s="1"/>
  <c r="F58" i="1"/>
  <c r="F59" i="1" s="1"/>
  <c r="E58" i="1"/>
  <c r="E59" i="1" s="1"/>
  <c r="E60" i="1" s="1"/>
  <c r="D58" i="1"/>
  <c r="D59" i="1" s="1"/>
  <c r="C58" i="1"/>
  <c r="C59" i="1" s="1"/>
  <c r="B58" i="1"/>
  <c r="B59" i="1" s="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I10" i="1" s="1"/>
  <c r="I12" i="1" s="1"/>
  <c r="H4" i="1"/>
  <c r="H10" i="1" s="1"/>
  <c r="H12" i="1" s="1"/>
  <c r="G4" i="1"/>
  <c r="G10" i="1" s="1"/>
  <c r="G12" i="1" s="1"/>
  <c r="F4" i="1"/>
  <c r="F10" i="1" s="1"/>
  <c r="F12" i="1" s="1"/>
  <c r="E4" i="1"/>
  <c r="E10" i="1" s="1"/>
  <c r="E12" i="1" s="1"/>
  <c r="D4" i="1"/>
  <c r="D10" i="1" s="1"/>
  <c r="D12" i="1" s="1"/>
  <c r="C4" i="1"/>
  <c r="C10" i="1" s="1"/>
  <c r="C12" i="1" s="1"/>
  <c r="B4" i="1"/>
  <c r="B10" i="1" s="1"/>
  <c r="B12" i="1" s="1"/>
  <c r="H1" i="1"/>
  <c r="G1" i="1"/>
  <c r="F1" i="1" s="1"/>
  <c r="E1" i="1" s="1"/>
  <c r="D1" i="1" s="1"/>
  <c r="C1" i="1" s="1"/>
  <c r="B1" i="1" s="1"/>
  <c r="G13" i="3" l="1"/>
  <c r="E34" i="3"/>
  <c r="E6" i="3"/>
  <c r="I10" i="3"/>
  <c r="I12" i="3" s="1"/>
  <c r="J11" i="3" s="1"/>
  <c r="I9" i="3"/>
  <c r="J8" i="3"/>
  <c r="G10" i="3"/>
  <c r="G12" i="3" s="1"/>
  <c r="C16" i="3"/>
  <c r="C15" i="3"/>
  <c r="F15" i="3"/>
  <c r="G19" i="3"/>
  <c r="F21" i="3"/>
  <c r="F23" i="3" s="1"/>
  <c r="J20" i="3"/>
  <c r="I25" i="3"/>
  <c r="I27" i="3" s="1"/>
  <c r="J24" i="3"/>
  <c r="I34" i="3"/>
  <c r="D7" i="3"/>
  <c r="D6" i="3"/>
  <c r="E4" i="3"/>
  <c r="H13" i="3"/>
  <c r="C13" i="3"/>
  <c r="D19" i="3"/>
  <c r="D37" i="3"/>
  <c r="H19" i="3"/>
  <c r="H37" i="3"/>
  <c r="H23" i="3"/>
  <c r="D4" i="3"/>
  <c r="H7" i="3"/>
  <c r="H6" i="3"/>
  <c r="F12" i="3"/>
  <c r="I6" i="3"/>
  <c r="E10" i="3"/>
  <c r="E12" i="3" s="1"/>
  <c r="E9" i="3"/>
  <c r="D9" i="3"/>
  <c r="G16" i="3"/>
  <c r="G15" i="3"/>
  <c r="I7" i="3"/>
  <c r="F9" i="3"/>
  <c r="D15" i="3"/>
  <c r="H15" i="3"/>
  <c r="D16" i="3"/>
  <c r="C21" i="3"/>
  <c r="C23" i="3" s="1"/>
  <c r="G21" i="3"/>
  <c r="G23" i="3" s="1"/>
  <c r="F4" i="3"/>
  <c r="J3" i="3"/>
  <c r="J16" i="3" s="1"/>
  <c r="C7" i="3"/>
  <c r="G7" i="3"/>
  <c r="G6" i="3"/>
  <c r="H9" i="3"/>
  <c r="C10" i="3"/>
  <c r="C12" i="3" s="1"/>
  <c r="B15" i="3"/>
  <c r="J15" i="3"/>
  <c r="K14" i="3" s="1"/>
  <c r="E19" i="3"/>
  <c r="I19" i="3"/>
  <c r="J18" i="3" s="1"/>
  <c r="C19" i="3"/>
  <c r="F29" i="3"/>
  <c r="F31" i="3" s="1"/>
  <c r="J29" i="3"/>
  <c r="J31" i="3" s="1"/>
  <c r="N29" i="3"/>
  <c r="N31" i="3" s="1"/>
  <c r="C40" i="3"/>
  <c r="G40" i="3"/>
  <c r="E61" i="3"/>
  <c r="I61" i="3"/>
  <c r="B64" i="3"/>
  <c r="F64" i="3"/>
  <c r="C73" i="3"/>
  <c r="C88" i="3"/>
  <c r="C91" i="3"/>
  <c r="G73" i="3"/>
  <c r="G88" i="3"/>
  <c r="G91" i="3"/>
  <c r="D88" i="3"/>
  <c r="D87" i="3"/>
  <c r="H88" i="3"/>
  <c r="H87" i="3"/>
  <c r="B32" i="3"/>
  <c r="F32" i="3"/>
  <c r="K35" i="3"/>
  <c r="B36" i="3"/>
  <c r="F36" i="3"/>
  <c r="J36" i="3"/>
  <c r="E37" i="3"/>
  <c r="I37" i="3"/>
  <c r="C39" i="3"/>
  <c r="G39" i="3"/>
  <c r="D42" i="3"/>
  <c r="H42" i="3"/>
  <c r="E46" i="3"/>
  <c r="I46" i="3"/>
  <c r="J45" i="3" s="1"/>
  <c r="C60" i="3"/>
  <c r="G60" i="3"/>
  <c r="B61" i="3"/>
  <c r="F61" i="3"/>
  <c r="D63" i="3"/>
  <c r="H63" i="3"/>
  <c r="J65" i="3"/>
  <c r="E66" i="3"/>
  <c r="I66" i="3"/>
  <c r="K68" i="3"/>
  <c r="B69" i="3"/>
  <c r="F69" i="3"/>
  <c r="J69" i="3"/>
  <c r="D73" i="3"/>
  <c r="D91" i="3"/>
  <c r="D94" i="3"/>
  <c r="H73" i="3"/>
  <c r="H91" i="3"/>
  <c r="H94" i="3"/>
  <c r="E75" i="3"/>
  <c r="E77" i="3" s="1"/>
  <c r="I75" i="3"/>
  <c r="I77" i="3" s="1"/>
  <c r="J74" i="3"/>
  <c r="E79" i="3"/>
  <c r="E81" i="3" s="1"/>
  <c r="I79" i="3"/>
  <c r="I81" i="3" s="1"/>
  <c r="E83" i="3"/>
  <c r="E85" i="3" s="1"/>
  <c r="I83" i="3"/>
  <c r="I85" i="3" s="1"/>
  <c r="J94" i="3"/>
  <c r="C97" i="3"/>
  <c r="G97" i="3"/>
  <c r="C32" i="3"/>
  <c r="G32" i="3"/>
  <c r="C36" i="3"/>
  <c r="G36" i="3"/>
  <c r="D39" i="3"/>
  <c r="H39" i="3"/>
  <c r="E42" i="3"/>
  <c r="I42" i="3"/>
  <c r="J41" i="3" s="1"/>
  <c r="D60" i="3"/>
  <c r="H60" i="3"/>
  <c r="J62" i="3"/>
  <c r="E63" i="3"/>
  <c r="I63" i="3"/>
  <c r="B66" i="3"/>
  <c r="F66" i="3"/>
  <c r="C69" i="3"/>
  <c r="G69" i="3"/>
  <c r="E94" i="3"/>
  <c r="E97" i="3"/>
  <c r="I94" i="3"/>
  <c r="I97" i="3"/>
  <c r="I73" i="3"/>
  <c r="F75" i="3"/>
  <c r="F77" i="3" s="1"/>
  <c r="F79" i="3"/>
  <c r="F81" i="3" s="1"/>
  <c r="B88" i="3"/>
  <c r="E91" i="3"/>
  <c r="I91" i="3"/>
  <c r="C94" i="3"/>
  <c r="G94" i="3"/>
  <c r="D97" i="3"/>
  <c r="H97" i="3"/>
  <c r="J5" i="3"/>
  <c r="D32" i="3"/>
  <c r="H32" i="3"/>
  <c r="J38" i="3"/>
  <c r="J47" i="3"/>
  <c r="J51" i="3"/>
  <c r="J55" i="3"/>
  <c r="J59" i="3"/>
  <c r="F97" i="3"/>
  <c r="F88" i="3"/>
  <c r="J72" i="3"/>
  <c r="B73" i="3"/>
  <c r="B91" i="3"/>
  <c r="F91" i="3"/>
  <c r="J146" i="3"/>
  <c r="K145" i="3" s="1"/>
  <c r="D115" i="3"/>
  <c r="H115" i="3"/>
  <c r="E118" i="3"/>
  <c r="I118" i="3"/>
  <c r="B121" i="3"/>
  <c r="F121" i="3"/>
  <c r="C124" i="3"/>
  <c r="G124" i="3"/>
  <c r="B130" i="3"/>
  <c r="F130" i="3"/>
  <c r="E90" i="3"/>
  <c r="I90" i="3"/>
  <c r="J89" i="3" s="1"/>
  <c r="B93" i="3"/>
  <c r="F93" i="3"/>
  <c r="J93" i="3"/>
  <c r="K92" i="3" s="1"/>
  <c r="C96" i="3"/>
  <c r="G96" i="3"/>
  <c r="D100" i="3"/>
  <c r="H100" i="3"/>
  <c r="K101" i="3"/>
  <c r="K105" i="3"/>
  <c r="K109" i="3"/>
  <c r="K113" i="3"/>
  <c r="B114" i="3"/>
  <c r="F114" i="3"/>
  <c r="J114" i="3"/>
  <c r="E115" i="3"/>
  <c r="I115" i="3"/>
  <c r="C117" i="3"/>
  <c r="G117" i="3"/>
  <c r="B118" i="3"/>
  <c r="F118" i="3"/>
  <c r="D120" i="3"/>
  <c r="H120" i="3"/>
  <c r="J122" i="3"/>
  <c r="E123" i="3"/>
  <c r="I123" i="3"/>
  <c r="K126" i="3"/>
  <c r="B127" i="3"/>
  <c r="F127" i="3"/>
  <c r="D129" i="3"/>
  <c r="H129" i="3"/>
  <c r="C130" i="3"/>
  <c r="G130" i="3"/>
  <c r="E132" i="3"/>
  <c r="I132" i="3"/>
  <c r="J131" i="3" s="1"/>
  <c r="B135" i="3"/>
  <c r="F135" i="3"/>
  <c r="J135" i="3"/>
  <c r="K134" i="3" s="1"/>
  <c r="C138" i="3"/>
  <c r="G138" i="3"/>
  <c r="K143" i="3"/>
  <c r="C157" i="3"/>
  <c r="G157" i="3"/>
  <c r="C163" i="3"/>
  <c r="G163" i="3"/>
  <c r="C166" i="3"/>
  <c r="G166" i="3"/>
  <c r="J82" i="3"/>
  <c r="J86" i="3"/>
  <c r="E87" i="3"/>
  <c r="I87" i="3"/>
  <c r="B90" i="3"/>
  <c r="F90" i="3"/>
  <c r="C93" i="3"/>
  <c r="G93" i="3"/>
  <c r="D96" i="3"/>
  <c r="H96" i="3"/>
  <c r="J99" i="3"/>
  <c r="C114" i="3"/>
  <c r="G114" i="3"/>
  <c r="D117" i="3"/>
  <c r="H117" i="3"/>
  <c r="E120" i="3"/>
  <c r="I120" i="3"/>
  <c r="J119" i="3" s="1"/>
  <c r="B123" i="3"/>
  <c r="F123" i="3"/>
  <c r="E129" i="3"/>
  <c r="I129" i="3"/>
  <c r="J128" i="3" s="1"/>
  <c r="B132" i="3"/>
  <c r="F132" i="3"/>
  <c r="C135" i="3"/>
  <c r="G135" i="3"/>
  <c r="D138" i="3"/>
  <c r="H138" i="3"/>
  <c r="J141" i="3"/>
  <c r="D157" i="3"/>
  <c r="H157" i="3"/>
  <c r="D160" i="3"/>
  <c r="H160" i="3"/>
  <c r="D166" i="3"/>
  <c r="H166" i="3"/>
  <c r="J95" i="3"/>
  <c r="J116" i="3"/>
  <c r="J137" i="3"/>
  <c r="E157" i="3"/>
  <c r="I157" i="3"/>
  <c r="E160" i="3"/>
  <c r="I160" i="3"/>
  <c r="E163" i="3"/>
  <c r="I163" i="3"/>
  <c r="C156" i="3"/>
  <c r="G156" i="3"/>
  <c r="B157" i="3"/>
  <c r="F157" i="3"/>
  <c r="D159" i="3"/>
  <c r="H159" i="3"/>
  <c r="C160" i="3"/>
  <c r="G160" i="3"/>
  <c r="J161" i="3"/>
  <c r="E162" i="3"/>
  <c r="I162" i="3"/>
  <c r="D163" i="3"/>
  <c r="H163" i="3"/>
  <c r="B165" i="3"/>
  <c r="F165" i="3"/>
  <c r="E166" i="3"/>
  <c r="I166" i="3"/>
  <c r="J170" i="3"/>
  <c r="E171" i="3"/>
  <c r="I171" i="3"/>
  <c r="D172" i="3"/>
  <c r="H172" i="3"/>
  <c r="B174" i="3"/>
  <c r="F174" i="3"/>
  <c r="E175" i="3"/>
  <c r="I175" i="3"/>
  <c r="C177" i="3"/>
  <c r="G177" i="3"/>
  <c r="B178" i="3"/>
  <c r="F178" i="3"/>
  <c r="D180" i="3"/>
  <c r="H180" i="3"/>
  <c r="C181" i="3"/>
  <c r="G181" i="3"/>
  <c r="D156" i="3"/>
  <c r="H156" i="3"/>
  <c r="J158" i="3"/>
  <c r="E159" i="3"/>
  <c r="I159" i="3"/>
  <c r="B162" i="3"/>
  <c r="F162" i="3"/>
  <c r="C165" i="3"/>
  <c r="G165" i="3"/>
  <c r="B171" i="3"/>
  <c r="F171" i="3"/>
  <c r="C174" i="3"/>
  <c r="G174" i="3"/>
  <c r="D177" i="3"/>
  <c r="H177" i="3"/>
  <c r="J179" i="3"/>
  <c r="E180" i="3"/>
  <c r="I180" i="3"/>
  <c r="J147" i="3"/>
  <c r="J151" i="3"/>
  <c r="E156" i="3"/>
  <c r="I156" i="3"/>
  <c r="J155" i="3" s="1"/>
  <c r="B159" i="3"/>
  <c r="F159" i="3"/>
  <c r="C162" i="3"/>
  <c r="G162" i="3"/>
  <c r="D165" i="3"/>
  <c r="H165" i="3"/>
  <c r="J168" i="3"/>
  <c r="C171" i="3"/>
  <c r="G171" i="3"/>
  <c r="D174" i="3"/>
  <c r="H174" i="3"/>
  <c r="J176" i="3"/>
  <c r="E177" i="3"/>
  <c r="I177" i="3"/>
  <c r="B180" i="3"/>
  <c r="F180" i="3"/>
  <c r="J164" i="3"/>
  <c r="J173" i="3"/>
  <c r="G60" i="1"/>
  <c r="C64" i="1"/>
  <c r="C76" i="1" s="1"/>
  <c r="C99" i="1" s="1"/>
  <c r="C20" i="1"/>
  <c r="D64" i="1"/>
  <c r="D76" i="1" s="1"/>
  <c r="D99" i="1" s="1"/>
  <c r="D20" i="1"/>
  <c r="H60" i="1"/>
  <c r="G64" i="1"/>
  <c r="G76" i="1" s="1"/>
  <c r="G99" i="1" s="1"/>
  <c r="G20" i="1"/>
  <c r="C60" i="1"/>
  <c r="D168" i="1"/>
  <c r="D169" i="1" s="1"/>
  <c r="D170" i="1" s="1"/>
  <c r="H64" i="1"/>
  <c r="H76" i="1" s="1"/>
  <c r="H99" i="1" s="1"/>
  <c r="H101" i="1" s="1"/>
  <c r="H20" i="1"/>
  <c r="D60" i="1"/>
  <c r="G148" i="1"/>
  <c r="E64" i="1"/>
  <c r="E76" i="1" s="1"/>
  <c r="E99" i="1" s="1"/>
  <c r="E20" i="1"/>
  <c r="I64" i="1"/>
  <c r="I76" i="1" s="1"/>
  <c r="I99" i="1" s="1"/>
  <c r="I20" i="1"/>
  <c r="I60" i="1"/>
  <c r="D148" i="1"/>
  <c r="H148" i="1"/>
  <c r="E169" i="1"/>
  <c r="E170" i="1" s="1"/>
  <c r="B64" i="1"/>
  <c r="B76" i="1" s="1"/>
  <c r="B99" i="1" s="1"/>
  <c r="B20" i="1"/>
  <c r="F64" i="1"/>
  <c r="F76" i="1" s="1"/>
  <c r="F99" i="1" s="1"/>
  <c r="F20" i="1"/>
  <c r="B60" i="1"/>
  <c r="F60" i="1"/>
  <c r="C148" i="1"/>
  <c r="E148" i="1"/>
  <c r="I148" i="1"/>
  <c r="B168" i="1"/>
  <c r="B169" i="1" s="1"/>
  <c r="B170" i="1" s="1"/>
  <c r="C168" i="1"/>
  <c r="C169" i="1" s="1"/>
  <c r="C170" i="1" s="1"/>
  <c r="G169" i="1"/>
  <c r="G170" i="1" s="1"/>
  <c r="H168" i="1"/>
  <c r="H169" i="1" s="1"/>
  <c r="H170" i="1" s="1"/>
  <c r="E168" i="1"/>
  <c r="I168" i="1"/>
  <c r="I169" i="1" s="1"/>
  <c r="I170" i="1" s="1"/>
  <c r="F168" i="1"/>
  <c r="F169" i="1" s="1"/>
  <c r="F170" i="1" s="1"/>
  <c r="I68" i="4"/>
  <c r="H68" i="4"/>
  <c r="G68" i="4"/>
  <c r="F68" i="4"/>
  <c r="E68" i="4"/>
  <c r="D68" i="4"/>
  <c r="C68" i="4"/>
  <c r="B68" i="4"/>
  <c r="J67" i="4"/>
  <c r="I67" i="4"/>
  <c r="H67" i="4"/>
  <c r="G67" i="4"/>
  <c r="F67" i="4"/>
  <c r="E67" i="4"/>
  <c r="D67" i="4"/>
  <c r="C67" i="4"/>
  <c r="B67" i="4"/>
  <c r="I65" i="4"/>
  <c r="H65" i="4"/>
  <c r="G65" i="4"/>
  <c r="F65" i="4"/>
  <c r="E65" i="4"/>
  <c r="D65" i="4"/>
  <c r="C65" i="4"/>
  <c r="B65" i="4"/>
  <c r="I63" i="4"/>
  <c r="J63" i="4" s="1"/>
  <c r="K63" i="4" s="1"/>
  <c r="L63" i="4" s="1"/>
  <c r="M63" i="4" s="1"/>
  <c r="N63" i="4" s="1"/>
  <c r="H63" i="4"/>
  <c r="G63" i="4"/>
  <c r="F63" i="4"/>
  <c r="E63" i="4"/>
  <c r="D63" i="4"/>
  <c r="C63" i="4"/>
  <c r="B63" i="4"/>
  <c r="I62" i="4"/>
  <c r="J62" i="4" s="1"/>
  <c r="K62" i="4" s="1"/>
  <c r="L62" i="4" s="1"/>
  <c r="M62" i="4" s="1"/>
  <c r="N62" i="4" s="1"/>
  <c r="H62" i="4"/>
  <c r="G62" i="4"/>
  <c r="F62" i="4"/>
  <c r="E62" i="4"/>
  <c r="D62" i="4"/>
  <c r="C62" i="4"/>
  <c r="B62" i="4"/>
  <c r="I61" i="4"/>
  <c r="H61" i="4"/>
  <c r="G61" i="4"/>
  <c r="F61" i="4"/>
  <c r="E61" i="4"/>
  <c r="D61" i="4"/>
  <c r="C61" i="4"/>
  <c r="B61" i="4"/>
  <c r="I59" i="4"/>
  <c r="I64" i="4" s="1"/>
  <c r="H59" i="4"/>
  <c r="G59" i="4"/>
  <c r="F59" i="4"/>
  <c r="F60" i="4" s="1"/>
  <c r="E59" i="4"/>
  <c r="E64" i="4" s="1"/>
  <c r="D59" i="4"/>
  <c r="C59" i="4"/>
  <c r="B59" i="4"/>
  <c r="B64" i="4" s="1"/>
  <c r="I57" i="4"/>
  <c r="H57" i="4"/>
  <c r="G57" i="4"/>
  <c r="F57" i="4"/>
  <c r="F58" i="4" s="1"/>
  <c r="E57" i="4"/>
  <c r="D57" i="4"/>
  <c r="C57" i="4"/>
  <c r="B57" i="4"/>
  <c r="B58" i="4" s="1"/>
  <c r="N52" i="4"/>
  <c r="M52" i="4"/>
  <c r="L52" i="4"/>
  <c r="K52" i="4"/>
  <c r="J52" i="4"/>
  <c r="I52" i="4"/>
  <c r="H52" i="4"/>
  <c r="G52" i="4"/>
  <c r="F52" i="4"/>
  <c r="E52" i="4"/>
  <c r="D52" i="4"/>
  <c r="C52" i="4"/>
  <c r="B52" i="4"/>
  <c r="J50" i="4"/>
  <c r="J58" i="4" s="1"/>
  <c r="I50" i="4"/>
  <c r="H50" i="4"/>
  <c r="G50" i="4"/>
  <c r="F50" i="4"/>
  <c r="E50" i="4"/>
  <c r="D50" i="4"/>
  <c r="C50" i="4"/>
  <c r="B50" i="4"/>
  <c r="C49" i="4"/>
  <c r="I48" i="4"/>
  <c r="H48" i="4"/>
  <c r="G48" i="4"/>
  <c r="F48" i="4"/>
  <c r="E48" i="4"/>
  <c r="D48" i="4"/>
  <c r="C48" i="4"/>
  <c r="B48" i="4"/>
  <c r="N47" i="4"/>
  <c r="M47" i="4"/>
  <c r="L47" i="4"/>
  <c r="K47" i="4"/>
  <c r="J47" i="4"/>
  <c r="I47" i="4"/>
  <c r="H47" i="4"/>
  <c r="G47" i="4"/>
  <c r="F47" i="4"/>
  <c r="E47" i="4"/>
  <c r="D47" i="4"/>
  <c r="C47" i="4"/>
  <c r="B47" i="4"/>
  <c r="I46" i="4"/>
  <c r="I49" i="4" s="1"/>
  <c r="H46" i="4"/>
  <c r="G46" i="4"/>
  <c r="G49" i="4" s="1"/>
  <c r="F46" i="4"/>
  <c r="E46" i="4"/>
  <c r="E49" i="4" s="1"/>
  <c r="D46" i="4"/>
  <c r="C46" i="4"/>
  <c r="B46" i="4"/>
  <c r="I42" i="4"/>
  <c r="J42" i="4" s="1"/>
  <c r="K42" i="4" s="1"/>
  <c r="L42" i="4" s="1"/>
  <c r="M42" i="4" s="1"/>
  <c r="N42" i="4" s="1"/>
  <c r="H42" i="4"/>
  <c r="G42" i="4"/>
  <c r="F42" i="4"/>
  <c r="E42" i="4"/>
  <c r="D42" i="4"/>
  <c r="C42" i="4"/>
  <c r="B42" i="4"/>
  <c r="I41" i="4"/>
  <c r="H41" i="4"/>
  <c r="G41" i="4"/>
  <c r="F41" i="4"/>
  <c r="E41" i="4"/>
  <c r="D41" i="4"/>
  <c r="C41" i="4"/>
  <c r="B41" i="4"/>
  <c r="I40" i="4"/>
  <c r="J40" i="4" s="1"/>
  <c r="H40" i="4"/>
  <c r="G40" i="4"/>
  <c r="F40" i="4"/>
  <c r="E40" i="4"/>
  <c r="D40" i="4"/>
  <c r="C40" i="4"/>
  <c r="B40" i="4"/>
  <c r="I39" i="4"/>
  <c r="H39" i="4"/>
  <c r="G39" i="4"/>
  <c r="F39" i="4"/>
  <c r="E39" i="4"/>
  <c r="D39" i="4"/>
  <c r="C39" i="4"/>
  <c r="B39" i="4"/>
  <c r="I38" i="4"/>
  <c r="J38" i="4" s="1"/>
  <c r="K38" i="4" s="1"/>
  <c r="L38" i="4" s="1"/>
  <c r="M38" i="4" s="1"/>
  <c r="N38" i="4" s="1"/>
  <c r="H38" i="4"/>
  <c r="G38" i="4"/>
  <c r="F38" i="4"/>
  <c r="E38" i="4"/>
  <c r="D38" i="4"/>
  <c r="C38" i="4"/>
  <c r="B38" i="4"/>
  <c r="I37" i="4"/>
  <c r="J37" i="4" s="1"/>
  <c r="K37" i="4" s="1"/>
  <c r="L37" i="4" s="1"/>
  <c r="M37" i="4" s="1"/>
  <c r="N37" i="4" s="1"/>
  <c r="H37" i="4"/>
  <c r="G37" i="4"/>
  <c r="F37" i="4"/>
  <c r="E37" i="4"/>
  <c r="D37" i="4"/>
  <c r="C37" i="4"/>
  <c r="B37" i="4"/>
  <c r="I36" i="4"/>
  <c r="J36" i="4" s="1"/>
  <c r="K36" i="4" s="1"/>
  <c r="L36" i="4" s="1"/>
  <c r="M36" i="4" s="1"/>
  <c r="N36" i="4" s="1"/>
  <c r="H36" i="4"/>
  <c r="G36" i="4"/>
  <c r="F36" i="4"/>
  <c r="E36" i="4"/>
  <c r="D36" i="4"/>
  <c r="C36" i="4"/>
  <c r="B36" i="4"/>
  <c r="I35" i="4"/>
  <c r="J35" i="4" s="1"/>
  <c r="K35" i="4" s="1"/>
  <c r="L35" i="4" s="1"/>
  <c r="M35" i="4" s="1"/>
  <c r="N35" i="4" s="1"/>
  <c r="H35" i="4"/>
  <c r="G35" i="4"/>
  <c r="F35" i="4"/>
  <c r="E35" i="4"/>
  <c r="D35" i="4"/>
  <c r="C35" i="4"/>
  <c r="B35" i="4"/>
  <c r="I34" i="4"/>
  <c r="J34" i="4" s="1"/>
  <c r="K34" i="4" s="1"/>
  <c r="L34" i="4" s="1"/>
  <c r="M34" i="4" s="1"/>
  <c r="N34" i="4" s="1"/>
  <c r="H34" i="4"/>
  <c r="H43" i="4" s="1"/>
  <c r="G34" i="4"/>
  <c r="F34" i="4"/>
  <c r="E34" i="4"/>
  <c r="D34" i="4"/>
  <c r="C34" i="4"/>
  <c r="B34" i="4"/>
  <c r="I33" i="4"/>
  <c r="I43" i="4" s="1"/>
  <c r="H33" i="4"/>
  <c r="G33" i="4"/>
  <c r="G43" i="4" s="1"/>
  <c r="F33" i="4"/>
  <c r="F43" i="4" s="1"/>
  <c r="E33" i="4"/>
  <c r="E43" i="4" s="1"/>
  <c r="D33" i="4"/>
  <c r="D43" i="4" s="1"/>
  <c r="C33" i="4"/>
  <c r="C43" i="4" s="1"/>
  <c r="B33" i="4"/>
  <c r="B43" i="4" s="1"/>
  <c r="I30" i="4"/>
  <c r="J30" i="4" s="1"/>
  <c r="K30" i="4" s="1"/>
  <c r="L30" i="4" s="1"/>
  <c r="M30" i="4" s="1"/>
  <c r="N30" i="4" s="1"/>
  <c r="H30" i="4"/>
  <c r="G30" i="4"/>
  <c r="F30" i="4"/>
  <c r="E30" i="4"/>
  <c r="D30" i="4"/>
  <c r="C30" i="4"/>
  <c r="B30" i="4"/>
  <c r="I29" i="4"/>
  <c r="J29" i="4" s="1"/>
  <c r="K29" i="4" s="1"/>
  <c r="L29" i="4" s="1"/>
  <c r="M29" i="4" s="1"/>
  <c r="N29" i="4" s="1"/>
  <c r="H29" i="4"/>
  <c r="G29" i="4"/>
  <c r="F29" i="4"/>
  <c r="E29" i="4"/>
  <c r="D29" i="4"/>
  <c r="C29" i="4"/>
  <c r="B29" i="4"/>
  <c r="I28" i="4"/>
  <c r="J28" i="4" s="1"/>
  <c r="K28" i="4" s="1"/>
  <c r="L28" i="4" s="1"/>
  <c r="M28" i="4" s="1"/>
  <c r="N28" i="4" s="1"/>
  <c r="H28" i="4"/>
  <c r="G28" i="4"/>
  <c r="F28" i="4"/>
  <c r="E28" i="4"/>
  <c r="D28" i="4"/>
  <c r="C28" i="4"/>
  <c r="B28" i="4"/>
  <c r="I27" i="4"/>
  <c r="J27" i="4" s="1"/>
  <c r="K27" i="4" s="1"/>
  <c r="L27" i="4" s="1"/>
  <c r="M27" i="4" s="1"/>
  <c r="N27" i="4" s="1"/>
  <c r="H27" i="4"/>
  <c r="G27" i="4"/>
  <c r="F27" i="4"/>
  <c r="E27" i="4"/>
  <c r="D27" i="4"/>
  <c r="C27" i="4"/>
  <c r="B27" i="4"/>
  <c r="I26" i="4"/>
  <c r="H26" i="4"/>
  <c r="G26" i="4"/>
  <c r="F26" i="4"/>
  <c r="E26" i="4"/>
  <c r="D26" i="4"/>
  <c r="C26" i="4"/>
  <c r="B26" i="4"/>
  <c r="I25" i="4"/>
  <c r="J25" i="4" s="1"/>
  <c r="K25" i="4" s="1"/>
  <c r="L25" i="4" s="1"/>
  <c r="M25" i="4" s="1"/>
  <c r="N25" i="4" s="1"/>
  <c r="H25" i="4"/>
  <c r="G25" i="4"/>
  <c r="F25" i="4"/>
  <c r="E25" i="4"/>
  <c r="D25" i="4"/>
  <c r="C25" i="4"/>
  <c r="B25" i="4"/>
  <c r="I24" i="4"/>
  <c r="M23" i="4"/>
  <c r="L23" i="4"/>
  <c r="M51" i="4" s="1"/>
  <c r="I23" i="4"/>
  <c r="H23" i="4"/>
  <c r="H24" i="4" s="1"/>
  <c r="G23" i="4"/>
  <c r="F23" i="4"/>
  <c r="E23" i="4"/>
  <c r="E24" i="4" s="1"/>
  <c r="D23" i="4"/>
  <c r="D24" i="4" s="1"/>
  <c r="C23" i="4"/>
  <c r="B23" i="4"/>
  <c r="I22" i="4"/>
  <c r="J22" i="4" s="1"/>
  <c r="K22" i="4" s="1"/>
  <c r="L22" i="4" s="1"/>
  <c r="M22" i="4" s="1"/>
  <c r="N22" i="4" s="1"/>
  <c r="H22" i="4"/>
  <c r="G22" i="4"/>
  <c r="F22" i="4"/>
  <c r="E22" i="4"/>
  <c r="D22" i="4"/>
  <c r="C22" i="4"/>
  <c r="B22" i="4"/>
  <c r="I21" i="4"/>
  <c r="H21" i="4"/>
  <c r="H31" i="4" s="1"/>
  <c r="G21" i="4"/>
  <c r="G31" i="4" s="1"/>
  <c r="F21" i="4"/>
  <c r="E21" i="4"/>
  <c r="D21" i="4"/>
  <c r="D31" i="4" s="1"/>
  <c r="C21" i="4"/>
  <c r="C31" i="4" s="1"/>
  <c r="B21" i="4"/>
  <c r="K19" i="4"/>
  <c r="L19" i="4" s="1"/>
  <c r="M19" i="4" s="1"/>
  <c r="N19" i="4" s="1"/>
  <c r="F19" i="4"/>
  <c r="I17" i="4"/>
  <c r="H17" i="4"/>
  <c r="G17" i="4"/>
  <c r="F17" i="4"/>
  <c r="E17" i="4"/>
  <c r="D17" i="4"/>
  <c r="C17" i="4"/>
  <c r="B17" i="4"/>
  <c r="B18" i="4" s="1"/>
  <c r="I16" i="4"/>
  <c r="H16" i="4"/>
  <c r="G16" i="4"/>
  <c r="F16" i="4"/>
  <c r="E16" i="4"/>
  <c r="D16" i="4"/>
  <c r="C16" i="4"/>
  <c r="B16" i="4"/>
  <c r="J15" i="4"/>
  <c r="K15" i="4" s="1"/>
  <c r="L15" i="4" s="1"/>
  <c r="M15" i="4" s="1"/>
  <c r="N15" i="4" s="1"/>
  <c r="I15" i="4"/>
  <c r="H15" i="4"/>
  <c r="G15" i="4"/>
  <c r="F15" i="4"/>
  <c r="E15" i="4"/>
  <c r="D15" i="4"/>
  <c r="C15" i="4"/>
  <c r="B15" i="4"/>
  <c r="I14" i="4"/>
  <c r="H14" i="4"/>
  <c r="G14" i="4"/>
  <c r="F14" i="4"/>
  <c r="E14" i="4"/>
  <c r="D14" i="4"/>
  <c r="C14" i="4"/>
  <c r="B14" i="4"/>
  <c r="L13" i="4"/>
  <c r="M13" i="4" s="1"/>
  <c r="N13" i="4" s="1"/>
  <c r="K13" i="4"/>
  <c r="C13" i="4"/>
  <c r="I12" i="4"/>
  <c r="H12" i="4"/>
  <c r="G12" i="4"/>
  <c r="G13" i="4" s="1"/>
  <c r="F12" i="4"/>
  <c r="E12" i="4"/>
  <c r="D12" i="4"/>
  <c r="C12" i="4"/>
  <c r="B12" i="4"/>
  <c r="I11" i="4"/>
  <c r="H11" i="4"/>
  <c r="G11" i="4"/>
  <c r="F11" i="4"/>
  <c r="E11" i="4"/>
  <c r="D11" i="4"/>
  <c r="C11" i="4"/>
  <c r="B11" i="4"/>
  <c r="J10" i="4"/>
  <c r="I10" i="4"/>
  <c r="H10" i="4"/>
  <c r="G10" i="4"/>
  <c r="F10" i="4"/>
  <c r="E10" i="4"/>
  <c r="D10" i="4"/>
  <c r="C10" i="4"/>
  <c r="B10" i="4"/>
  <c r="N9" i="4"/>
  <c r="M9" i="4"/>
  <c r="L9" i="4"/>
  <c r="K9" i="4"/>
  <c r="J9" i="4"/>
  <c r="I9" i="4"/>
  <c r="H9" i="4"/>
  <c r="G9" i="4"/>
  <c r="F9" i="4"/>
  <c r="E9" i="4"/>
  <c r="D9" i="4"/>
  <c r="C9" i="4"/>
  <c r="B9" i="4"/>
  <c r="B8" i="4"/>
  <c r="N7" i="4"/>
  <c r="N46" i="4" s="1"/>
  <c r="M7" i="4"/>
  <c r="M46" i="4" s="1"/>
  <c r="L7" i="4"/>
  <c r="L46" i="4" s="1"/>
  <c r="K7" i="4"/>
  <c r="K46" i="4" s="1"/>
  <c r="J7" i="4"/>
  <c r="J46" i="4" s="1"/>
  <c r="I7" i="4"/>
  <c r="H7" i="4"/>
  <c r="H8" i="4" s="1"/>
  <c r="G7" i="4"/>
  <c r="F7" i="4"/>
  <c r="F8" i="4" s="1"/>
  <c r="E7" i="4"/>
  <c r="D7" i="4"/>
  <c r="D8" i="4" s="1"/>
  <c r="C7" i="4"/>
  <c r="B7" i="4"/>
  <c r="N6" i="4"/>
  <c r="M6" i="4"/>
  <c r="L6" i="4"/>
  <c r="K6" i="4"/>
  <c r="J6" i="4"/>
  <c r="I6" i="4"/>
  <c r="H6" i="4"/>
  <c r="G6" i="4"/>
  <c r="F6" i="4"/>
  <c r="E6" i="4"/>
  <c r="D6" i="4"/>
  <c r="C6" i="4"/>
  <c r="B6" i="4"/>
  <c r="N5" i="4"/>
  <c r="M5" i="4"/>
  <c r="L5" i="4"/>
  <c r="K5" i="4"/>
  <c r="J5" i="4"/>
  <c r="I5" i="4"/>
  <c r="H5" i="4"/>
  <c r="G5" i="4"/>
  <c r="F5" i="4"/>
  <c r="E5" i="4"/>
  <c r="D5" i="4"/>
  <c r="C5" i="4"/>
  <c r="B5" i="4"/>
  <c r="B4" i="4"/>
  <c r="N3" i="4"/>
  <c r="N23" i="4" s="1"/>
  <c r="M3" i="4"/>
  <c r="L3" i="4"/>
  <c r="K3" i="4"/>
  <c r="K23" i="4" s="1"/>
  <c r="L51" i="4" s="1"/>
  <c r="J3" i="4"/>
  <c r="J23" i="4" s="1"/>
  <c r="K51" i="4" s="1"/>
  <c r="I3" i="4"/>
  <c r="H3" i="4"/>
  <c r="H4" i="4" s="1"/>
  <c r="G3" i="4"/>
  <c r="F3" i="4"/>
  <c r="F4" i="4" s="1"/>
  <c r="E3" i="4"/>
  <c r="D3" i="4"/>
  <c r="D4" i="4" s="1"/>
  <c r="C3" i="4"/>
  <c r="B3" i="4"/>
  <c r="J156" i="3" l="1"/>
  <c r="K155" i="3"/>
  <c r="J157" i="3"/>
  <c r="K136" i="3"/>
  <c r="K135" i="3"/>
  <c r="L134" i="3"/>
  <c r="J46" i="3"/>
  <c r="K45" i="3"/>
  <c r="J70" i="3"/>
  <c r="K15" i="3"/>
  <c r="L14" i="3"/>
  <c r="J13" i="3"/>
  <c r="J91" i="3"/>
  <c r="J90" i="3"/>
  <c r="K89" i="3" s="1"/>
  <c r="L145" i="3"/>
  <c r="J129" i="3"/>
  <c r="K128" i="3"/>
  <c r="J130" i="3"/>
  <c r="J120" i="3"/>
  <c r="K119" i="3" s="1"/>
  <c r="J121" i="3"/>
  <c r="K93" i="3"/>
  <c r="L92" i="3" s="1"/>
  <c r="J19" i="3"/>
  <c r="K18" i="3" s="1"/>
  <c r="J37" i="3"/>
  <c r="J133" i="3"/>
  <c r="J132" i="3"/>
  <c r="K131" i="3" s="1"/>
  <c r="J42" i="3"/>
  <c r="K41" i="3" s="1"/>
  <c r="J43" i="3"/>
  <c r="J152" i="3"/>
  <c r="J154" i="3" s="1"/>
  <c r="K151" i="3"/>
  <c r="J124" i="3"/>
  <c r="J123" i="3"/>
  <c r="K122" i="3" s="1"/>
  <c r="J177" i="3"/>
  <c r="K176" i="3" s="1"/>
  <c r="J178" i="3"/>
  <c r="J148" i="3"/>
  <c r="J150" i="3" s="1"/>
  <c r="K147" i="3"/>
  <c r="J160" i="3"/>
  <c r="J159" i="3"/>
  <c r="K158" i="3" s="1"/>
  <c r="J163" i="3"/>
  <c r="J162" i="3"/>
  <c r="K161" i="3"/>
  <c r="J118" i="3"/>
  <c r="J117" i="3"/>
  <c r="K116" i="3" s="1"/>
  <c r="J142" i="3"/>
  <c r="K141" i="3" s="1"/>
  <c r="J87" i="3"/>
  <c r="K86" i="3" s="1"/>
  <c r="J88" i="3"/>
  <c r="K144" i="3"/>
  <c r="K146" i="3" s="1"/>
  <c r="L143" i="3"/>
  <c r="K127" i="3"/>
  <c r="L126" i="3"/>
  <c r="K110" i="3"/>
  <c r="K112" i="3" s="1"/>
  <c r="L109" i="3"/>
  <c r="J73" i="3"/>
  <c r="K72" i="3"/>
  <c r="J56" i="3"/>
  <c r="J58" i="3" s="1"/>
  <c r="K55" i="3"/>
  <c r="H34" i="3"/>
  <c r="H33" i="3"/>
  <c r="J63" i="3"/>
  <c r="K62" i="3"/>
  <c r="J64" i="3"/>
  <c r="J67" i="3"/>
  <c r="J66" i="3"/>
  <c r="K65" i="3"/>
  <c r="F34" i="3"/>
  <c r="F33" i="3"/>
  <c r="H12" i="3"/>
  <c r="J139" i="3"/>
  <c r="J138" i="3"/>
  <c r="K137" i="3"/>
  <c r="J7" i="3"/>
  <c r="K5" i="3"/>
  <c r="J6" i="3"/>
  <c r="J25" i="3"/>
  <c r="J27" i="3" s="1"/>
  <c r="J83" i="3"/>
  <c r="J85" i="3" s="1"/>
  <c r="J52" i="3"/>
  <c r="J54" i="3" s="1"/>
  <c r="D34" i="3"/>
  <c r="D33" i="3"/>
  <c r="J75" i="3"/>
  <c r="J77" i="3" s="1"/>
  <c r="K70" i="3"/>
  <c r="K69" i="3"/>
  <c r="L68" i="3"/>
  <c r="B34" i="3"/>
  <c r="B33" i="3"/>
  <c r="J4" i="3"/>
  <c r="K3" i="3"/>
  <c r="I33" i="3"/>
  <c r="J32" i="3" s="1"/>
  <c r="J21" i="3"/>
  <c r="J23" i="3" s="1"/>
  <c r="J9" i="3"/>
  <c r="K8" i="3" s="1"/>
  <c r="J10" i="3"/>
  <c r="J12" i="3" s="1"/>
  <c r="K11" i="3" s="1"/>
  <c r="E33" i="3"/>
  <c r="D12" i="3"/>
  <c r="J166" i="3"/>
  <c r="J165" i="3"/>
  <c r="K164" i="3" s="1"/>
  <c r="J181" i="3"/>
  <c r="J180" i="3"/>
  <c r="K179" i="3"/>
  <c r="J172" i="3"/>
  <c r="J171" i="3"/>
  <c r="K170" i="3" s="1"/>
  <c r="J100" i="3"/>
  <c r="K99" i="3" s="1"/>
  <c r="K114" i="3"/>
  <c r="L113" i="3"/>
  <c r="J61" i="3"/>
  <c r="J60" i="3"/>
  <c r="K59" i="3" s="1"/>
  <c r="J40" i="3"/>
  <c r="J39" i="3"/>
  <c r="K38" i="3"/>
  <c r="C33" i="3"/>
  <c r="C34" i="3"/>
  <c r="K36" i="3"/>
  <c r="L35" i="3" s="1"/>
  <c r="J169" i="3"/>
  <c r="K168" i="3" s="1"/>
  <c r="J97" i="3"/>
  <c r="J96" i="3"/>
  <c r="K95" i="3"/>
  <c r="K106" i="3"/>
  <c r="K108" i="3" s="1"/>
  <c r="L105" i="3"/>
  <c r="J175" i="3"/>
  <c r="J174" i="3"/>
  <c r="K173" i="3" s="1"/>
  <c r="K102" i="3"/>
  <c r="K104" i="3" s="1"/>
  <c r="J48" i="3"/>
  <c r="J50" i="3" s="1"/>
  <c r="G33" i="3"/>
  <c r="G34" i="3"/>
  <c r="J78" i="3"/>
  <c r="J115" i="3"/>
  <c r="H102" i="1"/>
  <c r="I100" i="1"/>
  <c r="I101" i="1" s="1"/>
  <c r="I102" i="1" s="1"/>
  <c r="J51" i="4"/>
  <c r="N51" i="4"/>
  <c r="F13" i="4"/>
  <c r="E19" i="4"/>
  <c r="H51" i="4"/>
  <c r="D13" i="4"/>
  <c r="H13" i="4"/>
  <c r="C19" i="4"/>
  <c r="G19" i="4"/>
  <c r="G18" i="4"/>
  <c r="B31" i="4"/>
  <c r="F31" i="4"/>
  <c r="B24" i="4"/>
  <c r="F24" i="4"/>
  <c r="B49" i="4"/>
  <c r="B53" i="4" s="1"/>
  <c r="F49" i="4"/>
  <c r="F53" i="4" s="1"/>
  <c r="D49" i="4"/>
  <c r="H49" i="4"/>
  <c r="F51" i="4"/>
  <c r="D58" i="4"/>
  <c r="H58" i="4"/>
  <c r="D60" i="4"/>
  <c r="H60" i="4"/>
  <c r="B13" i="4"/>
  <c r="E4" i="4"/>
  <c r="I4" i="4"/>
  <c r="C8" i="4"/>
  <c r="G8" i="4"/>
  <c r="E13" i="4"/>
  <c r="I13" i="4"/>
  <c r="D19" i="4"/>
  <c r="H19" i="4"/>
  <c r="B19" i="4"/>
  <c r="C24" i="4"/>
  <c r="G24" i="4"/>
  <c r="C51" i="4"/>
  <c r="G51" i="4"/>
  <c r="G53" i="4" s="1"/>
  <c r="E58" i="4"/>
  <c r="I58" i="4"/>
  <c r="I19" i="4"/>
  <c r="C53" i="4"/>
  <c r="D51" i="4"/>
  <c r="C4" i="4"/>
  <c r="G4" i="4"/>
  <c r="E8" i="4"/>
  <c r="I8" i="4"/>
  <c r="F18" i="4"/>
  <c r="C18" i="4"/>
  <c r="E31" i="4"/>
  <c r="I31" i="4"/>
  <c r="E51" i="4"/>
  <c r="I51" i="4"/>
  <c r="C58" i="4"/>
  <c r="G58" i="4"/>
  <c r="C60" i="4"/>
  <c r="G60" i="4"/>
  <c r="C64" i="4"/>
  <c r="G64" i="4"/>
  <c r="F64" i="4"/>
  <c r="I54" i="4"/>
  <c r="I55" i="4" s="1"/>
  <c r="I66" i="4" s="1"/>
  <c r="E54" i="4"/>
  <c r="E55" i="4" s="1"/>
  <c r="E66" i="4" s="1"/>
  <c r="B54" i="4"/>
  <c r="B55" i="4" s="1"/>
  <c r="B66" i="4" s="1"/>
  <c r="F54" i="4"/>
  <c r="F55" i="4" s="1"/>
  <c r="F66" i="4" s="1"/>
  <c r="E53" i="4"/>
  <c r="I53" i="4"/>
  <c r="D55" i="4"/>
  <c r="D54" i="4"/>
  <c r="D53" i="4"/>
  <c r="H53" i="4"/>
  <c r="H55" i="4"/>
  <c r="H54" i="4"/>
  <c r="C54" i="4"/>
  <c r="C55" i="4" s="1"/>
  <c r="J59" i="4"/>
  <c r="G54" i="4"/>
  <c r="G55" i="4" s="1"/>
  <c r="G66" i="4" s="1"/>
  <c r="I60" i="4"/>
  <c r="J26" i="4"/>
  <c r="K26" i="4" s="1"/>
  <c r="L26" i="4" s="1"/>
  <c r="M26" i="4" s="1"/>
  <c r="N26" i="4" s="1"/>
  <c r="D64" i="4"/>
  <c r="H64" i="4"/>
  <c r="E60" i="4"/>
  <c r="J11" i="4"/>
  <c r="K40" i="4"/>
  <c r="J33" i="4"/>
  <c r="K8" i="4"/>
  <c r="K4" i="4"/>
  <c r="L8" i="4"/>
  <c r="N8" i="4"/>
  <c r="J8" i="4"/>
  <c r="N4" i="4"/>
  <c r="J4" i="4"/>
  <c r="L4" i="4"/>
  <c r="M8" i="4"/>
  <c r="M4" i="4"/>
  <c r="J12" i="4"/>
  <c r="D18" i="4"/>
  <c r="H18" i="4"/>
  <c r="E18" i="4"/>
  <c r="I18" i="4"/>
  <c r="K88" i="3" l="1"/>
  <c r="K87" i="3"/>
  <c r="L86" i="3" s="1"/>
  <c r="K178" i="3"/>
  <c r="K177" i="3"/>
  <c r="L176" i="3"/>
  <c r="K100" i="3"/>
  <c r="L99" i="3"/>
  <c r="K115" i="3"/>
  <c r="K123" i="3"/>
  <c r="L122" i="3"/>
  <c r="K124" i="3"/>
  <c r="K169" i="3"/>
  <c r="L168" i="3"/>
  <c r="K172" i="3"/>
  <c r="K171" i="3"/>
  <c r="L170" i="3" s="1"/>
  <c r="K118" i="3"/>
  <c r="K117" i="3"/>
  <c r="L116" i="3"/>
  <c r="K43" i="3"/>
  <c r="K42" i="3"/>
  <c r="L41" i="3"/>
  <c r="K19" i="3"/>
  <c r="L18" i="3" s="1"/>
  <c r="K37" i="3"/>
  <c r="K90" i="3"/>
  <c r="L89" i="3"/>
  <c r="K91" i="3"/>
  <c r="K10" i="3"/>
  <c r="K12" i="3" s="1"/>
  <c r="K9" i="3"/>
  <c r="L8" i="3" s="1"/>
  <c r="K61" i="3"/>
  <c r="K60" i="3"/>
  <c r="L59" i="3"/>
  <c r="K142" i="3"/>
  <c r="L141" i="3" s="1"/>
  <c r="K121" i="3"/>
  <c r="K120" i="3"/>
  <c r="L119" i="3"/>
  <c r="K175" i="3"/>
  <c r="K174" i="3"/>
  <c r="L173" i="3"/>
  <c r="L36" i="3"/>
  <c r="M35" i="3" s="1"/>
  <c r="K166" i="3"/>
  <c r="K165" i="3"/>
  <c r="L164" i="3" s="1"/>
  <c r="L11" i="3"/>
  <c r="K13" i="3"/>
  <c r="K159" i="3"/>
  <c r="L158" i="3" s="1"/>
  <c r="K160" i="3"/>
  <c r="K132" i="3"/>
  <c r="L131" i="3"/>
  <c r="K133" i="3"/>
  <c r="L93" i="3"/>
  <c r="M92" i="3"/>
  <c r="L94" i="3"/>
  <c r="L106" i="3"/>
  <c r="L108" i="3" s="1"/>
  <c r="M105" i="3"/>
  <c r="K40" i="3"/>
  <c r="K39" i="3"/>
  <c r="L38" i="3" s="1"/>
  <c r="K4" i="3"/>
  <c r="L3" i="3"/>
  <c r="L69" i="3"/>
  <c r="M68" i="3" s="1"/>
  <c r="K139" i="3"/>
  <c r="K138" i="3"/>
  <c r="L137" i="3" s="1"/>
  <c r="K73" i="3"/>
  <c r="L72" i="3"/>
  <c r="L127" i="3"/>
  <c r="M126" i="3" s="1"/>
  <c r="K163" i="3"/>
  <c r="K162" i="3"/>
  <c r="L161" i="3"/>
  <c r="K130" i="3"/>
  <c r="K129" i="3"/>
  <c r="L128" i="3"/>
  <c r="L15" i="3"/>
  <c r="M14" i="3" s="1"/>
  <c r="K46" i="3"/>
  <c r="L45" i="3"/>
  <c r="K47" i="3"/>
  <c r="K20" i="3"/>
  <c r="K82" i="3"/>
  <c r="J79" i="3"/>
  <c r="J81" i="3" s="1"/>
  <c r="K97" i="3"/>
  <c r="K96" i="3"/>
  <c r="L95" i="3"/>
  <c r="L114" i="3"/>
  <c r="M113" i="3"/>
  <c r="K180" i="3"/>
  <c r="L179" i="3" s="1"/>
  <c r="K181" i="3"/>
  <c r="K7" i="3"/>
  <c r="L5" i="3"/>
  <c r="K6" i="3"/>
  <c r="K66" i="3"/>
  <c r="L65" i="3"/>
  <c r="K67" i="3"/>
  <c r="K64" i="3"/>
  <c r="K63" i="3"/>
  <c r="L62" i="3"/>
  <c r="K56" i="3"/>
  <c r="K58" i="3" s="1"/>
  <c r="L110" i="3"/>
  <c r="L112" i="3" s="1"/>
  <c r="M109" i="3"/>
  <c r="L144" i="3"/>
  <c r="L146" i="3" s="1"/>
  <c r="M145" i="3" s="1"/>
  <c r="K148" i="3"/>
  <c r="K150" i="3" s="1"/>
  <c r="L147" i="3"/>
  <c r="K152" i="3"/>
  <c r="K154" i="3" s="1"/>
  <c r="K16" i="3"/>
  <c r="L135" i="3"/>
  <c r="M134" i="3" s="1"/>
  <c r="L136" i="3"/>
  <c r="K157" i="3"/>
  <c r="K156" i="3"/>
  <c r="L155" i="3" s="1"/>
  <c r="L101" i="3"/>
  <c r="J34" i="3"/>
  <c r="J33" i="3"/>
  <c r="K32" i="3" s="1"/>
  <c r="K74" i="3"/>
  <c r="K51" i="3"/>
  <c r="K24" i="3"/>
  <c r="K94" i="3"/>
  <c r="C66" i="4"/>
  <c r="K59" i="4"/>
  <c r="J14" i="4"/>
  <c r="J48" i="4"/>
  <c r="J49" i="4" s="1"/>
  <c r="H66" i="4"/>
  <c r="D66" i="4"/>
  <c r="K33" i="4"/>
  <c r="L40" i="4"/>
  <c r="L157" i="3" l="1"/>
  <c r="L156" i="3"/>
  <c r="M155" i="3"/>
  <c r="L139" i="3"/>
  <c r="L138" i="3"/>
  <c r="M137" i="3"/>
  <c r="L160" i="3"/>
  <c r="L159" i="3"/>
  <c r="M158" i="3"/>
  <c r="L142" i="3"/>
  <c r="M141" i="3"/>
  <c r="L10" i="3"/>
  <c r="L12" i="3" s="1"/>
  <c r="L9" i="3"/>
  <c r="M8" i="3" s="1"/>
  <c r="K33" i="3"/>
  <c r="L32" i="3" s="1"/>
  <c r="K34" i="3"/>
  <c r="M127" i="3"/>
  <c r="N126" i="3"/>
  <c r="N127" i="3" s="1"/>
  <c r="L40" i="3"/>
  <c r="L39" i="3"/>
  <c r="M38" i="3"/>
  <c r="M36" i="3"/>
  <c r="N35" i="3"/>
  <c r="L171" i="3"/>
  <c r="M170" i="3"/>
  <c r="L172" i="3"/>
  <c r="L181" i="3"/>
  <c r="L180" i="3"/>
  <c r="M179" i="3"/>
  <c r="M15" i="3"/>
  <c r="N14" i="3" s="1"/>
  <c r="M70" i="3"/>
  <c r="M69" i="3"/>
  <c r="N68" i="3"/>
  <c r="L19" i="3"/>
  <c r="M18" i="3"/>
  <c r="L37" i="3"/>
  <c r="L88" i="3"/>
  <c r="L87" i="3"/>
  <c r="M86" i="3"/>
  <c r="M136" i="3"/>
  <c r="M135" i="3"/>
  <c r="N134" i="3"/>
  <c r="L166" i="3"/>
  <c r="L165" i="3"/>
  <c r="M164" i="3"/>
  <c r="L118" i="3"/>
  <c r="L117" i="3"/>
  <c r="M116" i="3" s="1"/>
  <c r="L67" i="3"/>
  <c r="L66" i="3"/>
  <c r="M65" i="3"/>
  <c r="L175" i="3"/>
  <c r="L174" i="3"/>
  <c r="M173" i="3"/>
  <c r="K25" i="3"/>
  <c r="K27" i="3" s="1"/>
  <c r="L7" i="3"/>
  <c r="L6" i="3"/>
  <c r="M5" i="3"/>
  <c r="L97" i="3"/>
  <c r="L96" i="3"/>
  <c r="M95" i="3"/>
  <c r="L162" i="3"/>
  <c r="M161" i="3" s="1"/>
  <c r="L163" i="3"/>
  <c r="K75" i="3"/>
  <c r="K77" i="3" s="1"/>
  <c r="L46" i="3"/>
  <c r="M45" i="3"/>
  <c r="L133" i="3"/>
  <c r="L132" i="3"/>
  <c r="M131" i="3" s="1"/>
  <c r="L121" i="3"/>
  <c r="L120" i="3"/>
  <c r="M119" i="3"/>
  <c r="L91" i="3"/>
  <c r="L90" i="3"/>
  <c r="M89" i="3"/>
  <c r="L100" i="3"/>
  <c r="M99" i="3" s="1"/>
  <c r="K52" i="3"/>
  <c r="K54" i="3" s="1"/>
  <c r="L51" i="3"/>
  <c r="L148" i="3"/>
  <c r="L150" i="3" s="1"/>
  <c r="M110" i="3"/>
  <c r="M112" i="3" s="1"/>
  <c r="N109" i="3"/>
  <c r="N110" i="3" s="1"/>
  <c r="N112" i="3" s="1"/>
  <c r="L64" i="3"/>
  <c r="L63" i="3"/>
  <c r="M62" i="3"/>
  <c r="L115" i="3"/>
  <c r="L82" i="3"/>
  <c r="K83" i="3"/>
  <c r="K85" i="3" s="1"/>
  <c r="L130" i="3"/>
  <c r="L129" i="3"/>
  <c r="M128" i="3"/>
  <c r="L73" i="3"/>
  <c r="M72" i="3"/>
  <c r="L4" i="3"/>
  <c r="M3" i="3" s="1"/>
  <c r="M93" i="3"/>
  <c r="N92" i="3"/>
  <c r="L61" i="3"/>
  <c r="L60" i="3"/>
  <c r="M59" i="3"/>
  <c r="L43" i="3"/>
  <c r="L42" i="3"/>
  <c r="M41" i="3" s="1"/>
  <c r="L124" i="3"/>
  <c r="L123" i="3"/>
  <c r="M122" i="3"/>
  <c r="L102" i="3"/>
  <c r="L104" i="3" s="1"/>
  <c r="M101" i="3"/>
  <c r="M114" i="3"/>
  <c r="N113" i="3" s="1"/>
  <c r="K21" i="3"/>
  <c r="K23" i="3" s="1"/>
  <c r="L20" i="3"/>
  <c r="L16" i="3"/>
  <c r="L70" i="3"/>
  <c r="M106" i="3"/>
  <c r="M108" i="3" s="1"/>
  <c r="N105" i="3"/>
  <c r="N106" i="3" s="1"/>
  <c r="N108" i="3" s="1"/>
  <c r="L13" i="3"/>
  <c r="M11" i="3"/>
  <c r="L169" i="3"/>
  <c r="M168" i="3"/>
  <c r="L178" i="3"/>
  <c r="L177" i="3"/>
  <c r="M176" i="3"/>
  <c r="L151" i="3"/>
  <c r="M143" i="3"/>
  <c r="L55" i="3"/>
  <c r="K78" i="3"/>
  <c r="K48" i="3"/>
  <c r="K50" i="3" s="1"/>
  <c r="L47" i="3"/>
  <c r="J55" i="4"/>
  <c r="J53" i="4"/>
  <c r="J16" i="4"/>
  <c r="J17" i="4" s="1"/>
  <c r="L59" i="4"/>
  <c r="M40" i="4"/>
  <c r="L33" i="4"/>
  <c r="M163" i="3" l="1"/>
  <c r="M162" i="3"/>
  <c r="N161" i="3"/>
  <c r="N114" i="3"/>
  <c r="M4" i="3"/>
  <c r="N3" i="3" s="1"/>
  <c r="M16" i="3"/>
  <c r="M133" i="3"/>
  <c r="M132" i="3"/>
  <c r="N131" i="3"/>
  <c r="M117" i="3"/>
  <c r="N116" i="3" s="1"/>
  <c r="M118" i="3"/>
  <c r="L34" i="3"/>
  <c r="L33" i="3"/>
  <c r="M32" i="3" s="1"/>
  <c r="M43" i="3"/>
  <c r="M42" i="3"/>
  <c r="N41" i="3" s="1"/>
  <c r="M100" i="3"/>
  <c r="N99" i="3" s="1"/>
  <c r="M115" i="3"/>
  <c r="N15" i="3"/>
  <c r="M10" i="3"/>
  <c r="M12" i="3" s="1"/>
  <c r="M9" i="3"/>
  <c r="N8" i="3" s="1"/>
  <c r="L48" i="3"/>
  <c r="L50" i="3" s="1"/>
  <c r="L83" i="3"/>
  <c r="L85" i="3" s="1"/>
  <c r="M88" i="3"/>
  <c r="M87" i="3"/>
  <c r="N86" i="3"/>
  <c r="M181" i="3"/>
  <c r="M180" i="3"/>
  <c r="N179" i="3" s="1"/>
  <c r="M142" i="3"/>
  <c r="N141" i="3" s="1"/>
  <c r="N142" i="3" s="1"/>
  <c r="M91" i="3"/>
  <c r="M90" i="3"/>
  <c r="N89" i="3"/>
  <c r="M96" i="3"/>
  <c r="N95" i="3"/>
  <c r="M97" i="3"/>
  <c r="M138" i="3"/>
  <c r="N137" i="3" s="1"/>
  <c r="M139" i="3"/>
  <c r="M144" i="3"/>
  <c r="M146" i="3" s="1"/>
  <c r="N145" i="3" s="1"/>
  <c r="N143" i="3"/>
  <c r="N144" i="3" s="1"/>
  <c r="N146" i="3" s="1"/>
  <c r="M124" i="3"/>
  <c r="M123" i="3"/>
  <c r="N122" i="3" s="1"/>
  <c r="M130" i="3"/>
  <c r="M129" i="3"/>
  <c r="N128" i="3"/>
  <c r="M121" i="3"/>
  <c r="M120" i="3"/>
  <c r="N119" i="3" s="1"/>
  <c r="M6" i="3"/>
  <c r="N5" i="3" s="1"/>
  <c r="M7" i="3"/>
  <c r="M67" i="3"/>
  <c r="M66" i="3"/>
  <c r="N65" i="3" s="1"/>
  <c r="M19" i="3"/>
  <c r="N18" i="3" s="1"/>
  <c r="M172" i="3"/>
  <c r="M171" i="3"/>
  <c r="N170" i="3"/>
  <c r="M37" i="3"/>
  <c r="L152" i="3"/>
  <c r="L154" i="3" s="1"/>
  <c r="M169" i="3"/>
  <c r="N168" i="3" s="1"/>
  <c r="N169" i="3" s="1"/>
  <c r="M20" i="3"/>
  <c r="L21" i="3"/>
  <c r="L23" i="3" s="1"/>
  <c r="N93" i="3"/>
  <c r="L52" i="3"/>
  <c r="L54" i="3" s="1"/>
  <c r="L74" i="3"/>
  <c r="M174" i="3"/>
  <c r="N173" i="3"/>
  <c r="M175" i="3"/>
  <c r="N136" i="3"/>
  <c r="N135" i="3"/>
  <c r="M39" i="3"/>
  <c r="N38" i="3" s="1"/>
  <c r="M40" i="3"/>
  <c r="M157" i="3"/>
  <c r="M156" i="3"/>
  <c r="N155" i="3" s="1"/>
  <c r="L78" i="3"/>
  <c r="K79" i="3"/>
  <c r="K81" i="3" s="1"/>
  <c r="M178" i="3"/>
  <c r="M177" i="3"/>
  <c r="N176" i="3"/>
  <c r="M102" i="3"/>
  <c r="M104" i="3" s="1"/>
  <c r="M60" i="3"/>
  <c r="N59" i="3"/>
  <c r="M61" i="3"/>
  <c r="N72" i="3"/>
  <c r="N73" i="3" s="1"/>
  <c r="M73" i="3"/>
  <c r="M64" i="3"/>
  <c r="M63" i="3"/>
  <c r="N62" i="3" s="1"/>
  <c r="M46" i="3"/>
  <c r="N45" i="3"/>
  <c r="N46" i="3" s="1"/>
  <c r="M165" i="3"/>
  <c r="N164" i="3" s="1"/>
  <c r="M166" i="3"/>
  <c r="N69" i="3"/>
  <c r="N36" i="3"/>
  <c r="M160" i="3"/>
  <c r="M159" i="3"/>
  <c r="N158" i="3" s="1"/>
  <c r="L56" i="3"/>
  <c r="L58" i="3" s="1"/>
  <c r="M55" i="3"/>
  <c r="M13" i="3"/>
  <c r="N11" i="3"/>
  <c r="M94" i="3"/>
  <c r="M147" i="3"/>
  <c r="L24" i="3"/>
  <c r="J18" i="4"/>
  <c r="J61" i="4"/>
  <c r="M59" i="4"/>
  <c r="M33" i="4"/>
  <c r="N40" i="4"/>
  <c r="N124" i="3" l="1"/>
  <c r="N123" i="3"/>
  <c r="N9" i="3"/>
  <c r="N10" i="3"/>
  <c r="N12" i="3" s="1"/>
  <c r="N160" i="3"/>
  <c r="N159" i="3"/>
  <c r="N40" i="3"/>
  <c r="N39" i="3"/>
  <c r="N181" i="3"/>
  <c r="N180" i="3"/>
  <c r="N166" i="3"/>
  <c r="N165" i="3"/>
  <c r="N156" i="3"/>
  <c r="N157" i="3"/>
  <c r="N19" i="3"/>
  <c r="N37" i="3"/>
  <c r="N6" i="3"/>
  <c r="N7" i="3"/>
  <c r="N118" i="3"/>
  <c r="N117" i="3"/>
  <c r="N100" i="3"/>
  <c r="N115" i="3"/>
  <c r="N63" i="3"/>
  <c r="N64" i="3"/>
  <c r="N139" i="3"/>
  <c r="N138" i="3"/>
  <c r="N42" i="3"/>
  <c r="N43" i="3"/>
  <c r="N67" i="3"/>
  <c r="N66" i="3"/>
  <c r="N120" i="3"/>
  <c r="N121" i="3"/>
  <c r="M34" i="3"/>
  <c r="M33" i="3"/>
  <c r="N32" i="3"/>
  <c r="N4" i="3"/>
  <c r="N16" i="3"/>
  <c r="L25" i="3"/>
  <c r="L27" i="3" s="1"/>
  <c r="M82" i="3"/>
  <c r="M148" i="3"/>
  <c r="M150" i="3" s="1"/>
  <c r="N147" i="3"/>
  <c r="N148" i="3" s="1"/>
  <c r="N150" i="3" s="1"/>
  <c r="N70" i="3"/>
  <c r="N177" i="3"/>
  <c r="N178" i="3"/>
  <c r="L79" i="3"/>
  <c r="L81" i="3" s="1"/>
  <c r="M74" i="3"/>
  <c r="L75" i="3"/>
  <c r="L77" i="3" s="1"/>
  <c r="N94" i="3"/>
  <c r="N172" i="3"/>
  <c r="N171" i="3"/>
  <c r="N91" i="3"/>
  <c r="N90" i="3"/>
  <c r="N87" i="3"/>
  <c r="N88" i="3"/>
  <c r="N133" i="3"/>
  <c r="N132" i="3"/>
  <c r="N163" i="3"/>
  <c r="N162" i="3"/>
  <c r="M56" i="3"/>
  <c r="M58" i="3" s="1"/>
  <c r="N55" i="3"/>
  <c r="N56" i="3" s="1"/>
  <c r="N58" i="3" s="1"/>
  <c r="N61" i="3"/>
  <c r="N60" i="3"/>
  <c r="M51" i="3"/>
  <c r="M151" i="3"/>
  <c r="M47" i="3"/>
  <c r="N13" i="3"/>
  <c r="N101" i="3"/>
  <c r="N102" i="3" s="1"/>
  <c r="N104" i="3" s="1"/>
  <c r="N175" i="3"/>
  <c r="N174" i="3"/>
  <c r="N20" i="3"/>
  <c r="N21" i="3" s="1"/>
  <c r="N23" i="3" s="1"/>
  <c r="M21" i="3"/>
  <c r="M23" i="3" s="1"/>
  <c r="N129" i="3"/>
  <c r="N130" i="3"/>
  <c r="N97" i="3"/>
  <c r="N96" i="3"/>
  <c r="N59" i="4"/>
  <c r="J64" i="4"/>
  <c r="J66" i="4" s="1"/>
  <c r="J68" i="4" s="1"/>
  <c r="J41" i="4"/>
  <c r="N33" i="4"/>
  <c r="M75" i="3" l="1"/>
  <c r="M77" i="3" s="1"/>
  <c r="M152" i="3"/>
  <c r="M154" i="3" s="1"/>
  <c r="N151" i="3"/>
  <c r="N152" i="3" s="1"/>
  <c r="N154" i="3" s="1"/>
  <c r="M78" i="3"/>
  <c r="M24" i="3"/>
  <c r="M83" i="3"/>
  <c r="M85" i="3" s="1"/>
  <c r="N82" i="3"/>
  <c r="N83" i="3" s="1"/>
  <c r="N85" i="3" s="1"/>
  <c r="M48" i="3"/>
  <c r="M50" i="3" s="1"/>
  <c r="N34" i="3"/>
  <c r="N33" i="3"/>
  <c r="M52" i="3"/>
  <c r="M54" i="3" s="1"/>
  <c r="K67" i="4"/>
  <c r="K50" i="4" s="1"/>
  <c r="J21" i="4"/>
  <c r="J31" i="4" s="1"/>
  <c r="J39" i="4"/>
  <c r="J43" i="4" s="1"/>
  <c r="N51" i="3" l="1"/>
  <c r="N52" i="3" s="1"/>
  <c r="N54" i="3" s="1"/>
  <c r="N47" i="3"/>
  <c r="N48" i="3" s="1"/>
  <c r="N50" i="3" s="1"/>
  <c r="M25" i="3"/>
  <c r="M27" i="3" s="1"/>
  <c r="N24" i="3"/>
  <c r="N25" i="3" s="1"/>
  <c r="N27" i="3" s="1"/>
  <c r="N74" i="3"/>
  <c r="N75" i="3" s="1"/>
  <c r="N77" i="3" s="1"/>
  <c r="M79" i="3"/>
  <c r="M81" i="3" s="1"/>
  <c r="N78" i="3"/>
  <c r="N79" i="3" s="1"/>
  <c r="N81" i="3" s="1"/>
  <c r="K58" i="4"/>
  <c r="K10" i="4"/>
  <c r="K11" i="4" s="1"/>
  <c r="K12" i="4" s="1"/>
  <c r="K14" i="4" l="1"/>
  <c r="K48" i="4"/>
  <c r="K49" i="4" s="1"/>
  <c r="K55" i="4" l="1"/>
  <c r="K53" i="4"/>
  <c r="K16" i="4"/>
  <c r="K17" i="4" s="1"/>
  <c r="K61" i="4" l="1"/>
  <c r="K18" i="4"/>
  <c r="K64" i="4" l="1"/>
  <c r="K66" i="4" s="1"/>
  <c r="K68" i="4" s="1"/>
  <c r="K41" i="4"/>
  <c r="K39" i="4" l="1"/>
  <c r="K43" i="4" s="1"/>
  <c r="L67" i="4"/>
  <c r="L50" i="4" s="1"/>
  <c r="K21" i="4"/>
  <c r="K31" i="4" s="1"/>
  <c r="L10" i="4" l="1"/>
  <c r="L11" i="4" s="1"/>
  <c r="L12" i="4" s="1"/>
  <c r="L58" i="4"/>
  <c r="L14" i="4" l="1"/>
  <c r="L48" i="4"/>
  <c r="L49" i="4" s="1"/>
  <c r="L16" i="4" l="1"/>
  <c r="L17" i="4" s="1"/>
  <c r="L53" i="4"/>
  <c r="L55" i="4"/>
  <c r="L61" i="4" l="1"/>
  <c r="L18" i="4"/>
  <c r="L64" i="4" l="1"/>
  <c r="L66" i="4" s="1"/>
  <c r="L68" i="4" s="1"/>
  <c r="L41" i="4"/>
  <c r="M67" i="4" l="1"/>
  <c r="M50" i="4" s="1"/>
  <c r="L21" i="4"/>
  <c r="L31" i="4" s="1"/>
  <c r="L39" i="4"/>
  <c r="L43" i="4" s="1"/>
  <c r="M10" i="4" l="1"/>
  <c r="M11" i="4" s="1"/>
  <c r="M12" i="4" s="1"/>
  <c r="M58" i="4"/>
  <c r="M14" i="4" l="1"/>
  <c r="M48" i="4"/>
  <c r="M49" i="4" s="1"/>
  <c r="M55" i="4" l="1"/>
  <c r="M53" i="4"/>
  <c r="M16" i="4"/>
  <c r="M17" i="4" s="1"/>
  <c r="M18" i="4" l="1"/>
  <c r="M61" i="4"/>
  <c r="M64" i="4" l="1"/>
  <c r="M66" i="4" s="1"/>
  <c r="M68" i="4" s="1"/>
  <c r="M41" i="4"/>
  <c r="M39" i="4" l="1"/>
  <c r="M43" i="4" s="1"/>
  <c r="N67" i="4"/>
  <c r="N50" i="4" s="1"/>
  <c r="M21" i="4"/>
  <c r="M31" i="4" s="1"/>
  <c r="N58" i="4" l="1"/>
  <c r="N10" i="4"/>
  <c r="N11" i="4" s="1"/>
  <c r="N12" i="4" s="1"/>
  <c r="N14" i="4" l="1"/>
  <c r="N48" i="4"/>
  <c r="N49" i="4" s="1"/>
  <c r="N16" i="4" l="1"/>
  <c r="N17" i="4" s="1"/>
  <c r="N55" i="4"/>
  <c r="N53" i="4"/>
  <c r="N61" i="4" l="1"/>
  <c r="N18" i="4"/>
  <c r="N64" i="4" l="1"/>
  <c r="N66" i="4" s="1"/>
  <c r="N68" i="4" s="1"/>
  <c r="N21" i="4" s="1"/>
  <c r="N31" i="4" s="1"/>
  <c r="N41" i="4"/>
  <c r="N39" i="4" s="1"/>
  <c r="N43" i="4" s="1"/>
  <c r="J1" i="4" l="1"/>
  <c r="K1" i="4" s="1"/>
  <c r="L1" i="4" s="1"/>
  <c r="M1" i="4" s="1"/>
  <c r="N1" i="4" s="1"/>
  <c r="H1" i="4"/>
  <c r="G1" i="4" s="1"/>
  <c r="F1" i="4" s="1"/>
  <c r="E1" i="4" s="1"/>
  <c r="D1" i="4" s="1"/>
  <c r="C1" i="4" s="1"/>
  <c r="B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67BECACA-41E7-9543-9998-724D7A85C437}">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<sst xmlns="http://schemas.openxmlformats.org/spreadsheetml/2006/main" count="500" uniqueCount="223">
  <si>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</si>
  <si>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</si>
  <si>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</si>
  <si>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</si>
  <si>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</si>
  <si>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</si>
  <si>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</si>
  <si>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</si>
  <si>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</si>
  <si>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</si>
  <si>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</si>
  <si>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</si>
  <si>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</si>
  <si>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</si>
  <si>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</si>
  <si>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</si>
  <si>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</si>
  <si>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</si>
  <si>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</si>
  <si>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</si>
  <si>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</si>
  <si>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</si>
  <si>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</si>
  <si>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</si>
  <si>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</si>
  <si>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</si>
  <si>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</si>
  <si>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</si>
  <si>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</si>
  <si>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</si>
  <si>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</si>
  <si>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</si>
  <si>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</si>
  <si>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</si>
  <si>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</si>
  <si>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</si>
  <si>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</si>
  <si>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</si>
  <si>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</si>
  <si>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</si>
  <si>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</si>
  <si>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</si>
  <si>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</si>
  <si>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</si>
  <si>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</si>
  <si>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</si>
  <si>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</si>
  <si>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</si>
  <si>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</si>
  <si>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</si>
  <si>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</si>
  <si>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</si>
  <si>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</si>
  <si>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</si>
  <si>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</si>
  <si>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</si>
  <si>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</si>
  <si>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</si>
  <si>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</si>
  <si>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</si>
  <si>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</si>
  <si>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</si>
  <si>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</si>
  <si>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</si>
  <si>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</si>
  <si>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</si>
  <si>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</si>
  <si>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</si>
  <si>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</si>
  <si>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</si>
  <si>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</si>
  <si>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</si>
  <si>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</si>
  <si>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</si>
  <si>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</si>
  <si>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</si>
  <si>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</si>
  <si>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</si>
  <si>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</si>
  <si>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</si>
  <si>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</si>
  <si>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</si>
  <si>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</si>
  <si>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</si>
  <si>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</si>
  <si>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</si>
  <si>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</si>
  <si>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</si>
  <si>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</si>
  <si>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</si>
  <si>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</si>
  <si>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</si>
  <si>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</si>
  <si>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</si>
  <si>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</si>
  <si>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</si>
  <si>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</si>
  <si>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</si>
  <si>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</si>
  <si>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</si>
  <si>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</si>
  <si>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</si>
  <si>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</si>
  <si>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</si>
  <si>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</si>
  <si>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</si>
  <si>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</si>
  <si>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</si>
  <si>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</si>
  <si>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</si>
  <si>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</si>
  <si>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</si>
  <si>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</si>
  <si>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</si>
  <si>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</si>
  <si>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</si>
  <si>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</si>
  <si>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</si>
  <si>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</si>
  <si>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</si>
  <si>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</si>
  <si>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</si>
  <si>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</si>
  <si>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</si>
  <si>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</si>
  <si>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</si>
  <si>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</si>
  <si>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</si>
  <si>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</si>
  <si>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</si>
  <si>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</si>
  <si>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</si>
  <si>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</si>
  <si>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</si>
  <si>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</si>
  <si>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</si>
  <si>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</si>
  <si>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</si>
  <si>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</si>
  <si>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</si>
  <si>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</si>
  <si>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</si>
  <si>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</si>
  <si>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</si>
  <si>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</si>
  <si>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</si>
  <si>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</si>
  <si>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</si>
  <si>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</si>
  <si>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</si>
  <si>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</si>
  <si>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</si>
  <si>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</si>
  <si>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</si>
  <si>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</si>
  <si>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</si>
  <si>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</si>
  <si>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</si>
  <si>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</si>
  <si>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</si>
  <si>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</si>
  <si>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</si>
  <si>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</si>
  <si>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</si>
  <si>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</si>
  <si>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</si>
  <si>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</si>
  <si>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</si>
  <si>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</si>
  <si>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</si>
  <si>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</si>
  <si>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</si>
  <si>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</si>
  <si>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</si>
  <si>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</si>
  <si>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</si>
  <si>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</si>
  <si>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</si>
  <si>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</si>
  <si>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</si>
  <si>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</si>
  <si>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</si>
  <si>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</si>
  <si>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</si>
  <si>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</si>
  <si>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</si>
  <si>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</si>
  <si>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</si>
  <si>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</si>
  <si>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</si>
  <si>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</si>
  <si>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</si>
  <si>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</si>
  <si>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</si>
  <si>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</si>
  <si>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</si>
  <si>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</si>
  <si>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</si>
  <si>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</si>
  <si>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</si>
  <si>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</si>
  <si>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</si>
  <si>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</si>
  <si>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</si>
  <si>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</si>
  <si>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</si>
  <si>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</si>
  <si>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</si>
  <si>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</si>
  <si>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</si>
  <si>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</si>
  <si>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</si>
  <si>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Nike has invested heavily in PPE, which is likely to continue in futrue years to maintain and expand operations globally.</t>
  </si>
  <si>
    <t>Nike's outlook for growth and investment, such as with plans related to the Paris Olympics and continued product innovation, could lead to increases in long term debt.</t>
  </si>
  <si>
    <t>Equity is predicted to grow steadily in the future. Nike is likely to increase its profitability and revenue over time, but its equity grwoth is anticipated to be slow, as the compnay focuses on maintaining stability in a competitive market.</t>
  </si>
  <si>
    <t>Investments in reverse purchase agreements</t>
  </si>
  <si>
    <t>Disposals of property, plant and equipment</t>
  </si>
  <si>
    <t>Long-term debt payments, including current portion</t>
  </si>
  <si>
    <t>Payments on capital lease and other financing obligations</t>
  </si>
  <si>
    <t>Excess tax benefits from share-based payment agreements</t>
  </si>
  <si>
    <t>N/A</t>
  </si>
  <si>
    <t>Europe, Middle East and Africa</t>
  </si>
  <si>
    <t>Coporate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</si>
</sst>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b/>
      <sz val="9"/>
      <color rgb="FF000000"/>
      <name val="Tahoma"/>
      <family val="2"/>
    </font>
    <font>
      <sz val="9"/>
      <color rgb="FF000000"/>
      <name val="Tahoma"/>
      <family val="2"/>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0" fontId="7" fillId="2" borderId="0" xfId="0" applyFont="1" applyFill="1" applyAlignment="1">
      <alignment horizontal="center"/>
    </xf>
    <xf numFmtId="165" fontId="0" fillId="0" borderId="0" xfId="1" applyNumberFormat="1" applyFont="1" applyFill="1"/>
    <xf numFmtId="10" fontId="11" fillId="0" borderId="0" xfId="2" applyNumberFormat="1" applyFont="1" applyAlignment="1">
      <alignment horizontal="right"/>
    </xf>
    <xf numFmtId="165" fontId="2" fillId="0" borderId="4" xfId="1" applyNumberFormat="1" applyFont="1" applyFill="1" applyBorder="1"/>
    <xf numFmtId="165" fontId="0" fillId="7" borderId="0" xfId="1" applyNumberFormat="1" applyFont="1" applyFill="1"/>
    <xf numFmtId="166" fontId="10" fillId="0" borderId="0" xfId="2" applyNumberFormat="1" applyFont="1" applyFill="1"/>
    <xf numFmtId="166" fontId="9" fillId="0" borderId="0" xfId="2" applyNumberFormat="1" applyFont="1" applyFill="1"/>
    <xf numFmtId="166" fontId="10" fillId="0" borderId="2" xfId="2" applyNumberFormat="1" applyFont="1" applyFill="1" applyBorder="1"/>
    <xf numFmtId="2" fontId="0" fillId="0" borderId="0" xfId="0" applyNumberFormat="1"/>
    <xf numFmtId="43" fontId="2" fillId="0" borderId="0" xfId="1" applyFont="1"/>
    <xf numFmtId="43" fontId="9" fillId="0" borderId="0" xfId="2" applyNumberFormat="1" applyFont="1" applyAlignment="1">
      <alignment horizontal="right"/>
    </xf>
    <xf numFmtId="43" fontId="2"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veer/Documents/Quill_Capital/task10_fixed.xlsx" TargetMode="External"/><Relationship Id="rId1" Type="http://schemas.openxmlformats.org/officeDocument/2006/relationships/externalLinkPath" Target="task10_fixed.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Users/veer/Documents/Quill_Capital/task8.xlsx" TargetMode="External"/><Relationship Id="rId1" Type="http://schemas.openxmlformats.org/officeDocument/2006/relationships/externalLinkPath" Target="task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refreshError="1"/>
      <sheetData sheetId="1">
        <row r="8">
          <cell r="B8">
            <v>28</v>
          </cell>
          <cell r="C8">
            <v>19</v>
          </cell>
          <cell r="D8">
            <v>59</v>
          </cell>
          <cell r="E8">
            <v>54</v>
          </cell>
          <cell r="F8">
            <v>49</v>
          </cell>
          <cell r="G8">
            <v>89</v>
          </cell>
          <cell r="H8">
            <v>262</v>
          </cell>
          <cell r="I8">
            <v>205</v>
          </cell>
        </row>
        <row r="10">
          <cell r="B10">
            <v>4205</v>
          </cell>
          <cell r="C10">
            <v>4623</v>
          </cell>
          <cell r="E10">
            <v>4325</v>
          </cell>
          <cell r="F10">
            <v>4801</v>
          </cell>
          <cell r="G10">
            <v>2887</v>
          </cell>
          <cell r="H10">
            <v>6661</v>
          </cell>
          <cell r="I10">
            <v>6651</v>
          </cell>
        </row>
        <row r="11">
          <cell r="B11">
            <v>932</v>
          </cell>
          <cell r="C11">
            <v>863</v>
          </cell>
          <cell r="E11">
            <v>2392</v>
          </cell>
          <cell r="F11">
            <v>772</v>
          </cell>
          <cell r="G11">
            <v>348</v>
          </cell>
          <cell r="H11">
            <v>934</v>
          </cell>
          <cell r="I11">
            <v>605</v>
          </cell>
        </row>
        <row r="12">
          <cell r="B12">
            <v>3273</v>
          </cell>
          <cell r="C12">
            <v>3760</v>
          </cell>
          <cell r="D12">
            <v>4240</v>
          </cell>
          <cell r="E12">
            <v>1933</v>
          </cell>
          <cell r="F12">
            <v>4029</v>
          </cell>
          <cell r="G12">
            <v>2539</v>
          </cell>
          <cell r="H12">
            <v>5727</v>
          </cell>
          <cell r="I12">
            <v>6046</v>
          </cell>
        </row>
        <row r="15">
          <cell r="B15">
            <v>1.85</v>
          </cell>
          <cell r="C15">
            <v>2.16</v>
          </cell>
          <cell r="D15">
            <v>2.5099999999999998</v>
          </cell>
          <cell r="E15">
            <v>1.17</v>
          </cell>
          <cell r="F15">
            <v>2.4900000000000002</v>
          </cell>
          <cell r="G15">
            <v>1.6</v>
          </cell>
          <cell r="H15">
            <v>3.56</v>
          </cell>
          <cell r="I15">
            <v>3.75</v>
          </cell>
        </row>
        <row r="18">
          <cell r="B18">
            <v>1768.8</v>
          </cell>
          <cell r="C18">
            <v>1742.5</v>
          </cell>
          <cell r="D18">
            <v>1692</v>
          </cell>
          <cell r="E18">
            <v>1659.1</v>
          </cell>
          <cell r="F18">
            <v>1618.4</v>
          </cell>
          <cell r="G18">
            <v>1591.6</v>
          </cell>
          <cell r="H18">
            <v>1609.4</v>
          </cell>
          <cell r="I18">
            <v>1610.8</v>
          </cell>
        </row>
        <row r="25">
          <cell r="B25">
            <v>3852</v>
          </cell>
          <cell r="C25">
            <v>3138</v>
          </cell>
          <cell r="D25">
            <v>3808</v>
          </cell>
          <cell r="E25">
            <v>4249</v>
          </cell>
          <cell r="F25">
            <v>4466</v>
          </cell>
          <cell r="G25">
            <v>8348</v>
          </cell>
          <cell r="H25">
            <v>9889</v>
          </cell>
          <cell r="I25">
            <v>8574</v>
          </cell>
        </row>
        <row r="26">
          <cell r="B26">
            <v>2072</v>
          </cell>
          <cell r="C26">
            <v>2319</v>
          </cell>
          <cell r="D26">
            <v>2371</v>
          </cell>
          <cell r="E26">
            <v>996</v>
          </cell>
          <cell r="F26">
            <v>197</v>
          </cell>
          <cell r="G26">
            <v>439</v>
          </cell>
          <cell r="H26">
            <v>3587</v>
          </cell>
          <cell r="I26">
            <v>4423</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29">
          <cell r="B29">
            <v>1968</v>
          </cell>
          <cell r="C29">
            <v>1489</v>
          </cell>
          <cell r="D29">
            <v>1150</v>
          </cell>
          <cell r="E29">
            <v>1130</v>
          </cell>
          <cell r="F29">
            <v>1968</v>
          </cell>
          <cell r="G29">
            <v>1653</v>
          </cell>
          <cell r="H29">
            <v>1498</v>
          </cell>
          <cell r="I29">
            <v>2129</v>
          </cell>
        </row>
        <row r="31">
          <cell r="B31">
            <v>3011</v>
          </cell>
          <cell r="C31">
            <v>3520</v>
          </cell>
          <cell r="D31">
            <v>3989</v>
          </cell>
          <cell r="E31">
            <v>4454</v>
          </cell>
          <cell r="F31">
            <v>4744</v>
          </cell>
          <cell r="G31">
            <v>4886</v>
          </cell>
          <cell r="H31">
            <v>4904</v>
          </cell>
          <cell r="I31">
            <v>4791</v>
          </cell>
        </row>
        <row r="32">
          <cell r="G32">
            <v>3097</v>
          </cell>
          <cell r="H32">
            <v>3113</v>
          </cell>
          <cell r="I32">
            <v>2926</v>
          </cell>
        </row>
        <row r="33">
          <cell r="B33">
            <v>280</v>
          </cell>
          <cell r="C33">
            <v>281</v>
          </cell>
          <cell r="D33">
            <v>283</v>
          </cell>
          <cell r="E33">
            <v>285</v>
          </cell>
          <cell r="F33">
            <v>283</v>
          </cell>
          <cell r="G33">
            <v>274</v>
          </cell>
          <cell r="H33">
            <v>269</v>
          </cell>
          <cell r="I33">
            <v>286</v>
          </cell>
        </row>
        <row r="34">
          <cell r="B34">
            <v>131</v>
          </cell>
          <cell r="C34">
            <v>131</v>
          </cell>
          <cell r="D34">
            <v>139</v>
          </cell>
          <cell r="E34">
            <v>154</v>
          </cell>
          <cell r="F34">
            <v>154</v>
          </cell>
          <cell r="G34">
            <v>223</v>
          </cell>
          <cell r="H34">
            <v>242</v>
          </cell>
          <cell r="I34">
            <v>284</v>
          </cell>
        </row>
        <row r="35">
          <cell r="B35">
            <v>2587</v>
          </cell>
          <cell r="D35">
            <v>2787</v>
          </cell>
          <cell r="E35">
            <v>2509</v>
          </cell>
          <cell r="F35">
            <v>2011</v>
          </cell>
          <cell r="G35">
            <v>2326</v>
          </cell>
          <cell r="H35">
            <v>2921</v>
          </cell>
          <cell r="I35">
            <v>3821</v>
          </cell>
        </row>
        <row r="39">
          <cell r="B39">
            <v>107</v>
          </cell>
          <cell r="C39">
            <v>44</v>
          </cell>
          <cell r="D39">
            <v>6</v>
          </cell>
          <cell r="E39">
            <v>6</v>
          </cell>
          <cell r="F39">
            <v>6</v>
          </cell>
          <cell r="G39">
            <v>3</v>
          </cell>
          <cell r="H39">
            <v>0</v>
          </cell>
          <cell r="I39">
            <v>500</v>
          </cell>
        </row>
        <row r="40">
          <cell r="B40">
            <v>74</v>
          </cell>
          <cell r="C40">
            <v>1</v>
          </cell>
          <cell r="D40">
            <v>325</v>
          </cell>
          <cell r="E40">
            <v>336</v>
          </cell>
          <cell r="F40">
            <v>9</v>
          </cell>
          <cell r="G40">
            <v>248</v>
          </cell>
          <cell r="I40">
            <v>10</v>
          </cell>
        </row>
        <row r="41">
          <cell r="B41">
            <v>2131</v>
          </cell>
          <cell r="C41">
            <v>2191</v>
          </cell>
          <cell r="D41">
            <v>2048</v>
          </cell>
          <cell r="E41">
            <v>2279</v>
          </cell>
          <cell r="F41">
            <v>2612</v>
          </cell>
          <cell r="G41">
            <v>2248</v>
          </cell>
          <cell r="H41">
            <v>2836</v>
          </cell>
          <cell r="I41">
            <v>3358</v>
          </cell>
        </row>
        <row r="42">
          <cell r="G42">
            <v>445</v>
          </cell>
          <cell r="H42">
            <v>467</v>
          </cell>
          <cell r="I42">
            <v>420</v>
          </cell>
        </row>
        <row r="43">
          <cell r="B43">
            <v>3949</v>
          </cell>
          <cell r="C43">
            <v>3037</v>
          </cell>
          <cell r="D43">
            <v>3011</v>
          </cell>
          <cell r="E43">
            <v>3269</v>
          </cell>
          <cell r="F43">
            <v>5010</v>
          </cell>
          <cell r="G43">
            <v>5184</v>
          </cell>
          <cell r="H43">
            <v>6063</v>
          </cell>
          <cell r="I43">
            <v>6220</v>
          </cell>
        </row>
        <row r="44">
          <cell r="B44">
            <v>71</v>
          </cell>
          <cell r="C44">
            <v>85</v>
          </cell>
          <cell r="D44">
            <v>84</v>
          </cell>
          <cell r="E44">
            <v>150</v>
          </cell>
          <cell r="F44">
            <v>229</v>
          </cell>
          <cell r="G44">
            <v>156</v>
          </cell>
          <cell r="I44">
            <v>222</v>
          </cell>
        </row>
        <row r="46">
          <cell r="B46">
            <v>1079</v>
          </cell>
          <cell r="C46">
            <v>2010</v>
          </cell>
          <cell r="D46">
            <v>3471</v>
          </cell>
          <cell r="E46">
            <v>3468</v>
          </cell>
          <cell r="F46">
            <v>3464</v>
          </cell>
          <cell r="G46">
            <v>9406</v>
          </cell>
          <cell r="H46">
            <v>9413</v>
          </cell>
          <cell r="I46">
            <v>8920</v>
          </cell>
        </row>
        <row r="47">
          <cell r="B47">
            <v>1479</v>
          </cell>
          <cell r="C47">
            <v>1770</v>
          </cell>
          <cell r="D47">
            <v>1907</v>
          </cell>
          <cell r="E47">
            <v>3216</v>
          </cell>
          <cell r="G47">
            <v>2913</v>
          </cell>
          <cell r="H47">
            <v>2931</v>
          </cell>
          <cell r="I47">
            <v>2777</v>
          </cell>
        </row>
        <row r="48">
          <cell r="F48">
            <v>3347</v>
          </cell>
          <cell r="G48">
            <v>2684</v>
          </cell>
          <cell r="H48">
            <v>2955</v>
          </cell>
          <cell r="I48">
            <v>2613</v>
          </cell>
        </row>
        <row r="54">
          <cell r="B54">
            <v>3</v>
          </cell>
          <cell r="C54">
            <v>3</v>
          </cell>
          <cell r="D54">
            <v>3</v>
          </cell>
          <cell r="E54">
            <v>3</v>
          </cell>
          <cell r="F54">
            <v>3</v>
          </cell>
          <cell r="G54">
            <v>3</v>
          </cell>
          <cell r="H54">
            <v>3</v>
          </cell>
          <cell r="I54">
            <v>3</v>
          </cell>
        </row>
        <row r="55">
          <cell r="B55">
            <v>6773</v>
          </cell>
          <cell r="C55">
            <v>7786</v>
          </cell>
          <cell r="D55">
            <v>5710</v>
          </cell>
          <cell r="E55">
            <v>6384</v>
          </cell>
          <cell r="F55">
            <v>7163</v>
          </cell>
          <cell r="G55">
            <v>8299</v>
          </cell>
          <cell r="H55">
            <v>9965</v>
          </cell>
          <cell r="I55">
            <v>11484</v>
          </cell>
        </row>
        <row r="56">
          <cell r="B56">
            <v>1246</v>
          </cell>
          <cell r="C56">
            <v>318</v>
          </cell>
          <cell r="D56">
            <v>-213</v>
          </cell>
          <cell r="E56">
            <v>-92</v>
          </cell>
          <cell r="F56">
            <v>231</v>
          </cell>
          <cell r="G56">
            <v>-56</v>
          </cell>
          <cell r="H56">
            <v>-380</v>
          </cell>
          <cell r="I56">
            <v>318</v>
          </cell>
        </row>
        <row r="57">
          <cell r="B57">
            <v>4685</v>
          </cell>
          <cell r="C57">
            <v>4151</v>
          </cell>
          <cell r="D57">
            <v>6907</v>
          </cell>
          <cell r="E57">
            <v>3517</v>
          </cell>
          <cell r="F57">
            <v>1643</v>
          </cell>
          <cell r="G57">
            <v>-191</v>
          </cell>
          <cell r="H57">
            <v>3179</v>
          </cell>
          <cell r="I57">
            <v>3476</v>
          </cell>
        </row>
        <row r="76">
          <cell r="B76">
            <v>4680</v>
          </cell>
          <cell r="C76">
            <v>3096</v>
          </cell>
          <cell r="D76">
            <v>3846</v>
          </cell>
          <cell r="E76">
            <v>4955</v>
          </cell>
          <cell r="F76">
            <v>5903</v>
          </cell>
          <cell r="G76">
            <v>2485</v>
          </cell>
          <cell r="H76">
            <v>6657</v>
          </cell>
          <cell r="I76">
            <v>5188</v>
          </cell>
        </row>
        <row r="78">
          <cell r="B78">
            <v>-4936</v>
          </cell>
          <cell r="C78">
            <v>-5367</v>
          </cell>
          <cell r="D78">
            <v>-5928</v>
          </cell>
          <cell r="E78">
            <v>-4783</v>
          </cell>
          <cell r="F78">
            <v>-2937</v>
          </cell>
          <cell r="G78">
            <v>-2426</v>
          </cell>
          <cell r="H78">
            <v>-9961</v>
          </cell>
          <cell r="I78">
            <v>-12913</v>
          </cell>
        </row>
        <row r="79">
          <cell r="B79">
            <v>3655</v>
          </cell>
          <cell r="C79">
            <v>2924</v>
          </cell>
          <cell r="D79">
            <v>3623</v>
          </cell>
          <cell r="E79">
            <v>3613</v>
          </cell>
          <cell r="F79">
            <v>1715</v>
          </cell>
          <cell r="G79">
            <v>74</v>
          </cell>
          <cell r="H79">
            <v>4236</v>
          </cell>
          <cell r="I79">
            <v>8199</v>
          </cell>
        </row>
        <row r="80">
          <cell r="B80">
            <v>2216</v>
          </cell>
          <cell r="C80">
            <v>2386</v>
          </cell>
          <cell r="D80">
            <v>2423</v>
          </cell>
          <cell r="E80">
            <v>2496</v>
          </cell>
          <cell r="F80">
            <v>2072</v>
          </cell>
          <cell r="G80">
            <v>2379</v>
          </cell>
          <cell r="H80">
            <v>2449</v>
          </cell>
          <cell r="I80">
            <v>3967</v>
          </cell>
        </row>
        <row r="81">
          <cell r="B81">
            <v>-150</v>
          </cell>
          <cell r="C81">
            <v>150</v>
          </cell>
        </row>
        <row r="83">
          <cell r="B83">
            <v>3</v>
          </cell>
          <cell r="C83">
            <v>10</v>
          </cell>
          <cell r="D83">
            <v>13</v>
          </cell>
          <cell r="E83">
            <v>3</v>
          </cell>
        </row>
        <row r="84">
          <cell r="C84">
            <v>6</v>
          </cell>
          <cell r="D84">
            <v>-34</v>
          </cell>
          <cell r="E84">
            <v>-25</v>
          </cell>
          <cell r="F84">
            <v>5</v>
          </cell>
          <cell r="G84">
            <v>31</v>
          </cell>
          <cell r="H84">
            <v>171</v>
          </cell>
          <cell r="I84">
            <v>-19</v>
          </cell>
        </row>
        <row r="87">
          <cell r="C87">
            <v>981</v>
          </cell>
          <cell r="D87">
            <v>1482</v>
          </cell>
          <cell r="G87">
            <v>6134</v>
          </cell>
          <cell r="H87">
            <v>0</v>
          </cell>
          <cell r="I87">
            <v>0</v>
          </cell>
        </row>
        <row r="88">
          <cell r="B88">
            <v>-7</v>
          </cell>
          <cell r="C88">
            <v>-106</v>
          </cell>
          <cell r="D88">
            <v>-44</v>
          </cell>
          <cell r="E88">
            <v>-6</v>
          </cell>
        </row>
        <row r="89">
          <cell r="B89">
            <v>-63</v>
          </cell>
          <cell r="C89">
            <v>-67</v>
          </cell>
          <cell r="D89">
            <v>327</v>
          </cell>
          <cell r="E89">
            <v>13</v>
          </cell>
          <cell r="F89">
            <v>-325</v>
          </cell>
          <cell r="G89">
            <v>49</v>
          </cell>
          <cell r="H89">
            <v>-52</v>
          </cell>
          <cell r="I89">
            <v>15</v>
          </cell>
        </row>
        <row r="90">
          <cell r="B90">
            <v>-19</v>
          </cell>
          <cell r="C90">
            <v>-7</v>
          </cell>
          <cell r="D90">
            <v>-17</v>
          </cell>
          <cell r="E90">
            <v>-23</v>
          </cell>
          <cell r="H90">
            <v>-197</v>
          </cell>
          <cell r="I90">
            <v>0</v>
          </cell>
        </row>
        <row r="91">
          <cell r="B91">
            <v>514</v>
          </cell>
          <cell r="C91">
            <v>507</v>
          </cell>
          <cell r="D91">
            <v>489</v>
          </cell>
          <cell r="E91">
            <v>733</v>
          </cell>
          <cell r="F91">
            <v>700</v>
          </cell>
          <cell r="G91">
            <v>885</v>
          </cell>
          <cell r="H91">
            <v>1172</v>
          </cell>
          <cell r="I91">
            <v>1151</v>
          </cell>
        </row>
        <row r="92">
          <cell r="B92">
            <v>218</v>
          </cell>
          <cell r="C92">
            <v>281</v>
          </cell>
          <cell r="D92">
            <v>177</v>
          </cell>
        </row>
        <row r="93">
          <cell r="B93">
            <v>218</v>
          </cell>
          <cell r="C93">
            <v>-3238</v>
          </cell>
          <cell r="D93">
            <v>-3223</v>
          </cell>
          <cell r="E93">
            <v>-4254</v>
          </cell>
          <cell r="F93">
            <v>-4286</v>
          </cell>
          <cell r="G93">
            <v>-3067</v>
          </cell>
          <cell r="H93">
            <v>-608</v>
          </cell>
          <cell r="I93">
            <v>-4014</v>
          </cell>
        </row>
        <row r="94">
          <cell r="B94">
            <v>-2534</v>
          </cell>
          <cell r="C94">
            <v>-1022</v>
          </cell>
          <cell r="D94">
            <v>-1133</v>
          </cell>
          <cell r="E94">
            <v>-1243</v>
          </cell>
          <cell r="F94">
            <v>-1332</v>
          </cell>
          <cell r="G94">
            <v>-1452</v>
          </cell>
          <cell r="H94">
            <v>-1638</v>
          </cell>
          <cell r="I94">
            <v>-1837</v>
          </cell>
        </row>
        <row r="95">
          <cell r="B95">
            <v>-899</v>
          </cell>
          <cell r="C95">
            <v>-22</v>
          </cell>
          <cell r="D95">
            <v>-29</v>
          </cell>
          <cell r="E95">
            <v>-55</v>
          </cell>
          <cell r="F95">
            <v>-50</v>
          </cell>
          <cell r="G95">
            <v>-58</v>
          </cell>
          <cell r="H95">
            <v>-136</v>
          </cell>
          <cell r="I95">
            <v>-151</v>
          </cell>
        </row>
        <row r="97">
          <cell r="B97">
            <v>-83</v>
          </cell>
          <cell r="C97">
            <v>-105</v>
          </cell>
          <cell r="D97">
            <v>-20</v>
          </cell>
          <cell r="E97">
            <v>45</v>
          </cell>
          <cell r="F97">
            <v>-129</v>
          </cell>
          <cell r="G97">
            <v>-66</v>
          </cell>
          <cell r="H97">
            <v>143</v>
          </cell>
          <cell r="I97">
            <v>-143</v>
          </cell>
        </row>
        <row r="99">
          <cell r="B99">
            <v>2220</v>
          </cell>
          <cell r="C99">
            <v>3852</v>
          </cell>
          <cell r="D99">
            <v>3138</v>
          </cell>
          <cell r="E99">
            <v>3808</v>
          </cell>
          <cell r="F99">
            <v>4249</v>
          </cell>
          <cell r="G99">
            <v>4466</v>
          </cell>
          <cell r="H99">
            <v>8348</v>
          </cell>
          <cell r="I99">
            <v>9889</v>
          </cell>
        </row>
        <row r="100">
          <cell r="B100">
            <v>3852</v>
          </cell>
          <cell r="C100">
            <v>3138</v>
          </cell>
          <cell r="D100">
            <v>3808</v>
          </cell>
          <cell r="E100">
            <v>4249</v>
          </cell>
          <cell r="F100">
            <v>4466</v>
          </cell>
          <cell r="G100">
            <v>8348</v>
          </cell>
          <cell r="H100">
            <v>9889</v>
          </cell>
          <cell r="I100">
            <v>8574</v>
          </cell>
        </row>
        <row r="104">
          <cell r="B104">
            <v>53</v>
          </cell>
          <cell r="C104">
            <v>70</v>
          </cell>
          <cell r="D104">
            <v>98</v>
          </cell>
          <cell r="E104">
            <v>125</v>
          </cell>
          <cell r="F104">
            <v>153</v>
          </cell>
          <cell r="G104">
            <v>140</v>
          </cell>
          <cell r="H104">
            <v>293</v>
          </cell>
          <cell r="I104">
            <v>290</v>
          </cell>
        </row>
        <row r="105">
          <cell r="B105">
            <v>1262</v>
          </cell>
          <cell r="C105">
            <v>748</v>
          </cell>
          <cell r="D105">
            <v>703</v>
          </cell>
          <cell r="E105">
            <v>529</v>
          </cell>
          <cell r="F105">
            <v>757</v>
          </cell>
          <cell r="G105">
            <v>1028</v>
          </cell>
          <cell r="H105">
            <v>1177</v>
          </cell>
          <cell r="I105">
            <v>1231</v>
          </cell>
        </row>
      </sheetData>
      <sheetData sheetId="2">
        <row r="3">
          <cell r="B3">
            <v>57362</v>
          </cell>
          <cell r="C3">
            <v>64032</v>
          </cell>
          <cell r="D3">
            <v>64468</v>
          </cell>
          <cell r="E3">
            <v>69011</v>
          </cell>
          <cell r="F3">
            <v>74493</v>
          </cell>
          <cell r="G3">
            <v>71507</v>
          </cell>
          <cell r="H3">
            <v>44538</v>
          </cell>
          <cell r="I3">
            <v>46710</v>
          </cell>
          <cell r="J3">
            <v>51149.91</v>
          </cell>
          <cell r="K3">
            <v>56238.1178</v>
          </cell>
          <cell r="L3">
            <v>62152.217064000004</v>
          </cell>
          <cell r="M3">
            <v>69035.727678320007</v>
          </cell>
          <cell r="N3">
            <v>77060.535136311591</v>
          </cell>
        </row>
        <row r="4">
          <cell r="B4" t="str">
            <v>nm</v>
          </cell>
        </row>
        <row r="5">
          <cell r="B5">
            <v>4839</v>
          </cell>
          <cell r="C5">
            <v>5291</v>
          </cell>
          <cell r="D5">
            <v>5644</v>
          </cell>
          <cell r="E5">
            <v>5126</v>
          </cell>
          <cell r="F5">
            <v>5555</v>
          </cell>
          <cell r="H5">
            <v>7667</v>
          </cell>
          <cell r="I5">
            <v>7573</v>
          </cell>
          <cell r="J5">
            <v>7843.0170999999991</v>
          </cell>
          <cell r="K5">
            <v>8594.6197779999966</v>
          </cell>
          <cell r="L5">
            <v>9486.2957892399972</v>
          </cell>
          <cell r="M5">
            <v>10543.683541259194</v>
          </cell>
          <cell r="N5">
            <v>11797.72951808833</v>
          </cell>
        </row>
        <row r="8">
          <cell r="B8">
            <v>606</v>
          </cell>
          <cell r="C8">
            <v>649</v>
          </cell>
          <cell r="D8">
            <v>699</v>
          </cell>
          <cell r="E8">
            <v>747</v>
          </cell>
          <cell r="F8">
            <v>705</v>
          </cell>
          <cell r="G8">
            <v>721</v>
          </cell>
          <cell r="H8">
            <v>744</v>
          </cell>
          <cell r="I8">
            <v>717</v>
          </cell>
          <cell r="J8">
            <v>1290.4712813823473</v>
          </cell>
          <cell r="K8">
            <v>1438.4574826929331</v>
          </cell>
          <cell r="L8">
            <v>1610.7469934160981</v>
          </cell>
          <cell r="M8">
            <v>1811.7510402383245</v>
          </cell>
          <cell r="N8">
            <v>2046.7713409784781</v>
          </cell>
        </row>
        <row r="11">
          <cell r="B11">
            <v>4233</v>
          </cell>
          <cell r="C11">
            <v>4642</v>
          </cell>
          <cell r="D11">
            <v>4945</v>
          </cell>
          <cell r="E11">
            <v>4379</v>
          </cell>
          <cell r="F11">
            <v>4850</v>
          </cell>
          <cell r="G11">
            <v>2976</v>
          </cell>
          <cell r="H11">
            <v>6923</v>
          </cell>
          <cell r="I11">
            <v>6856</v>
          </cell>
          <cell r="J11">
            <v>6552.545818617652</v>
          </cell>
          <cell r="K11">
            <v>7156.1622953070637</v>
          </cell>
          <cell r="L11">
            <v>7875.5487958238991</v>
          </cell>
          <cell r="M11">
            <v>8731.9325010208686</v>
          </cell>
          <cell r="N11">
            <v>9750.9581771098528</v>
          </cell>
        </row>
        <row r="12">
          <cell r="B12" t="str">
            <v>nm</v>
          </cell>
        </row>
        <row r="13">
          <cell r="B13">
            <v>7.3794498099787317E-2</v>
          </cell>
          <cell r="C13">
            <v>7.2495002498750627E-2</v>
          </cell>
          <cell r="D13">
            <v>7.6704721722404917E-2</v>
          </cell>
          <cell r="E13">
            <v>6.3453652316297404E-2</v>
          </cell>
          <cell r="F13">
            <v>6.510678855731411E-2</v>
          </cell>
          <cell r="G13">
            <v>4.1618303103192693E-2</v>
          </cell>
          <cell r="H13">
            <v>0.1554402981723472</v>
          </cell>
          <cell r="I13">
            <v>0.14677799186469706</v>
          </cell>
          <cell r="J13">
            <v>0.12810473798717636</v>
          </cell>
          <cell r="K13">
            <v>0.1272475426854891</v>
          </cell>
          <cell r="L13">
            <v>0.12671388355646607</v>
          </cell>
          <cell r="M13">
            <v>0.12648425380128275</v>
          </cell>
          <cell r="N13">
            <v>0.12653634133037725</v>
          </cell>
        </row>
        <row r="14">
          <cell r="B14">
            <v>963</v>
          </cell>
          <cell r="C14">
            <v>1143</v>
          </cell>
          <cell r="D14">
            <v>1105</v>
          </cell>
          <cell r="E14">
            <v>1052</v>
          </cell>
          <cell r="F14">
            <v>1119</v>
          </cell>
          <cell r="G14">
            <v>1086</v>
          </cell>
          <cell r="H14">
            <v>695</v>
          </cell>
          <cell r="I14">
            <v>758</v>
          </cell>
          <cell r="J14">
            <v>877.06778701753126</v>
          </cell>
          <cell r="K14">
            <v>967.06093458273665</v>
          </cell>
          <cell r="L14">
            <v>1070.2781009751459</v>
          </cell>
          <cell r="M14">
            <v>1188.8255319086113</v>
          </cell>
          <cell r="N14">
            <v>1325.191723307873</v>
          </cell>
        </row>
        <row r="35">
          <cell r="G35">
            <v>3047</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sheetData sheetId="1">
        <row r="112">
          <cell r="B112">
            <v>13740</v>
          </cell>
          <cell r="C112">
            <v>14764</v>
          </cell>
          <cell r="D112">
            <v>15216</v>
          </cell>
          <cell r="E112">
            <v>14855</v>
          </cell>
          <cell r="F112">
            <v>15902</v>
          </cell>
          <cell r="G112">
            <v>14484</v>
          </cell>
          <cell r="H112">
            <v>17179</v>
          </cell>
          <cell r="I112">
            <v>18353</v>
          </cell>
        </row>
        <row r="113">
          <cell r="B113">
            <v>8506</v>
          </cell>
          <cell r="C113">
            <v>9299</v>
          </cell>
          <cell r="D113">
            <v>9684</v>
          </cell>
          <cell r="E113">
            <v>9322</v>
          </cell>
          <cell r="F113">
            <v>10045</v>
          </cell>
          <cell r="G113">
            <v>9329</v>
          </cell>
          <cell r="H113">
            <v>11644</v>
          </cell>
          <cell r="I113">
            <v>12228</v>
          </cell>
        </row>
        <row r="114">
          <cell r="B114">
            <v>4410</v>
          </cell>
          <cell r="C114">
            <v>4746</v>
          </cell>
          <cell r="D114">
            <v>4886</v>
          </cell>
          <cell r="E114">
            <v>4938</v>
          </cell>
          <cell r="F114">
            <v>5260</v>
          </cell>
          <cell r="G114">
            <v>4639</v>
          </cell>
          <cell r="H114">
            <v>5028</v>
          </cell>
          <cell r="I114">
            <v>5492</v>
          </cell>
        </row>
        <row r="115">
          <cell r="B115">
            <v>824</v>
          </cell>
          <cell r="C115">
            <v>719</v>
          </cell>
          <cell r="D115">
            <v>646</v>
          </cell>
          <cell r="E115">
            <v>595</v>
          </cell>
          <cell r="F115">
            <v>597</v>
          </cell>
          <cell r="G115">
            <v>516</v>
          </cell>
          <cell r="H115">
            <v>507</v>
          </cell>
          <cell r="I115">
            <v>633</v>
          </cell>
        </row>
        <row r="116">
          <cell r="B116">
            <v>7126</v>
          </cell>
          <cell r="C116">
            <v>7315</v>
          </cell>
          <cell r="D116">
            <v>7698</v>
          </cell>
          <cell r="E116">
            <v>9242</v>
          </cell>
          <cell r="F116">
            <v>9812</v>
          </cell>
          <cell r="G116">
            <v>9347</v>
          </cell>
          <cell r="H116">
            <v>11456</v>
          </cell>
          <cell r="I116">
            <v>12479</v>
          </cell>
        </row>
        <row r="117">
          <cell r="B117">
            <v>4703</v>
          </cell>
          <cell r="C117">
            <v>4867</v>
          </cell>
          <cell r="D117">
            <v>4995</v>
          </cell>
          <cell r="E117">
            <v>5875</v>
          </cell>
          <cell r="F117">
            <v>6293</v>
          </cell>
          <cell r="G117">
            <v>5892</v>
          </cell>
          <cell r="H117">
            <v>6970</v>
          </cell>
          <cell r="I117">
            <v>7388</v>
          </cell>
        </row>
        <row r="118">
          <cell r="B118">
            <v>2051</v>
          </cell>
          <cell r="C118">
            <v>2091</v>
          </cell>
          <cell r="D118">
            <v>2339</v>
          </cell>
          <cell r="E118">
            <v>2940</v>
          </cell>
          <cell r="F118">
            <v>3087</v>
          </cell>
          <cell r="G118">
            <v>3053</v>
          </cell>
          <cell r="H118">
            <v>3996</v>
          </cell>
          <cell r="I118">
            <v>4527</v>
          </cell>
        </row>
        <row r="119">
          <cell r="B119">
            <v>372</v>
          </cell>
          <cell r="C119">
            <v>357</v>
          </cell>
          <cell r="D119">
            <v>364</v>
          </cell>
          <cell r="E119">
            <v>427</v>
          </cell>
          <cell r="F119">
            <v>432</v>
          </cell>
          <cell r="G119">
            <v>402</v>
          </cell>
          <cell r="H119">
            <v>490</v>
          </cell>
          <cell r="I119">
            <v>564</v>
          </cell>
        </row>
        <row r="120">
          <cell r="B120">
            <v>3067</v>
          </cell>
          <cell r="C120">
            <v>3785</v>
          </cell>
          <cell r="D120">
            <v>4237</v>
          </cell>
          <cell r="E120">
            <v>5134</v>
          </cell>
          <cell r="F120">
            <v>6208</v>
          </cell>
          <cell r="G120">
            <v>6679</v>
          </cell>
          <cell r="H120">
            <v>8290</v>
          </cell>
          <cell r="I120">
            <v>7547</v>
          </cell>
        </row>
        <row r="121">
          <cell r="B121">
            <v>2016</v>
          </cell>
          <cell r="C121">
            <v>2599</v>
          </cell>
          <cell r="D121">
            <v>2920</v>
          </cell>
          <cell r="E121">
            <v>3496</v>
          </cell>
          <cell r="F121">
            <v>4262</v>
          </cell>
          <cell r="G121">
            <v>4635</v>
          </cell>
          <cell r="H121">
            <v>5748</v>
          </cell>
          <cell r="I121">
            <v>5416</v>
          </cell>
        </row>
        <row r="122">
          <cell r="B122">
            <v>925</v>
          </cell>
          <cell r="C122">
            <v>1055</v>
          </cell>
          <cell r="D122">
            <v>1188</v>
          </cell>
          <cell r="E122">
            <v>1508</v>
          </cell>
          <cell r="F122">
            <v>1808</v>
          </cell>
          <cell r="G122">
            <v>1896</v>
          </cell>
          <cell r="H122">
            <v>2347</v>
          </cell>
          <cell r="I122">
            <v>1938</v>
          </cell>
        </row>
        <row r="123">
          <cell r="B123">
            <v>126</v>
          </cell>
          <cell r="C123">
            <v>131</v>
          </cell>
          <cell r="D123">
            <v>129</v>
          </cell>
          <cell r="E123">
            <v>130</v>
          </cell>
          <cell r="F123">
            <v>138</v>
          </cell>
          <cell r="G123">
            <v>148</v>
          </cell>
          <cell r="H123">
            <v>195</v>
          </cell>
          <cell r="I123">
            <v>193</v>
          </cell>
        </row>
        <row r="124">
          <cell r="B124">
            <v>4653</v>
          </cell>
          <cell r="C124">
            <v>4570</v>
          </cell>
          <cell r="D124">
            <v>5009</v>
          </cell>
          <cell r="E124">
            <v>5166</v>
          </cell>
          <cell r="F124">
            <v>5254</v>
          </cell>
          <cell r="G124">
            <v>5028</v>
          </cell>
          <cell r="H124">
            <v>5343</v>
          </cell>
          <cell r="I124">
            <v>5955</v>
          </cell>
        </row>
        <row r="125">
          <cell r="B125">
            <v>3093</v>
          </cell>
          <cell r="C125">
            <v>3106</v>
          </cell>
          <cell r="D125">
            <v>3482</v>
          </cell>
          <cell r="E125">
            <v>3575</v>
          </cell>
          <cell r="F125">
            <v>3622</v>
          </cell>
          <cell r="G125">
            <v>3449</v>
          </cell>
          <cell r="H125">
            <v>3659</v>
          </cell>
          <cell r="I125">
            <v>4111</v>
          </cell>
        </row>
        <row r="126">
          <cell r="B126">
            <v>1251</v>
          </cell>
          <cell r="C126">
            <v>1175</v>
          </cell>
          <cell r="D126">
            <v>1241</v>
          </cell>
          <cell r="E126">
            <v>1347</v>
          </cell>
          <cell r="F126">
            <v>1395</v>
          </cell>
          <cell r="G126">
            <v>1365</v>
          </cell>
          <cell r="H126">
            <v>1494</v>
          </cell>
          <cell r="I126">
            <v>1610</v>
          </cell>
        </row>
        <row r="127">
          <cell r="B127">
            <v>309</v>
          </cell>
          <cell r="C127">
            <v>289</v>
          </cell>
          <cell r="D127">
            <v>286</v>
          </cell>
          <cell r="E127">
            <v>244</v>
          </cell>
          <cell r="F127">
            <v>237</v>
          </cell>
          <cell r="G127">
            <v>214</v>
          </cell>
          <cell r="H127">
            <v>190</v>
          </cell>
          <cell r="I127">
            <v>234</v>
          </cell>
        </row>
        <row r="128">
          <cell r="B128">
            <v>115</v>
          </cell>
          <cell r="C128">
            <v>73</v>
          </cell>
          <cell r="D128">
            <v>73</v>
          </cell>
          <cell r="E128">
            <v>88</v>
          </cell>
          <cell r="F128">
            <v>42</v>
          </cell>
          <cell r="G128">
            <v>30</v>
          </cell>
          <cell r="H128">
            <v>25</v>
          </cell>
          <cell r="I128">
            <v>102</v>
          </cell>
        </row>
        <row r="130">
          <cell r="B130">
            <v>1982</v>
          </cell>
          <cell r="C130">
            <v>1955</v>
          </cell>
          <cell r="D130">
            <v>2042</v>
          </cell>
          <cell r="E130">
            <v>1886</v>
          </cell>
          <cell r="F130">
            <v>1906</v>
          </cell>
          <cell r="G130">
            <v>1846</v>
          </cell>
          <cell r="H130">
            <v>2205</v>
          </cell>
          <cell r="I130">
            <v>2346</v>
          </cell>
        </row>
        <row r="131">
          <cell r="B131">
            <v>0</v>
          </cell>
          <cell r="C131">
            <v>0</v>
          </cell>
          <cell r="D131">
            <v>0</v>
          </cell>
          <cell r="E131">
            <v>1611</v>
          </cell>
          <cell r="F131">
            <v>1658</v>
          </cell>
          <cell r="G131">
            <v>1642</v>
          </cell>
          <cell r="H131">
            <v>1986</v>
          </cell>
          <cell r="I131">
            <v>2094</v>
          </cell>
        </row>
        <row r="132">
          <cell r="B132">
            <v>0</v>
          </cell>
          <cell r="C132">
            <v>0</v>
          </cell>
          <cell r="D132">
            <v>0</v>
          </cell>
          <cell r="E132">
            <v>144</v>
          </cell>
          <cell r="F132">
            <v>118</v>
          </cell>
          <cell r="G132">
            <v>89</v>
          </cell>
          <cell r="H132">
            <v>104</v>
          </cell>
          <cell r="I132">
            <v>103</v>
          </cell>
        </row>
        <row r="133">
          <cell r="B133">
            <v>0</v>
          </cell>
          <cell r="C133">
            <v>0</v>
          </cell>
          <cell r="D133">
            <v>0</v>
          </cell>
          <cell r="E133">
            <v>28</v>
          </cell>
          <cell r="F133">
            <v>24</v>
          </cell>
          <cell r="G133">
            <v>25</v>
          </cell>
          <cell r="H133">
            <v>29</v>
          </cell>
          <cell r="I133">
            <v>26</v>
          </cell>
        </row>
        <row r="135">
          <cell r="B135">
            <v>-82</v>
          </cell>
          <cell r="C135">
            <v>-86</v>
          </cell>
          <cell r="D135">
            <v>75</v>
          </cell>
          <cell r="E135">
            <v>26</v>
          </cell>
          <cell r="F135">
            <v>-7</v>
          </cell>
          <cell r="G135">
            <v>-11</v>
          </cell>
          <cell r="H135">
            <v>40</v>
          </cell>
          <cell r="I135">
            <v>-72</v>
          </cell>
        </row>
        <row r="136">
          <cell r="B136">
            <v>30601</v>
          </cell>
          <cell r="C136">
            <v>32376</v>
          </cell>
          <cell r="D136">
            <v>34350</v>
          </cell>
          <cell r="E136">
            <v>36397</v>
          </cell>
          <cell r="F136">
            <v>39117</v>
          </cell>
          <cell r="G136">
            <v>37403</v>
          </cell>
          <cell r="H136">
            <v>44538</v>
          </cell>
          <cell r="I136">
            <v>46710</v>
          </cell>
        </row>
        <row r="140">
          <cell r="B140">
            <v>1524</v>
          </cell>
          <cell r="C140">
            <v>1723</v>
          </cell>
          <cell r="D140">
            <v>1507</v>
          </cell>
          <cell r="E140">
            <v>1587</v>
          </cell>
          <cell r="F140">
            <v>1995</v>
          </cell>
          <cell r="G140">
            <v>1541</v>
          </cell>
          <cell r="H140">
            <v>2435</v>
          </cell>
          <cell r="I140">
            <v>3293</v>
          </cell>
        </row>
        <row r="141">
          <cell r="B141">
            <v>993</v>
          </cell>
          <cell r="C141">
            <v>1372</v>
          </cell>
          <cell r="D141">
            <v>1507</v>
          </cell>
          <cell r="E141">
            <v>1807</v>
          </cell>
          <cell r="F141">
            <v>2376</v>
          </cell>
          <cell r="G141">
            <v>2490</v>
          </cell>
          <cell r="H141">
            <v>3243</v>
          </cell>
          <cell r="I141">
            <v>2365</v>
          </cell>
        </row>
        <row r="142">
          <cell r="B142">
            <v>918</v>
          </cell>
          <cell r="C142">
            <v>1066</v>
          </cell>
          <cell r="D142">
            <v>980</v>
          </cell>
          <cell r="E142">
            <v>1189</v>
          </cell>
          <cell r="F142">
            <v>1323</v>
          </cell>
          <cell r="G142">
            <v>1184</v>
          </cell>
          <cell r="H142">
            <v>1530</v>
          </cell>
          <cell r="I142">
            <v>1896</v>
          </cell>
        </row>
        <row r="143">
          <cell r="B143">
            <v>-2267</v>
          </cell>
          <cell r="C143">
            <v>-2596</v>
          </cell>
          <cell r="D143">
            <v>-2677</v>
          </cell>
          <cell r="E143">
            <v>-2658</v>
          </cell>
          <cell r="F143">
            <v>-3262</v>
          </cell>
          <cell r="G143">
            <v>-3468</v>
          </cell>
          <cell r="H143">
            <v>-3656</v>
          </cell>
          <cell r="I143">
            <v>-4262</v>
          </cell>
        </row>
        <row r="144">
          <cell r="B144">
            <v>4813</v>
          </cell>
          <cell r="C144">
            <v>5328</v>
          </cell>
          <cell r="D144">
            <v>5192</v>
          </cell>
          <cell r="E144">
            <v>5525</v>
          </cell>
          <cell r="F144">
            <v>6357</v>
          </cell>
          <cell r="G144">
            <v>4646</v>
          </cell>
          <cell r="H144">
            <v>8641</v>
          </cell>
          <cell r="I144">
            <v>8406</v>
          </cell>
        </row>
        <row r="145">
          <cell r="B145">
            <v>517</v>
          </cell>
          <cell r="C145">
            <v>487</v>
          </cell>
          <cell r="D145">
            <v>477</v>
          </cell>
          <cell r="E145">
            <v>310</v>
          </cell>
          <cell r="F145">
            <v>303</v>
          </cell>
          <cell r="G145">
            <v>297</v>
          </cell>
          <cell r="H145">
            <v>543</v>
          </cell>
          <cell r="I145">
            <v>669</v>
          </cell>
        </row>
        <row r="146">
          <cell r="B146">
            <v>-1097</v>
          </cell>
          <cell r="C146">
            <v>-1173</v>
          </cell>
          <cell r="D146">
            <v>-724</v>
          </cell>
          <cell r="E146">
            <v>-1456</v>
          </cell>
          <cell r="F146">
            <v>-1810</v>
          </cell>
          <cell r="G146">
            <v>-1967</v>
          </cell>
          <cell r="H146">
            <v>-2261</v>
          </cell>
          <cell r="I146">
            <v>-2219</v>
          </cell>
        </row>
        <row r="147">
          <cell r="B147">
            <v>4233</v>
          </cell>
          <cell r="C147">
            <v>4642</v>
          </cell>
          <cell r="D147">
            <v>4945</v>
          </cell>
          <cell r="E147">
            <v>4379</v>
          </cell>
          <cell r="F147">
            <v>4850</v>
          </cell>
          <cell r="G147">
            <v>2976</v>
          </cell>
          <cell r="H147">
            <v>6923</v>
          </cell>
          <cell r="I147">
            <v>6856</v>
          </cell>
        </row>
        <row r="156">
          <cell r="B156">
            <v>122</v>
          </cell>
          <cell r="C156">
            <v>125</v>
          </cell>
          <cell r="D156">
            <v>125</v>
          </cell>
          <cell r="E156">
            <v>115</v>
          </cell>
          <cell r="F156">
            <v>100</v>
          </cell>
          <cell r="G156">
            <v>80</v>
          </cell>
          <cell r="H156">
            <v>63</v>
          </cell>
          <cell r="I156">
            <v>49</v>
          </cell>
        </row>
        <row r="162">
          <cell r="B162">
            <v>236</v>
          </cell>
          <cell r="C162">
            <v>232</v>
          </cell>
          <cell r="D162">
            <v>172</v>
          </cell>
          <cell r="E162">
            <v>240</v>
          </cell>
          <cell r="F162">
            <v>233</v>
          </cell>
          <cell r="G162">
            <v>139</v>
          </cell>
          <cell r="H162">
            <v>153</v>
          </cell>
          <cell r="I162">
            <v>197</v>
          </cell>
        </row>
        <row r="163">
          <cell r="B163">
            <v>69</v>
          </cell>
          <cell r="C163">
            <v>44</v>
          </cell>
          <cell r="D163">
            <v>51</v>
          </cell>
          <cell r="E163">
            <v>76</v>
          </cell>
          <cell r="F163">
            <v>49</v>
          </cell>
          <cell r="G163">
            <v>28</v>
          </cell>
          <cell r="H163">
            <v>94</v>
          </cell>
          <cell r="I163">
            <v>78</v>
          </cell>
        </row>
        <row r="164">
          <cell r="B164">
            <v>52</v>
          </cell>
          <cell r="C164">
            <v>64</v>
          </cell>
          <cell r="D164">
            <v>60</v>
          </cell>
          <cell r="E164">
            <v>49</v>
          </cell>
          <cell r="F164">
            <v>47</v>
          </cell>
          <cell r="G164">
            <v>41</v>
          </cell>
          <cell r="H164">
            <v>54</v>
          </cell>
          <cell r="I164">
            <v>56</v>
          </cell>
        </row>
        <row r="165">
          <cell r="B165">
            <v>225</v>
          </cell>
          <cell r="C165">
            <v>258</v>
          </cell>
          <cell r="D165">
            <v>278</v>
          </cell>
          <cell r="E165">
            <v>286</v>
          </cell>
          <cell r="F165">
            <v>278</v>
          </cell>
          <cell r="G165">
            <v>438</v>
          </cell>
          <cell r="H165">
            <v>278</v>
          </cell>
          <cell r="I165">
            <v>222</v>
          </cell>
        </row>
        <row r="167">
          <cell r="B167">
            <v>69</v>
          </cell>
          <cell r="C167">
            <v>39</v>
          </cell>
          <cell r="D167">
            <v>30</v>
          </cell>
          <cell r="E167">
            <v>22</v>
          </cell>
          <cell r="F167">
            <v>18</v>
          </cell>
          <cell r="G167">
            <v>12</v>
          </cell>
          <cell r="H167">
            <v>7</v>
          </cell>
          <cell r="I167">
            <v>9</v>
          </cell>
        </row>
        <row r="168">
          <cell r="B168">
            <v>104</v>
          </cell>
          <cell r="C168">
            <v>264</v>
          </cell>
          <cell r="D168">
            <v>291</v>
          </cell>
          <cell r="E168">
            <v>159</v>
          </cell>
          <cell r="F168">
            <v>377</v>
          </cell>
          <cell r="G168">
            <v>318</v>
          </cell>
          <cell r="H168">
            <v>11</v>
          </cell>
          <cell r="I168">
            <v>50</v>
          </cell>
        </row>
        <row r="169">
          <cell r="B169">
            <v>963</v>
          </cell>
          <cell r="C169">
            <v>1143</v>
          </cell>
          <cell r="D169">
            <v>1105</v>
          </cell>
          <cell r="E169">
            <v>1028</v>
          </cell>
          <cell r="F169">
            <v>1119</v>
          </cell>
          <cell r="G169">
            <v>1086</v>
          </cell>
          <cell r="H169">
            <v>695</v>
          </cell>
          <cell r="I169">
            <v>758</v>
          </cell>
        </row>
        <row r="172">
          <cell r="B172">
            <v>121</v>
          </cell>
          <cell r="C172">
            <v>133</v>
          </cell>
          <cell r="D172">
            <v>140</v>
          </cell>
          <cell r="E172">
            <v>160</v>
          </cell>
          <cell r="F172">
            <v>149</v>
          </cell>
          <cell r="G172">
            <v>148</v>
          </cell>
          <cell r="H172">
            <v>130</v>
          </cell>
          <cell r="I172">
            <v>124</v>
          </cell>
        </row>
        <row r="173">
          <cell r="B173">
            <v>87</v>
          </cell>
          <cell r="C173">
            <v>84</v>
          </cell>
          <cell r="D173">
            <v>104</v>
          </cell>
          <cell r="E173">
            <v>116</v>
          </cell>
          <cell r="F173">
            <v>111</v>
          </cell>
          <cell r="G173">
            <v>132</v>
          </cell>
          <cell r="H173">
            <v>136</v>
          </cell>
          <cell r="I173">
            <v>134</v>
          </cell>
        </row>
        <row r="174">
          <cell r="B174">
            <v>46</v>
          </cell>
          <cell r="C174">
            <v>48</v>
          </cell>
          <cell r="D174">
            <v>54</v>
          </cell>
          <cell r="E174">
            <v>56</v>
          </cell>
          <cell r="F174">
            <v>50</v>
          </cell>
          <cell r="G174">
            <v>44</v>
          </cell>
          <cell r="H174">
            <v>46</v>
          </cell>
          <cell r="I174">
            <v>41</v>
          </cell>
        </row>
        <row r="175">
          <cell r="B175">
            <v>49</v>
          </cell>
          <cell r="C175">
            <v>43</v>
          </cell>
          <cell r="D175">
            <v>56</v>
          </cell>
          <cell r="E175">
            <v>55</v>
          </cell>
          <cell r="F175">
            <v>53</v>
          </cell>
          <cell r="G175">
            <v>46</v>
          </cell>
          <cell r="H175">
            <v>43</v>
          </cell>
          <cell r="I175">
            <v>42</v>
          </cell>
        </row>
        <row r="176">
          <cell r="B176">
            <v>210</v>
          </cell>
          <cell r="C176">
            <v>230</v>
          </cell>
          <cell r="D176">
            <v>233</v>
          </cell>
          <cell r="E176">
            <v>217</v>
          </cell>
          <cell r="F176">
            <v>195</v>
          </cell>
          <cell r="G176">
            <v>214</v>
          </cell>
          <cell r="H176">
            <v>222</v>
          </cell>
          <cell r="I176">
            <v>220</v>
          </cell>
        </row>
        <row r="177">
          <cell r="B177">
            <v>513</v>
          </cell>
          <cell r="C177">
            <v>538</v>
          </cell>
          <cell r="D177">
            <v>587</v>
          </cell>
          <cell r="E177">
            <v>604</v>
          </cell>
          <cell r="F177">
            <v>558</v>
          </cell>
          <cell r="G177">
            <v>584</v>
          </cell>
          <cell r="H177">
            <v>577</v>
          </cell>
          <cell r="I177">
            <v>561</v>
          </cell>
        </row>
        <row r="178">
          <cell r="B178">
            <v>18</v>
          </cell>
          <cell r="C178">
            <v>27</v>
          </cell>
          <cell r="D178">
            <v>28</v>
          </cell>
          <cell r="E178">
            <v>33</v>
          </cell>
          <cell r="F178">
            <v>31</v>
          </cell>
          <cell r="G178">
            <v>25</v>
          </cell>
          <cell r="H178">
            <v>26</v>
          </cell>
          <cell r="I178">
            <v>22</v>
          </cell>
        </row>
        <row r="179">
          <cell r="B179">
            <v>75</v>
          </cell>
          <cell r="C179">
            <v>84</v>
          </cell>
          <cell r="D179">
            <v>91</v>
          </cell>
          <cell r="E179">
            <v>110</v>
          </cell>
          <cell r="F179">
            <v>116</v>
          </cell>
          <cell r="G179">
            <v>112</v>
          </cell>
          <cell r="H179">
            <v>141</v>
          </cell>
          <cell r="I179">
            <v>134</v>
          </cell>
        </row>
        <row r="180">
          <cell r="B180">
            <v>606</v>
          </cell>
          <cell r="C180">
            <v>649</v>
          </cell>
          <cell r="D180">
            <v>706</v>
          </cell>
          <cell r="E180">
            <v>747</v>
          </cell>
          <cell r="F180">
            <v>705</v>
          </cell>
          <cell r="G180">
            <v>721</v>
          </cell>
          <cell r="H180">
            <v>744</v>
          </cell>
          <cell r="I180">
            <v>717</v>
          </cell>
        </row>
        <row r="184">
          <cell r="B184">
            <v>0.12</v>
          </cell>
          <cell r="C184">
            <v>7.0000000000000007E-2</v>
          </cell>
          <cell r="D184">
            <v>0.03</v>
          </cell>
          <cell r="E184">
            <v>-0.02</v>
          </cell>
          <cell r="F184">
            <v>7.0000000000000007E-2</v>
          </cell>
          <cell r="G184">
            <v>-0.09</v>
          </cell>
          <cell r="H184">
            <v>0.19</v>
          </cell>
          <cell r="I184">
            <v>7.0000000000000007E-2</v>
          </cell>
        </row>
        <row r="185">
          <cell r="B185">
            <v>0.13</v>
          </cell>
          <cell r="C185">
            <v>0.09</v>
          </cell>
          <cell r="D185">
            <v>0.04</v>
          </cell>
          <cell r="E185">
            <v>-0.04</v>
          </cell>
          <cell r="F185">
            <v>0.08</v>
          </cell>
          <cell r="G185">
            <v>-7.0000000000000007E-2</v>
          </cell>
          <cell r="H185">
            <v>0.25</v>
          </cell>
          <cell r="I185">
            <v>0.05</v>
          </cell>
        </row>
        <row r="187">
          <cell r="B187">
            <v>-0.05</v>
          </cell>
          <cell r="C187">
            <v>-0.13</v>
          </cell>
          <cell r="D187">
            <v>-0.1</v>
          </cell>
          <cell r="E187">
            <v>-0.08</v>
          </cell>
          <cell r="F187">
            <v>0</v>
          </cell>
          <cell r="G187">
            <v>-0.14000000000000001</v>
          </cell>
          <cell r="H187">
            <v>-0.02</v>
          </cell>
          <cell r="I187">
            <v>0.25</v>
          </cell>
        </row>
        <row r="189">
          <cell r="B189">
            <v>0.25</v>
          </cell>
          <cell r="C189">
            <v>0.1</v>
          </cell>
          <cell r="D189">
            <v>0.03</v>
          </cell>
          <cell r="E189">
            <v>0.13</v>
          </cell>
          <cell r="F189">
            <v>7.0000000000000007E-2</v>
          </cell>
          <cell r="G189">
            <v>-0.06</v>
          </cell>
          <cell r="H189">
            <v>0.18</v>
          </cell>
          <cell r="I189">
            <v>0.09</v>
          </cell>
        </row>
        <row r="190">
          <cell r="B190">
            <v>0.02</v>
          </cell>
          <cell r="C190">
            <v>-0.02</v>
          </cell>
          <cell r="D190">
            <v>0.11</v>
          </cell>
          <cell r="E190">
            <v>0.23</v>
          </cell>
          <cell r="F190">
            <v>0.05</v>
          </cell>
          <cell r="G190">
            <v>-0.01</v>
          </cell>
          <cell r="H190">
            <v>0.31</v>
          </cell>
          <cell r="I190">
            <v>0.16</v>
          </cell>
        </row>
        <row r="191">
          <cell r="B191">
            <v>0.13</v>
          </cell>
          <cell r="C191">
            <v>-0.11</v>
          </cell>
          <cell r="D191">
            <v>0.02</v>
          </cell>
          <cell r="E191">
            <v>0.11</v>
          </cell>
          <cell r="F191">
            <v>0.01</v>
          </cell>
          <cell r="G191">
            <v>-7.0000000000000007E-2</v>
          </cell>
          <cell r="H191">
            <v>0.22</v>
          </cell>
          <cell r="I191">
            <v>0.17</v>
          </cell>
        </row>
        <row r="193">
          <cell r="B193">
            <v>0.26</v>
          </cell>
          <cell r="C193">
            <v>0.28999999999999998</v>
          </cell>
          <cell r="D193">
            <v>0.12</v>
          </cell>
          <cell r="E193">
            <v>0.2</v>
          </cell>
          <cell r="F193">
            <v>0.22</v>
          </cell>
          <cell r="G193">
            <v>0.09</v>
          </cell>
          <cell r="H193">
            <v>0.24</v>
          </cell>
          <cell r="I193">
            <v>-0.1</v>
          </cell>
        </row>
        <row r="194">
          <cell r="B194">
            <v>0.06</v>
          </cell>
          <cell r="C194">
            <v>0.14000000000000001</v>
          </cell>
          <cell r="D194">
            <v>0.13</v>
          </cell>
          <cell r="E194">
            <v>0.27</v>
          </cell>
          <cell r="F194">
            <v>0.2</v>
          </cell>
          <cell r="G194">
            <v>0.05</v>
          </cell>
          <cell r="H194">
            <v>0.24</v>
          </cell>
          <cell r="I194">
            <v>-0.21</v>
          </cell>
        </row>
        <row r="195">
          <cell r="B195">
            <v>0</v>
          </cell>
          <cell r="C195">
            <v>0.04</v>
          </cell>
          <cell r="D195">
            <v>-0.02</v>
          </cell>
          <cell r="E195">
            <v>0.01</v>
          </cell>
          <cell r="F195">
            <v>0.06</v>
          </cell>
          <cell r="G195">
            <v>7.0000000000000007E-2</v>
          </cell>
          <cell r="H195">
            <v>0.32</v>
          </cell>
          <cell r="I195">
            <v>-0.06</v>
          </cell>
        </row>
        <row r="197">
          <cell r="B197">
            <v>0.11</v>
          </cell>
          <cell r="C197">
            <v>0.22</v>
          </cell>
          <cell r="D197">
            <v>0.12</v>
          </cell>
          <cell r="E197">
            <v>0.09</v>
          </cell>
          <cell r="F197">
            <v>0.01</v>
          </cell>
          <cell r="G197">
            <v>-0.05</v>
          </cell>
          <cell r="H197">
            <v>0.06</v>
          </cell>
          <cell r="I197">
            <v>0.17</v>
          </cell>
        </row>
        <row r="198">
          <cell r="B198">
            <v>-0.21</v>
          </cell>
          <cell r="C198">
            <v>-0.08</v>
          </cell>
          <cell r="D198">
            <v>0.06</v>
          </cell>
          <cell r="E198">
            <v>0.14000000000000001</v>
          </cell>
          <cell r="F198">
            <v>0.04</v>
          </cell>
          <cell r="G198">
            <v>-0.02</v>
          </cell>
          <cell r="H198">
            <v>0.09</v>
          </cell>
          <cell r="I198">
            <v>0.12</v>
          </cell>
        </row>
        <row r="199">
          <cell r="B199">
            <v>-0.19</v>
          </cell>
          <cell r="C199">
            <v>-0.11</v>
          </cell>
          <cell r="D199">
            <v>-0.01</v>
          </cell>
          <cell r="E199">
            <v>-0.09</v>
          </cell>
          <cell r="F199">
            <v>-0.03</v>
          </cell>
          <cell r="G199">
            <v>-0.1</v>
          </cell>
          <cell r="H199">
            <v>-0.11</v>
          </cell>
          <cell r="I199">
            <v>0.28000000000000003</v>
          </cell>
        </row>
        <row r="203">
          <cell r="B203" t="str">
            <v>N/A</v>
          </cell>
          <cell r="C203" t="str">
            <v>N/A</v>
          </cell>
          <cell r="D203" t="str">
            <v>N/A</v>
          </cell>
          <cell r="E203" t="str">
            <v>N/A</v>
          </cell>
          <cell r="F203">
            <v>0.03</v>
          </cell>
          <cell r="G203">
            <v>-0.01</v>
          </cell>
          <cell r="H203">
            <v>0.21</v>
          </cell>
          <cell r="I203">
            <v>0.06</v>
          </cell>
        </row>
        <row r="204">
          <cell r="B204" t="str">
            <v>N/A</v>
          </cell>
          <cell r="C204" t="str">
            <v>N/A</v>
          </cell>
          <cell r="D204" t="str">
            <v>N/A</v>
          </cell>
          <cell r="E204" t="str">
            <v>N/A</v>
          </cell>
          <cell r="F204">
            <v>-0.18</v>
          </cell>
          <cell r="G204">
            <v>-0.25</v>
          </cell>
          <cell r="H204">
            <v>0.17</v>
          </cell>
          <cell r="I204">
            <v>-0.03</v>
          </cell>
        </row>
        <row r="205">
          <cell r="B205" t="str">
            <v>N/A</v>
          </cell>
          <cell r="C205" t="str">
            <v>N/A</v>
          </cell>
          <cell r="D205" t="str">
            <v>N/A</v>
          </cell>
          <cell r="E205" t="str">
            <v>N/A</v>
          </cell>
          <cell r="F205">
            <v>-0.14000000000000001</v>
          </cell>
          <cell r="G205">
            <v>0.04</v>
          </cell>
          <cell r="H205">
            <v>0.16</v>
          </cell>
          <cell r="I205">
            <v>-0.16</v>
          </cell>
        </row>
        <row r="208">
          <cell r="B208">
            <v>0.1</v>
          </cell>
        </row>
      </sheetData>
      <sheetData sheetId="2">
        <row r="28">
          <cell r="I28">
            <v>633</v>
          </cell>
          <cell r="J28">
            <v>790.31360946745554</v>
          </cell>
          <cell r="K28">
            <v>986.72290886173437</v>
          </cell>
          <cell r="L28">
            <v>1231.9439868037039</v>
          </cell>
          <cell r="M28">
            <v>1538.1075811572871</v>
          </cell>
        </row>
        <row r="29">
          <cell r="I29">
            <v>0.24852071005917153</v>
          </cell>
          <cell r="J29">
            <v>0.24852071005917153</v>
          </cell>
          <cell r="K29">
            <v>0.24852071005917153</v>
          </cell>
          <cell r="L29">
            <v>0.24852071005917153</v>
          </cell>
          <cell r="M29">
            <v>0.24852071005917153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opLeftCell="A10" zoomScale="150" zoomScaleNormal="150" workbookViewId="0">
      <selection activeCell="A12" sqref="A12"/>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t="s">
        <v>210</v>
      </c>
    </row>
    <row r="3" spans="1:1" x14ac:dyDescent="0.2">
      <c r="A3" s="1" t="s">
        <v>140</v>
      </c>
    </row>
    <row r="4" spans="1:1" x14ac:dyDescent="0.2">
      <c r="A4" s="54" t="s">
        <v>209</v>
      </c>
    </row>
    <row r="5" spans="1:1" x14ac:dyDescent="0.2">
      <c r="A5" t="s">
        <v>203</v>
      </c>
    </row>
    <row r="6" spans="1:1" x14ac:dyDescent="0.2">
      <c r="A6" t="s">
        <v>204</v>
      </c>
    </row>
    <row r="7" spans="1:1" x14ac:dyDescent="0.2">
      <c r="A7" t="s">
        <v>207</v>
      </c>
    </row>
    <row r="8" spans="1:1" x14ac:dyDescent="0.2">
      <c r="A8"/>
    </row>
    <row r="9" spans="1:1" x14ac:dyDescent="0.2">
      <c r="A9" s="1" t="s">
        <v>190</v>
      </c>
    </row>
    <row r="10" spans="1:1" x14ac:dyDescent="0.2">
      <c r="A10" t="s">
        <v>191</v>
      </c>
    </row>
    <row r="11" spans="1:1" x14ac:dyDescent="0.2">
      <c r="A11" t="s">
        <v>192</v>
      </c>
    </row>
    <row r="12" spans="1:1" x14ac:dyDescent="0.2">
      <c r="A12" t="s">
        <v>193</v>
      </c>
    </row>
    <row r="13" spans="1:1" x14ac:dyDescent="0.2">
      <c r="A13" t="s">
        <v>194</v>
      </c>
    </row>
    <row r="14" spans="1:1" x14ac:dyDescent="0.2">
      <c r="A14" t="s">
        <v>205</v>
      </c>
    </row>
    <row r="15" spans="1:1" x14ac:dyDescent="0.2">
      <c r="A15" t="s">
        <v>195</v>
      </c>
    </row>
    <row r="16" spans="1:1" x14ac:dyDescent="0.2">
      <c r="A16" t="s">
        <v>196</v>
      </c>
    </row>
    <row r="17" spans="1:1" x14ac:dyDescent="0.2">
      <c r="A17" t="s">
        <v>197</v>
      </c>
    </row>
    <row r="18" spans="1:1" x14ac:dyDescent="0.2">
      <c r="A18" t="s">
        <v>198</v>
      </c>
    </row>
    <row r="19" spans="1:1" x14ac:dyDescent="0.2">
      <c r="A19" t="s">
        <v>199</v>
      </c>
    </row>
    <row r="20" spans="1:1" x14ac:dyDescent="0.2">
      <c r="A20" t="s">
        <v>200</v>
      </c>
    </row>
    <row r="21" spans="1:1" x14ac:dyDescent="0.2">
      <c r="A21" t="s">
        <v>201</v>
      </c>
    </row>
    <row r="22" spans="1:1" x14ac:dyDescent="0.2">
      <c r="A22" t="s">
        <v>202</v>
      </c>
    </row>
    <row r="23" spans="1:1" x14ac:dyDescent="0.2">
      <c r="A23"/>
    </row>
    <row r="24" spans="1:1" x14ac:dyDescent="0.2">
      <c r="A24" t="s">
        <v>211</v>
      </c>
    </row>
    <row r="26" spans="1:1" ht="16" x14ac:dyDescent="0.2">
      <c r="A26" s="19"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9"/>
  <sheetViews>
    <sheetView workbookViewId="0">
      <pane ySplit="1" topLeftCell="A2" activePane="bottomLeft" state="frozen"/>
      <selection pane="bottomLeft" activeCell="A5" sqref="A5"/>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27</v>
      </c>
      <c r="B2" s="3">
        <v>30601</v>
      </c>
      <c r="C2" s="3">
        <v>32376</v>
      </c>
      <c r="D2" s="3">
        <v>34350</v>
      </c>
      <c r="E2" s="3">
        <v>36397</v>
      </c>
      <c r="F2" s="3">
        <v>39117</v>
      </c>
      <c r="G2" s="3">
        <v>37403</v>
      </c>
      <c r="H2" s="3">
        <v>44538</v>
      </c>
      <c r="I2" s="3">
        <v>46710</v>
      </c>
    </row>
    <row r="3" spans="1:9" x14ac:dyDescent="0.2">
      <c r="A3" s="22" t="s">
        <v>28</v>
      </c>
      <c r="B3" s="23">
        <v>16534</v>
      </c>
      <c r="C3" s="23">
        <v>17405</v>
      </c>
      <c r="D3" s="23">
        <v>19038</v>
      </c>
      <c r="E3" s="23">
        <v>20441</v>
      </c>
      <c r="F3" s="23">
        <v>21643</v>
      </c>
      <c r="G3" s="23">
        <v>21162</v>
      </c>
      <c r="H3" s="23">
        <v>24576</v>
      </c>
      <c r="I3" s="23">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21</v>
      </c>
      <c r="B5" s="3">
        <v>3213</v>
      </c>
      <c r="C5" s="3">
        <v>3278</v>
      </c>
      <c r="D5" s="3">
        <v>3341</v>
      </c>
      <c r="E5" s="3">
        <v>3577</v>
      </c>
      <c r="F5" s="3">
        <v>3753</v>
      </c>
      <c r="G5" s="3">
        <v>3592</v>
      </c>
      <c r="H5" s="3">
        <v>3114</v>
      </c>
      <c r="I5" s="3">
        <v>3850</v>
      </c>
    </row>
    <row r="6" spans="1:9" x14ac:dyDescent="0.2">
      <c r="A6" s="11" t="s">
        <v>22</v>
      </c>
      <c r="B6" s="3">
        <v>6679</v>
      </c>
      <c r="C6" s="3">
        <v>7191</v>
      </c>
      <c r="D6" s="3">
        <v>7222</v>
      </c>
      <c r="E6" s="3">
        <v>7934</v>
      </c>
      <c r="F6" s="3">
        <v>8949</v>
      </c>
      <c r="G6" s="3">
        <v>9534</v>
      </c>
      <c r="H6" s="3">
        <v>9911</v>
      </c>
      <c r="I6" s="3">
        <v>10954</v>
      </c>
    </row>
    <row r="7" spans="1:9" x14ac:dyDescent="0.2">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2">
      <c r="A8" s="2" t="s">
        <v>24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26</v>
      </c>
      <c r="B11" s="3">
        <v>932</v>
      </c>
      <c r="C11" s="3">
        <v>863</v>
      </c>
      <c r="D11" s="3">
        <v>646</v>
      </c>
      <c r="E11" s="3">
        <v>2392</v>
      </c>
      <c r="F11" s="3">
        <v>772</v>
      </c>
      <c r="G11" s="3">
        <v>348</v>
      </c>
      <c r="H11" s="3">
        <v>934</v>
      </c>
      <c r="I11" s="3">
        <v>605</v>
      </c>
    </row>
    <row r="12" spans="1:9" ht="16" thickBot="1" x14ac:dyDescent="0.2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1679.9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30</v>
      </c>
    </row>
    <row r="24" spans="1:9" x14ac:dyDescent="0.2">
      <c r="A24" s="10" t="s">
        <v>31</v>
      </c>
      <c r="B24" s="3"/>
      <c r="C24" s="3"/>
      <c r="D24" s="3"/>
      <c r="E24" s="3"/>
      <c r="F24" s="3"/>
      <c r="G24" s="3"/>
      <c r="H24" s="3"/>
      <c r="I24" s="3"/>
    </row>
    <row r="25" spans="1:9" x14ac:dyDescent="0.2">
      <c r="A25" s="11" t="s">
        <v>32</v>
      </c>
      <c r="B25" s="3">
        <v>3852</v>
      </c>
      <c r="C25" s="3">
        <v>3138</v>
      </c>
      <c r="D25" s="3">
        <v>3808</v>
      </c>
      <c r="E25" s="3">
        <v>4249</v>
      </c>
      <c r="F25" s="3">
        <v>4466</v>
      </c>
      <c r="G25" s="3">
        <v>8348</v>
      </c>
      <c r="H25" s="3">
        <v>9889</v>
      </c>
      <c r="I25" s="3">
        <v>8574</v>
      </c>
    </row>
    <row r="26" spans="1:9" x14ac:dyDescent="0.2">
      <c r="A26" s="11" t="s">
        <v>33</v>
      </c>
      <c r="B26" s="3">
        <v>2072</v>
      </c>
      <c r="C26" s="3">
        <v>2319</v>
      </c>
      <c r="D26" s="3">
        <v>2371</v>
      </c>
      <c r="E26" s="3">
        <v>996</v>
      </c>
      <c r="F26" s="3">
        <v>197</v>
      </c>
      <c r="G26" s="3">
        <v>439</v>
      </c>
      <c r="H26" s="3">
        <v>3587</v>
      </c>
      <c r="I26" s="3">
        <v>4423</v>
      </c>
    </row>
    <row r="27" spans="1:9" x14ac:dyDescent="0.2">
      <c r="A27" s="11" t="s">
        <v>34</v>
      </c>
      <c r="B27" s="58">
        <v>3358</v>
      </c>
      <c r="C27" s="3">
        <v>3241</v>
      </c>
      <c r="D27" s="3">
        <v>3677</v>
      </c>
      <c r="E27" s="58">
        <v>3498</v>
      </c>
      <c r="F27" s="3">
        <v>4272</v>
      </c>
      <c r="G27" s="3">
        <v>2749</v>
      </c>
      <c r="H27" s="3">
        <v>4463</v>
      </c>
      <c r="I27" s="3">
        <v>4667</v>
      </c>
    </row>
    <row r="28" spans="1:9" x14ac:dyDescent="0.2">
      <c r="A28" s="11" t="s">
        <v>35</v>
      </c>
      <c r="B28" s="58">
        <v>4337</v>
      </c>
      <c r="C28" s="3">
        <v>4838</v>
      </c>
      <c r="D28" s="3">
        <v>5055</v>
      </c>
      <c r="E28" s="58">
        <v>5261</v>
      </c>
      <c r="F28" s="3">
        <v>5622</v>
      </c>
      <c r="G28" s="3">
        <v>7367</v>
      </c>
      <c r="H28" s="3">
        <v>6854</v>
      </c>
      <c r="I28" s="3">
        <v>8420</v>
      </c>
    </row>
    <row r="29" spans="1:9" x14ac:dyDescent="0.2">
      <c r="A29" s="11" t="s">
        <v>36</v>
      </c>
      <c r="B29" s="58">
        <v>1968</v>
      </c>
      <c r="C29" s="3">
        <v>1489</v>
      </c>
      <c r="D29" s="3">
        <v>1150</v>
      </c>
      <c r="E29" s="58">
        <v>1130</v>
      </c>
      <c r="F29" s="3">
        <v>1968</v>
      </c>
      <c r="G29" s="3">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37</v>
      </c>
      <c r="B31" s="58">
        <v>3011</v>
      </c>
      <c r="C31" s="3">
        <v>3520</v>
      </c>
      <c r="D31" s="3">
        <v>3989</v>
      </c>
      <c r="E31" s="58">
        <v>4454</v>
      </c>
      <c r="F31" s="3">
        <v>4744</v>
      </c>
      <c r="G31" s="3">
        <v>4866</v>
      </c>
      <c r="H31" s="3">
        <v>4904</v>
      </c>
      <c r="I31" s="3">
        <v>4791</v>
      </c>
    </row>
    <row r="32" spans="1:9" x14ac:dyDescent="0.2">
      <c r="A32" s="2" t="s">
        <v>38</v>
      </c>
      <c r="B32" s="58">
        <v>0</v>
      </c>
      <c r="C32" s="3">
        <v>0</v>
      </c>
      <c r="D32" s="3">
        <v>0</v>
      </c>
      <c r="E32" s="58">
        <v>0</v>
      </c>
      <c r="F32" s="3">
        <v>0</v>
      </c>
      <c r="G32" s="3">
        <v>3097</v>
      </c>
      <c r="H32" s="3">
        <v>3113</v>
      </c>
      <c r="I32" s="3">
        <v>2926</v>
      </c>
    </row>
    <row r="33" spans="1:9" x14ac:dyDescent="0.2">
      <c r="A33" s="2" t="s">
        <v>39</v>
      </c>
      <c r="B33" s="58">
        <v>281</v>
      </c>
      <c r="C33" s="3">
        <v>281</v>
      </c>
      <c r="D33" s="3">
        <v>283</v>
      </c>
      <c r="E33" s="58">
        <v>285</v>
      </c>
      <c r="F33" s="3">
        <v>283</v>
      </c>
      <c r="G33" s="3">
        <v>274</v>
      </c>
      <c r="H33" s="3">
        <v>269</v>
      </c>
      <c r="I33" s="3">
        <v>286</v>
      </c>
    </row>
    <row r="34" spans="1:9" x14ac:dyDescent="0.2">
      <c r="A34" s="2" t="s">
        <v>40</v>
      </c>
      <c r="B34" s="58">
        <v>131</v>
      </c>
      <c r="C34" s="3">
        <v>131</v>
      </c>
      <c r="D34" s="3">
        <v>139</v>
      </c>
      <c r="E34" s="58">
        <v>154</v>
      </c>
      <c r="F34" s="3">
        <v>154</v>
      </c>
      <c r="G34" s="3">
        <v>223</v>
      </c>
      <c r="H34" s="3">
        <v>242</v>
      </c>
      <c r="I34" s="3">
        <v>284</v>
      </c>
    </row>
    <row r="35" spans="1:9" x14ac:dyDescent="0.2">
      <c r="A35" s="2" t="s">
        <v>41</v>
      </c>
      <c r="B35" s="58">
        <v>2587</v>
      </c>
      <c r="C35" s="3">
        <v>2439</v>
      </c>
      <c r="D35" s="3">
        <v>2787</v>
      </c>
      <c r="E35" s="58">
        <v>2509</v>
      </c>
      <c r="F35" s="3">
        <v>2011</v>
      </c>
      <c r="G35" s="3">
        <v>2326</v>
      </c>
      <c r="H35" s="3">
        <v>2921</v>
      </c>
      <c r="I35" s="3">
        <v>3821</v>
      </c>
    </row>
    <row r="36" spans="1:9" ht="16" thickBot="1" x14ac:dyDescent="0.2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43</v>
      </c>
      <c r="B37" s="3"/>
      <c r="C37" s="3"/>
      <c r="D37" s="3"/>
      <c r="E37" s="3"/>
      <c r="F37" s="3"/>
      <c r="G37" s="3"/>
      <c r="H37" s="3"/>
      <c r="I37" s="3"/>
    </row>
    <row r="38" spans="1:9" x14ac:dyDescent="0.2">
      <c r="A38" s="2" t="s">
        <v>44</v>
      </c>
      <c r="B38" s="3"/>
      <c r="C38" s="3"/>
      <c r="D38" s="3"/>
      <c r="E38" s="3"/>
      <c r="F38" s="3"/>
      <c r="G38" s="3"/>
      <c r="H38" s="3"/>
      <c r="I38" s="3"/>
    </row>
    <row r="39" spans="1:9" x14ac:dyDescent="0.2">
      <c r="A39" s="11" t="s">
        <v>45</v>
      </c>
      <c r="B39" s="58">
        <v>107</v>
      </c>
      <c r="C39" s="3">
        <v>44</v>
      </c>
      <c r="D39" s="3">
        <v>6</v>
      </c>
      <c r="E39" s="58">
        <v>6</v>
      </c>
      <c r="F39" s="3">
        <v>6</v>
      </c>
      <c r="G39" s="3">
        <v>3</v>
      </c>
      <c r="H39" s="3">
        <v>0</v>
      </c>
      <c r="I39" s="3">
        <v>500</v>
      </c>
    </row>
    <row r="40" spans="1:9" x14ac:dyDescent="0.2">
      <c r="A40" s="11" t="s">
        <v>46</v>
      </c>
      <c r="B40" s="58">
        <v>74</v>
      </c>
      <c r="C40" s="3">
        <v>1</v>
      </c>
      <c r="D40" s="3">
        <v>325</v>
      </c>
      <c r="E40" s="58">
        <v>336</v>
      </c>
      <c r="F40" s="3">
        <v>9</v>
      </c>
      <c r="G40" s="3">
        <v>248</v>
      </c>
      <c r="H40" s="3">
        <v>2</v>
      </c>
      <c r="I40" s="3">
        <v>10</v>
      </c>
    </row>
    <row r="41" spans="1:9" x14ac:dyDescent="0.2">
      <c r="A41" s="11" t="s">
        <v>11</v>
      </c>
      <c r="B41" s="58">
        <v>2131</v>
      </c>
      <c r="C41" s="3">
        <v>2191</v>
      </c>
      <c r="D41" s="3">
        <v>2048</v>
      </c>
      <c r="E41" s="58">
        <v>2279</v>
      </c>
      <c r="F41" s="3">
        <v>2612</v>
      </c>
      <c r="G41" s="3">
        <v>2248</v>
      </c>
      <c r="H41" s="3">
        <v>2836</v>
      </c>
      <c r="I41" s="3">
        <v>3358</v>
      </c>
    </row>
    <row r="42" spans="1:9" x14ac:dyDescent="0.2">
      <c r="A42" s="11" t="s">
        <v>47</v>
      </c>
      <c r="B42" s="58">
        <v>0</v>
      </c>
      <c r="C42" s="3">
        <v>0</v>
      </c>
      <c r="D42" s="3">
        <v>0</v>
      </c>
      <c r="E42" s="58">
        <v>0</v>
      </c>
      <c r="F42" s="3">
        <v>0</v>
      </c>
      <c r="G42" s="3">
        <v>445</v>
      </c>
      <c r="H42" s="3">
        <v>467</v>
      </c>
      <c r="I42" s="3">
        <v>420</v>
      </c>
    </row>
    <row r="43" spans="1:9" x14ac:dyDescent="0.2">
      <c r="A43" s="11" t="s">
        <v>12</v>
      </c>
      <c r="B43" s="58">
        <v>3949</v>
      </c>
      <c r="C43" s="3">
        <v>3037</v>
      </c>
      <c r="D43" s="3">
        <v>3011</v>
      </c>
      <c r="E43" s="58">
        <v>3269</v>
      </c>
      <c r="F43" s="3">
        <v>5010</v>
      </c>
      <c r="G43" s="3">
        <v>5184</v>
      </c>
      <c r="H43" s="3">
        <v>6063</v>
      </c>
      <c r="I43" s="3">
        <v>6220</v>
      </c>
    </row>
    <row r="44" spans="1:9" x14ac:dyDescent="0.2">
      <c r="A44" s="11" t="s">
        <v>48</v>
      </c>
      <c r="B44" s="58">
        <v>71</v>
      </c>
      <c r="C44" s="3">
        <v>85</v>
      </c>
      <c r="D44" s="3">
        <v>84</v>
      </c>
      <c r="E44" s="58">
        <v>150</v>
      </c>
      <c r="F44" s="3">
        <v>229</v>
      </c>
      <c r="G44" s="3">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49</v>
      </c>
      <c r="B46" s="58">
        <v>1079</v>
      </c>
      <c r="C46" s="3">
        <v>2010</v>
      </c>
      <c r="D46" s="3">
        <v>3471</v>
      </c>
      <c r="E46" s="58">
        <v>3468</v>
      </c>
      <c r="F46" s="3">
        <v>3464</v>
      </c>
      <c r="G46" s="3">
        <v>9406</v>
      </c>
      <c r="H46" s="3">
        <v>9413</v>
      </c>
      <c r="I46" s="3">
        <v>8920</v>
      </c>
    </row>
    <row r="47" spans="1:9" x14ac:dyDescent="0.2">
      <c r="A47" s="2" t="s">
        <v>50</v>
      </c>
      <c r="B47" s="58">
        <v>0</v>
      </c>
      <c r="C47" s="3">
        <v>0</v>
      </c>
      <c r="D47" s="3">
        <v>0</v>
      </c>
      <c r="E47" s="58">
        <v>0</v>
      </c>
      <c r="F47" s="3">
        <v>0</v>
      </c>
      <c r="G47" s="3">
        <v>2913</v>
      </c>
      <c r="H47" s="3">
        <v>2931</v>
      </c>
      <c r="I47" s="3">
        <v>2777</v>
      </c>
    </row>
    <row r="48" spans="1:9" x14ac:dyDescent="0.2">
      <c r="A48" s="2" t="s">
        <v>51</v>
      </c>
      <c r="B48" s="58">
        <v>1479</v>
      </c>
      <c r="C48" s="3">
        <v>1770</v>
      </c>
      <c r="D48" s="3">
        <v>1907</v>
      </c>
      <c r="E48" s="58">
        <v>3216</v>
      </c>
      <c r="F48" s="3">
        <v>3347</v>
      </c>
      <c r="G48" s="3">
        <v>2684</v>
      </c>
      <c r="H48" s="3">
        <v>2955</v>
      </c>
      <c r="I48" s="3">
        <v>2613</v>
      </c>
    </row>
    <row r="49" spans="1:9" x14ac:dyDescent="0.2">
      <c r="A49" s="2" t="s">
        <v>52</v>
      </c>
      <c r="B49" s="58">
        <v>0</v>
      </c>
      <c r="C49" s="3">
        <v>0</v>
      </c>
      <c r="D49" s="3">
        <v>0</v>
      </c>
      <c r="E49" s="58">
        <v>0</v>
      </c>
      <c r="F49" s="3">
        <v>0</v>
      </c>
      <c r="G49" s="3">
        <v>0</v>
      </c>
      <c r="H49" s="3"/>
      <c r="I49" s="3"/>
    </row>
    <row r="50" spans="1:9" x14ac:dyDescent="0.2">
      <c r="A50" s="11" t="s">
        <v>53</v>
      </c>
      <c r="B50" s="58">
        <v>0</v>
      </c>
      <c r="C50" s="3">
        <v>0</v>
      </c>
      <c r="D50" s="3">
        <v>0</v>
      </c>
      <c r="E50" s="58">
        <v>0</v>
      </c>
      <c r="F50" s="3">
        <v>0</v>
      </c>
      <c r="G50" s="3">
        <v>0</v>
      </c>
      <c r="H50" s="3">
        <v>0</v>
      </c>
      <c r="I50" s="3">
        <v>0</v>
      </c>
    </row>
    <row r="51" spans="1:9" x14ac:dyDescent="0.2">
      <c r="A51" s="2" t="s">
        <v>54</v>
      </c>
      <c r="B51" s="3"/>
      <c r="C51" s="3"/>
      <c r="D51" s="3"/>
      <c r="E51" s="3"/>
      <c r="F51" s="3"/>
      <c r="G51" s="3"/>
      <c r="H51" s="3"/>
      <c r="I51" s="3"/>
    </row>
    <row r="52" spans="1:9" x14ac:dyDescent="0.2">
      <c r="A52" s="11" t="s">
        <v>55</v>
      </c>
      <c r="B52" s="3"/>
      <c r="C52" s="3"/>
      <c r="D52" s="3"/>
      <c r="E52" s="3"/>
      <c r="F52" s="3"/>
      <c r="G52" s="3"/>
      <c r="H52" s="3"/>
      <c r="I52" s="3"/>
    </row>
    <row r="53" spans="1:9" x14ac:dyDescent="0.2">
      <c r="A53" s="17" t="s">
        <v>56</v>
      </c>
      <c r="B53" s="58">
        <v>0</v>
      </c>
      <c r="C53" s="3">
        <v>0</v>
      </c>
      <c r="D53" s="3">
        <v>0</v>
      </c>
      <c r="E53" s="58">
        <v>0</v>
      </c>
      <c r="F53" s="3">
        <v>0</v>
      </c>
      <c r="G53" s="3">
        <v>0</v>
      </c>
      <c r="H53" s="3">
        <v>0</v>
      </c>
      <c r="I53" s="3">
        <v>0</v>
      </c>
    </row>
    <row r="54" spans="1:9" x14ac:dyDescent="0.2">
      <c r="A54" s="17" t="s">
        <v>57</v>
      </c>
      <c r="B54" s="58">
        <v>3</v>
      </c>
      <c r="C54" s="3">
        <v>3</v>
      </c>
      <c r="D54" s="3">
        <v>3</v>
      </c>
      <c r="E54" s="58">
        <v>3</v>
      </c>
      <c r="F54" s="3">
        <v>3</v>
      </c>
      <c r="G54" s="3">
        <v>3</v>
      </c>
      <c r="H54" s="3">
        <v>3</v>
      </c>
      <c r="I54" s="3">
        <v>3</v>
      </c>
    </row>
    <row r="55" spans="1:9" x14ac:dyDescent="0.2">
      <c r="A55" s="17" t="s">
        <v>58</v>
      </c>
      <c r="B55" s="58">
        <v>6773</v>
      </c>
      <c r="C55" s="3">
        <v>7786</v>
      </c>
      <c r="D55" s="3">
        <v>8638</v>
      </c>
      <c r="E55" s="58">
        <v>6384</v>
      </c>
      <c r="F55" s="3">
        <v>7163</v>
      </c>
      <c r="G55" s="3">
        <v>8299</v>
      </c>
      <c r="H55" s="3">
        <v>9965</v>
      </c>
      <c r="I55" s="3">
        <v>11484</v>
      </c>
    </row>
    <row r="56" spans="1:9" x14ac:dyDescent="0.2">
      <c r="A56" s="17" t="s">
        <v>59</v>
      </c>
      <c r="B56" s="58">
        <v>1246</v>
      </c>
      <c r="C56" s="3">
        <v>318</v>
      </c>
      <c r="D56" s="3">
        <v>-213</v>
      </c>
      <c r="E56" s="58">
        <v>-92</v>
      </c>
      <c r="F56" s="3">
        <v>231</v>
      </c>
      <c r="G56" s="3">
        <v>-56</v>
      </c>
      <c r="H56" s="3">
        <v>-380</v>
      </c>
      <c r="I56" s="3">
        <v>318</v>
      </c>
    </row>
    <row r="57" spans="1:9" x14ac:dyDescent="0.2">
      <c r="A57" s="17" t="s">
        <v>60</v>
      </c>
      <c r="B57" s="58">
        <v>4685</v>
      </c>
      <c r="C57" s="3">
        <v>4151</v>
      </c>
      <c r="D57" s="3">
        <v>3979</v>
      </c>
      <c r="E57" s="58">
        <v>3517</v>
      </c>
      <c r="F57" s="3">
        <v>1643</v>
      </c>
      <c r="G57" s="3">
        <v>-191</v>
      </c>
      <c r="H57" s="3">
        <v>3179</v>
      </c>
      <c r="I57" s="3">
        <v>3476</v>
      </c>
    </row>
    <row r="58" spans="1:9" x14ac:dyDescent="0.2">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63</v>
      </c>
    </row>
    <row r="64" spans="1:9" s="1" customFormat="1" x14ac:dyDescent="0.2">
      <c r="A64" s="10" t="s">
        <v>64</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2">
      <c r="A65" s="2" t="s">
        <v>65</v>
      </c>
      <c r="B65" s="3"/>
      <c r="C65" s="3"/>
      <c r="D65" s="3"/>
      <c r="E65" s="3"/>
      <c r="F65" s="3"/>
      <c r="G65" s="3"/>
      <c r="H65" s="3"/>
      <c r="I65" s="3"/>
    </row>
    <row r="66" spans="1:9" x14ac:dyDescent="0.2">
      <c r="A66" s="11" t="s">
        <v>66</v>
      </c>
      <c r="B66" s="3">
        <v>606</v>
      </c>
      <c r="C66" s="3">
        <v>649</v>
      </c>
      <c r="D66" s="3">
        <v>706</v>
      </c>
      <c r="E66" s="3">
        <v>747</v>
      </c>
      <c r="F66" s="3">
        <v>705</v>
      </c>
      <c r="G66" s="3">
        <v>721</v>
      </c>
      <c r="H66" s="3">
        <v>744</v>
      </c>
      <c r="I66" s="3">
        <v>717</v>
      </c>
    </row>
    <row r="67" spans="1:9" x14ac:dyDescent="0.2">
      <c r="A67" s="11" t="s">
        <v>67</v>
      </c>
      <c r="B67" s="3">
        <v>-113</v>
      </c>
      <c r="C67" s="3">
        <v>-80</v>
      </c>
      <c r="D67" s="3">
        <v>-273</v>
      </c>
      <c r="E67" s="3">
        <v>647</v>
      </c>
      <c r="F67" s="3">
        <v>34</v>
      </c>
      <c r="G67" s="3">
        <v>-380</v>
      </c>
      <c r="H67" s="3">
        <v>-385</v>
      </c>
      <c r="I67" s="3">
        <v>-650</v>
      </c>
    </row>
    <row r="68" spans="1:9" x14ac:dyDescent="0.2">
      <c r="A68" s="11" t="s">
        <v>68</v>
      </c>
      <c r="B68" s="3">
        <v>191</v>
      </c>
      <c r="C68" s="3">
        <v>236</v>
      </c>
      <c r="D68" s="3">
        <v>215</v>
      </c>
      <c r="E68" s="3">
        <v>218</v>
      </c>
      <c r="F68" s="3">
        <v>325</v>
      </c>
      <c r="G68" s="3">
        <v>429</v>
      </c>
      <c r="H68" s="3">
        <v>611</v>
      </c>
      <c r="I68" s="3">
        <v>638</v>
      </c>
    </row>
    <row r="69" spans="1:9" x14ac:dyDescent="0.2">
      <c r="A69" s="11" t="s">
        <v>69</v>
      </c>
      <c r="B69" s="3">
        <v>43</v>
      </c>
      <c r="C69" s="3">
        <v>13</v>
      </c>
      <c r="D69" s="3">
        <v>10</v>
      </c>
      <c r="E69" s="3">
        <v>27</v>
      </c>
      <c r="F69" s="3">
        <v>15</v>
      </c>
      <c r="G69" s="3">
        <v>398</v>
      </c>
      <c r="H69" s="3">
        <v>53</v>
      </c>
      <c r="I69" s="3">
        <v>123</v>
      </c>
    </row>
    <row r="70" spans="1:9" x14ac:dyDescent="0.2">
      <c r="A70" s="11" t="s">
        <v>70</v>
      </c>
      <c r="B70" s="3">
        <v>424</v>
      </c>
      <c r="C70" s="3">
        <v>98</v>
      </c>
      <c r="D70" s="3">
        <v>-117</v>
      </c>
      <c r="E70" s="3">
        <v>-99</v>
      </c>
      <c r="F70" s="3">
        <v>233</v>
      </c>
      <c r="G70" s="3">
        <v>23</v>
      </c>
      <c r="H70" s="3">
        <v>-138</v>
      </c>
      <c r="I70" s="3">
        <v>-26</v>
      </c>
    </row>
    <row r="71" spans="1:9" x14ac:dyDescent="0.2">
      <c r="A71" s="2" t="s">
        <v>71</v>
      </c>
      <c r="B71" s="3"/>
      <c r="C71" s="3"/>
      <c r="D71" s="3"/>
      <c r="E71" s="3"/>
      <c r="F71" s="3"/>
      <c r="G71" s="3"/>
      <c r="H71" s="3"/>
      <c r="I71" s="3"/>
    </row>
    <row r="72" spans="1:9" x14ac:dyDescent="0.2">
      <c r="A72" s="11" t="s">
        <v>72</v>
      </c>
      <c r="B72" s="3">
        <v>-216</v>
      </c>
      <c r="C72" s="3">
        <v>60</v>
      </c>
      <c r="D72" s="3">
        <v>-426</v>
      </c>
      <c r="E72" s="3">
        <v>187</v>
      </c>
      <c r="F72" s="3">
        <v>-270</v>
      </c>
      <c r="G72" s="3">
        <v>1239</v>
      </c>
      <c r="H72" s="3">
        <v>-1606</v>
      </c>
      <c r="I72" s="3">
        <v>-504</v>
      </c>
    </row>
    <row r="73" spans="1:9" x14ac:dyDescent="0.2">
      <c r="A73" s="11" t="s">
        <v>73</v>
      </c>
      <c r="B73" s="3">
        <v>-621</v>
      </c>
      <c r="C73" s="3">
        <v>-590</v>
      </c>
      <c r="D73" s="3">
        <v>-231</v>
      </c>
      <c r="E73" s="3">
        <v>-255</v>
      </c>
      <c r="F73" s="3">
        <v>-490</v>
      </c>
      <c r="G73" s="3">
        <v>-1854</v>
      </c>
      <c r="H73" s="3">
        <v>507</v>
      </c>
      <c r="I73" s="3">
        <v>-1676</v>
      </c>
    </row>
    <row r="74" spans="1:9" x14ac:dyDescent="0.2">
      <c r="A74" s="11" t="s">
        <v>98</v>
      </c>
      <c r="B74" s="3">
        <v>-144</v>
      </c>
      <c r="C74" s="3">
        <v>-161</v>
      </c>
      <c r="D74" s="3">
        <v>-120</v>
      </c>
      <c r="E74" s="3">
        <v>35</v>
      </c>
      <c r="F74" s="3">
        <v>-203</v>
      </c>
      <c r="G74" s="3">
        <v>-654</v>
      </c>
      <c r="H74" s="3">
        <v>-182</v>
      </c>
      <c r="I74" s="3">
        <v>-845</v>
      </c>
    </row>
    <row r="75" spans="1:9" x14ac:dyDescent="0.2">
      <c r="A75" s="11" t="s">
        <v>97</v>
      </c>
      <c r="B75" s="3">
        <v>1237</v>
      </c>
      <c r="C75" s="3">
        <v>-889</v>
      </c>
      <c r="D75" s="3">
        <v>-364</v>
      </c>
      <c r="E75" s="3">
        <v>1515</v>
      </c>
      <c r="F75" s="3">
        <v>1525</v>
      </c>
      <c r="G75" s="3">
        <v>24</v>
      </c>
      <c r="H75" s="3">
        <v>1326</v>
      </c>
      <c r="I75" s="3">
        <v>1365</v>
      </c>
    </row>
    <row r="76" spans="1:9" x14ac:dyDescent="0.2">
      <c r="A76" s="24" t="s">
        <v>74</v>
      </c>
      <c r="B76" s="25">
        <f t="shared" ref="B76:H76" si="13">+SUM(B64:B75)</f>
        <v>4680</v>
      </c>
      <c r="C76" s="25">
        <f t="shared" si="13"/>
        <v>3096</v>
      </c>
      <c r="D76" s="25">
        <f t="shared" si="13"/>
        <v>3640</v>
      </c>
      <c r="E76" s="25">
        <f t="shared" si="13"/>
        <v>4955</v>
      </c>
      <c r="F76" s="25">
        <f t="shared" si="13"/>
        <v>5903</v>
      </c>
      <c r="G76" s="25">
        <f t="shared" si="13"/>
        <v>2485</v>
      </c>
      <c r="H76" s="25">
        <f t="shared" si="13"/>
        <v>6657</v>
      </c>
      <c r="I76" s="25">
        <f>+SUM(I64:I75)</f>
        <v>5188</v>
      </c>
    </row>
    <row r="77" spans="1:9" x14ac:dyDescent="0.2">
      <c r="A77" s="1" t="s">
        <v>75</v>
      </c>
      <c r="B77" s="3"/>
      <c r="C77" s="3"/>
      <c r="D77" s="3"/>
      <c r="E77" s="3"/>
      <c r="F77" s="3"/>
      <c r="G77" s="3"/>
      <c r="H77" s="3"/>
      <c r="I77" s="3"/>
    </row>
    <row r="78" spans="1:9" x14ac:dyDescent="0.2">
      <c r="A78" s="2" t="s">
        <v>76</v>
      </c>
      <c r="B78" s="3">
        <v>-4936</v>
      </c>
      <c r="C78" s="3">
        <v>-5367</v>
      </c>
      <c r="D78" s="3">
        <v>-5298</v>
      </c>
      <c r="E78" s="3">
        <v>-4783</v>
      </c>
      <c r="F78" s="3">
        <v>-2937</v>
      </c>
      <c r="G78" s="3">
        <v>-2426</v>
      </c>
      <c r="H78" s="3">
        <v>-9961</v>
      </c>
      <c r="I78" s="3">
        <v>-12913</v>
      </c>
    </row>
    <row r="79" spans="1:9" x14ac:dyDescent="0.2">
      <c r="A79" s="2" t="s">
        <v>77</v>
      </c>
      <c r="B79" s="3">
        <v>3655</v>
      </c>
      <c r="C79" s="3">
        <v>2924</v>
      </c>
      <c r="D79" s="3">
        <v>3623</v>
      </c>
      <c r="E79" s="3">
        <v>3613</v>
      </c>
      <c r="F79" s="3">
        <v>1715</v>
      </c>
      <c r="G79" s="3">
        <v>74</v>
      </c>
      <c r="H79" s="3">
        <v>4236</v>
      </c>
      <c r="I79" s="3">
        <v>8199</v>
      </c>
    </row>
    <row r="80" spans="1:9" x14ac:dyDescent="0.2">
      <c r="A80" s="2" t="s">
        <v>215</v>
      </c>
      <c r="B80" s="3">
        <v>-150</v>
      </c>
      <c r="C80" s="3">
        <v>150</v>
      </c>
      <c r="D80" s="3">
        <v>0</v>
      </c>
      <c r="E80" s="3"/>
      <c r="F80" s="3">
        <v>0</v>
      </c>
      <c r="G80" s="3">
        <v>0</v>
      </c>
      <c r="H80" s="3"/>
      <c r="I80" s="3"/>
    </row>
    <row r="81" spans="1:9" x14ac:dyDescent="0.2">
      <c r="A81" s="2" t="s">
        <v>78</v>
      </c>
      <c r="B81" s="3">
        <v>2216</v>
      </c>
      <c r="C81" s="3">
        <v>2386</v>
      </c>
      <c r="D81" s="3">
        <v>2423</v>
      </c>
      <c r="E81" s="3">
        <v>2496</v>
      </c>
      <c r="F81" s="3">
        <v>2072</v>
      </c>
      <c r="G81" s="3">
        <v>2379</v>
      </c>
      <c r="H81" s="3">
        <v>2449</v>
      </c>
      <c r="I81" s="3">
        <v>3967</v>
      </c>
    </row>
    <row r="82" spans="1:9" x14ac:dyDescent="0.2">
      <c r="A82" s="2" t="s">
        <v>14</v>
      </c>
      <c r="B82" s="3">
        <v>-963</v>
      </c>
      <c r="C82" s="3">
        <v>-1143</v>
      </c>
      <c r="D82" s="3">
        <v>-1105</v>
      </c>
      <c r="E82" s="3">
        <v>-1028</v>
      </c>
      <c r="F82" s="3">
        <v>-1119</v>
      </c>
      <c r="G82" s="3">
        <v>-1086</v>
      </c>
      <c r="H82" s="3">
        <v>-695</v>
      </c>
      <c r="I82" s="3">
        <v>-758</v>
      </c>
    </row>
    <row r="83" spans="1:9" x14ac:dyDescent="0.2">
      <c r="A83" s="2" t="s">
        <v>216</v>
      </c>
      <c r="B83" s="3">
        <v>3</v>
      </c>
      <c r="C83" s="3">
        <v>10</v>
      </c>
      <c r="D83" s="3">
        <v>13</v>
      </c>
      <c r="E83" s="3">
        <v>0</v>
      </c>
      <c r="F83" s="3">
        <v>0</v>
      </c>
      <c r="G83" s="3">
        <v>0</v>
      </c>
      <c r="H83" s="3"/>
      <c r="I83" s="3"/>
    </row>
    <row r="84" spans="1:9" x14ac:dyDescent="0.2">
      <c r="A84" s="2" t="s">
        <v>79</v>
      </c>
      <c r="B84" s="3">
        <v>0</v>
      </c>
      <c r="C84" s="3">
        <v>6</v>
      </c>
      <c r="D84" s="3">
        <v>-34</v>
      </c>
      <c r="E84" s="3">
        <v>-22</v>
      </c>
      <c r="F84" s="3">
        <v>5</v>
      </c>
      <c r="G84" s="3">
        <v>31</v>
      </c>
      <c r="H84" s="3">
        <v>171</v>
      </c>
      <c r="I84" s="3">
        <v>-19</v>
      </c>
    </row>
    <row r="85" spans="1:9" x14ac:dyDescent="0.2">
      <c r="A85" s="26" t="s">
        <v>80</v>
      </c>
      <c r="B85" s="25">
        <f t="shared" ref="B85:H85" si="14">+SUM(B78:B84)</f>
        <v>-175</v>
      </c>
      <c r="C85" s="25">
        <f t="shared" si="14"/>
        <v>-1034</v>
      </c>
      <c r="D85" s="25">
        <f t="shared" si="14"/>
        <v>-378</v>
      </c>
      <c r="E85" s="25">
        <f t="shared" si="14"/>
        <v>276</v>
      </c>
      <c r="F85" s="25">
        <f t="shared" si="14"/>
        <v>-264</v>
      </c>
      <c r="G85" s="25">
        <f t="shared" si="14"/>
        <v>-1028</v>
      </c>
      <c r="H85" s="25">
        <f t="shared" si="14"/>
        <v>-3800</v>
      </c>
      <c r="I85" s="25">
        <f>+SUM(I78:I84)</f>
        <v>-1524</v>
      </c>
    </row>
    <row r="86" spans="1:9" x14ac:dyDescent="0.2">
      <c r="A86" s="1" t="s">
        <v>81</v>
      </c>
      <c r="B86" s="3"/>
      <c r="C86" s="3"/>
      <c r="D86" s="3"/>
      <c r="E86" s="3"/>
      <c r="F86" s="3"/>
      <c r="G86" s="3"/>
      <c r="H86" s="3"/>
      <c r="I86" s="3"/>
    </row>
    <row r="87" spans="1:9" x14ac:dyDescent="0.2">
      <c r="A87" s="2" t="s">
        <v>82</v>
      </c>
      <c r="B87" s="3">
        <v>0</v>
      </c>
      <c r="C87" s="3">
        <v>981</v>
      </c>
      <c r="D87" s="3">
        <v>1482</v>
      </c>
      <c r="E87" s="3">
        <v>0</v>
      </c>
      <c r="F87" s="3">
        <v>0</v>
      </c>
      <c r="G87" s="3">
        <v>6134</v>
      </c>
      <c r="H87" s="3">
        <v>0</v>
      </c>
      <c r="I87" s="3">
        <v>0</v>
      </c>
    </row>
    <row r="88" spans="1:9" x14ac:dyDescent="0.2">
      <c r="A88" s="2" t="s">
        <v>217</v>
      </c>
      <c r="B88" s="3">
        <v>-7</v>
      </c>
      <c r="C88" s="3">
        <v>-106</v>
      </c>
      <c r="D88" s="3">
        <v>-44</v>
      </c>
      <c r="E88" s="3">
        <v>0</v>
      </c>
      <c r="F88" s="3">
        <v>0</v>
      </c>
      <c r="G88" s="3">
        <v>0</v>
      </c>
      <c r="H88" s="3">
        <v>0</v>
      </c>
      <c r="I88" s="3">
        <v>0</v>
      </c>
    </row>
    <row r="89" spans="1:9" x14ac:dyDescent="0.2">
      <c r="A89" s="2" t="s">
        <v>83</v>
      </c>
      <c r="B89" s="3">
        <v>-63</v>
      </c>
      <c r="C89" s="3">
        <v>-67</v>
      </c>
      <c r="D89" s="3">
        <v>327</v>
      </c>
      <c r="E89" s="3">
        <v>13</v>
      </c>
      <c r="F89" s="3">
        <v>-325</v>
      </c>
      <c r="G89" s="3">
        <v>49</v>
      </c>
      <c r="H89" s="3">
        <v>-52</v>
      </c>
      <c r="I89" s="3">
        <v>15</v>
      </c>
    </row>
    <row r="90" spans="1:9" x14ac:dyDescent="0.2">
      <c r="A90" s="2" t="s">
        <v>218</v>
      </c>
      <c r="B90" s="3">
        <v>-19</v>
      </c>
      <c r="C90" s="3">
        <v>-7</v>
      </c>
      <c r="D90" s="3">
        <v>-17</v>
      </c>
      <c r="E90" s="3">
        <v>0</v>
      </c>
      <c r="F90" s="3">
        <v>0</v>
      </c>
      <c r="G90" s="3">
        <v>0</v>
      </c>
      <c r="H90" s="3">
        <v>0</v>
      </c>
      <c r="I90" s="3">
        <v>0</v>
      </c>
    </row>
    <row r="91" spans="1:9" x14ac:dyDescent="0.2">
      <c r="A91" s="2" t="s">
        <v>84</v>
      </c>
      <c r="B91" s="3">
        <v>0</v>
      </c>
      <c r="C91" s="3">
        <v>0</v>
      </c>
      <c r="D91" s="3">
        <v>0</v>
      </c>
      <c r="E91" s="3">
        <v>0</v>
      </c>
      <c r="F91" s="3">
        <v>0</v>
      </c>
      <c r="G91" s="3">
        <v>0</v>
      </c>
      <c r="H91" s="3">
        <v>-197</v>
      </c>
      <c r="I91" s="3">
        <v>0</v>
      </c>
    </row>
    <row r="92" spans="1:9" x14ac:dyDescent="0.2">
      <c r="A92" s="2" t="s">
        <v>85</v>
      </c>
      <c r="B92" s="3">
        <v>514</v>
      </c>
      <c r="C92" s="3">
        <v>507</v>
      </c>
      <c r="D92" s="3">
        <v>489</v>
      </c>
      <c r="E92" s="3">
        <v>733</v>
      </c>
      <c r="F92" s="3">
        <v>700</v>
      </c>
      <c r="G92" s="3">
        <v>885</v>
      </c>
      <c r="H92" s="3">
        <v>1172</v>
      </c>
      <c r="I92" s="3">
        <v>1151</v>
      </c>
    </row>
    <row r="93" spans="1:9" x14ac:dyDescent="0.2">
      <c r="A93" s="2" t="s">
        <v>219</v>
      </c>
      <c r="B93" s="3">
        <v>218</v>
      </c>
      <c r="C93" s="3">
        <v>281</v>
      </c>
      <c r="D93" s="3">
        <v>177</v>
      </c>
      <c r="E93" s="3">
        <v>0</v>
      </c>
      <c r="F93" s="3">
        <v>0</v>
      </c>
      <c r="G93" s="3">
        <v>0</v>
      </c>
      <c r="H93" s="3">
        <v>0</v>
      </c>
      <c r="I93" s="3">
        <v>0</v>
      </c>
    </row>
    <row r="94" spans="1:9" x14ac:dyDescent="0.2">
      <c r="A94" s="2" t="s">
        <v>16</v>
      </c>
      <c r="B94" s="3">
        <v>-2534</v>
      </c>
      <c r="C94" s="3">
        <v>-3238</v>
      </c>
      <c r="D94" s="3">
        <v>-3223</v>
      </c>
      <c r="E94" s="3">
        <v>-4254</v>
      </c>
      <c r="F94" s="3">
        <v>-4286</v>
      </c>
      <c r="G94" s="3">
        <v>-3067</v>
      </c>
      <c r="H94" s="3">
        <v>-608</v>
      </c>
      <c r="I94" s="3">
        <v>-4014</v>
      </c>
    </row>
    <row r="95" spans="1:9" x14ac:dyDescent="0.2">
      <c r="A95" s="2" t="s">
        <v>86</v>
      </c>
      <c r="B95" s="3">
        <v>-899</v>
      </c>
      <c r="C95" s="3">
        <v>-1022</v>
      </c>
      <c r="D95" s="3">
        <v>-1133</v>
      </c>
      <c r="E95" s="3">
        <v>-1243</v>
      </c>
      <c r="F95" s="3">
        <v>-1332</v>
      </c>
      <c r="G95" s="3">
        <v>-1452</v>
      </c>
      <c r="H95" s="3">
        <v>-1638</v>
      </c>
      <c r="I95" s="3">
        <v>-1837</v>
      </c>
    </row>
    <row r="96" spans="1:9" x14ac:dyDescent="0.2">
      <c r="A96" s="2" t="s">
        <v>87</v>
      </c>
      <c r="B96" s="3">
        <v>-2790</v>
      </c>
      <c r="C96" s="3">
        <v>-2671</v>
      </c>
      <c r="D96" s="3">
        <v>-1942</v>
      </c>
      <c r="E96" s="3">
        <v>-84</v>
      </c>
      <c r="F96" s="3">
        <v>-50</v>
      </c>
      <c r="G96" s="3">
        <v>-58</v>
      </c>
      <c r="H96" s="3">
        <v>-136</v>
      </c>
      <c r="I96" s="3">
        <v>-151</v>
      </c>
    </row>
    <row r="97" spans="1:9" x14ac:dyDescent="0.2">
      <c r="A97" s="26" t="s">
        <v>88</v>
      </c>
      <c r="B97" s="25">
        <f t="shared" ref="B97:H97" si="15">+SUM(B87:B96)</f>
        <v>-5580</v>
      </c>
      <c r="C97" s="25">
        <f t="shared" si="15"/>
        <v>-5342</v>
      </c>
      <c r="D97" s="25">
        <f t="shared" si="15"/>
        <v>-3884</v>
      </c>
      <c r="E97" s="25">
        <f t="shared" si="15"/>
        <v>-4835</v>
      </c>
      <c r="F97" s="25">
        <f t="shared" si="15"/>
        <v>-5293</v>
      </c>
      <c r="G97" s="25">
        <f t="shared" si="15"/>
        <v>2491</v>
      </c>
      <c r="H97" s="25">
        <f t="shared" si="15"/>
        <v>-1459</v>
      </c>
      <c r="I97" s="25">
        <f>+SUM(I87:I96)</f>
        <v>-4836</v>
      </c>
    </row>
    <row r="98" spans="1:9" x14ac:dyDescent="0.2">
      <c r="A98" s="2" t="s">
        <v>89</v>
      </c>
      <c r="B98" s="3">
        <v>-83</v>
      </c>
      <c r="C98" s="3">
        <v>-105</v>
      </c>
      <c r="D98" s="3">
        <v>20</v>
      </c>
      <c r="E98" s="3">
        <v>45</v>
      </c>
      <c r="F98" s="3">
        <v>-129</v>
      </c>
      <c r="G98" s="3">
        <v>-66</v>
      </c>
      <c r="H98" s="3">
        <v>143</v>
      </c>
      <c r="I98" s="3">
        <v>-143</v>
      </c>
    </row>
    <row r="99" spans="1:9" x14ac:dyDescent="0.2">
      <c r="A99" s="26" t="s">
        <v>90</v>
      </c>
      <c r="B99" s="25">
        <f t="shared" ref="B99:H99" si="16">+B76+B85+B97+B98</f>
        <v>-1158</v>
      </c>
      <c r="C99" s="25">
        <f t="shared" si="16"/>
        <v>-3385</v>
      </c>
      <c r="D99" s="25">
        <f t="shared" si="16"/>
        <v>-602</v>
      </c>
      <c r="E99" s="25">
        <f t="shared" si="16"/>
        <v>441</v>
      </c>
      <c r="F99" s="25">
        <f t="shared" si="16"/>
        <v>217</v>
      </c>
      <c r="G99" s="25">
        <f t="shared" si="16"/>
        <v>3882</v>
      </c>
      <c r="H99" s="25">
        <f t="shared" si="16"/>
        <v>1541</v>
      </c>
      <c r="I99" s="25">
        <f>+I76+I85+I97+I98</f>
        <v>-1315</v>
      </c>
    </row>
    <row r="100" spans="1:9" x14ac:dyDescent="0.2">
      <c r="A100" t="s">
        <v>91</v>
      </c>
      <c r="B100" s="3">
        <v>2220</v>
      </c>
      <c r="C100" s="3">
        <v>3852</v>
      </c>
      <c r="D100" s="3">
        <v>3138</v>
      </c>
      <c r="E100" s="3">
        <v>3808</v>
      </c>
      <c r="F100" s="3">
        <v>4249</v>
      </c>
      <c r="G100" s="3">
        <v>4466</v>
      </c>
      <c r="H100" s="3">
        <v>8348</v>
      </c>
      <c r="I100" s="3">
        <f>+H101</f>
        <v>9889</v>
      </c>
    </row>
    <row r="101" spans="1:9" ht="16" thickBot="1" x14ac:dyDescent="0.25">
      <c r="A101" s="6" t="s">
        <v>92</v>
      </c>
      <c r="B101" s="7">
        <v>3852</v>
      </c>
      <c r="C101" s="7">
        <v>3138</v>
      </c>
      <c r="D101" s="7">
        <v>3808</v>
      </c>
      <c r="E101" s="7">
        <v>4249</v>
      </c>
      <c r="F101" s="7">
        <v>4466</v>
      </c>
      <c r="G101" s="7">
        <v>8348</v>
      </c>
      <c r="H101" s="7">
        <f>+H99+H100</f>
        <v>9889</v>
      </c>
      <c r="I101" s="7">
        <f>+I99+I100</f>
        <v>8574</v>
      </c>
    </row>
    <row r="102" spans="1:9" s="12" customFormat="1" ht="16" thickTop="1" x14ac:dyDescent="0.2">
      <c r="A102" s="12" t="s">
        <v>19</v>
      </c>
      <c r="B102" s="13">
        <f t="shared" ref="B102:H102" si="17">+B101-B25</f>
        <v>0</v>
      </c>
      <c r="C102" s="13">
        <f t="shared" si="17"/>
        <v>0</v>
      </c>
      <c r="D102" s="13">
        <f t="shared" si="17"/>
        <v>0</v>
      </c>
      <c r="E102" s="13">
        <f t="shared" si="17"/>
        <v>0</v>
      </c>
      <c r="F102" s="13">
        <f t="shared" si="17"/>
        <v>0</v>
      </c>
      <c r="G102" s="13">
        <f t="shared" si="17"/>
        <v>0</v>
      </c>
      <c r="H102" s="13">
        <f t="shared" si="17"/>
        <v>0</v>
      </c>
      <c r="I102" s="13">
        <f>+I101-I25</f>
        <v>0</v>
      </c>
    </row>
    <row r="103" spans="1:9" x14ac:dyDescent="0.2">
      <c r="A103" t="s">
        <v>93</v>
      </c>
      <c r="B103" s="3"/>
      <c r="C103" s="3"/>
      <c r="D103" s="3"/>
      <c r="E103" s="3"/>
      <c r="F103" s="3"/>
      <c r="G103" s="3"/>
      <c r="H103" s="3"/>
      <c r="I103" s="3"/>
    </row>
    <row r="104" spans="1:9" x14ac:dyDescent="0.2">
      <c r="A104" s="2" t="s">
        <v>17</v>
      </c>
      <c r="B104" s="3"/>
      <c r="C104" s="3"/>
      <c r="D104" s="3"/>
      <c r="E104" s="3"/>
      <c r="F104" s="3"/>
      <c r="G104" s="3"/>
      <c r="H104" s="3"/>
      <c r="I104" s="3"/>
    </row>
    <row r="105" spans="1:9" x14ac:dyDescent="0.2">
      <c r="A105" s="11" t="s">
        <v>94</v>
      </c>
      <c r="B105" s="3">
        <v>53</v>
      </c>
      <c r="C105" s="3">
        <v>70</v>
      </c>
      <c r="D105" s="3">
        <v>98</v>
      </c>
      <c r="E105" s="3">
        <v>125</v>
      </c>
      <c r="F105" s="3">
        <v>153</v>
      </c>
      <c r="G105" s="3">
        <v>140</v>
      </c>
      <c r="H105" s="3">
        <v>293</v>
      </c>
      <c r="I105" s="3">
        <v>290</v>
      </c>
    </row>
    <row r="106" spans="1:9" x14ac:dyDescent="0.2">
      <c r="A106" s="11" t="s">
        <v>18</v>
      </c>
      <c r="B106" s="3">
        <v>1262</v>
      </c>
      <c r="C106" s="3">
        <v>748</v>
      </c>
      <c r="D106" s="3">
        <v>703</v>
      </c>
      <c r="E106" s="3">
        <v>529</v>
      </c>
      <c r="F106" s="3">
        <v>757</v>
      </c>
      <c r="G106" s="3">
        <v>1028</v>
      </c>
      <c r="H106" s="3">
        <v>1177</v>
      </c>
      <c r="I106" s="3">
        <v>1231</v>
      </c>
    </row>
    <row r="107" spans="1:9" x14ac:dyDescent="0.2">
      <c r="A107" s="11" t="s">
        <v>95</v>
      </c>
      <c r="B107" s="3">
        <v>206</v>
      </c>
      <c r="C107" s="3">
        <v>252</v>
      </c>
      <c r="D107" s="3">
        <v>266</v>
      </c>
      <c r="E107" s="3">
        <v>294</v>
      </c>
      <c r="F107" s="3">
        <v>160</v>
      </c>
      <c r="G107" s="3">
        <v>121</v>
      </c>
      <c r="H107" s="3">
        <v>179</v>
      </c>
      <c r="I107" s="3">
        <v>160</v>
      </c>
    </row>
    <row r="108" spans="1:9" x14ac:dyDescent="0.2">
      <c r="A108" s="11" t="s">
        <v>96</v>
      </c>
      <c r="B108" s="3">
        <v>240</v>
      </c>
      <c r="C108" s="3">
        <v>271</v>
      </c>
      <c r="D108" s="3">
        <v>300</v>
      </c>
      <c r="E108" s="3">
        <v>320</v>
      </c>
      <c r="F108" s="3">
        <v>347</v>
      </c>
      <c r="G108" s="3">
        <v>385</v>
      </c>
      <c r="H108" s="3">
        <v>438</v>
      </c>
      <c r="I108" s="3">
        <v>480</v>
      </c>
    </row>
    <row r="110" spans="1:9" x14ac:dyDescent="0.2">
      <c r="A110" s="14" t="s">
        <v>99</v>
      </c>
      <c r="B110" s="14"/>
      <c r="C110" s="14"/>
      <c r="D110" s="14"/>
      <c r="E110" s="14"/>
      <c r="F110" s="14"/>
      <c r="G110" s="14"/>
      <c r="H110" s="14"/>
      <c r="I110" s="14"/>
    </row>
    <row r="111" spans="1:9" x14ac:dyDescent="0.2">
      <c r="A111" s="27" t="s">
        <v>109</v>
      </c>
      <c r="B111" s="3"/>
      <c r="C111" s="3"/>
      <c r="D111" s="3"/>
      <c r="E111" s="3"/>
      <c r="F111" s="3"/>
      <c r="G111" s="3"/>
      <c r="H111" s="3"/>
      <c r="I111" s="3"/>
    </row>
    <row r="112" spans="1:9" x14ac:dyDescent="0.2">
      <c r="A112" s="2" t="s">
        <v>100</v>
      </c>
      <c r="B112" s="3">
        <f t="shared" ref="B112:H112" si="18">+SUM(B113:B115)</f>
        <v>13740</v>
      </c>
      <c r="C112" s="3">
        <f t="shared" si="18"/>
        <v>14764</v>
      </c>
      <c r="D112" s="3">
        <f t="shared" si="18"/>
        <v>15216</v>
      </c>
      <c r="E112" s="3">
        <f t="shared" si="18"/>
        <v>14855</v>
      </c>
      <c r="F112" s="3">
        <f t="shared" si="18"/>
        <v>15902</v>
      </c>
      <c r="G112" s="3">
        <f t="shared" si="18"/>
        <v>14484</v>
      </c>
      <c r="H112" s="3">
        <f t="shared" si="18"/>
        <v>17179</v>
      </c>
      <c r="I112" s="3">
        <f>+SUM(I113:I115)</f>
        <v>18353</v>
      </c>
    </row>
    <row r="113" spans="1:9" x14ac:dyDescent="0.2">
      <c r="A113" s="11" t="s">
        <v>113</v>
      </c>
      <c r="B113">
        <v>8506</v>
      </c>
      <c r="C113">
        <v>9299</v>
      </c>
      <c r="D113">
        <v>9684</v>
      </c>
      <c r="E113">
        <v>9322</v>
      </c>
      <c r="F113">
        <v>10045</v>
      </c>
      <c r="G113">
        <v>9329</v>
      </c>
      <c r="H113" s="8">
        <v>11644</v>
      </c>
      <c r="I113" s="8">
        <v>12228</v>
      </c>
    </row>
    <row r="114" spans="1:9" x14ac:dyDescent="0.2">
      <c r="A114" s="11" t="s">
        <v>114</v>
      </c>
      <c r="B114">
        <v>4410</v>
      </c>
      <c r="C114">
        <v>4746</v>
      </c>
      <c r="D114">
        <v>4886</v>
      </c>
      <c r="E114">
        <v>4938</v>
      </c>
      <c r="F114">
        <v>5260</v>
      </c>
      <c r="G114">
        <v>4639</v>
      </c>
      <c r="H114" s="8">
        <v>5028</v>
      </c>
      <c r="I114" s="8">
        <v>5492</v>
      </c>
    </row>
    <row r="115" spans="1:9" x14ac:dyDescent="0.2">
      <c r="A115" s="11" t="s">
        <v>115</v>
      </c>
      <c r="B115">
        <v>824</v>
      </c>
      <c r="C115">
        <v>719</v>
      </c>
      <c r="D115">
        <v>646</v>
      </c>
      <c r="E115">
        <v>595</v>
      </c>
      <c r="F115">
        <v>597</v>
      </c>
      <c r="G115">
        <v>516</v>
      </c>
      <c r="H115">
        <v>507</v>
      </c>
      <c r="I115">
        <v>633</v>
      </c>
    </row>
    <row r="116" spans="1:9" x14ac:dyDescent="0.2">
      <c r="A116" s="2" t="s">
        <v>101</v>
      </c>
      <c r="B116" s="3">
        <f t="shared" ref="B116:H116" si="19">+SUM(B117:B119)</f>
        <v>7126</v>
      </c>
      <c r="C116" s="3">
        <f t="shared" si="19"/>
        <v>7315</v>
      </c>
      <c r="D116" s="3">
        <f t="shared" si="19"/>
        <v>7698</v>
      </c>
      <c r="E116" s="3">
        <f t="shared" si="19"/>
        <v>9242</v>
      </c>
      <c r="F116" s="3">
        <f t="shared" si="19"/>
        <v>9812</v>
      </c>
      <c r="G116" s="3">
        <f t="shared" si="19"/>
        <v>9347</v>
      </c>
      <c r="H116" s="3">
        <f t="shared" si="19"/>
        <v>11456</v>
      </c>
      <c r="I116" s="3">
        <f>+SUM(I117:I119)</f>
        <v>12479</v>
      </c>
    </row>
    <row r="117" spans="1:9" x14ac:dyDescent="0.2">
      <c r="A117" s="11" t="s">
        <v>113</v>
      </c>
      <c r="B117">
        <f>3876+827</f>
        <v>4703</v>
      </c>
      <c r="C117">
        <f>3985+882</f>
        <v>4867</v>
      </c>
      <c r="D117">
        <f>4068+927</f>
        <v>4995</v>
      </c>
      <c r="E117">
        <v>5875</v>
      </c>
      <c r="F117">
        <v>6293</v>
      </c>
      <c r="G117">
        <v>5892</v>
      </c>
      <c r="H117" s="8">
        <v>6970</v>
      </c>
      <c r="I117" s="8">
        <v>7388</v>
      </c>
    </row>
    <row r="118" spans="1:9" x14ac:dyDescent="0.2">
      <c r="A118" s="11" t="s">
        <v>114</v>
      </c>
      <c r="B118">
        <f>1552+499</f>
        <v>2051</v>
      </c>
      <c r="C118">
        <f>1628+463</f>
        <v>2091</v>
      </c>
      <c r="D118">
        <f>1868+471</f>
        <v>2339</v>
      </c>
      <c r="E118">
        <v>2940</v>
      </c>
      <c r="F118">
        <v>3087</v>
      </c>
      <c r="G118">
        <v>3053</v>
      </c>
      <c r="H118" s="8">
        <v>3996</v>
      </c>
      <c r="I118" s="8">
        <v>4527</v>
      </c>
    </row>
    <row r="119" spans="1:9" x14ac:dyDescent="0.2">
      <c r="A119" s="11" t="s">
        <v>115</v>
      </c>
      <c r="B119">
        <f>277+95</f>
        <v>372</v>
      </c>
      <c r="C119">
        <f>271+86</f>
        <v>357</v>
      </c>
      <c r="D119">
        <f>275+89</f>
        <v>364</v>
      </c>
      <c r="E119">
        <v>427</v>
      </c>
      <c r="F119">
        <v>432</v>
      </c>
      <c r="G119">
        <v>402</v>
      </c>
      <c r="H119">
        <v>490</v>
      </c>
      <c r="I119">
        <v>564</v>
      </c>
    </row>
    <row r="120" spans="1:9" x14ac:dyDescent="0.2">
      <c r="A120" s="2" t="s">
        <v>102</v>
      </c>
      <c r="B120" s="3">
        <f t="shared" ref="B120:H120" si="20">+SUM(B121:B123)</f>
        <v>3067</v>
      </c>
      <c r="C120" s="3">
        <f t="shared" si="20"/>
        <v>3785</v>
      </c>
      <c r="D120" s="3">
        <f t="shared" si="20"/>
        <v>4237</v>
      </c>
      <c r="E120" s="3">
        <f t="shared" si="20"/>
        <v>5134</v>
      </c>
      <c r="F120" s="3">
        <f t="shared" si="20"/>
        <v>6208</v>
      </c>
      <c r="G120" s="3">
        <f t="shared" si="20"/>
        <v>6679</v>
      </c>
      <c r="H120" s="3">
        <f t="shared" si="20"/>
        <v>8290</v>
      </c>
      <c r="I120" s="3">
        <f>+SUM(I121:I123)</f>
        <v>7547</v>
      </c>
    </row>
    <row r="121" spans="1:9" x14ac:dyDescent="0.2">
      <c r="A121" s="11" t="s">
        <v>113</v>
      </c>
      <c r="B121">
        <v>2016</v>
      </c>
      <c r="C121">
        <v>2599</v>
      </c>
      <c r="D121">
        <v>2920</v>
      </c>
      <c r="E121">
        <v>3496</v>
      </c>
      <c r="F121">
        <v>4262</v>
      </c>
      <c r="G121">
        <v>4635</v>
      </c>
      <c r="H121" s="8">
        <v>5748</v>
      </c>
      <c r="I121" s="8">
        <v>5416</v>
      </c>
    </row>
    <row r="122" spans="1:9" x14ac:dyDescent="0.2">
      <c r="A122" s="11" t="s">
        <v>114</v>
      </c>
      <c r="B122">
        <v>925</v>
      </c>
      <c r="C122">
        <v>1055</v>
      </c>
      <c r="D122">
        <v>1188</v>
      </c>
      <c r="E122">
        <v>1508</v>
      </c>
      <c r="F122">
        <v>1808</v>
      </c>
      <c r="G122">
        <v>1896</v>
      </c>
      <c r="H122" s="8">
        <v>2347</v>
      </c>
      <c r="I122" s="8">
        <v>1938</v>
      </c>
    </row>
    <row r="123" spans="1:9" x14ac:dyDescent="0.2">
      <c r="A123" s="11" t="s">
        <v>115</v>
      </c>
      <c r="B123">
        <v>126</v>
      </c>
      <c r="C123">
        <v>131</v>
      </c>
      <c r="D123">
        <v>129</v>
      </c>
      <c r="E123">
        <v>130</v>
      </c>
      <c r="F123">
        <v>138</v>
      </c>
      <c r="G123">
        <v>148</v>
      </c>
      <c r="H123">
        <v>195</v>
      </c>
      <c r="I123">
        <v>193</v>
      </c>
    </row>
    <row r="124" spans="1:9" x14ac:dyDescent="0.2">
      <c r="A124" s="2" t="s">
        <v>106</v>
      </c>
      <c r="B124" s="3">
        <f t="shared" ref="B124:H124" si="21">+SUM(B125:B127)</f>
        <v>4653</v>
      </c>
      <c r="C124" s="3">
        <f t="shared" si="21"/>
        <v>4570</v>
      </c>
      <c r="D124" s="3">
        <f t="shared" si="21"/>
        <v>5009</v>
      </c>
      <c r="E124" s="3">
        <f t="shared" si="21"/>
        <v>5166</v>
      </c>
      <c r="F124" s="3">
        <f t="shared" si="21"/>
        <v>5254</v>
      </c>
      <c r="G124" s="3">
        <f t="shared" si="21"/>
        <v>5028</v>
      </c>
      <c r="H124" s="3">
        <f t="shared" si="21"/>
        <v>5343</v>
      </c>
      <c r="I124" s="3">
        <f>+SUM(I125:I127)</f>
        <v>5955</v>
      </c>
    </row>
    <row r="125" spans="1:9" x14ac:dyDescent="0.2">
      <c r="A125" s="11" t="s">
        <v>113</v>
      </c>
      <c r="B125">
        <f>452+2641</f>
        <v>3093</v>
      </c>
      <c r="C125">
        <f>570+2536</f>
        <v>3106</v>
      </c>
      <c r="D125">
        <f>666+2816</f>
        <v>3482</v>
      </c>
      <c r="E125">
        <v>3575</v>
      </c>
      <c r="F125">
        <v>3622</v>
      </c>
      <c r="G125">
        <v>3449</v>
      </c>
      <c r="H125" s="8">
        <v>3659</v>
      </c>
      <c r="I125" s="8">
        <v>4111</v>
      </c>
    </row>
    <row r="126" spans="1:9" x14ac:dyDescent="0.2">
      <c r="A126" s="11" t="s">
        <v>114</v>
      </c>
      <c r="B126">
        <f>230+1021</f>
        <v>1251</v>
      </c>
      <c r="C126">
        <f>228+947</f>
        <v>1175</v>
      </c>
      <c r="D126">
        <f>275+966</f>
        <v>1241</v>
      </c>
      <c r="E126">
        <v>1347</v>
      </c>
      <c r="F126">
        <v>1395</v>
      </c>
      <c r="G126">
        <v>1365</v>
      </c>
      <c r="H126" s="8">
        <v>1494</v>
      </c>
      <c r="I126" s="8">
        <v>1610</v>
      </c>
    </row>
    <row r="127" spans="1:9" x14ac:dyDescent="0.2">
      <c r="A127" s="11" t="s">
        <v>115</v>
      </c>
      <c r="B127">
        <f>73+236</f>
        <v>309</v>
      </c>
      <c r="C127">
        <f>71+218</f>
        <v>289</v>
      </c>
      <c r="D127">
        <f>73+213</f>
        <v>286</v>
      </c>
      <c r="E127">
        <v>244</v>
      </c>
      <c r="F127">
        <v>237</v>
      </c>
      <c r="G127">
        <v>214</v>
      </c>
      <c r="H127">
        <v>190</v>
      </c>
      <c r="I127">
        <v>234</v>
      </c>
    </row>
    <row r="128" spans="1:9" x14ac:dyDescent="0.2">
      <c r="A128" s="2" t="s">
        <v>107</v>
      </c>
      <c r="B128" s="3">
        <v>115</v>
      </c>
      <c r="C128" s="3">
        <v>73</v>
      </c>
      <c r="D128" s="3">
        <v>73</v>
      </c>
      <c r="E128" s="3">
        <v>88</v>
      </c>
      <c r="F128" s="3">
        <v>42</v>
      </c>
      <c r="G128" s="3">
        <v>30</v>
      </c>
      <c r="H128" s="3">
        <v>25</v>
      </c>
      <c r="I128" s="3">
        <v>102</v>
      </c>
    </row>
    <row r="129" spans="1:9" x14ac:dyDescent="0.2">
      <c r="A129" s="4" t="s">
        <v>103</v>
      </c>
      <c r="B129" s="5">
        <f>+B112+B116+B120+B124+B128</f>
        <v>28701</v>
      </c>
      <c r="C129" s="5">
        <f t="shared" ref="C129:I129" si="22">+C112+C116+C120+C124+C128</f>
        <v>30507</v>
      </c>
      <c r="D129" s="5">
        <f t="shared" si="22"/>
        <v>32233</v>
      </c>
      <c r="E129" s="5">
        <f t="shared" si="22"/>
        <v>34485</v>
      </c>
      <c r="F129" s="5">
        <f t="shared" si="22"/>
        <v>37218</v>
      </c>
      <c r="G129" s="5">
        <f t="shared" si="22"/>
        <v>35568</v>
      </c>
      <c r="H129" s="5">
        <f t="shared" si="22"/>
        <v>42293</v>
      </c>
      <c r="I129" s="5">
        <f t="shared" si="22"/>
        <v>44436</v>
      </c>
    </row>
    <row r="130" spans="1:9" x14ac:dyDescent="0.2">
      <c r="A130" s="2" t="s">
        <v>104</v>
      </c>
      <c r="B130" s="3">
        <v>1982</v>
      </c>
      <c r="C130" s="3">
        <v>1955</v>
      </c>
      <c r="D130" s="3">
        <v>2042</v>
      </c>
      <c r="E130" s="3">
        <f t="shared" ref="E130:G130" si="23">+SUM(E131:E134)</f>
        <v>1886</v>
      </c>
      <c r="F130" s="3">
        <f t="shared" si="23"/>
        <v>1906</v>
      </c>
      <c r="G130" s="3">
        <f t="shared" si="23"/>
        <v>1846</v>
      </c>
      <c r="H130" s="3">
        <f>+SUM(H131:H134)</f>
        <v>2205</v>
      </c>
      <c r="I130" s="3">
        <f>+SUM(I131:I134)</f>
        <v>2346</v>
      </c>
    </row>
    <row r="131" spans="1:9" x14ac:dyDescent="0.2">
      <c r="A131" s="11" t="s">
        <v>113</v>
      </c>
      <c r="B131" s="3">
        <v>0</v>
      </c>
      <c r="C131" s="3">
        <v>0</v>
      </c>
      <c r="D131" s="3">
        <v>0</v>
      </c>
      <c r="E131" s="3">
        <v>1611</v>
      </c>
      <c r="F131" s="3">
        <v>1658</v>
      </c>
      <c r="G131" s="3">
        <v>1642</v>
      </c>
      <c r="H131" s="3">
        <v>1986</v>
      </c>
      <c r="I131" s="3">
        <v>2094</v>
      </c>
    </row>
    <row r="132" spans="1:9" x14ac:dyDescent="0.2">
      <c r="A132" s="11" t="s">
        <v>114</v>
      </c>
      <c r="B132" s="3">
        <v>0</v>
      </c>
      <c r="C132" s="3">
        <v>0</v>
      </c>
      <c r="D132" s="3">
        <v>0</v>
      </c>
      <c r="E132" s="3">
        <v>144</v>
      </c>
      <c r="F132" s="3">
        <v>118</v>
      </c>
      <c r="G132" s="3">
        <v>89</v>
      </c>
      <c r="H132" s="3">
        <v>104</v>
      </c>
      <c r="I132" s="3">
        <v>103</v>
      </c>
    </row>
    <row r="133" spans="1:9" x14ac:dyDescent="0.2">
      <c r="A133" s="11" t="s">
        <v>115</v>
      </c>
      <c r="B133" s="3">
        <v>0</v>
      </c>
      <c r="C133" s="3">
        <v>0</v>
      </c>
      <c r="D133" s="3">
        <v>0</v>
      </c>
      <c r="E133" s="3">
        <v>28</v>
      </c>
      <c r="F133" s="3">
        <v>24</v>
      </c>
      <c r="G133" s="3">
        <v>25</v>
      </c>
      <c r="H133" s="3">
        <v>29</v>
      </c>
      <c r="I133" s="3">
        <v>26</v>
      </c>
    </row>
    <row r="134" spans="1:9" x14ac:dyDescent="0.2">
      <c r="A134" s="11" t="s">
        <v>121</v>
      </c>
      <c r="B134" s="3">
        <v>0</v>
      </c>
      <c r="C134" s="3">
        <v>0</v>
      </c>
      <c r="D134" s="3">
        <v>0</v>
      </c>
      <c r="E134" s="3">
        <v>103</v>
      </c>
      <c r="F134" s="3">
        <v>106</v>
      </c>
      <c r="G134" s="3">
        <v>90</v>
      </c>
      <c r="H134" s="3">
        <v>86</v>
      </c>
      <c r="I134" s="3">
        <v>123</v>
      </c>
    </row>
    <row r="135" spans="1:9" x14ac:dyDescent="0.2">
      <c r="A135" s="2" t="s">
        <v>108</v>
      </c>
      <c r="B135" s="3">
        <v>-82</v>
      </c>
      <c r="C135" s="3">
        <v>-86</v>
      </c>
      <c r="D135" s="3">
        <v>75</v>
      </c>
      <c r="E135" s="3">
        <v>26</v>
      </c>
      <c r="F135" s="3">
        <v>-7</v>
      </c>
      <c r="G135" s="3">
        <v>-11</v>
      </c>
      <c r="H135" s="3">
        <v>40</v>
      </c>
      <c r="I135" s="3">
        <v>-72</v>
      </c>
    </row>
    <row r="136" spans="1:9" ht="16" thickBot="1" x14ac:dyDescent="0.25">
      <c r="A136" s="6" t="s">
        <v>105</v>
      </c>
      <c r="B136" s="7">
        <f>+B129+B130+B135</f>
        <v>30601</v>
      </c>
      <c r="C136" s="7">
        <f t="shared" ref="C136:H136" si="24">+C129+C130+C135</f>
        <v>32376</v>
      </c>
      <c r="D136" s="7">
        <f t="shared" si="24"/>
        <v>34350</v>
      </c>
      <c r="E136" s="7">
        <f t="shared" si="24"/>
        <v>36397</v>
      </c>
      <c r="F136" s="7">
        <f t="shared" si="24"/>
        <v>39117</v>
      </c>
      <c r="G136" s="7">
        <f t="shared" si="24"/>
        <v>37403</v>
      </c>
      <c r="H136" s="7">
        <f t="shared" si="24"/>
        <v>44538</v>
      </c>
      <c r="I136" s="7">
        <f>+I129+I130+I135</f>
        <v>46710</v>
      </c>
    </row>
    <row r="137" spans="1:9" s="12" customFormat="1" ht="16" thickTop="1" x14ac:dyDescent="0.2">
      <c r="A137" s="12" t="s">
        <v>111</v>
      </c>
      <c r="B137" s="13">
        <f>+I136-I2</f>
        <v>0</v>
      </c>
      <c r="C137" s="13">
        <f t="shared" ref="C137:G137" si="25">+C136-C2</f>
        <v>0</v>
      </c>
      <c r="D137" s="13">
        <f t="shared" si="25"/>
        <v>0</v>
      </c>
      <c r="E137" s="13">
        <f t="shared" si="25"/>
        <v>0</v>
      </c>
      <c r="F137" s="13">
        <f t="shared" si="25"/>
        <v>0</v>
      </c>
      <c r="G137" s="13">
        <f t="shared" si="25"/>
        <v>0</v>
      </c>
      <c r="H137" s="13">
        <f>+H136-H2</f>
        <v>0</v>
      </c>
    </row>
    <row r="138" spans="1:9" x14ac:dyDescent="0.2">
      <c r="A138" s="1" t="s">
        <v>110</v>
      </c>
    </row>
    <row r="139" spans="1:9" x14ac:dyDescent="0.2">
      <c r="A139" s="2" t="s">
        <v>100</v>
      </c>
      <c r="B139" s="3">
        <v>3645</v>
      </c>
      <c r="C139" s="3">
        <v>3763</v>
      </c>
      <c r="D139" s="3">
        <v>3875</v>
      </c>
      <c r="E139" s="3">
        <v>3600</v>
      </c>
      <c r="F139" s="3">
        <v>3925</v>
      </c>
      <c r="G139" s="3">
        <v>2899</v>
      </c>
      <c r="H139" s="3">
        <v>5089</v>
      </c>
      <c r="I139" s="3">
        <v>5114</v>
      </c>
    </row>
    <row r="140" spans="1:9" x14ac:dyDescent="0.2">
      <c r="A140" s="2" t="s">
        <v>101</v>
      </c>
      <c r="B140" s="3">
        <f>1275+249</f>
        <v>1524</v>
      </c>
      <c r="C140" s="3">
        <f>1434+289</f>
        <v>1723</v>
      </c>
      <c r="D140" s="3">
        <v>1507</v>
      </c>
      <c r="E140" s="3">
        <v>1587</v>
      </c>
      <c r="F140" s="3">
        <v>1995</v>
      </c>
      <c r="G140" s="3">
        <v>1541</v>
      </c>
      <c r="H140" s="3">
        <v>2435</v>
      </c>
      <c r="I140" s="3">
        <v>3293</v>
      </c>
    </row>
    <row r="141" spans="1:9" x14ac:dyDescent="0.2">
      <c r="A141" s="2" t="s">
        <v>102</v>
      </c>
      <c r="B141" s="3">
        <v>993</v>
      </c>
      <c r="C141" s="3">
        <v>1372</v>
      </c>
      <c r="D141" s="3">
        <v>1507</v>
      </c>
      <c r="E141" s="3">
        <v>1807</v>
      </c>
      <c r="F141" s="3">
        <v>2376</v>
      </c>
      <c r="G141" s="3">
        <v>2490</v>
      </c>
      <c r="H141" s="3">
        <v>3243</v>
      </c>
      <c r="I141" s="3">
        <v>2365</v>
      </c>
    </row>
    <row r="142" spans="1:9" x14ac:dyDescent="0.2">
      <c r="A142" s="2" t="s">
        <v>106</v>
      </c>
      <c r="B142" s="3">
        <f>100+818</f>
        <v>918</v>
      </c>
      <c r="C142" s="3">
        <f>174+892</f>
        <v>1066</v>
      </c>
      <c r="D142" s="3">
        <v>980</v>
      </c>
      <c r="E142" s="3">
        <v>1189</v>
      </c>
      <c r="F142" s="3">
        <v>1323</v>
      </c>
      <c r="G142" s="3">
        <v>1184</v>
      </c>
      <c r="H142" s="3">
        <v>1530</v>
      </c>
      <c r="I142" s="3">
        <v>1896</v>
      </c>
    </row>
    <row r="143" spans="1:9" x14ac:dyDescent="0.2">
      <c r="A143" s="2" t="s">
        <v>107</v>
      </c>
      <c r="B143" s="3">
        <v>-2267</v>
      </c>
      <c r="C143" s="3">
        <v>-2596</v>
      </c>
      <c r="D143" s="3">
        <v>-2677</v>
      </c>
      <c r="E143" s="3">
        <v>-2658</v>
      </c>
      <c r="F143" s="3">
        <v>-3262</v>
      </c>
      <c r="G143" s="3">
        <v>-3468</v>
      </c>
      <c r="H143" s="3">
        <v>-3656</v>
      </c>
      <c r="I143" s="3">
        <v>-4262</v>
      </c>
    </row>
    <row r="144" spans="1:9" x14ac:dyDescent="0.2">
      <c r="A144" s="4" t="s">
        <v>103</v>
      </c>
      <c r="B144" s="5">
        <f t="shared" ref="B144:I144" si="26">+SUM(B139:B143)</f>
        <v>4813</v>
      </c>
      <c r="C144" s="5">
        <f t="shared" si="26"/>
        <v>5328</v>
      </c>
      <c r="D144" s="5">
        <f t="shared" si="26"/>
        <v>5192</v>
      </c>
      <c r="E144" s="5">
        <f t="shared" si="26"/>
        <v>5525</v>
      </c>
      <c r="F144" s="5">
        <f t="shared" si="26"/>
        <v>6357</v>
      </c>
      <c r="G144" s="5">
        <f t="shared" si="26"/>
        <v>4646</v>
      </c>
      <c r="H144" s="5">
        <f t="shared" si="26"/>
        <v>8641</v>
      </c>
      <c r="I144" s="5">
        <f t="shared" si="26"/>
        <v>8406</v>
      </c>
    </row>
    <row r="145" spans="1:9" x14ac:dyDescent="0.2">
      <c r="A145" s="2" t="s">
        <v>104</v>
      </c>
      <c r="B145" s="3">
        <v>517</v>
      </c>
      <c r="C145" s="3">
        <v>487</v>
      </c>
      <c r="D145" s="3">
        <v>477</v>
      </c>
      <c r="E145" s="3">
        <v>310</v>
      </c>
      <c r="F145" s="3">
        <v>303</v>
      </c>
      <c r="G145" s="3">
        <v>297</v>
      </c>
      <c r="H145" s="3">
        <v>543</v>
      </c>
      <c r="I145" s="3">
        <v>669</v>
      </c>
    </row>
    <row r="146" spans="1:9" x14ac:dyDescent="0.2">
      <c r="A146" s="2" t="s">
        <v>108</v>
      </c>
      <c r="B146" s="3">
        <v>-1097</v>
      </c>
      <c r="C146" s="3">
        <v>-1173</v>
      </c>
      <c r="D146" s="3">
        <v>-724</v>
      </c>
      <c r="E146" s="3">
        <v>-1456</v>
      </c>
      <c r="F146" s="3">
        <v>-1810</v>
      </c>
      <c r="G146" s="3">
        <v>-1967</v>
      </c>
      <c r="H146" s="3">
        <v>-2261</v>
      </c>
      <c r="I146" s="3">
        <v>-2219</v>
      </c>
    </row>
    <row r="147" spans="1:9" ht="16" thickBot="1" x14ac:dyDescent="0.25">
      <c r="A147" s="6" t="s">
        <v>112</v>
      </c>
      <c r="B147" s="7">
        <f t="shared" ref="B147" si="27">+SUM(B144:B146)</f>
        <v>4233</v>
      </c>
      <c r="C147" s="7">
        <f t="shared" ref="C147:H147" si="28">+SUM(C144:C146)</f>
        <v>4642</v>
      </c>
      <c r="D147" s="7">
        <f t="shared" si="28"/>
        <v>4945</v>
      </c>
      <c r="E147" s="7">
        <f t="shared" si="28"/>
        <v>4379</v>
      </c>
      <c r="F147" s="7">
        <f t="shared" si="28"/>
        <v>4850</v>
      </c>
      <c r="G147" s="7">
        <f t="shared" si="28"/>
        <v>2976</v>
      </c>
      <c r="H147" s="7">
        <f t="shared" si="28"/>
        <v>6923</v>
      </c>
      <c r="I147" s="7">
        <f>+SUM(I144:I146)</f>
        <v>6856</v>
      </c>
    </row>
    <row r="148" spans="1:9" s="12" customFormat="1" ht="16" thickTop="1" x14ac:dyDescent="0.2">
      <c r="A148" s="12" t="s">
        <v>111</v>
      </c>
      <c r="B148" s="13">
        <f t="shared" ref="B148:H148" si="29">+B147-B10-B8</f>
        <v>0</v>
      </c>
      <c r="C148" s="13">
        <f t="shared" si="29"/>
        <v>0</v>
      </c>
      <c r="D148" s="13">
        <f t="shared" si="29"/>
        <v>0</v>
      </c>
      <c r="E148" s="13">
        <f t="shared" si="29"/>
        <v>0</v>
      </c>
      <c r="F148" s="13">
        <f t="shared" si="29"/>
        <v>0</v>
      </c>
      <c r="G148" s="13">
        <f t="shared" si="29"/>
        <v>0</v>
      </c>
      <c r="H148" s="13">
        <f t="shared" si="29"/>
        <v>0</v>
      </c>
      <c r="I148" s="13">
        <f>+I147-I10-I8</f>
        <v>0</v>
      </c>
    </row>
    <row r="149" spans="1:9" x14ac:dyDescent="0.2">
      <c r="A149" s="1" t="s">
        <v>117</v>
      </c>
    </row>
    <row r="150" spans="1:9" x14ac:dyDescent="0.2">
      <c r="A150" s="2" t="s">
        <v>100</v>
      </c>
      <c r="B150" s="3">
        <v>632</v>
      </c>
      <c r="C150" s="3">
        <v>742</v>
      </c>
      <c r="D150" s="3">
        <v>819</v>
      </c>
      <c r="E150" s="3">
        <v>848</v>
      </c>
      <c r="F150" s="3">
        <v>814</v>
      </c>
      <c r="G150" s="3">
        <v>645</v>
      </c>
      <c r="H150" s="3">
        <v>617</v>
      </c>
      <c r="I150" s="3">
        <v>639</v>
      </c>
    </row>
    <row r="151" spans="1:9" x14ac:dyDescent="0.2">
      <c r="A151" s="2" t="s">
        <v>101</v>
      </c>
      <c r="B151" s="3">
        <f>451+47</f>
        <v>498</v>
      </c>
      <c r="C151" s="3">
        <f>589+50</f>
        <v>639</v>
      </c>
      <c r="D151" s="3">
        <f>658+48</f>
        <v>706</v>
      </c>
      <c r="E151" s="3">
        <v>849</v>
      </c>
      <c r="F151" s="3">
        <v>929</v>
      </c>
      <c r="G151" s="3">
        <v>885</v>
      </c>
      <c r="H151" s="3">
        <v>982</v>
      </c>
      <c r="I151" s="3">
        <v>920</v>
      </c>
    </row>
    <row r="152" spans="1:9" x14ac:dyDescent="0.2">
      <c r="A152" s="2" t="s">
        <v>102</v>
      </c>
      <c r="B152" s="3">
        <v>254</v>
      </c>
      <c r="C152" s="3">
        <v>234</v>
      </c>
      <c r="D152" s="3">
        <v>225</v>
      </c>
      <c r="E152" s="3">
        <v>256</v>
      </c>
      <c r="F152" s="3">
        <v>237</v>
      </c>
      <c r="G152" s="3">
        <v>214</v>
      </c>
      <c r="H152" s="3">
        <v>288</v>
      </c>
      <c r="I152" s="3">
        <v>303</v>
      </c>
    </row>
    <row r="153" spans="1:9" x14ac:dyDescent="0.2">
      <c r="A153" s="2" t="s">
        <v>118</v>
      </c>
      <c r="B153" s="3">
        <f>205+103</f>
        <v>308</v>
      </c>
      <c r="C153" s="3">
        <f>223+109</f>
        <v>332</v>
      </c>
      <c r="D153" s="3">
        <f>223+120</f>
        <v>343</v>
      </c>
      <c r="E153" s="3">
        <v>339</v>
      </c>
      <c r="F153" s="3">
        <v>326</v>
      </c>
      <c r="G153" s="3">
        <v>296</v>
      </c>
      <c r="H153" s="3">
        <v>304</v>
      </c>
      <c r="I153" s="3">
        <v>274</v>
      </c>
    </row>
    <row r="154" spans="1:9" x14ac:dyDescent="0.2">
      <c r="A154" s="2" t="s">
        <v>107</v>
      </c>
      <c r="B154" s="3">
        <v>484</v>
      </c>
      <c r="C154" s="3">
        <v>511</v>
      </c>
      <c r="D154" s="3">
        <v>533</v>
      </c>
      <c r="E154" s="3">
        <v>597</v>
      </c>
      <c r="F154" s="3">
        <v>665</v>
      </c>
      <c r="G154" s="3">
        <v>830</v>
      </c>
      <c r="H154" s="3">
        <v>780</v>
      </c>
      <c r="I154" s="3">
        <v>789</v>
      </c>
    </row>
    <row r="155" spans="1:9" x14ac:dyDescent="0.2">
      <c r="A155" s="4" t="s">
        <v>119</v>
      </c>
      <c r="B155" s="5">
        <f t="shared" ref="B155:I155" si="30">+SUM(B150:B154)</f>
        <v>2176</v>
      </c>
      <c r="C155" s="5">
        <f t="shared" si="30"/>
        <v>2458</v>
      </c>
      <c r="D155" s="5">
        <f t="shared" si="30"/>
        <v>2626</v>
      </c>
      <c r="E155" s="5">
        <f t="shared" si="30"/>
        <v>2889</v>
      </c>
      <c r="F155" s="5">
        <f t="shared" si="30"/>
        <v>2971</v>
      </c>
      <c r="G155" s="5">
        <f t="shared" si="30"/>
        <v>2870</v>
      </c>
      <c r="H155" s="5">
        <f t="shared" si="30"/>
        <v>2971</v>
      </c>
      <c r="I155" s="5">
        <f t="shared" si="30"/>
        <v>2925</v>
      </c>
    </row>
    <row r="156" spans="1:9" x14ac:dyDescent="0.2">
      <c r="A156" s="2" t="s">
        <v>104</v>
      </c>
      <c r="B156" s="3">
        <v>122</v>
      </c>
      <c r="C156" s="3">
        <v>125</v>
      </c>
      <c r="D156" s="3">
        <v>125</v>
      </c>
      <c r="E156" s="3">
        <v>115</v>
      </c>
      <c r="F156" s="3">
        <v>100</v>
      </c>
      <c r="G156" s="3">
        <v>80</v>
      </c>
      <c r="H156" s="3">
        <v>63</v>
      </c>
      <c r="I156" s="3">
        <v>49</v>
      </c>
    </row>
    <row r="157" spans="1:9" x14ac:dyDescent="0.2">
      <c r="A157" s="2" t="s">
        <v>108</v>
      </c>
      <c r="B157" s="3">
        <v>713</v>
      </c>
      <c r="C157" s="3">
        <v>937</v>
      </c>
      <c r="D157" s="3">
        <v>1238</v>
      </c>
      <c r="E157" s="3">
        <v>1450</v>
      </c>
      <c r="F157" s="3">
        <v>1673</v>
      </c>
      <c r="G157" s="3">
        <v>1916</v>
      </c>
      <c r="H157" s="3">
        <v>1870</v>
      </c>
      <c r="I157" s="3">
        <v>1817</v>
      </c>
    </row>
    <row r="158" spans="1:9" ht="16" thickBot="1" x14ac:dyDescent="0.25">
      <c r="A158" s="6" t="s">
        <v>120</v>
      </c>
      <c r="B158" s="7">
        <f t="shared" ref="B158:H158" si="31">+SUM(B155:B157)</f>
        <v>3011</v>
      </c>
      <c r="C158" s="7">
        <f t="shared" si="31"/>
        <v>3520</v>
      </c>
      <c r="D158" s="7">
        <f t="shared" si="31"/>
        <v>3989</v>
      </c>
      <c r="E158" s="7">
        <f t="shared" si="31"/>
        <v>4454</v>
      </c>
      <c r="F158" s="7">
        <f t="shared" si="31"/>
        <v>4744</v>
      </c>
      <c r="G158" s="7">
        <f t="shared" si="31"/>
        <v>4866</v>
      </c>
      <c r="H158" s="7">
        <f t="shared" si="31"/>
        <v>4904</v>
      </c>
      <c r="I158" s="7">
        <f>+SUM(I155:I157)</f>
        <v>4791</v>
      </c>
    </row>
    <row r="159" spans="1:9" ht="16" thickTop="1" x14ac:dyDescent="0.2">
      <c r="A159" s="12" t="s">
        <v>111</v>
      </c>
      <c r="B159" s="13">
        <f t="shared" ref="B159:H159" si="32">+B158-B31</f>
        <v>0</v>
      </c>
      <c r="C159" s="13">
        <f t="shared" si="32"/>
        <v>0</v>
      </c>
      <c r="D159" s="13">
        <f t="shared" si="32"/>
        <v>0</v>
      </c>
      <c r="E159" s="13">
        <f t="shared" si="32"/>
        <v>0</v>
      </c>
      <c r="F159" s="13">
        <f t="shared" si="32"/>
        <v>0</v>
      </c>
      <c r="G159" s="13">
        <f t="shared" si="32"/>
        <v>0</v>
      </c>
      <c r="H159" s="13">
        <f t="shared" si="32"/>
        <v>0</v>
      </c>
      <c r="I159" s="13">
        <f>+I158-I31</f>
        <v>0</v>
      </c>
    </row>
    <row r="160" spans="1:9" x14ac:dyDescent="0.2">
      <c r="A160" s="1" t="s">
        <v>122</v>
      </c>
    </row>
    <row r="161" spans="1:9" x14ac:dyDescent="0.2">
      <c r="A161" s="2" t="s">
        <v>100</v>
      </c>
      <c r="B161" s="3">
        <v>208</v>
      </c>
      <c r="C161" s="3">
        <v>242</v>
      </c>
      <c r="D161" s="3">
        <v>223</v>
      </c>
      <c r="E161" s="3">
        <v>196</v>
      </c>
      <c r="F161" s="3">
        <v>117</v>
      </c>
      <c r="G161" s="3">
        <v>110</v>
      </c>
      <c r="H161" s="3">
        <v>98</v>
      </c>
      <c r="I161" s="3">
        <v>146</v>
      </c>
    </row>
    <row r="162" spans="1:9" x14ac:dyDescent="0.2">
      <c r="A162" s="2" t="s">
        <v>101</v>
      </c>
      <c r="B162" s="3">
        <f>216+20</f>
        <v>236</v>
      </c>
      <c r="C162" s="3">
        <f>215+17</f>
        <v>232</v>
      </c>
      <c r="D162" s="3">
        <f>162+10</f>
        <v>172</v>
      </c>
      <c r="E162" s="3">
        <v>240</v>
      </c>
      <c r="F162" s="3">
        <v>233</v>
      </c>
      <c r="G162" s="3">
        <v>139</v>
      </c>
      <c r="H162" s="3">
        <v>153</v>
      </c>
      <c r="I162" s="3">
        <v>197</v>
      </c>
    </row>
    <row r="163" spans="1:9" x14ac:dyDescent="0.2">
      <c r="A163" s="2" t="s">
        <v>102</v>
      </c>
      <c r="B163" s="3">
        <v>69</v>
      </c>
      <c r="C163" s="3">
        <v>44</v>
      </c>
      <c r="D163" s="3">
        <v>51</v>
      </c>
      <c r="E163" s="3">
        <v>76</v>
      </c>
      <c r="F163" s="3">
        <v>49</v>
      </c>
      <c r="G163" s="3">
        <v>28</v>
      </c>
      <c r="H163" s="3">
        <v>94</v>
      </c>
      <c r="I163" s="3">
        <v>78</v>
      </c>
    </row>
    <row r="164" spans="1:9" x14ac:dyDescent="0.2">
      <c r="A164" s="2" t="s">
        <v>118</v>
      </c>
      <c r="B164" s="3">
        <f>15+37</f>
        <v>52</v>
      </c>
      <c r="C164" s="3">
        <f>13+51</f>
        <v>64</v>
      </c>
      <c r="D164" s="3">
        <f>21+39</f>
        <v>60</v>
      </c>
      <c r="E164" s="3">
        <v>49</v>
      </c>
      <c r="F164" s="3">
        <v>47</v>
      </c>
      <c r="G164" s="3">
        <v>41</v>
      </c>
      <c r="H164" s="3">
        <v>54</v>
      </c>
      <c r="I164" s="3">
        <v>56</v>
      </c>
    </row>
    <row r="165" spans="1:9" x14ac:dyDescent="0.2">
      <c r="A165" s="2" t="s">
        <v>107</v>
      </c>
      <c r="B165" s="3">
        <v>225</v>
      </c>
      <c r="C165" s="3">
        <v>258</v>
      </c>
      <c r="D165" s="3">
        <v>278</v>
      </c>
      <c r="E165" s="3">
        <v>286</v>
      </c>
      <c r="F165" s="3">
        <v>278</v>
      </c>
      <c r="G165" s="3">
        <v>438</v>
      </c>
      <c r="H165" s="3">
        <v>278</v>
      </c>
      <c r="I165" s="3">
        <v>222</v>
      </c>
    </row>
    <row r="166" spans="1:9" x14ac:dyDescent="0.2">
      <c r="A166" s="4" t="s">
        <v>119</v>
      </c>
      <c r="B166" s="5">
        <f t="shared" ref="B166:I166" si="33">+SUM(B161:B165)</f>
        <v>790</v>
      </c>
      <c r="C166" s="5">
        <f t="shared" si="33"/>
        <v>840</v>
      </c>
      <c r="D166" s="5">
        <f t="shared" si="33"/>
        <v>784</v>
      </c>
      <c r="E166" s="5">
        <f t="shared" si="33"/>
        <v>847</v>
      </c>
      <c r="F166" s="5">
        <f t="shared" si="33"/>
        <v>724</v>
      </c>
      <c r="G166" s="5">
        <f t="shared" si="33"/>
        <v>756</v>
      </c>
      <c r="H166" s="5">
        <f t="shared" si="33"/>
        <v>677</v>
      </c>
      <c r="I166" s="5">
        <f t="shared" si="33"/>
        <v>699</v>
      </c>
    </row>
    <row r="167" spans="1:9" x14ac:dyDescent="0.2">
      <c r="A167" s="2" t="s">
        <v>104</v>
      </c>
      <c r="B167" s="3">
        <v>69</v>
      </c>
      <c r="C167" s="3">
        <v>39</v>
      </c>
      <c r="D167" s="3">
        <v>30</v>
      </c>
      <c r="E167" s="3">
        <v>22</v>
      </c>
      <c r="F167" s="3">
        <v>18</v>
      </c>
      <c r="G167" s="3">
        <v>12</v>
      </c>
      <c r="H167" s="3">
        <v>7</v>
      </c>
      <c r="I167" s="3">
        <v>9</v>
      </c>
    </row>
    <row r="168" spans="1:9" x14ac:dyDescent="0.2">
      <c r="A168" s="2" t="s">
        <v>108</v>
      </c>
      <c r="B168" s="3">
        <f t="shared" ref="B168:H168" si="34">-(SUM(B166:B167)+B82)</f>
        <v>104</v>
      </c>
      <c r="C168" s="3">
        <f t="shared" si="34"/>
        <v>264</v>
      </c>
      <c r="D168" s="3">
        <f t="shared" si="34"/>
        <v>291</v>
      </c>
      <c r="E168" s="3">
        <f t="shared" si="34"/>
        <v>159</v>
      </c>
      <c r="F168" s="3">
        <f t="shared" si="34"/>
        <v>377</v>
      </c>
      <c r="G168" s="3">
        <f t="shared" si="34"/>
        <v>318</v>
      </c>
      <c r="H168" s="3">
        <f t="shared" si="34"/>
        <v>11</v>
      </c>
      <c r="I168" s="3">
        <f>-(SUM(I166:I167)+I82)</f>
        <v>50</v>
      </c>
    </row>
    <row r="169" spans="1:9" ht="16" thickBot="1" x14ac:dyDescent="0.25">
      <c r="A169" s="6" t="s">
        <v>123</v>
      </c>
      <c r="B169" s="7">
        <f t="shared" ref="B169:H169" si="35">+SUM(B166:B168)</f>
        <v>963</v>
      </c>
      <c r="C169" s="7">
        <f t="shared" si="35"/>
        <v>1143</v>
      </c>
      <c r="D169" s="7">
        <f t="shared" si="35"/>
        <v>1105</v>
      </c>
      <c r="E169" s="7">
        <f t="shared" si="35"/>
        <v>1028</v>
      </c>
      <c r="F169" s="7">
        <f t="shared" si="35"/>
        <v>1119</v>
      </c>
      <c r="G169" s="7">
        <f t="shared" si="35"/>
        <v>1086</v>
      </c>
      <c r="H169" s="7">
        <f t="shared" si="35"/>
        <v>695</v>
      </c>
      <c r="I169" s="7">
        <f>+SUM(I166:I168)</f>
        <v>758</v>
      </c>
    </row>
    <row r="170" spans="1:9" ht="16" thickTop="1" x14ac:dyDescent="0.2">
      <c r="A170" s="12" t="s">
        <v>111</v>
      </c>
      <c r="B170" s="13">
        <f t="shared" ref="B170:H170" si="36">+B169+B82</f>
        <v>0</v>
      </c>
      <c r="C170" s="13">
        <f t="shared" si="36"/>
        <v>0</v>
      </c>
      <c r="D170" s="13">
        <f t="shared" si="36"/>
        <v>0</v>
      </c>
      <c r="E170" s="13">
        <f t="shared" si="36"/>
        <v>0</v>
      </c>
      <c r="F170" s="13">
        <f t="shared" si="36"/>
        <v>0</v>
      </c>
      <c r="G170" s="13">
        <f t="shared" si="36"/>
        <v>0</v>
      </c>
      <c r="H170" s="13">
        <f t="shared" si="36"/>
        <v>0</v>
      </c>
      <c r="I170" s="13">
        <f>+I169+I82</f>
        <v>0</v>
      </c>
    </row>
    <row r="171" spans="1:9" x14ac:dyDescent="0.2">
      <c r="A171" s="1" t="s">
        <v>124</v>
      </c>
    </row>
    <row r="172" spans="1:9" x14ac:dyDescent="0.2">
      <c r="A172" s="2" t="s">
        <v>100</v>
      </c>
      <c r="B172" s="3">
        <v>121</v>
      </c>
      <c r="C172" s="3">
        <v>133</v>
      </c>
      <c r="D172" s="3">
        <v>140</v>
      </c>
      <c r="E172" s="3">
        <v>160</v>
      </c>
      <c r="F172" s="3">
        <v>149</v>
      </c>
      <c r="G172" s="3">
        <v>148</v>
      </c>
      <c r="H172" s="3">
        <v>130</v>
      </c>
      <c r="I172" s="3">
        <v>124</v>
      </c>
    </row>
    <row r="173" spans="1:9" x14ac:dyDescent="0.2">
      <c r="A173" s="2" t="s">
        <v>101</v>
      </c>
      <c r="B173" s="3">
        <f>75+12</f>
        <v>87</v>
      </c>
      <c r="C173" s="3">
        <f>72+12</f>
        <v>84</v>
      </c>
      <c r="D173" s="3">
        <f>91+13</f>
        <v>104</v>
      </c>
      <c r="E173" s="3">
        <v>116</v>
      </c>
      <c r="F173" s="3">
        <v>111</v>
      </c>
      <c r="G173" s="3">
        <v>132</v>
      </c>
      <c r="H173" s="3">
        <v>136</v>
      </c>
      <c r="I173" s="3">
        <v>134</v>
      </c>
    </row>
    <row r="174" spans="1:9" x14ac:dyDescent="0.2">
      <c r="A174" s="2" t="s">
        <v>102</v>
      </c>
      <c r="B174" s="3">
        <v>46</v>
      </c>
      <c r="C174" s="3">
        <v>48</v>
      </c>
      <c r="D174" s="3">
        <v>54</v>
      </c>
      <c r="E174" s="3">
        <v>56</v>
      </c>
      <c r="F174" s="3">
        <v>50</v>
      </c>
      <c r="G174" s="3">
        <v>44</v>
      </c>
      <c r="H174" s="3">
        <v>46</v>
      </c>
      <c r="I174" s="3">
        <v>41</v>
      </c>
    </row>
    <row r="175" spans="1:9" x14ac:dyDescent="0.2">
      <c r="A175" s="2" t="s">
        <v>106</v>
      </c>
      <c r="B175" s="3">
        <f>22+27</f>
        <v>49</v>
      </c>
      <c r="C175" s="3">
        <f>18+25</f>
        <v>43</v>
      </c>
      <c r="D175" s="3">
        <f>18+38</f>
        <v>56</v>
      </c>
      <c r="E175" s="3">
        <v>55</v>
      </c>
      <c r="F175" s="3">
        <v>53</v>
      </c>
      <c r="G175" s="3">
        <v>46</v>
      </c>
      <c r="H175" s="3">
        <v>43</v>
      </c>
      <c r="I175" s="3">
        <v>42</v>
      </c>
    </row>
    <row r="176" spans="1:9" x14ac:dyDescent="0.2">
      <c r="A176" s="2" t="s">
        <v>107</v>
      </c>
      <c r="B176" s="3">
        <v>210</v>
      </c>
      <c r="C176" s="3">
        <v>230</v>
      </c>
      <c r="D176" s="3">
        <v>233</v>
      </c>
      <c r="E176" s="3">
        <v>217</v>
      </c>
      <c r="F176" s="3">
        <v>195</v>
      </c>
      <c r="G176" s="3">
        <v>214</v>
      </c>
      <c r="H176" s="3">
        <v>222</v>
      </c>
      <c r="I176" s="3">
        <v>220</v>
      </c>
    </row>
    <row r="177" spans="1:9" x14ac:dyDescent="0.2">
      <c r="A177" s="4" t="s">
        <v>119</v>
      </c>
      <c r="B177" s="5">
        <f t="shared" ref="B177:I177" si="37">+SUM(B172:B176)</f>
        <v>513</v>
      </c>
      <c r="C177" s="5">
        <f t="shared" si="37"/>
        <v>538</v>
      </c>
      <c r="D177" s="5">
        <f t="shared" si="37"/>
        <v>587</v>
      </c>
      <c r="E177" s="5">
        <f t="shared" si="37"/>
        <v>604</v>
      </c>
      <c r="F177" s="5">
        <f t="shared" si="37"/>
        <v>558</v>
      </c>
      <c r="G177" s="5">
        <f t="shared" si="37"/>
        <v>584</v>
      </c>
      <c r="H177" s="5">
        <f t="shared" si="37"/>
        <v>577</v>
      </c>
      <c r="I177" s="5">
        <f t="shared" si="37"/>
        <v>561</v>
      </c>
    </row>
    <row r="178" spans="1:9" x14ac:dyDescent="0.2">
      <c r="A178" s="2" t="s">
        <v>104</v>
      </c>
      <c r="B178" s="3">
        <v>18</v>
      </c>
      <c r="C178" s="3">
        <v>27</v>
      </c>
      <c r="D178" s="3">
        <v>28</v>
      </c>
      <c r="E178" s="3">
        <v>33</v>
      </c>
      <c r="F178" s="3">
        <v>31</v>
      </c>
      <c r="G178" s="3">
        <v>25</v>
      </c>
      <c r="H178" s="3">
        <v>26</v>
      </c>
      <c r="I178" s="3">
        <v>22</v>
      </c>
    </row>
    <row r="179" spans="1:9" x14ac:dyDescent="0.2">
      <c r="A179" s="2" t="s">
        <v>108</v>
      </c>
      <c r="B179" s="3">
        <v>75</v>
      </c>
      <c r="C179" s="3">
        <v>84</v>
      </c>
      <c r="D179" s="3">
        <v>91</v>
      </c>
      <c r="E179" s="3">
        <v>110</v>
      </c>
      <c r="F179" s="3">
        <v>116</v>
      </c>
      <c r="G179" s="3">
        <v>112</v>
      </c>
      <c r="H179" s="3">
        <v>141</v>
      </c>
      <c r="I179" s="3">
        <v>134</v>
      </c>
    </row>
    <row r="180" spans="1:9" ht="16" thickBot="1" x14ac:dyDescent="0.25">
      <c r="A180" s="6" t="s">
        <v>125</v>
      </c>
      <c r="B180" s="7">
        <f t="shared" ref="B180:H180" si="38">+SUM(B177:B179)</f>
        <v>606</v>
      </c>
      <c r="C180" s="7">
        <f t="shared" si="38"/>
        <v>649</v>
      </c>
      <c r="D180" s="7">
        <f t="shared" si="38"/>
        <v>706</v>
      </c>
      <c r="E180" s="7">
        <f t="shared" si="38"/>
        <v>747</v>
      </c>
      <c r="F180" s="7">
        <f t="shared" si="38"/>
        <v>705</v>
      </c>
      <c r="G180" s="7">
        <f t="shared" si="38"/>
        <v>721</v>
      </c>
      <c r="H180" s="7">
        <f t="shared" si="38"/>
        <v>744</v>
      </c>
      <c r="I180" s="7">
        <f>+SUM(I177:I179)</f>
        <v>717</v>
      </c>
    </row>
    <row r="181" spans="1:9" ht="16" thickTop="1" x14ac:dyDescent="0.2">
      <c r="A181" s="12" t="s">
        <v>111</v>
      </c>
      <c r="B181" s="13">
        <f t="shared" ref="B181:H181" si="39">+B180-B66</f>
        <v>0</v>
      </c>
      <c r="C181" s="13">
        <f t="shared" si="39"/>
        <v>0</v>
      </c>
      <c r="D181" s="13">
        <f t="shared" si="39"/>
        <v>0</v>
      </c>
      <c r="E181" s="13">
        <f t="shared" si="39"/>
        <v>0</v>
      </c>
      <c r="F181" s="13">
        <f t="shared" si="39"/>
        <v>0</v>
      </c>
      <c r="G181" s="13">
        <f t="shared" si="39"/>
        <v>0</v>
      </c>
      <c r="H181" s="13">
        <f t="shared" si="39"/>
        <v>0</v>
      </c>
      <c r="I181" s="13">
        <f>+I180-I66</f>
        <v>0</v>
      </c>
    </row>
    <row r="182" spans="1:9" x14ac:dyDescent="0.2">
      <c r="A182" s="14" t="s">
        <v>126</v>
      </c>
      <c r="B182" s="14"/>
      <c r="C182" s="14"/>
      <c r="D182" s="14"/>
      <c r="E182" s="14"/>
      <c r="F182" s="14"/>
      <c r="G182" s="14"/>
      <c r="H182" s="14"/>
      <c r="I182" s="14"/>
    </row>
    <row r="183" spans="1:9" x14ac:dyDescent="0.2">
      <c r="A183" s="27" t="s">
        <v>127</v>
      </c>
    </row>
    <row r="184" spans="1:9" x14ac:dyDescent="0.2">
      <c r="A184" s="32" t="s">
        <v>100</v>
      </c>
      <c r="B184" s="33">
        <v>0.12</v>
      </c>
      <c r="C184" s="33">
        <v>7.0000000000000007E-2</v>
      </c>
      <c r="D184" s="33">
        <v>0.03</v>
      </c>
      <c r="E184" s="33">
        <v>-0.02</v>
      </c>
      <c r="F184" s="62">
        <v>7.0000000000000007E-2</v>
      </c>
      <c r="G184" s="62">
        <v>-0.09</v>
      </c>
      <c r="H184" s="33">
        <v>0.19</v>
      </c>
      <c r="I184" s="33">
        <v>7.0000000000000007E-2</v>
      </c>
    </row>
    <row r="185" spans="1:9" x14ac:dyDescent="0.2">
      <c r="A185" s="30" t="s">
        <v>113</v>
      </c>
      <c r="B185" s="29">
        <v>0.13</v>
      </c>
      <c r="C185" s="29">
        <v>0.09</v>
      </c>
      <c r="D185" s="29">
        <v>0.04</v>
      </c>
      <c r="E185" s="29">
        <v>-0.04</v>
      </c>
      <c r="F185" s="29">
        <v>0.08</v>
      </c>
      <c r="G185" s="29">
        <v>-7.0000000000000007E-2</v>
      </c>
      <c r="H185" s="29">
        <v>0.25</v>
      </c>
      <c r="I185" s="29">
        <v>0.05</v>
      </c>
    </row>
    <row r="186" spans="1:9" x14ac:dyDescent="0.2">
      <c r="A186" s="30" t="s">
        <v>114</v>
      </c>
      <c r="B186" s="29">
        <v>0.12</v>
      </c>
      <c r="C186" s="29">
        <v>0.08</v>
      </c>
      <c r="D186" s="29">
        <v>0.03</v>
      </c>
      <c r="E186" s="29">
        <v>0.01</v>
      </c>
      <c r="F186" s="29">
        <v>7.0000000000000007E-2</v>
      </c>
      <c r="G186" s="29">
        <v>-0.12</v>
      </c>
      <c r="H186" s="29">
        <v>0.08</v>
      </c>
      <c r="I186" s="29">
        <v>0.09</v>
      </c>
    </row>
    <row r="187" spans="1:9" x14ac:dyDescent="0.2">
      <c r="A187" s="30" t="s">
        <v>115</v>
      </c>
      <c r="B187" s="29">
        <v>-0.05</v>
      </c>
      <c r="C187" s="29">
        <v>-0.13</v>
      </c>
      <c r="D187" s="29">
        <v>-0.1</v>
      </c>
      <c r="E187" s="29">
        <v>-0.08</v>
      </c>
      <c r="F187" s="29">
        <v>0</v>
      </c>
      <c r="G187" s="29">
        <v>-0.14000000000000001</v>
      </c>
      <c r="H187" s="29">
        <v>-0.02</v>
      </c>
      <c r="I187" s="29">
        <v>0.25</v>
      </c>
    </row>
    <row r="188" spans="1:9" x14ac:dyDescent="0.2">
      <c r="A188" s="32" t="s">
        <v>101</v>
      </c>
      <c r="B188" s="33">
        <v>0.17</v>
      </c>
      <c r="C188" s="33">
        <v>0.04</v>
      </c>
      <c r="D188" s="33">
        <v>0.05</v>
      </c>
      <c r="E188" s="33">
        <v>0.16</v>
      </c>
      <c r="F188" s="62">
        <v>0.06</v>
      </c>
      <c r="G188" s="62">
        <v>-0.05</v>
      </c>
      <c r="H188" s="33">
        <v>0.23</v>
      </c>
      <c r="I188" s="33">
        <v>0.12</v>
      </c>
    </row>
    <row r="189" spans="1:9" x14ac:dyDescent="0.2">
      <c r="A189" s="30" t="s">
        <v>113</v>
      </c>
      <c r="B189" s="29">
        <v>0.25</v>
      </c>
      <c r="C189" s="29">
        <v>0.1</v>
      </c>
      <c r="D189" s="29">
        <v>0.03</v>
      </c>
      <c r="E189" s="29">
        <v>0.13</v>
      </c>
      <c r="F189" s="29">
        <v>7.0000000000000007E-2</v>
      </c>
      <c r="G189" s="29">
        <v>-0.06</v>
      </c>
      <c r="H189" s="29">
        <v>0.18</v>
      </c>
      <c r="I189" s="29">
        <v>0.09</v>
      </c>
    </row>
    <row r="190" spans="1:9" x14ac:dyDescent="0.2">
      <c r="A190" s="30" t="s">
        <v>114</v>
      </c>
      <c r="B190" s="29">
        <v>0.02</v>
      </c>
      <c r="C190" s="29">
        <v>-0.02</v>
      </c>
      <c r="D190" s="29">
        <v>0.11</v>
      </c>
      <c r="E190" s="29">
        <v>0.23</v>
      </c>
      <c r="F190" s="29">
        <v>0.05</v>
      </c>
      <c r="G190" s="29">
        <v>-0.01</v>
      </c>
      <c r="H190" s="29">
        <v>0.31</v>
      </c>
      <c r="I190" s="29">
        <v>0.16</v>
      </c>
    </row>
    <row r="191" spans="1:9" x14ac:dyDescent="0.2">
      <c r="A191" s="30" t="s">
        <v>115</v>
      </c>
      <c r="B191" s="29">
        <v>0.13</v>
      </c>
      <c r="C191" s="29">
        <v>-0.11</v>
      </c>
      <c r="D191" s="29">
        <v>0.02</v>
      </c>
      <c r="E191" s="29">
        <v>0.11</v>
      </c>
      <c r="F191" s="29">
        <v>0.01</v>
      </c>
      <c r="G191" s="29">
        <v>-7.0000000000000007E-2</v>
      </c>
      <c r="H191" s="29">
        <v>0.22</v>
      </c>
      <c r="I191" s="29">
        <v>0.17</v>
      </c>
    </row>
    <row r="192" spans="1:9" x14ac:dyDescent="0.2">
      <c r="A192" s="32" t="s">
        <v>102</v>
      </c>
      <c r="B192" s="33">
        <v>0.18</v>
      </c>
      <c r="C192" s="33">
        <v>0.23</v>
      </c>
      <c r="D192" s="33">
        <v>0.12</v>
      </c>
      <c r="E192" s="33">
        <v>0.21</v>
      </c>
      <c r="F192" s="62">
        <v>0.21</v>
      </c>
      <c r="G192" s="62">
        <v>0.08</v>
      </c>
      <c r="H192" s="33">
        <v>0.24</v>
      </c>
      <c r="I192" s="33">
        <v>-0.13</v>
      </c>
    </row>
    <row r="193" spans="1:9" x14ac:dyDescent="0.2">
      <c r="A193" s="30" t="s">
        <v>113</v>
      </c>
      <c r="B193" s="29">
        <v>0.26</v>
      </c>
      <c r="C193" s="29">
        <v>0.28999999999999998</v>
      </c>
      <c r="D193" s="29">
        <v>0.12</v>
      </c>
      <c r="E193" s="29">
        <v>0.2</v>
      </c>
      <c r="F193" s="29">
        <v>0.22</v>
      </c>
      <c r="G193" s="29">
        <v>0.09</v>
      </c>
      <c r="H193" s="29">
        <v>0.24</v>
      </c>
      <c r="I193" s="29">
        <v>-0.1</v>
      </c>
    </row>
    <row r="194" spans="1:9" x14ac:dyDescent="0.2">
      <c r="A194" s="30" t="s">
        <v>114</v>
      </c>
      <c r="B194" s="29">
        <v>0.06</v>
      </c>
      <c r="C194" s="29">
        <v>0.14000000000000001</v>
      </c>
      <c r="D194" s="29">
        <v>0.13</v>
      </c>
      <c r="E194" s="29">
        <v>0.27</v>
      </c>
      <c r="F194" s="29">
        <v>0.2</v>
      </c>
      <c r="G194" s="29">
        <v>0.05</v>
      </c>
      <c r="H194" s="29">
        <v>0.24</v>
      </c>
      <c r="I194" s="29">
        <v>-0.21</v>
      </c>
    </row>
    <row r="195" spans="1:9" x14ac:dyDescent="0.2">
      <c r="A195" s="30" t="s">
        <v>115</v>
      </c>
      <c r="B195" s="29">
        <v>0</v>
      </c>
      <c r="C195" s="29">
        <v>0.04</v>
      </c>
      <c r="D195" s="29">
        <v>-0.02</v>
      </c>
      <c r="E195" s="29">
        <v>0.01</v>
      </c>
      <c r="F195" s="29">
        <v>0.06</v>
      </c>
      <c r="G195" s="29">
        <v>7.0000000000000007E-2</v>
      </c>
      <c r="H195" s="29">
        <v>0.32</v>
      </c>
      <c r="I195" s="29">
        <v>-0.06</v>
      </c>
    </row>
    <row r="196" spans="1:9" x14ac:dyDescent="0.2">
      <c r="A196" s="32" t="s">
        <v>106</v>
      </c>
      <c r="B196" s="33">
        <v>-0.03</v>
      </c>
      <c r="C196" s="33">
        <v>0.1</v>
      </c>
      <c r="D196" s="33">
        <v>0.1</v>
      </c>
      <c r="E196" s="33">
        <v>0.09</v>
      </c>
      <c r="F196" s="62">
        <v>0.02</v>
      </c>
      <c r="G196" s="62">
        <v>-0.04</v>
      </c>
      <c r="H196" s="33">
        <v>0.06</v>
      </c>
      <c r="I196" s="33">
        <v>0.16</v>
      </c>
    </row>
    <row r="197" spans="1:9" x14ac:dyDescent="0.2">
      <c r="A197" s="30" t="s">
        <v>113</v>
      </c>
      <c r="B197" s="29">
        <v>0.11</v>
      </c>
      <c r="C197" s="29">
        <v>0.22</v>
      </c>
      <c r="D197" s="29">
        <v>0.12</v>
      </c>
      <c r="E197" s="29">
        <v>0.09</v>
      </c>
      <c r="F197" s="29">
        <v>0.01</v>
      </c>
      <c r="G197" s="29">
        <v>-0.05</v>
      </c>
      <c r="H197" s="29">
        <v>0.06</v>
      </c>
      <c r="I197" s="29">
        <v>0.17</v>
      </c>
    </row>
    <row r="198" spans="1:9" x14ac:dyDescent="0.2">
      <c r="A198" s="30" t="s">
        <v>114</v>
      </c>
      <c r="B198" s="29">
        <v>-0.21</v>
      </c>
      <c r="C198" s="29">
        <v>-0.08</v>
      </c>
      <c r="D198" s="29">
        <v>0.06</v>
      </c>
      <c r="E198" s="29">
        <v>0.14000000000000001</v>
      </c>
      <c r="F198" s="29">
        <v>0.04</v>
      </c>
      <c r="G198" s="29">
        <v>-0.02</v>
      </c>
      <c r="H198" s="29">
        <v>0.09</v>
      </c>
      <c r="I198" s="29">
        <v>0.12</v>
      </c>
    </row>
    <row r="199" spans="1:9" x14ac:dyDescent="0.2">
      <c r="A199" s="30" t="s">
        <v>115</v>
      </c>
      <c r="B199" s="29">
        <v>-0.19</v>
      </c>
      <c r="C199" s="29">
        <v>-0.11</v>
      </c>
      <c r="D199" s="29">
        <v>-0.01</v>
      </c>
      <c r="E199" s="29">
        <v>-0.09</v>
      </c>
      <c r="F199" s="29">
        <v>-0.03</v>
      </c>
      <c r="G199" s="29">
        <v>-0.1</v>
      </c>
      <c r="H199" s="29">
        <v>-0.11</v>
      </c>
      <c r="I199" s="29">
        <v>0.28000000000000003</v>
      </c>
    </row>
    <row r="200" spans="1:9" x14ac:dyDescent="0.2">
      <c r="A200" s="32" t="s">
        <v>107</v>
      </c>
      <c r="B200" s="33">
        <v>-0.08</v>
      </c>
      <c r="C200" s="33">
        <v>-0.37</v>
      </c>
      <c r="D200" s="33">
        <v>0</v>
      </c>
      <c r="E200" s="33">
        <v>0.21</v>
      </c>
      <c r="F200" s="33">
        <v>-0.52</v>
      </c>
      <c r="G200" s="33">
        <v>-0.28999999999999998</v>
      </c>
      <c r="H200" s="33">
        <v>-0.17</v>
      </c>
      <c r="I200" s="33">
        <v>3.02</v>
      </c>
    </row>
    <row r="201" spans="1:9" x14ac:dyDescent="0.2">
      <c r="A201" s="34" t="s">
        <v>103</v>
      </c>
      <c r="B201" s="36">
        <v>0.1</v>
      </c>
      <c r="C201" s="36">
        <v>0.11</v>
      </c>
      <c r="D201" s="36">
        <v>0.06</v>
      </c>
      <c r="E201" s="36">
        <v>7.0000000000000007E-2</v>
      </c>
      <c r="F201" s="36">
        <v>7.0000000000000007E-2</v>
      </c>
      <c r="G201" s="36">
        <v>-0.04</v>
      </c>
      <c r="H201" s="36">
        <v>0.19</v>
      </c>
      <c r="I201" s="36">
        <v>0.06</v>
      </c>
    </row>
    <row r="202" spans="1:9" x14ac:dyDescent="0.2">
      <c r="A202" s="32" t="s">
        <v>104</v>
      </c>
      <c r="B202" s="33">
        <v>0.18</v>
      </c>
      <c r="C202" s="33">
        <v>-0.01</v>
      </c>
      <c r="D202" s="33">
        <v>0.04</v>
      </c>
      <c r="E202" s="33">
        <v>-0.08</v>
      </c>
      <c r="F202" s="33">
        <v>0.01</v>
      </c>
      <c r="G202" s="33">
        <v>-0.03</v>
      </c>
      <c r="H202" s="33">
        <v>0.19</v>
      </c>
      <c r="I202" s="33">
        <v>7.0000000000000007E-2</v>
      </c>
    </row>
    <row r="203" spans="1:9" x14ac:dyDescent="0.2">
      <c r="A203" s="30" t="s">
        <v>113</v>
      </c>
      <c r="B203" s="29" t="s">
        <v>220</v>
      </c>
      <c r="C203" s="29" t="s">
        <v>220</v>
      </c>
      <c r="D203" s="29" t="s">
        <v>220</v>
      </c>
      <c r="E203" s="29" t="s">
        <v>220</v>
      </c>
      <c r="F203" s="29">
        <v>0.03</v>
      </c>
      <c r="G203" s="29">
        <v>-0.01</v>
      </c>
      <c r="H203" s="29">
        <v>0.21</v>
      </c>
      <c r="I203" s="29">
        <v>0.06</v>
      </c>
    </row>
    <row r="204" spans="1:9" x14ac:dyDescent="0.2">
      <c r="A204" s="30" t="s">
        <v>114</v>
      </c>
      <c r="B204" s="29" t="s">
        <v>220</v>
      </c>
      <c r="C204" s="29" t="s">
        <v>220</v>
      </c>
      <c r="D204" s="29" t="s">
        <v>220</v>
      </c>
      <c r="E204" s="29" t="s">
        <v>220</v>
      </c>
      <c r="F204" s="29">
        <v>-0.18</v>
      </c>
      <c r="G204" s="29">
        <v>-0.25</v>
      </c>
      <c r="H204" s="29">
        <v>0.17</v>
      </c>
      <c r="I204" s="29">
        <v>-0.03</v>
      </c>
    </row>
    <row r="205" spans="1:9" x14ac:dyDescent="0.2">
      <c r="A205" s="30" t="s">
        <v>115</v>
      </c>
      <c r="B205" s="29" t="s">
        <v>220</v>
      </c>
      <c r="C205" s="29" t="s">
        <v>220</v>
      </c>
      <c r="D205" s="29" t="s">
        <v>220</v>
      </c>
      <c r="E205" s="29" t="s">
        <v>220</v>
      </c>
      <c r="F205" s="29">
        <v>-0.14000000000000001</v>
      </c>
      <c r="G205" s="29">
        <v>0.04</v>
      </c>
      <c r="H205" s="29">
        <v>0.16</v>
      </c>
      <c r="I205" s="29">
        <v>-0.16</v>
      </c>
    </row>
    <row r="206" spans="1:9" x14ac:dyDescent="0.2">
      <c r="A206" s="30" t="s">
        <v>121</v>
      </c>
      <c r="B206" s="29" t="s">
        <v>220</v>
      </c>
      <c r="C206" s="29" t="s">
        <v>220</v>
      </c>
      <c r="D206" s="29" t="s">
        <v>220</v>
      </c>
      <c r="E206" s="29" t="s">
        <v>220</v>
      </c>
      <c r="F206" s="29">
        <v>0.03</v>
      </c>
      <c r="G206" s="29">
        <v>-0.15</v>
      </c>
      <c r="H206" s="29">
        <v>-0.04</v>
      </c>
      <c r="I206" s="29">
        <v>0.42</v>
      </c>
    </row>
    <row r="207" spans="1:9" x14ac:dyDescent="0.2">
      <c r="A207" s="28" t="s">
        <v>108</v>
      </c>
      <c r="B207" s="29">
        <v>0</v>
      </c>
      <c r="C207" s="63">
        <v>0</v>
      </c>
      <c r="D207" s="29">
        <v>0</v>
      </c>
      <c r="E207" s="29">
        <v>0</v>
      </c>
      <c r="F207" s="29">
        <v>0</v>
      </c>
      <c r="G207" s="29">
        <v>0</v>
      </c>
      <c r="H207" s="29">
        <v>0</v>
      </c>
      <c r="I207" s="29">
        <v>0</v>
      </c>
    </row>
    <row r="208" spans="1:9" ht="16" thickBot="1" x14ac:dyDescent="0.25">
      <c r="A208" s="31" t="s">
        <v>105</v>
      </c>
      <c r="B208" s="35">
        <v>0.1</v>
      </c>
      <c r="C208" s="64">
        <v>0.06</v>
      </c>
      <c r="D208" s="35">
        <v>0.06</v>
      </c>
      <c r="E208" s="35">
        <v>0.06</v>
      </c>
      <c r="F208" s="35">
        <v>7.0000000000000007E-2</v>
      </c>
      <c r="G208" s="35">
        <v>-0.04</v>
      </c>
      <c r="H208" s="35">
        <v>0.19</v>
      </c>
      <c r="I208" s="35">
        <v>0.06</v>
      </c>
    </row>
    <row r="209" customFormat="1"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05"/>
  <sheetViews>
    <sheetView workbookViewId="0">
      <selection activeCell="A9" sqref="A9"/>
    </sheetView>
  </sheetViews>
  <sheetFormatPr baseColWidth="10" defaultColWidth="8.83203125" defaultRowHeight="15" x14ac:dyDescent="0.2"/>
  <cols>
    <col min="1" max="1" width="48.83203125" customWidth="1"/>
    <col min="2" max="14" width="11.83203125" customWidth="1"/>
  </cols>
  <sheetData>
    <row r="1" spans="1:14"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4" x14ac:dyDescent="0.2">
      <c r="A2" s="38" t="s">
        <v>128</v>
      </c>
      <c r="B2" s="38"/>
      <c r="C2" s="38"/>
      <c r="D2" s="38"/>
      <c r="E2" s="38"/>
      <c r="F2" s="38"/>
      <c r="G2" s="38"/>
      <c r="H2" s="38"/>
      <c r="I2" s="38"/>
      <c r="J2" s="37"/>
      <c r="K2" s="37"/>
      <c r="L2" s="37"/>
      <c r="M2" s="37"/>
      <c r="N2" s="37"/>
    </row>
    <row r="3" spans="1:14" x14ac:dyDescent="0.2">
      <c r="A3" s="39" t="s">
        <v>139</v>
      </c>
      <c r="B3">
        <f>[2]Historicals!B136</f>
        <v>30601</v>
      </c>
      <c r="C3">
        <f>[2]Historicals!C136</f>
        <v>32376</v>
      </c>
      <c r="D3">
        <f>[2]Historicals!D136</f>
        <v>34350</v>
      </c>
      <c r="E3">
        <f>[2]Historicals!E136</f>
        <v>36397</v>
      </c>
      <c r="F3">
        <f>[2]Historicals!F136</f>
        <v>39117</v>
      </c>
      <c r="G3">
        <f>[2]Historicals!G136</f>
        <v>37403</v>
      </c>
      <c r="H3">
        <f>[2]Historicals!H136</f>
        <v>44538</v>
      </c>
      <c r="I3">
        <f>[2]Historicals!I136</f>
        <v>46710</v>
      </c>
      <c r="J3" s="65">
        <f>I3*(1+I4)</f>
        <v>48987.922672773813</v>
      </c>
      <c r="K3" s="65">
        <f t="shared" ref="K3:N3" si="2">J3*(1+J4)</f>
        <v>51376.933585820305</v>
      </c>
      <c r="L3" s="65">
        <f t="shared" si="2"/>
        <v>53882.450217649348</v>
      </c>
      <c r="M3" s="65">
        <f t="shared" si="2"/>
        <v>56510.154242812903</v>
      </c>
      <c r="N3" s="65">
        <f t="shared" si="2"/>
        <v>59266.004416044518</v>
      </c>
    </row>
    <row r="4" spans="1:14" x14ac:dyDescent="0.2">
      <c r="A4" s="40" t="s">
        <v>129</v>
      </c>
      <c r="B4" s="65">
        <f>[2]Historicals!B208</f>
        <v>0.1</v>
      </c>
      <c r="C4" s="65">
        <f>+IFERROR(C3/B3-1,"nm")</f>
        <v>5.8004640371229765E-2</v>
      </c>
      <c r="D4" s="65">
        <f t="shared" ref="D4:I4" si="3">+IFERROR(D3/C3-1,"nm")</f>
        <v>6.0971089696071123E-2</v>
      </c>
      <c r="E4" s="65">
        <f t="shared" si="3"/>
        <v>5.95924308588065E-2</v>
      </c>
      <c r="F4" s="65">
        <f t="shared" si="3"/>
        <v>7.4731433909388079E-2</v>
      </c>
      <c r="G4" s="65">
        <f t="shared" si="3"/>
        <v>-4.3817266150267153E-2</v>
      </c>
      <c r="H4" s="65">
        <f t="shared" si="3"/>
        <v>0.19076009945726269</v>
      </c>
      <c r="I4" s="65">
        <f t="shared" si="3"/>
        <v>4.8767344739323759E-2</v>
      </c>
      <c r="J4" s="65">
        <f>+IFERROR(J3/I3-1,"nm")</f>
        <v>4.8767344739323759E-2</v>
      </c>
      <c r="K4" s="65">
        <f t="shared" ref="K4:N4" si="4">+IFERROR(K3/J3-1,"nm")</f>
        <v>4.8767344739323759E-2</v>
      </c>
      <c r="L4" s="65">
        <f t="shared" si="4"/>
        <v>4.8767344739323759E-2</v>
      </c>
      <c r="M4" s="65">
        <f t="shared" si="4"/>
        <v>4.8767344739323759E-2</v>
      </c>
      <c r="N4" s="65">
        <f t="shared" si="4"/>
        <v>4.8767344739323759E-2</v>
      </c>
    </row>
    <row r="5" spans="1:14" x14ac:dyDescent="0.2">
      <c r="A5" s="39" t="s">
        <v>130</v>
      </c>
      <c r="B5" s="65">
        <f>[2]Historicals!B147+[2]Historicals!B180</f>
        <v>4839</v>
      </c>
      <c r="C5" s="65">
        <f>[2]Historicals!C147+[2]Historicals!C180</f>
        <v>5291</v>
      </c>
      <c r="D5" s="65">
        <f>[2]Historicals!D147+[2]Historicals!D180</f>
        <v>5651</v>
      </c>
      <c r="E5" s="65">
        <f>[2]Historicals!E147+[2]Historicals!E180</f>
        <v>5126</v>
      </c>
      <c r="F5" s="65">
        <f>[2]Historicals!F147+[2]Historicals!F180</f>
        <v>5555</v>
      </c>
      <c r="G5" s="65">
        <f>[2]Historicals!G147+[2]Historicals!G180</f>
        <v>3697</v>
      </c>
      <c r="H5" s="65">
        <f>[2]Historicals!H147+[2]Historicals!H180</f>
        <v>7667</v>
      </c>
      <c r="I5" s="65">
        <f>[2]Historicals!I147+[2]Historicals!I180</f>
        <v>7573</v>
      </c>
      <c r="J5" s="65">
        <f>I5*(1+I6)</f>
        <v>7480.152471631669</v>
      </c>
      <c r="K5" s="65">
        <f t="shared" ref="K5:N5" si="5">J5*(1+J6)</f>
        <v>7388.4432852049868</v>
      </c>
      <c r="L5" s="65">
        <f t="shared" si="5"/>
        <v>7297.8584842646887</v>
      </c>
      <c r="M5" s="65">
        <f t="shared" si="5"/>
        <v>7208.3842834663483</v>
      </c>
      <c r="N5" s="65">
        <f t="shared" si="5"/>
        <v>7120.0070664784998</v>
      </c>
    </row>
    <row r="6" spans="1:14" x14ac:dyDescent="0.2">
      <c r="A6" s="40" t="s">
        <v>129</v>
      </c>
      <c r="B6" s="65" t="str">
        <f>IFERROR(B5/A5-1,"nm")</f>
        <v>nm</v>
      </c>
      <c r="C6" s="65">
        <f t="shared" ref="C6:N6" si="6">IFERROR(C5/B5-1,"nm")</f>
        <v>9.3407728869601137E-2</v>
      </c>
      <c r="D6" s="65">
        <f t="shared" si="6"/>
        <v>6.8040068040068125E-2</v>
      </c>
      <c r="E6" s="65">
        <f t="shared" si="6"/>
        <v>-9.2903910812245583E-2</v>
      </c>
      <c r="F6" s="65">
        <f t="shared" si="6"/>
        <v>8.3690987124463545E-2</v>
      </c>
      <c r="G6" s="65">
        <f t="shared" si="6"/>
        <v>-0.3344734473447345</v>
      </c>
      <c r="H6" s="65">
        <f t="shared" si="6"/>
        <v>1.0738436570192049</v>
      </c>
      <c r="I6" s="65">
        <f t="shared" si="6"/>
        <v>-1.2260336507108338E-2</v>
      </c>
      <c r="J6" s="65">
        <f t="shared" si="6"/>
        <v>-1.2260336507108338E-2</v>
      </c>
      <c r="K6" s="65">
        <f t="shared" si="6"/>
        <v>-1.2260336507108338E-2</v>
      </c>
      <c r="L6" s="65">
        <f t="shared" si="6"/>
        <v>-1.2260336507108338E-2</v>
      </c>
      <c r="M6" s="65">
        <f t="shared" si="6"/>
        <v>-1.2260336507108338E-2</v>
      </c>
      <c r="N6" s="65">
        <f t="shared" si="6"/>
        <v>-1.2260336507108338E-2</v>
      </c>
    </row>
    <row r="7" spans="1:14" x14ac:dyDescent="0.2">
      <c r="A7" s="40" t="s">
        <v>131</v>
      </c>
      <c r="B7" s="65">
        <f>IFERROR(B5/B3,"nm")</f>
        <v>0.15813208718669325</v>
      </c>
      <c r="C7" s="65">
        <f t="shared" ref="C7:N7" si="7">IFERROR(C5/C3,"nm")</f>
        <v>0.16342352359772672</v>
      </c>
      <c r="D7" s="65">
        <f t="shared" si="7"/>
        <v>0.16451237263464338</v>
      </c>
      <c r="E7" s="65">
        <f t="shared" si="7"/>
        <v>0.14083578316894249</v>
      </c>
      <c r="F7" s="65">
        <f t="shared" si="7"/>
        <v>0.14200986783240024</v>
      </c>
      <c r="G7" s="65">
        <f t="shared" si="7"/>
        <v>9.8842338849824879E-2</v>
      </c>
      <c r="H7" s="65">
        <f t="shared" si="7"/>
        <v>0.17214513449189456</v>
      </c>
      <c r="I7" s="65">
        <f t="shared" si="7"/>
        <v>0.16212802397773496</v>
      </c>
      <c r="J7" s="65">
        <f t="shared" si="7"/>
        <v>0.15269380825958026</v>
      </c>
      <c r="K7" s="65">
        <f t="shared" si="7"/>
        <v>0.14380856873957437</v>
      </c>
      <c r="L7" s="65">
        <f t="shared" si="7"/>
        <v>0.13544036054014216</v>
      </c>
      <c r="M7" s="65">
        <f t="shared" si="7"/>
        <v>0.12755909765337667</v>
      </c>
      <c r="N7" s="65">
        <f t="shared" si="7"/>
        <v>0.12013644477357358</v>
      </c>
    </row>
    <row r="8" spans="1:14" x14ac:dyDescent="0.2">
      <c r="A8" s="39" t="s">
        <v>132</v>
      </c>
      <c r="B8" s="65">
        <f>[2]Historicals!B177</f>
        <v>513</v>
      </c>
      <c r="C8" s="65">
        <f>[2]Historicals!C177</f>
        <v>538</v>
      </c>
      <c r="D8" s="65">
        <f>[2]Historicals!D177</f>
        <v>587</v>
      </c>
      <c r="E8" s="65">
        <f>[2]Historicals!E177</f>
        <v>604</v>
      </c>
      <c r="F8" s="65">
        <f>[2]Historicals!F177</f>
        <v>558</v>
      </c>
      <c r="G8" s="65">
        <f>[2]Historicals!G177</f>
        <v>584</v>
      </c>
      <c r="H8" s="65">
        <f>[2]Historicals!H177</f>
        <v>577</v>
      </c>
      <c r="I8" s="65">
        <f>[2]Historicals!I177</f>
        <v>561</v>
      </c>
      <c r="J8" s="65">
        <f>I8*(1+I9)</f>
        <v>545.44367417677643</v>
      </c>
      <c r="K8" s="65">
        <f t="shared" ref="K8:N8" si="8">J8*(1+J9)</f>
        <v>530.31871960688318</v>
      </c>
      <c r="L8" s="65">
        <f t="shared" si="8"/>
        <v>515.61317452246351</v>
      </c>
      <c r="M8" s="65">
        <f t="shared" si="8"/>
        <v>501.31540885112997</v>
      </c>
      <c r="N8" s="65">
        <f t="shared" si="8"/>
        <v>487.41411501816964</v>
      </c>
    </row>
    <row r="9" spans="1:14" x14ac:dyDescent="0.2">
      <c r="A9" s="40" t="s">
        <v>129</v>
      </c>
      <c r="B9" s="65" t="str">
        <f>+IFERROR(B8/A8-1,"nm")</f>
        <v>nm</v>
      </c>
      <c r="C9" s="65">
        <f t="shared" ref="C9:N9" si="9">+IFERROR(C8/B8-1,"nm")</f>
        <v>4.8732943469785628E-2</v>
      </c>
      <c r="D9" s="65">
        <f t="shared" si="9"/>
        <v>9.1078066914498157E-2</v>
      </c>
      <c r="E9" s="65">
        <f t="shared" si="9"/>
        <v>2.8960817717206044E-2</v>
      </c>
      <c r="F9" s="65">
        <f t="shared" si="9"/>
        <v>-7.6158940397350938E-2</v>
      </c>
      <c r="G9" s="65">
        <f t="shared" si="9"/>
        <v>4.6594982078853153E-2</v>
      </c>
      <c r="H9" s="65">
        <f t="shared" si="9"/>
        <v>-1.1986301369863006E-2</v>
      </c>
      <c r="I9" s="65">
        <f t="shared" si="9"/>
        <v>-2.7729636048526851E-2</v>
      </c>
      <c r="J9" s="65">
        <f t="shared" si="9"/>
        <v>-2.7729636048526851E-2</v>
      </c>
      <c r="K9" s="65">
        <f t="shared" si="9"/>
        <v>-2.7729636048526851E-2</v>
      </c>
      <c r="L9" s="65">
        <f t="shared" si="9"/>
        <v>-2.7729636048526962E-2</v>
      </c>
      <c r="M9" s="65">
        <f t="shared" si="9"/>
        <v>-2.7729636048526962E-2</v>
      </c>
      <c r="N9" s="65">
        <f t="shared" si="9"/>
        <v>-2.7729636048526962E-2</v>
      </c>
    </row>
    <row r="10" spans="1:14" x14ac:dyDescent="0.2">
      <c r="A10" s="40" t="s">
        <v>133</v>
      </c>
      <c r="B10" s="65">
        <f>IFERROR(B8/B3,"nm")</f>
        <v>1.6764158034051176E-2</v>
      </c>
      <c r="C10" s="65">
        <f t="shared" ref="C10:N10" si="10">IFERROR(C8/C3,"nm")</f>
        <v>1.6617247343711391E-2</v>
      </c>
      <c r="D10" s="65">
        <f t="shared" si="10"/>
        <v>1.7088791848617176E-2</v>
      </c>
      <c r="E10" s="65">
        <f t="shared" si="10"/>
        <v>1.6594774294584717E-2</v>
      </c>
      <c r="F10" s="65">
        <f t="shared" si="10"/>
        <v>1.4264897614847765E-2</v>
      </c>
      <c r="G10" s="65">
        <f t="shared" si="10"/>
        <v>1.5613720824532792E-2</v>
      </c>
      <c r="H10" s="65">
        <f t="shared" si="10"/>
        <v>1.2955229242444653E-2</v>
      </c>
      <c r="I10" s="65">
        <f t="shared" si="10"/>
        <v>1.2010276172125883E-2</v>
      </c>
      <c r="J10" s="65">
        <f t="shared" si="10"/>
        <v>1.1134247880241706E-2</v>
      </c>
      <c r="K10" s="65">
        <f t="shared" si="10"/>
        <v>1.032211700063874E-2</v>
      </c>
      <c r="L10" s="65">
        <f t="shared" si="10"/>
        <v>9.5692228627267013E-3</v>
      </c>
      <c r="M10" s="65">
        <f t="shared" si="10"/>
        <v>8.8712447447422856E-3</v>
      </c>
      <c r="N10" s="65">
        <f t="shared" si="10"/>
        <v>8.2241770779171459E-3</v>
      </c>
    </row>
    <row r="11" spans="1:14" x14ac:dyDescent="0.2">
      <c r="A11" s="39" t="s">
        <v>134</v>
      </c>
      <c r="B11" s="65">
        <f>[2]Historicals!B147</f>
        <v>4233</v>
      </c>
      <c r="C11" s="65">
        <f>[2]Historicals!C147</f>
        <v>4642</v>
      </c>
      <c r="D11" s="65">
        <f>[2]Historicals!D147</f>
        <v>4945</v>
      </c>
      <c r="E11" s="65">
        <f>[2]Historicals!E147</f>
        <v>4379</v>
      </c>
      <c r="F11" s="65">
        <f>[2]Historicals!F147</f>
        <v>4850</v>
      </c>
      <c r="G11" s="65">
        <f>[2]Historicals!G147</f>
        <v>2976</v>
      </c>
      <c r="H11" s="65">
        <f>[2]Historicals!H147</f>
        <v>6923</v>
      </c>
      <c r="I11" s="65">
        <f>[2]Historicals!I147</f>
        <v>6856</v>
      </c>
      <c r="J11" s="65">
        <f>I11*(1+I12)</f>
        <v>6355.9240747604881</v>
      </c>
      <c r="K11" s="65">
        <f t="shared" ref="K11:N11" si="11">J11*(1+J12)</f>
        <v>5892.3236353733901</v>
      </c>
      <c r="L11" s="65">
        <f t="shared" si="11"/>
        <v>5462.5381637033215</v>
      </c>
      <c r="M11" s="65">
        <f t="shared" si="11"/>
        <v>5064.1011995303206</v>
      </c>
      <c r="N11" s="65">
        <f t="shared" si="11"/>
        <v>4694.726185985739</v>
      </c>
    </row>
    <row r="12" spans="1:14" x14ac:dyDescent="0.2">
      <c r="A12" s="40" t="s">
        <v>129</v>
      </c>
      <c r="B12" s="65" t="str">
        <f>IFERROR(B10/A10-1,"nm")</f>
        <v>nm</v>
      </c>
      <c r="C12" s="65">
        <f t="shared" ref="C12:N12" si="12">IFERROR(C10/B10-1,"nm")</f>
        <v>-8.7633801853562732E-3</v>
      </c>
      <c r="D12" s="65">
        <f t="shared" si="12"/>
        <v>2.8376812064739187E-2</v>
      </c>
      <c r="E12" s="65">
        <f t="shared" si="12"/>
        <v>-2.8908863681456509E-2</v>
      </c>
      <c r="F12" s="65">
        <f t="shared" si="12"/>
        <v>-0.14039821442447986</v>
      </c>
      <c r="G12" s="65">
        <f t="shared" si="12"/>
        <v>9.4555407693994953E-2</v>
      </c>
      <c r="H12" s="65">
        <f t="shared" si="12"/>
        <v>-0.17026637096719632</v>
      </c>
      <c r="I12" s="65">
        <f t="shared" si="12"/>
        <v>-7.2939895746719885E-2</v>
      </c>
      <c r="J12" s="65">
        <f t="shared" si="12"/>
        <v>-7.2939895746719996E-2</v>
      </c>
      <c r="K12" s="65">
        <f t="shared" si="12"/>
        <v>-7.2939895746719885E-2</v>
      </c>
      <c r="L12" s="65">
        <f t="shared" si="12"/>
        <v>-7.2939895746720218E-2</v>
      </c>
      <c r="M12" s="65">
        <f t="shared" si="12"/>
        <v>-7.2939895746720107E-2</v>
      </c>
      <c r="N12" s="65">
        <f t="shared" si="12"/>
        <v>-7.2939895746719996E-2</v>
      </c>
    </row>
    <row r="13" spans="1:14" x14ac:dyDescent="0.2">
      <c r="A13" s="40" t="s">
        <v>131</v>
      </c>
      <c r="B13" s="65">
        <f>IFERROR(B11/B3,"nm")</f>
        <v>0.13832881278389594</v>
      </c>
      <c r="C13" s="65">
        <f t="shared" ref="C13:N13" si="13">IFERROR(C11/C3,"nm")</f>
        <v>0.14337781072399308</v>
      </c>
      <c r="D13" s="65">
        <f t="shared" si="13"/>
        <v>0.14395924308588065</v>
      </c>
      <c r="E13" s="65">
        <f t="shared" si="13"/>
        <v>0.12031211363573921</v>
      </c>
      <c r="F13" s="65">
        <f t="shared" si="13"/>
        <v>0.12398701331901731</v>
      </c>
      <c r="G13" s="65">
        <f t="shared" si="13"/>
        <v>7.9565810229126011E-2</v>
      </c>
      <c r="H13" s="65">
        <f t="shared" si="13"/>
        <v>0.1554402981723472</v>
      </c>
      <c r="I13" s="65">
        <f t="shared" si="13"/>
        <v>0.14677799186469706</v>
      </c>
      <c r="J13" s="65">
        <f t="shared" si="13"/>
        <v>0.12974471518656458</v>
      </c>
      <c r="K13" s="65">
        <f t="shared" si="13"/>
        <v>0.11468811437589636</v>
      </c>
      <c r="L13" s="65">
        <f t="shared" si="13"/>
        <v>0.10137880036335192</v>
      </c>
      <c r="M13" s="65">
        <f t="shared" si="13"/>
        <v>8.9614004197739114E-2</v>
      </c>
      <c r="N13" s="65">
        <f t="shared" si="13"/>
        <v>7.9214487837394695E-2</v>
      </c>
    </row>
    <row r="14" spans="1:14" x14ac:dyDescent="0.2">
      <c r="A14" s="39" t="s">
        <v>135</v>
      </c>
      <c r="B14" s="65">
        <f>[2]Historicals!B169</f>
        <v>963</v>
      </c>
      <c r="C14" s="65">
        <f>[2]Historicals!C169</f>
        <v>1143</v>
      </c>
      <c r="D14" s="65">
        <f>[2]Historicals!D169</f>
        <v>1105</v>
      </c>
      <c r="E14" s="65">
        <f>[2]Historicals!E169</f>
        <v>1028</v>
      </c>
      <c r="F14" s="65">
        <f>[2]Historicals!F169</f>
        <v>1119</v>
      </c>
      <c r="G14" s="65">
        <f>[2]Historicals!G169</f>
        <v>1086</v>
      </c>
      <c r="H14" s="65">
        <f>[2]Historicals!H169</f>
        <v>695</v>
      </c>
      <c r="I14" s="65">
        <f>[2]Historicals!I169</f>
        <v>758</v>
      </c>
      <c r="J14" s="65">
        <f>I14*(1+I15)</f>
        <v>826.71079136690651</v>
      </c>
      <c r="K14" s="65">
        <f t="shared" ref="K14:N14" si="14">J14*(1+J15)</f>
        <v>901.65004295843903</v>
      </c>
      <c r="L14" s="65">
        <f t="shared" si="14"/>
        <v>983.38234901078681</v>
      </c>
      <c r="M14" s="65">
        <f t="shared" si="14"/>
        <v>1072.5234828060093</v>
      </c>
      <c r="N14" s="65">
        <f t="shared" si="14"/>
        <v>1169.7450359236764</v>
      </c>
    </row>
    <row r="15" spans="1:14" x14ac:dyDescent="0.2">
      <c r="A15" s="40" t="s">
        <v>129</v>
      </c>
      <c r="B15" s="65" t="str">
        <f>IFERROR(B14/A14-1,"nm")</f>
        <v>nm</v>
      </c>
      <c r="C15" s="65">
        <f t="shared" ref="C15:N15" si="15">IFERROR(C14/B14-1,"nm")</f>
        <v>0.18691588785046731</v>
      </c>
      <c r="D15" s="65">
        <f t="shared" si="15"/>
        <v>-3.3245844269466307E-2</v>
      </c>
      <c r="E15" s="65">
        <f t="shared" si="15"/>
        <v>-6.9683257918552011E-2</v>
      </c>
      <c r="F15" s="65">
        <f t="shared" si="15"/>
        <v>8.8521400778210024E-2</v>
      </c>
      <c r="G15" s="65">
        <f t="shared" si="15"/>
        <v>-2.9490616621983934E-2</v>
      </c>
      <c r="H15" s="65">
        <f t="shared" si="15"/>
        <v>-0.36003683241252304</v>
      </c>
      <c r="I15" s="65">
        <f t="shared" si="15"/>
        <v>9.0647482014388547E-2</v>
      </c>
      <c r="J15" s="65">
        <f t="shared" si="15"/>
        <v>9.0647482014388547E-2</v>
      </c>
      <c r="K15" s="65">
        <f t="shared" si="15"/>
        <v>9.0647482014388547E-2</v>
      </c>
      <c r="L15" s="65">
        <f t="shared" si="15"/>
        <v>9.0647482014388547E-2</v>
      </c>
      <c r="M15" s="65">
        <f t="shared" si="15"/>
        <v>9.0647482014388547E-2</v>
      </c>
      <c r="N15" s="65">
        <f t="shared" si="15"/>
        <v>9.0647482014388547E-2</v>
      </c>
    </row>
    <row r="16" spans="1:14" x14ac:dyDescent="0.2">
      <c r="A16" s="40" t="s">
        <v>133</v>
      </c>
      <c r="B16" s="65">
        <f>IFERROR(B14/B3,"nm")</f>
        <v>3.146955981830659E-2</v>
      </c>
      <c r="C16" s="65">
        <f t="shared" ref="C16:N16" si="16">IFERROR(C14/C3,"nm")</f>
        <v>3.5303928836174947E-2</v>
      </c>
      <c r="D16" s="65">
        <f t="shared" si="16"/>
        <v>3.2168850072780204E-2</v>
      </c>
      <c r="E16" s="65">
        <f t="shared" si="16"/>
        <v>2.8244086051048164E-2</v>
      </c>
      <c r="F16" s="65">
        <f t="shared" si="16"/>
        <v>2.8606488227624818E-2</v>
      </c>
      <c r="G16" s="65">
        <f t="shared" si="16"/>
        <v>2.9035104136031869E-2</v>
      </c>
      <c r="H16" s="65">
        <f t="shared" si="16"/>
        <v>1.5604652207104046E-2</v>
      </c>
      <c r="I16" s="65">
        <f t="shared" si="16"/>
        <v>1.6227788482123744E-2</v>
      </c>
      <c r="J16" s="65">
        <f t="shared" si="16"/>
        <v>1.6875808286240527E-2</v>
      </c>
      <c r="K16" s="65">
        <f t="shared" si="16"/>
        <v>1.754970528656246E-2</v>
      </c>
      <c r="L16" s="65">
        <f t="shared" si="16"/>
        <v>1.8250512830032314E-2</v>
      </c>
      <c r="M16" s="65">
        <f t="shared" si="16"/>
        <v>1.8979305527951473E-2</v>
      </c>
      <c r="N16" s="65">
        <f t="shared" si="16"/>
        <v>1.9737200903778195E-2</v>
      </c>
    </row>
    <row r="17" spans="1:14" x14ac:dyDescent="0.2">
      <c r="A17" s="41" t="s">
        <v>100</v>
      </c>
      <c r="B17" s="41"/>
      <c r="C17" s="41"/>
      <c r="D17" s="41"/>
      <c r="E17" s="41"/>
      <c r="F17" s="41"/>
      <c r="G17" s="41"/>
      <c r="H17" s="41"/>
      <c r="I17" s="41"/>
      <c r="J17" s="37"/>
      <c r="K17" s="37"/>
      <c r="L17" s="37"/>
      <c r="M17" s="37"/>
      <c r="N17" s="37"/>
    </row>
    <row r="18" spans="1:14" x14ac:dyDescent="0.2">
      <c r="A18" s="9" t="s">
        <v>136</v>
      </c>
      <c r="B18" s="66">
        <f>+[2]Historicals!B112</f>
        <v>13740</v>
      </c>
      <c r="C18" s="66">
        <f>+[2]Historicals!C112</f>
        <v>14764</v>
      </c>
      <c r="D18" s="66">
        <f>+[2]Historicals!D112</f>
        <v>15216</v>
      </c>
      <c r="E18" s="66">
        <f>+[2]Historicals!E112</f>
        <v>14855</v>
      </c>
      <c r="F18" s="66">
        <f>+[2]Historicals!F112</f>
        <v>15902</v>
      </c>
      <c r="G18" s="66">
        <f>+[2]Historicals!G112</f>
        <v>14484</v>
      </c>
      <c r="H18" s="66">
        <f>+[2]Historicals!H112</f>
        <v>17179</v>
      </c>
      <c r="I18" s="66">
        <f>+[2]Historicals!I112</f>
        <v>18353</v>
      </c>
      <c r="J18" s="66">
        <f>I18*(1+I19)</f>
        <v>19607.230281157226</v>
      </c>
      <c r="K18" s="66">
        <f t="shared" ref="K18:N18" si="17">J18*(1+J19)</f>
        <v>20947.173720826508</v>
      </c>
      <c r="L18" s="66">
        <f t="shared" si="17"/>
        <v>22378.687892096681</v>
      </c>
      <c r="M18" s="66">
        <f t="shared" si="17"/>
        <v>23908.030670216565</v>
      </c>
      <c r="N18" s="66">
        <f t="shared" si="17"/>
        <v>25541.887588944912</v>
      </c>
    </row>
    <row r="19" spans="1:14" x14ac:dyDescent="0.2">
      <c r="A19" s="42" t="s">
        <v>129</v>
      </c>
      <c r="B19" s="67" t="str">
        <f t="shared" ref="B19:H19" si="18">+IFERROR(B18/A18-1,"nm")</f>
        <v>nm</v>
      </c>
      <c r="C19" s="67">
        <f>+IFERROR(C18/B18-1,"nm")</f>
        <v>7.4526928675400228E-2</v>
      </c>
      <c r="D19" s="67">
        <f t="shared" si="18"/>
        <v>3.0615009482525046E-2</v>
      </c>
      <c r="E19" s="67">
        <f t="shared" si="18"/>
        <v>-2.372502628811779E-2</v>
      </c>
      <c r="F19" s="67">
        <f t="shared" si="18"/>
        <v>7.0481319421070276E-2</v>
      </c>
      <c r="G19" s="67">
        <f t="shared" si="18"/>
        <v>-8.9171173437303519E-2</v>
      </c>
      <c r="H19" s="67">
        <f t="shared" si="18"/>
        <v>0.18606738470035911</v>
      </c>
      <c r="I19" s="67">
        <f>+IFERROR(I18/H18-1,"nm")</f>
        <v>6.8339251411607238E-2</v>
      </c>
      <c r="J19" s="67">
        <f t="shared" ref="J19:N19" si="19">+IFERROR(J18/I18-1,"nm")</f>
        <v>6.8339251411607238E-2</v>
      </c>
      <c r="K19" s="67">
        <f t="shared" si="19"/>
        <v>6.8339251411607238E-2</v>
      </c>
      <c r="L19" s="67">
        <f t="shared" si="19"/>
        <v>6.8339251411607238E-2</v>
      </c>
      <c r="M19" s="67">
        <f t="shared" si="19"/>
        <v>6.8339251411607238E-2</v>
      </c>
      <c r="N19" s="67">
        <f t="shared" si="19"/>
        <v>6.8339251411607238E-2</v>
      </c>
    </row>
    <row r="20" spans="1:14" x14ac:dyDescent="0.2">
      <c r="A20" s="43" t="s">
        <v>113</v>
      </c>
      <c r="B20" s="52">
        <f>+[2]Historicals!B113</f>
        <v>8506</v>
      </c>
      <c r="C20" s="52">
        <f>+[2]Historicals!C113</f>
        <v>9299</v>
      </c>
      <c r="D20" s="52">
        <f>+[2]Historicals!D113</f>
        <v>9684</v>
      </c>
      <c r="E20" s="52">
        <f>+[2]Historicals!E113</f>
        <v>9322</v>
      </c>
      <c r="F20" s="52">
        <f>+[2]Historicals!F113</f>
        <v>10045</v>
      </c>
      <c r="G20" s="52">
        <f>+[2]Historicals!G113</f>
        <v>9329</v>
      </c>
      <c r="H20" s="52">
        <f>+[2]Historicals!H113</f>
        <v>11644</v>
      </c>
      <c r="I20" s="52">
        <f>+[2]Historicals!I113</f>
        <v>12228</v>
      </c>
      <c r="J20" s="52">
        <f>I20*(1+I21)</f>
        <v>12841.290278254894</v>
      </c>
      <c r="K20" s="52">
        <f t="shared" ref="K20:N20" si="20">J20*(1+J21)</f>
        <v>13485.339876545931</v>
      </c>
      <c r="L20" s="52">
        <f t="shared" si="20"/>
        <v>14161.691515836794</v>
      </c>
      <c r="M20" s="52">
        <f t="shared" si="20"/>
        <v>14871.965291622491</v>
      </c>
      <c r="N20" s="52">
        <f t="shared" si="20"/>
        <v>15617.862554616953</v>
      </c>
    </row>
    <row r="21" spans="1:14" x14ac:dyDescent="0.2">
      <c r="A21" s="42" t="s">
        <v>129</v>
      </c>
      <c r="B21" s="67" t="str">
        <f t="shared" ref="B21:H21" si="21">+IFERROR(B20/A20-1,"nm")</f>
        <v>nm</v>
      </c>
      <c r="C21" s="67">
        <f t="shared" si="21"/>
        <v>9.3228309428638578E-2</v>
      </c>
      <c r="D21" s="67">
        <f t="shared" si="21"/>
        <v>4.1402301322722934E-2</v>
      </c>
      <c r="E21" s="67">
        <f t="shared" si="21"/>
        <v>-3.7381247418422192E-2</v>
      </c>
      <c r="F21" s="67">
        <f t="shared" si="21"/>
        <v>7.755846384895948E-2</v>
      </c>
      <c r="G21" s="67">
        <f t="shared" si="21"/>
        <v>-7.1279243404678949E-2</v>
      </c>
      <c r="H21" s="67">
        <f t="shared" si="21"/>
        <v>0.24815092721620746</v>
      </c>
      <c r="I21" s="67">
        <f>+IFERROR(I20/H20-1,"nm")</f>
        <v>5.0154586052902683E-2</v>
      </c>
      <c r="J21" s="67">
        <f t="shared" ref="J21:N21" si="22">+IFERROR(J20/I20-1,"nm")</f>
        <v>5.0154586052902683E-2</v>
      </c>
      <c r="K21" s="67">
        <f t="shared" si="22"/>
        <v>5.0154586052902683E-2</v>
      </c>
      <c r="L21" s="67">
        <f t="shared" si="22"/>
        <v>5.0154586052902683E-2</v>
      </c>
      <c r="M21" s="67">
        <f t="shared" si="22"/>
        <v>5.0154586052902683E-2</v>
      </c>
      <c r="N21" s="67">
        <f t="shared" si="22"/>
        <v>5.0154586052902683E-2</v>
      </c>
    </row>
    <row r="22" spans="1:14" x14ac:dyDescent="0.2">
      <c r="A22" s="42" t="s">
        <v>137</v>
      </c>
      <c r="B22" s="67">
        <f>+[2]Historicals!B185</f>
        <v>0.13</v>
      </c>
      <c r="C22" s="67">
        <f>+[2]Historicals!C185</f>
        <v>0.09</v>
      </c>
      <c r="D22" s="67">
        <f>+[2]Historicals!D185</f>
        <v>0.04</v>
      </c>
      <c r="E22" s="67">
        <f>+[2]Historicals!E185</f>
        <v>-0.04</v>
      </c>
      <c r="F22" s="67">
        <f>+[2]Historicals!F185</f>
        <v>0.08</v>
      </c>
      <c r="G22" s="67">
        <f>+[2]Historicals!G185</f>
        <v>-7.0000000000000007E-2</v>
      </c>
      <c r="H22" s="67">
        <f>+[2]Historicals!H185</f>
        <v>0.25</v>
      </c>
      <c r="I22" s="67">
        <f>+[2]Historicals!I185</f>
        <v>0.05</v>
      </c>
      <c r="J22" s="67">
        <f>+[2]Historicals!J180</f>
        <v>0</v>
      </c>
      <c r="K22" s="67">
        <f>+[2]Historicals!K180</f>
        <v>0</v>
      </c>
      <c r="L22" s="67">
        <f>+[2]Historicals!L180</f>
        <v>0</v>
      </c>
      <c r="M22" s="67">
        <f>+[2]Historicals!M180</f>
        <v>0</v>
      </c>
      <c r="N22" s="67">
        <f>+[2]Historicals!N180</f>
        <v>0</v>
      </c>
    </row>
    <row r="23" spans="1:14" x14ac:dyDescent="0.2">
      <c r="A23" s="42" t="s">
        <v>138</v>
      </c>
      <c r="B23" s="67" t="str">
        <f t="shared" ref="B23:H23" si="23">+IFERROR(B21-B22,"nm")</f>
        <v>nm</v>
      </c>
      <c r="C23" s="67">
        <f t="shared" si="23"/>
        <v>3.2283094286385816E-3</v>
      </c>
      <c r="D23" s="67">
        <f t="shared" si="23"/>
        <v>1.4023013227229333E-3</v>
      </c>
      <c r="E23" s="67">
        <f t="shared" si="23"/>
        <v>2.6187525815778087E-3</v>
      </c>
      <c r="F23" s="67">
        <f t="shared" si="23"/>
        <v>-2.4415361510405215E-3</v>
      </c>
      <c r="G23" s="67">
        <f t="shared" si="23"/>
        <v>-1.2792434046789425E-3</v>
      </c>
      <c r="H23" s="67">
        <f t="shared" si="23"/>
        <v>-1.849072783792538E-3</v>
      </c>
      <c r="I23" s="67">
        <f>+IFERROR(I21-I22,"nm")</f>
        <v>1.5458605290268046E-4</v>
      </c>
      <c r="J23" s="67">
        <f t="shared" ref="J23:M23" si="24">+IFERROR(J21-J22,"nm")</f>
        <v>5.0154586052902683E-2</v>
      </c>
      <c r="K23" s="67">
        <f t="shared" si="24"/>
        <v>5.0154586052902683E-2</v>
      </c>
      <c r="L23" s="67">
        <f t="shared" si="24"/>
        <v>5.0154586052902683E-2</v>
      </c>
      <c r="M23" s="67">
        <f t="shared" si="24"/>
        <v>5.0154586052902683E-2</v>
      </c>
      <c r="N23" s="67">
        <f>+IFERROR(N21-N22,"nm")</f>
        <v>5.0154586052902683E-2</v>
      </c>
    </row>
    <row r="24" spans="1:14" x14ac:dyDescent="0.2">
      <c r="A24" s="43" t="s">
        <v>114</v>
      </c>
      <c r="B24" s="52">
        <f>+[2]Historicals!B114</f>
        <v>4410</v>
      </c>
      <c r="C24" s="52">
        <f>+[2]Historicals!C114</f>
        <v>4746</v>
      </c>
      <c r="D24" s="52">
        <f>+[2]Historicals!D114</f>
        <v>4886</v>
      </c>
      <c r="E24" s="52">
        <f>+[2]Historicals!E114</f>
        <v>4938</v>
      </c>
      <c r="F24" s="52">
        <f>+[2]Historicals!F114</f>
        <v>5260</v>
      </c>
      <c r="G24" s="52">
        <f>+[2]Historicals!G114</f>
        <v>4639</v>
      </c>
      <c r="H24" s="52">
        <f>+[2]Historicals!H114</f>
        <v>5028</v>
      </c>
      <c r="I24" s="52">
        <f>+[2]Historicals!I114</f>
        <v>5492</v>
      </c>
      <c r="J24" s="52">
        <f>I24*(1+I25)</f>
        <v>5998.8194112967376</v>
      </c>
      <c r="K24" s="52">
        <f t="shared" ref="K24:N24" si="25">J24*(1+J25)</f>
        <v>6552.409746786333</v>
      </c>
      <c r="L24" s="52">
        <f t="shared" si="25"/>
        <v>7157.0871776751274</v>
      </c>
      <c r="M24" s="52">
        <f t="shared" si="25"/>
        <v>7817.5661853205638</v>
      </c>
      <c r="N24" s="52">
        <f t="shared" si="25"/>
        <v>8538.9963185721026</v>
      </c>
    </row>
    <row r="25" spans="1:14" x14ac:dyDescent="0.2">
      <c r="A25" s="42" t="s">
        <v>129</v>
      </c>
      <c r="B25" s="67" t="str">
        <f t="shared" ref="B25:H25" si="26">+IFERROR(B24/A24-1,"nm")</f>
        <v>nm</v>
      </c>
      <c r="C25" s="67">
        <f t="shared" si="26"/>
        <v>7.6190476190476142E-2</v>
      </c>
      <c r="D25" s="67">
        <f t="shared" si="26"/>
        <v>2.9498525073746285E-2</v>
      </c>
      <c r="E25" s="67">
        <f t="shared" si="26"/>
        <v>1.0642652476463343E-2</v>
      </c>
      <c r="F25" s="67">
        <f t="shared" si="26"/>
        <v>6.5208586472256025E-2</v>
      </c>
      <c r="G25" s="67">
        <f t="shared" si="26"/>
        <v>-0.11806083650190113</v>
      </c>
      <c r="H25" s="67">
        <f t="shared" si="26"/>
        <v>8.3854278939426541E-2</v>
      </c>
      <c r="I25" s="67">
        <f>+IFERROR(I24/H24-1,"nm")</f>
        <v>9.2283214001591007E-2</v>
      </c>
      <c r="J25" s="67">
        <f t="shared" ref="J25:N25" si="27">+IFERROR(J24/I24-1,"nm")</f>
        <v>9.2283214001591007E-2</v>
      </c>
      <c r="K25" s="67">
        <f t="shared" si="27"/>
        <v>9.2283214001591007E-2</v>
      </c>
      <c r="L25" s="67">
        <f t="shared" si="27"/>
        <v>9.2283214001591007E-2</v>
      </c>
      <c r="M25" s="67">
        <f t="shared" si="27"/>
        <v>9.2283214001591007E-2</v>
      </c>
      <c r="N25" s="67">
        <f t="shared" si="27"/>
        <v>9.2283214001591007E-2</v>
      </c>
    </row>
    <row r="26" spans="1:14" x14ac:dyDescent="0.2">
      <c r="A26" s="42" t="s">
        <v>137</v>
      </c>
      <c r="B26" s="67">
        <f>+[2]Historicals!B184</f>
        <v>0.12</v>
      </c>
      <c r="C26" s="67">
        <f>+[2]Historicals!C184</f>
        <v>7.0000000000000007E-2</v>
      </c>
      <c r="D26" s="67">
        <f>+[2]Historicals!D184</f>
        <v>0.03</v>
      </c>
      <c r="E26" s="67">
        <f>+[2]Historicals!E184</f>
        <v>-0.02</v>
      </c>
      <c r="F26" s="67">
        <f>+[2]Historicals!F184</f>
        <v>7.0000000000000007E-2</v>
      </c>
      <c r="G26" s="67">
        <f>+[2]Historicals!G184</f>
        <v>-0.09</v>
      </c>
      <c r="H26" s="67">
        <f>+[2]Historicals!H184</f>
        <v>0.19</v>
      </c>
      <c r="I26" s="67">
        <f>+[2]Historicals!I184</f>
        <v>7.0000000000000007E-2</v>
      </c>
      <c r="J26" s="67">
        <f>+[2]Historicals!J184</f>
        <v>0</v>
      </c>
      <c r="K26" s="67">
        <f>+[2]Historicals!K184</f>
        <v>0</v>
      </c>
      <c r="L26" s="67">
        <f>+[2]Historicals!L184</f>
        <v>0</v>
      </c>
      <c r="M26" s="67">
        <f>+[2]Historicals!M184</f>
        <v>0</v>
      </c>
      <c r="N26" s="67">
        <f>+[2]Historicals!N184</f>
        <v>0</v>
      </c>
    </row>
    <row r="27" spans="1:14" x14ac:dyDescent="0.2">
      <c r="A27" s="42" t="s">
        <v>138</v>
      </c>
      <c r="B27" s="67" t="str">
        <f t="shared" ref="B27:H27" si="28">+IFERROR(B25-B26,"nm")</f>
        <v>nm</v>
      </c>
      <c r="C27" s="67">
        <f t="shared" si="28"/>
        <v>6.1904761904761352E-3</v>
      </c>
      <c r="D27" s="67">
        <f t="shared" si="28"/>
        <v>-5.0147492625371437E-4</v>
      </c>
      <c r="E27" s="67">
        <f t="shared" si="28"/>
        <v>3.0642652476463344E-2</v>
      </c>
      <c r="F27" s="67">
        <f t="shared" si="28"/>
        <v>-4.7914135277439818E-3</v>
      </c>
      <c r="G27" s="67">
        <f t="shared" si="28"/>
        <v>-2.8060836501901137E-2</v>
      </c>
      <c r="H27" s="67">
        <f t="shared" si="28"/>
        <v>-0.10614572106057346</v>
      </c>
      <c r="I27" s="67">
        <f>+IFERROR(I25-I26,"nm")</f>
        <v>2.2283214001591001E-2</v>
      </c>
      <c r="J27" s="67">
        <f t="shared" ref="J27:N27" si="29">+IFERROR(J25-J26,"nm")</f>
        <v>9.2283214001591007E-2</v>
      </c>
      <c r="K27" s="67">
        <f t="shared" si="29"/>
        <v>9.2283214001591007E-2</v>
      </c>
      <c r="L27" s="67">
        <f t="shared" si="29"/>
        <v>9.2283214001591007E-2</v>
      </c>
      <c r="M27" s="67">
        <f t="shared" si="29"/>
        <v>9.2283214001591007E-2</v>
      </c>
      <c r="N27" s="67">
        <f t="shared" si="29"/>
        <v>9.2283214001591007E-2</v>
      </c>
    </row>
    <row r="28" spans="1:14" x14ac:dyDescent="0.2">
      <c r="A28" s="43" t="s">
        <v>115</v>
      </c>
      <c r="B28" s="52">
        <f>+[2]Historicals!B115</f>
        <v>824</v>
      </c>
      <c r="C28" s="52">
        <f>+[2]Historicals!C115</f>
        <v>719</v>
      </c>
      <c r="D28" s="52">
        <f>+[2]Historicals!D115</f>
        <v>646</v>
      </c>
      <c r="E28" s="52">
        <f>+[2]Historicals!E115</f>
        <v>595</v>
      </c>
      <c r="F28" s="52">
        <f>+[2]Historicals!F115</f>
        <v>597</v>
      </c>
      <c r="G28" s="52">
        <f>+[2]Historicals!G115</f>
        <v>516</v>
      </c>
      <c r="H28" s="52">
        <f>+[2]Historicals!H115</f>
        <v>507</v>
      </c>
      <c r="I28" s="52">
        <f>+[2]Historicals!I115</f>
        <v>633</v>
      </c>
      <c r="J28" s="52">
        <f>'[2]Segmental forecast'!I28*(1+'[2]Segmental forecast'!I29)</f>
        <v>790.31360946745554</v>
      </c>
      <c r="K28" s="52">
        <f>'[2]Segmental forecast'!J28*(1+'[2]Segmental forecast'!J29)</f>
        <v>986.72290886173437</v>
      </c>
      <c r="L28" s="52">
        <f>'[2]Segmental forecast'!K28*(1+'[2]Segmental forecast'!K29)</f>
        <v>1231.9439868037039</v>
      </c>
      <c r="M28" s="52">
        <f>'[2]Segmental forecast'!L28*(1+'[2]Segmental forecast'!L29)</f>
        <v>1538.1075811572871</v>
      </c>
      <c r="N28" s="52">
        <f>'[2]Segmental forecast'!M28*(1+'[2]Segmental forecast'!M29)</f>
        <v>1920.3591693738908</v>
      </c>
    </row>
    <row r="29" spans="1:14" x14ac:dyDescent="0.2">
      <c r="A29" s="42" t="s">
        <v>129</v>
      </c>
      <c r="B29" s="67" t="str">
        <f t="shared" ref="B29:H29" si="30">+IFERROR(B28/A28-1,"nm")</f>
        <v>nm</v>
      </c>
      <c r="C29" s="67">
        <f t="shared" si="30"/>
        <v>-0.12742718446601942</v>
      </c>
      <c r="D29" s="67">
        <f t="shared" si="30"/>
        <v>-0.10152990264255912</v>
      </c>
      <c r="E29" s="67">
        <f t="shared" si="30"/>
        <v>-7.8947368421052655E-2</v>
      </c>
      <c r="F29" s="67">
        <f t="shared" si="30"/>
        <v>3.3613445378151141E-3</v>
      </c>
      <c r="G29" s="67">
        <f t="shared" si="30"/>
        <v>-0.13567839195979903</v>
      </c>
      <c r="H29" s="67">
        <f t="shared" si="30"/>
        <v>-1.744186046511631E-2</v>
      </c>
      <c r="I29" s="67">
        <f>+IFERROR(I28/H28-1,"nm")</f>
        <v>0.24852071005917153</v>
      </c>
      <c r="J29" s="67">
        <f t="shared" ref="J29:N29" si="31">+IFERROR(J28/I28-1,"nm")</f>
        <v>0.24852071005917153</v>
      </c>
      <c r="K29" s="67">
        <f t="shared" si="31"/>
        <v>0.24852071005917153</v>
      </c>
      <c r="L29" s="67">
        <f t="shared" si="31"/>
        <v>0.24852071005917153</v>
      </c>
      <c r="M29" s="67">
        <f t="shared" si="31"/>
        <v>0.24852071005917153</v>
      </c>
      <c r="N29" s="67">
        <f t="shared" si="31"/>
        <v>0.24852071005917153</v>
      </c>
    </row>
    <row r="30" spans="1:14" x14ac:dyDescent="0.2">
      <c r="A30" s="42" t="s">
        <v>137</v>
      </c>
      <c r="B30" s="67">
        <f>+[2]Historicals!B187</f>
        <v>-0.05</v>
      </c>
      <c r="C30" s="67">
        <f>+[2]Historicals!C187</f>
        <v>-0.13</v>
      </c>
      <c r="D30" s="67">
        <f>+[2]Historicals!D187</f>
        <v>-0.1</v>
      </c>
      <c r="E30" s="67">
        <f>+[2]Historicals!E187</f>
        <v>-0.08</v>
      </c>
      <c r="F30" s="67">
        <f>+[2]Historicals!F187</f>
        <v>0</v>
      </c>
      <c r="G30" s="67">
        <f>+[2]Historicals!G187</f>
        <v>-0.14000000000000001</v>
      </c>
      <c r="H30" s="67">
        <f>+[2]Historicals!H187</f>
        <v>-0.02</v>
      </c>
      <c r="I30" s="67">
        <f>+[2]Historicals!I187</f>
        <v>0.25</v>
      </c>
      <c r="J30" s="67">
        <f>+[2]Historicals!J187</f>
        <v>0</v>
      </c>
      <c r="K30" s="67">
        <f>+[2]Historicals!K187</f>
        <v>0</v>
      </c>
      <c r="L30" s="67">
        <f>+[2]Historicals!L187</f>
        <v>0</v>
      </c>
      <c r="M30" s="67">
        <f>+[2]Historicals!M187</f>
        <v>0</v>
      </c>
      <c r="N30" s="67">
        <f>+[2]Historicals!N187</f>
        <v>0</v>
      </c>
    </row>
    <row r="31" spans="1:14" x14ac:dyDescent="0.2">
      <c r="A31" s="42" t="s">
        <v>138</v>
      </c>
      <c r="B31" s="67" t="str">
        <f t="shared" ref="B31:H31" si="32">+IFERROR(B29-B30,"nm")</f>
        <v>nm</v>
      </c>
      <c r="C31" s="67">
        <f t="shared" si="32"/>
        <v>2.572815533980588E-3</v>
      </c>
      <c r="D31" s="67">
        <f t="shared" si="32"/>
        <v>-1.5299026425591167E-3</v>
      </c>
      <c r="E31" s="67">
        <f t="shared" si="32"/>
        <v>1.0526315789473467E-3</v>
      </c>
      <c r="F31" s="67">
        <f t="shared" si="32"/>
        <v>3.3613445378151141E-3</v>
      </c>
      <c r="G31" s="67">
        <f t="shared" si="32"/>
        <v>4.321608040200986E-3</v>
      </c>
      <c r="H31" s="67">
        <f t="shared" si="32"/>
        <v>2.5581395348836904E-3</v>
      </c>
      <c r="I31" s="67">
        <f>+IFERROR(I29-I30,"nm")</f>
        <v>-1.4792899408284654E-3</v>
      </c>
      <c r="J31" s="67">
        <f t="shared" ref="J31:N31" si="33">+IFERROR(J29-J30,"nm")</f>
        <v>0.24852071005917153</v>
      </c>
      <c r="K31" s="67">
        <f t="shared" si="33"/>
        <v>0.24852071005917153</v>
      </c>
      <c r="L31" s="67">
        <f t="shared" si="33"/>
        <v>0.24852071005917153</v>
      </c>
      <c r="M31" s="67">
        <f t="shared" si="33"/>
        <v>0.24852071005917153</v>
      </c>
      <c r="N31" s="67">
        <f t="shared" si="33"/>
        <v>0.24852071005917153</v>
      </c>
    </row>
    <row r="32" spans="1:14" x14ac:dyDescent="0.2">
      <c r="A32" s="9" t="s">
        <v>130</v>
      </c>
      <c r="B32" s="68">
        <f t="shared" ref="B32:H32" si="34">+B38+B35</f>
        <v>4934</v>
      </c>
      <c r="C32" s="68">
        <f t="shared" si="34"/>
        <v>5461</v>
      </c>
      <c r="D32" s="68">
        <f t="shared" si="34"/>
        <v>5332</v>
      </c>
      <c r="E32" s="68">
        <f t="shared" si="34"/>
        <v>5685</v>
      </c>
      <c r="F32" s="68">
        <f t="shared" si="34"/>
        <v>6506</v>
      </c>
      <c r="G32" s="68">
        <f t="shared" si="34"/>
        <v>4794</v>
      </c>
      <c r="H32" s="68">
        <f t="shared" si="34"/>
        <v>8771</v>
      </c>
      <c r="I32" s="68">
        <f>+I38+I35</f>
        <v>8530</v>
      </c>
      <c r="J32" s="68">
        <f>I32*(1+I33)</f>
        <v>8295.6219359252082</v>
      </c>
      <c r="K32" s="68">
        <f t="shared" ref="K32:N32" si="35">J32*(1+J33)</f>
        <v>8067.6838574212779</v>
      </c>
      <c r="L32" s="68">
        <f t="shared" si="35"/>
        <v>7846.0088135678379</v>
      </c>
      <c r="M32" s="68">
        <f t="shared" si="35"/>
        <v>7630.4247155094808</v>
      </c>
      <c r="N32" s="68">
        <f t="shared" si="35"/>
        <v>7420.7642028612318</v>
      </c>
    </row>
    <row r="33" spans="1:15" x14ac:dyDescent="0.2">
      <c r="A33" s="44" t="s">
        <v>129</v>
      </c>
      <c r="B33" s="67" t="str">
        <f t="shared" ref="B33:H33" si="36">+IFERROR(B32/A32-1,"nm")</f>
        <v>nm</v>
      </c>
      <c r="C33" s="67">
        <f t="shared" si="36"/>
        <v>0.1068098905553303</v>
      </c>
      <c r="D33" s="67">
        <f t="shared" si="36"/>
        <v>-2.3622047244094446E-2</v>
      </c>
      <c r="E33" s="67">
        <f t="shared" si="36"/>
        <v>6.6204051012753284E-2</v>
      </c>
      <c r="F33" s="67">
        <f t="shared" si="36"/>
        <v>0.1444151275285841</v>
      </c>
      <c r="G33" s="67">
        <f t="shared" si="36"/>
        <v>-0.26314171533968644</v>
      </c>
      <c r="H33" s="67">
        <f t="shared" si="36"/>
        <v>0.82957863996662495</v>
      </c>
      <c r="I33" s="67">
        <f>+IFERROR(I32/H32-1,"nm")</f>
        <v>-2.7476912552730548E-2</v>
      </c>
      <c r="J33" s="67">
        <f t="shared" ref="J33:N33" si="37">+IFERROR(J32/I32-1,"nm")</f>
        <v>-2.7476912552730548E-2</v>
      </c>
      <c r="K33" s="67">
        <f t="shared" si="37"/>
        <v>-2.7476912552730548E-2</v>
      </c>
      <c r="L33" s="67">
        <f t="shared" si="37"/>
        <v>-2.7476912552730548E-2</v>
      </c>
      <c r="M33" s="67">
        <f t="shared" si="37"/>
        <v>-2.7476912552730659E-2</v>
      </c>
      <c r="N33" s="67">
        <f t="shared" si="37"/>
        <v>-2.7476912552730659E-2</v>
      </c>
      <c r="O33" s="45"/>
    </row>
    <row r="34" spans="1:15" x14ac:dyDescent="0.2">
      <c r="A34" s="44" t="s">
        <v>131</v>
      </c>
      <c r="B34" s="67">
        <f>+IFERROR(B32/B$18,"nm")</f>
        <v>0.35909752547307133</v>
      </c>
      <c r="C34" s="67">
        <f t="shared" ref="C34:N34" si="38">+IFERROR(C32/C$18,"nm")</f>
        <v>0.3698862096992685</v>
      </c>
      <c r="D34" s="67">
        <f t="shared" si="38"/>
        <v>0.35042060988433227</v>
      </c>
      <c r="E34" s="67">
        <f t="shared" si="38"/>
        <v>0.38269942780208682</v>
      </c>
      <c r="F34" s="67">
        <f t="shared" si="38"/>
        <v>0.40913092692743053</v>
      </c>
      <c r="G34" s="67">
        <f t="shared" si="38"/>
        <v>0.33098591549295775</v>
      </c>
      <c r="H34" s="67">
        <f t="shared" si="38"/>
        <v>0.51056522498399204</v>
      </c>
      <c r="I34" s="67">
        <f>+IFERROR(I32/I$18,"nm")</f>
        <v>0.46477415136489947</v>
      </c>
      <c r="J34" s="67">
        <f t="shared" si="38"/>
        <v>0.42308994268799893</v>
      </c>
      <c r="K34" s="67">
        <f t="shared" si="38"/>
        <v>0.3851442664744823</v>
      </c>
      <c r="L34" s="67">
        <f t="shared" si="38"/>
        <v>0.35060182488798891</v>
      </c>
      <c r="M34" s="67">
        <f t="shared" si="38"/>
        <v>0.31915739195596249</v>
      </c>
      <c r="N34" s="67">
        <f t="shared" si="38"/>
        <v>0.29053311651379676</v>
      </c>
    </row>
    <row r="35" spans="1:15" x14ac:dyDescent="0.2">
      <c r="A35" s="9" t="s">
        <v>132</v>
      </c>
      <c r="B35" s="66">
        <f>+[2]Historicals!B172</f>
        <v>121</v>
      </c>
      <c r="C35" s="66">
        <f>+[2]Historicals!C172</f>
        <v>133</v>
      </c>
      <c r="D35" s="66">
        <f>+[2]Historicals!D172</f>
        <v>140</v>
      </c>
      <c r="E35" s="66">
        <f>+[2]Historicals!E172</f>
        <v>160</v>
      </c>
      <c r="F35" s="66">
        <f>+[2]Historicals!F172</f>
        <v>149</v>
      </c>
      <c r="G35" s="66">
        <f>+[2]Historicals!G172</f>
        <v>148</v>
      </c>
      <c r="H35" s="66">
        <f>+[2]Historicals!H172</f>
        <v>130</v>
      </c>
      <c r="I35" s="66">
        <f>+[2]Historicals!I172</f>
        <v>124</v>
      </c>
      <c r="J35" s="66">
        <f>I35*(1+I36)</f>
        <v>118.27692307692308</v>
      </c>
      <c r="K35" s="66">
        <f t="shared" ref="K35:N35" si="39">J35*(1+J36)</f>
        <v>112.81798816568049</v>
      </c>
      <c r="L35" s="66">
        <f t="shared" si="39"/>
        <v>107.61100409649524</v>
      </c>
      <c r="M35" s="66">
        <f t="shared" si="39"/>
        <v>102.64434236896469</v>
      </c>
      <c r="N35" s="66">
        <f t="shared" si="39"/>
        <v>97.906911182704775</v>
      </c>
    </row>
    <row r="36" spans="1:15" x14ac:dyDescent="0.2">
      <c r="A36" s="44" t="s">
        <v>129</v>
      </c>
      <c r="B36" s="67" t="str">
        <f t="shared" ref="B36:H36" si="40">+IFERROR(B35/A35-1,"nm")</f>
        <v>nm</v>
      </c>
      <c r="C36" s="67">
        <f t="shared" si="40"/>
        <v>9.9173553719008156E-2</v>
      </c>
      <c r="D36" s="67">
        <f t="shared" si="40"/>
        <v>5.2631578947368363E-2</v>
      </c>
      <c r="E36" s="67">
        <f t="shared" si="40"/>
        <v>0.14285714285714279</v>
      </c>
      <c r="F36" s="67">
        <f t="shared" si="40"/>
        <v>-6.8749999999999978E-2</v>
      </c>
      <c r="G36" s="67">
        <f t="shared" si="40"/>
        <v>-6.7114093959731447E-3</v>
      </c>
      <c r="H36" s="67">
        <f t="shared" si="40"/>
        <v>-0.1216216216216216</v>
      </c>
      <c r="I36" s="67">
        <f>+IFERROR(I35/H35-1,"nm")</f>
        <v>-4.6153846153846101E-2</v>
      </c>
      <c r="J36" s="67">
        <f t="shared" ref="J36:N36" si="41">+IFERROR(J35/I35-1,"nm")</f>
        <v>-4.6153846153846101E-2</v>
      </c>
      <c r="K36" s="67">
        <f t="shared" si="41"/>
        <v>-4.6153846153846101E-2</v>
      </c>
      <c r="L36" s="67">
        <f t="shared" si="41"/>
        <v>-4.6153846153846101E-2</v>
      </c>
      <c r="M36" s="67">
        <f t="shared" si="41"/>
        <v>-4.6153846153846212E-2</v>
      </c>
      <c r="N36" s="67">
        <f t="shared" si="41"/>
        <v>-4.6153846153846212E-2</v>
      </c>
    </row>
    <row r="37" spans="1:15" x14ac:dyDescent="0.2">
      <c r="A37" s="44" t="s">
        <v>133</v>
      </c>
      <c r="B37" s="67">
        <f t="shared" ref="B37:N37" si="42">+IFERROR(B35/B$18,"nm")</f>
        <v>8.8064046579330417E-3</v>
      </c>
      <c r="C37" s="67">
        <f t="shared" si="42"/>
        <v>9.0083988079111346E-3</v>
      </c>
      <c r="D37" s="67">
        <f t="shared" si="42"/>
        <v>9.2008412197686646E-3</v>
      </c>
      <c r="E37" s="67">
        <f t="shared" si="42"/>
        <v>1.0770784247728038E-2</v>
      </c>
      <c r="F37" s="67">
        <f t="shared" si="42"/>
        <v>9.3698905798012821E-3</v>
      </c>
      <c r="G37" s="67">
        <f t="shared" si="42"/>
        <v>1.0218171775752554E-2</v>
      </c>
      <c r="H37" s="67">
        <f t="shared" si="42"/>
        <v>7.5673787764130628E-3</v>
      </c>
      <c r="I37" s="67">
        <f>+IFERROR(I35/I$18,"nm")</f>
        <v>6.7563886013185855E-3</v>
      </c>
      <c r="J37" s="67">
        <f t="shared" si="42"/>
        <v>6.0323116208100321E-3</v>
      </c>
      <c r="K37" s="67">
        <f t="shared" si="42"/>
        <v>5.385833414534219E-3</v>
      </c>
      <c r="L37" s="67">
        <f t="shared" si="42"/>
        <v>4.8086377814178924E-3</v>
      </c>
      <c r="M37" s="67">
        <f t="shared" si="42"/>
        <v>4.2932997612736834E-3</v>
      </c>
      <c r="N37" s="67">
        <f t="shared" si="42"/>
        <v>3.8331901211984439E-3</v>
      </c>
    </row>
    <row r="38" spans="1:15" x14ac:dyDescent="0.2">
      <c r="A38" s="9" t="s">
        <v>134</v>
      </c>
      <c r="B38" s="66">
        <f>+[2]Historicals!B144</f>
        <v>4813</v>
      </c>
      <c r="C38" s="66">
        <f>+[2]Historicals!C144</f>
        <v>5328</v>
      </c>
      <c r="D38" s="66">
        <f>+[2]Historicals!D144</f>
        <v>5192</v>
      </c>
      <c r="E38" s="66">
        <f>+[2]Historicals!E144</f>
        <v>5525</v>
      </c>
      <c r="F38" s="66">
        <f>+[2]Historicals!F144</f>
        <v>6357</v>
      </c>
      <c r="G38" s="66">
        <f>+[2]Historicals!G144</f>
        <v>4646</v>
      </c>
      <c r="H38" s="66">
        <f>+[2]Historicals!H144</f>
        <v>8641</v>
      </c>
      <c r="I38" s="66">
        <f>+[2]Historicals!I144</f>
        <v>8406</v>
      </c>
      <c r="J38" s="66">
        <f>I38*(1+I39)</f>
        <v>8177.3910427033907</v>
      </c>
      <c r="K38" s="66">
        <f t="shared" ref="K38:N38" si="43">J38*(1+J39)</f>
        <v>7954.9993177832075</v>
      </c>
      <c r="L38" s="66">
        <f t="shared" si="43"/>
        <v>7738.6557418453467</v>
      </c>
      <c r="M38" s="66">
        <f t="shared" si="43"/>
        <v>7528.1958298752434</v>
      </c>
      <c r="N38" s="66">
        <f t="shared" si="43"/>
        <v>7323.4595701806838</v>
      </c>
    </row>
    <row r="39" spans="1:15" x14ac:dyDescent="0.2">
      <c r="A39" s="44" t="s">
        <v>129</v>
      </c>
      <c r="B39" s="67" t="str">
        <f t="shared" ref="B39:H39" si="44">+IFERROR(B38/A38-1,"nm")</f>
        <v>nm</v>
      </c>
      <c r="C39" s="67">
        <f t="shared" si="44"/>
        <v>0.10700186993559102</v>
      </c>
      <c r="D39" s="67">
        <f t="shared" si="44"/>
        <v>-2.5525525525525561E-2</v>
      </c>
      <c r="E39" s="67">
        <f t="shared" si="44"/>
        <v>6.4137134052388189E-2</v>
      </c>
      <c r="F39" s="67">
        <f t="shared" si="44"/>
        <v>0.15058823529411769</v>
      </c>
      <c r="G39" s="67">
        <f t="shared" si="44"/>
        <v>-0.26915211577788267</v>
      </c>
      <c r="H39" s="67">
        <f t="shared" si="44"/>
        <v>0.85987946620749023</v>
      </c>
      <c r="I39" s="67">
        <f>+IFERROR(I38/H38-1,"nm")</f>
        <v>-2.7195926397407755E-2</v>
      </c>
      <c r="J39" s="67">
        <f t="shared" ref="J39:N39" si="45">+IFERROR(J38/I38-1,"nm")</f>
        <v>-2.7195926397407755E-2</v>
      </c>
      <c r="K39" s="67">
        <f t="shared" si="45"/>
        <v>-2.7195926397407755E-2</v>
      </c>
      <c r="L39" s="67">
        <f t="shared" si="45"/>
        <v>-2.7195926397407755E-2</v>
      </c>
      <c r="M39" s="67">
        <f t="shared" si="45"/>
        <v>-2.7195926397407755E-2</v>
      </c>
      <c r="N39" s="67">
        <f t="shared" si="45"/>
        <v>-2.7195926397407755E-2</v>
      </c>
    </row>
    <row r="40" spans="1:15" x14ac:dyDescent="0.2">
      <c r="A40" s="44" t="s">
        <v>131</v>
      </c>
      <c r="B40" s="67">
        <f t="shared" ref="B40:N40" si="46">+IFERROR(B38/B$18,"nm")</f>
        <v>0.3502911208151383</v>
      </c>
      <c r="C40" s="67">
        <f t="shared" si="46"/>
        <v>0.36087781089135734</v>
      </c>
      <c r="D40" s="67">
        <f t="shared" si="46"/>
        <v>0.34121976866456361</v>
      </c>
      <c r="E40" s="67">
        <f t="shared" si="46"/>
        <v>0.37192864355435878</v>
      </c>
      <c r="F40" s="67">
        <f t="shared" si="46"/>
        <v>0.39976103634762922</v>
      </c>
      <c r="G40" s="67">
        <f t="shared" si="46"/>
        <v>0.32076774371720518</v>
      </c>
      <c r="H40" s="67">
        <f t="shared" si="46"/>
        <v>0.50299784620757904</v>
      </c>
      <c r="I40" s="67">
        <f>+IFERROR(I38/I$18,"nm")</f>
        <v>0.45801776276358086</v>
      </c>
      <c r="J40" s="67">
        <f t="shared" si="46"/>
        <v>0.41705997866317496</v>
      </c>
      <c r="K40" s="67">
        <f t="shared" si="46"/>
        <v>0.37976480377751548</v>
      </c>
      <c r="L40" s="67">
        <f t="shared" si="46"/>
        <v>0.34580471291073112</v>
      </c>
      <c r="M40" s="67">
        <f t="shared" si="46"/>
        <v>0.31488146948269957</v>
      </c>
      <c r="N40" s="67">
        <f t="shared" si="46"/>
        <v>0.28672350642363792</v>
      </c>
    </row>
    <row r="41" spans="1:15" x14ac:dyDescent="0.2">
      <c r="A41" s="9" t="s">
        <v>135</v>
      </c>
      <c r="B41" s="66">
        <f>+[2]Historicals!B156</f>
        <v>122</v>
      </c>
      <c r="C41" s="66">
        <f>+[2]Historicals!C156</f>
        <v>125</v>
      </c>
      <c r="D41" s="66">
        <f>+[2]Historicals!D156</f>
        <v>125</v>
      </c>
      <c r="E41" s="66">
        <f>+[2]Historicals!E156</f>
        <v>115</v>
      </c>
      <c r="F41" s="66">
        <f>+[2]Historicals!F156</f>
        <v>100</v>
      </c>
      <c r="G41" s="66">
        <f>+[2]Historicals!G156</f>
        <v>80</v>
      </c>
      <c r="H41" s="66">
        <f>+[2]Historicals!H156</f>
        <v>63</v>
      </c>
      <c r="I41" s="66">
        <f>+[2]Historicals!I156</f>
        <v>49</v>
      </c>
      <c r="J41" s="66">
        <f>I41*(1+I42)</f>
        <v>38.111111111111114</v>
      </c>
      <c r="K41" s="66">
        <f t="shared" ref="K41:N41" si="47">J41*(1+J42)</f>
        <v>29.641975308641978</v>
      </c>
      <c r="L41" s="66">
        <f t="shared" si="47"/>
        <v>23.054869684499316</v>
      </c>
      <c r="M41" s="66">
        <f t="shared" si="47"/>
        <v>17.931565310166135</v>
      </c>
      <c r="N41" s="66">
        <f t="shared" si="47"/>
        <v>13.946773019018105</v>
      </c>
    </row>
    <row r="42" spans="1:15" x14ac:dyDescent="0.2">
      <c r="A42" s="44" t="s">
        <v>129</v>
      </c>
      <c r="B42" s="67" t="str">
        <f t="shared" ref="B42:H42" si="48">+IFERROR(B41/A41-1,"nm")</f>
        <v>nm</v>
      </c>
      <c r="C42" s="67">
        <f t="shared" si="48"/>
        <v>2.4590163934426146E-2</v>
      </c>
      <c r="D42" s="67">
        <f t="shared" si="48"/>
        <v>0</v>
      </c>
      <c r="E42" s="67">
        <f t="shared" si="48"/>
        <v>-7.999999999999996E-2</v>
      </c>
      <c r="F42" s="67">
        <f t="shared" si="48"/>
        <v>-0.13043478260869568</v>
      </c>
      <c r="G42" s="67">
        <f t="shared" si="48"/>
        <v>-0.19999999999999996</v>
      </c>
      <c r="H42" s="67">
        <f t="shared" si="48"/>
        <v>-0.21250000000000002</v>
      </c>
      <c r="I42" s="67">
        <f>+IFERROR(I41/H41-1,"nm")</f>
        <v>-0.22222222222222221</v>
      </c>
      <c r="J42" s="67">
        <f t="shared" ref="J42:N42" si="49">+IFERROR(J41/I41-1,"nm")</f>
        <v>-0.22222222222222221</v>
      </c>
      <c r="K42" s="67">
        <f t="shared" si="49"/>
        <v>-0.22222222222222221</v>
      </c>
      <c r="L42" s="67">
        <f t="shared" si="49"/>
        <v>-0.22222222222222221</v>
      </c>
      <c r="M42" s="67">
        <f t="shared" si="49"/>
        <v>-0.22222222222222221</v>
      </c>
      <c r="N42" s="67">
        <f t="shared" si="49"/>
        <v>-0.22222222222222221</v>
      </c>
    </row>
    <row r="43" spans="1:15" x14ac:dyDescent="0.2">
      <c r="A43" s="44" t="s">
        <v>133</v>
      </c>
      <c r="B43" s="67">
        <f t="shared" ref="B43:N43" si="50">+IFERROR(B41/B$18,"nm")</f>
        <v>8.8791848617176122E-3</v>
      </c>
      <c r="C43" s="67">
        <f t="shared" si="50"/>
        <v>8.4665402329991875E-3</v>
      </c>
      <c r="D43" s="67">
        <f t="shared" si="50"/>
        <v>8.2150368033648783E-3</v>
      </c>
      <c r="E43" s="67">
        <f t="shared" si="50"/>
        <v>7.7415011780545273E-3</v>
      </c>
      <c r="F43" s="67">
        <f t="shared" si="50"/>
        <v>6.2885171676518676E-3</v>
      </c>
      <c r="G43" s="67">
        <f t="shared" si="50"/>
        <v>5.5233360950013811E-3</v>
      </c>
      <c r="H43" s="67">
        <f t="shared" si="50"/>
        <v>3.6672681762617149E-3</v>
      </c>
      <c r="I43" s="67">
        <f>+IFERROR(I41/I$18,"nm")</f>
        <v>2.6698632376178279E-3</v>
      </c>
      <c r="J43" s="67">
        <f t="shared" si="50"/>
        <v>1.9437274191519201E-3</v>
      </c>
      <c r="K43" s="67">
        <f t="shared" si="50"/>
        <v>1.4150823258400132E-3</v>
      </c>
      <c r="L43" s="67">
        <f t="shared" si="50"/>
        <v>1.0302154351346684E-3</v>
      </c>
      <c r="M43" s="67">
        <f t="shared" si="50"/>
        <v>7.5002268306876435E-4</v>
      </c>
      <c r="N43" s="67">
        <f t="shared" si="50"/>
        <v>5.460353300221466E-4</v>
      </c>
    </row>
    <row r="44" spans="1:15" x14ac:dyDescent="0.2">
      <c r="A44" s="41" t="s">
        <v>221</v>
      </c>
      <c r="B44" s="41"/>
      <c r="C44" s="41"/>
      <c r="D44" s="41"/>
      <c r="E44" s="41"/>
      <c r="F44" s="41"/>
      <c r="G44" s="41"/>
      <c r="H44" s="41"/>
      <c r="I44" s="41"/>
      <c r="J44" s="37"/>
      <c r="K44" s="37"/>
      <c r="L44" s="37"/>
      <c r="M44" s="37"/>
      <c r="N44" s="37"/>
    </row>
    <row r="45" spans="1:15" x14ac:dyDescent="0.2">
      <c r="A45" s="9" t="s">
        <v>136</v>
      </c>
      <c r="B45" s="65">
        <f>[2]Historicals!B116</f>
        <v>7126</v>
      </c>
      <c r="C45" s="65">
        <f>[2]Historicals!C116</f>
        <v>7315</v>
      </c>
      <c r="D45" s="65">
        <f>[2]Historicals!D116</f>
        <v>7698</v>
      </c>
      <c r="E45" s="65">
        <f>[2]Historicals!E116</f>
        <v>9242</v>
      </c>
      <c r="F45" s="65">
        <f>[2]Historicals!F116</f>
        <v>9812</v>
      </c>
      <c r="G45" s="65">
        <f>[2]Historicals!G116</f>
        <v>9347</v>
      </c>
      <c r="H45" s="65">
        <f>[2]Historicals!H116</f>
        <v>11456</v>
      </c>
      <c r="I45" s="65">
        <f>[2]Historicals!I116</f>
        <v>12479</v>
      </c>
      <c r="J45" s="65">
        <f>I45*(1+I46)</f>
        <v>13593.352042597766</v>
      </c>
      <c r="K45" s="65">
        <f t="shared" ref="K45:N45" si="51">J45*(1+J46)</f>
        <v>14807.213699334632</v>
      </c>
      <c r="L45" s="65">
        <f t="shared" si="51"/>
        <v>16129.470998079338</v>
      </c>
      <c r="M45" s="65">
        <f t="shared" si="51"/>
        <v>17569.803472855452</v>
      </c>
      <c r="N45" s="65">
        <f t="shared" si="51"/>
        <v>19138.755022500281</v>
      </c>
    </row>
    <row r="46" spans="1:15" x14ac:dyDescent="0.2">
      <c r="A46" s="42" t="s">
        <v>129</v>
      </c>
      <c r="B46" s="65" t="str">
        <f>IFERROR(B45/A45-1,"nm")</f>
        <v>nm</v>
      </c>
      <c r="C46" s="65">
        <f t="shared" ref="C46:N46" si="52">IFERROR(C45/B45-1,"nm")</f>
        <v>2.6522593320235766E-2</v>
      </c>
      <c r="D46" s="65">
        <f t="shared" si="52"/>
        <v>5.2358168147641937E-2</v>
      </c>
      <c r="E46" s="65">
        <f t="shared" si="52"/>
        <v>0.20057157703299566</v>
      </c>
      <c r="F46" s="65">
        <f t="shared" si="52"/>
        <v>6.1674962129409261E-2</v>
      </c>
      <c r="G46" s="65">
        <f t="shared" si="52"/>
        <v>-4.7390949857317621E-2</v>
      </c>
      <c r="H46" s="65">
        <f t="shared" si="52"/>
        <v>0.22563389322777372</v>
      </c>
      <c r="I46" s="65">
        <f t="shared" si="52"/>
        <v>8.9298184357541999E-2</v>
      </c>
      <c r="J46" s="65">
        <f t="shared" si="52"/>
        <v>8.9298184357541999E-2</v>
      </c>
      <c r="K46" s="65">
        <f t="shared" si="52"/>
        <v>8.9298184357541999E-2</v>
      </c>
      <c r="L46" s="65">
        <f t="shared" si="52"/>
        <v>8.9298184357541999E-2</v>
      </c>
      <c r="M46" s="65">
        <f t="shared" si="52"/>
        <v>8.9298184357541999E-2</v>
      </c>
      <c r="N46" s="65">
        <f t="shared" si="52"/>
        <v>8.9298184357541999E-2</v>
      </c>
    </row>
    <row r="47" spans="1:15" x14ac:dyDescent="0.2">
      <c r="A47" s="43" t="s">
        <v>113</v>
      </c>
      <c r="B47" s="65">
        <f>[2]Historicals!B117</f>
        <v>4703</v>
      </c>
      <c r="C47" s="65">
        <f>[2]Historicals!C117</f>
        <v>4867</v>
      </c>
      <c r="D47" s="65">
        <f>[2]Historicals!D117</f>
        <v>4995</v>
      </c>
      <c r="E47" s="65">
        <f>[2]Historicals!E117</f>
        <v>5875</v>
      </c>
      <c r="F47" s="65">
        <f>[2]Historicals!F117</f>
        <v>6293</v>
      </c>
      <c r="G47" s="65">
        <f>[2]Historicals!G117</f>
        <v>5892</v>
      </c>
      <c r="H47" s="65">
        <f>[2]Historicals!H117</f>
        <v>6970</v>
      </c>
      <c r="I47" s="65">
        <f>[2]Historicals!I117</f>
        <v>7388</v>
      </c>
      <c r="J47" s="65">
        <f>I47*(1+I48)</f>
        <v>7831.0680057388818</v>
      </c>
      <c r="K47" s="65">
        <f t="shared" ref="K47:N47" si="53">J47*(1+J48)</f>
        <v>8300.707378249479</v>
      </c>
      <c r="L47" s="65">
        <f t="shared" si="53"/>
        <v>8798.5116370885444</v>
      </c>
      <c r="M47" s="65">
        <f t="shared" si="53"/>
        <v>9326.1698672611437</v>
      </c>
      <c r="N47" s="65">
        <f t="shared" si="53"/>
        <v>9885.4724504053574</v>
      </c>
    </row>
    <row r="48" spans="1:15" x14ac:dyDescent="0.2">
      <c r="A48" s="42" t="s">
        <v>129</v>
      </c>
      <c r="B48" s="65" t="str">
        <f>IFERROR(B47/A47-1,"nm")</f>
        <v>nm</v>
      </c>
      <c r="C48" s="65">
        <f t="shared" ref="C48:N48" si="54">IFERROR(C47/B47-1,"nm")</f>
        <v>3.4871358707208255E-2</v>
      </c>
      <c r="D48" s="65">
        <f t="shared" si="54"/>
        <v>2.6299568522703876E-2</v>
      </c>
      <c r="E48" s="65">
        <f t="shared" si="54"/>
        <v>0.1761761761761762</v>
      </c>
      <c r="F48" s="65">
        <f t="shared" si="54"/>
        <v>7.1148936170212673E-2</v>
      </c>
      <c r="G48" s="65">
        <f t="shared" si="54"/>
        <v>-6.3721595423486432E-2</v>
      </c>
      <c r="H48" s="65">
        <f t="shared" si="54"/>
        <v>0.18295994568907004</v>
      </c>
      <c r="I48" s="65">
        <f t="shared" si="54"/>
        <v>5.9971305595408975E-2</v>
      </c>
      <c r="J48" s="65">
        <f t="shared" si="54"/>
        <v>5.9971305595408975E-2</v>
      </c>
      <c r="K48" s="65">
        <f t="shared" si="54"/>
        <v>5.9971305595408975E-2</v>
      </c>
      <c r="L48" s="65">
        <f t="shared" si="54"/>
        <v>5.9971305595408975E-2</v>
      </c>
      <c r="M48" s="65">
        <f t="shared" si="54"/>
        <v>5.9971305595408975E-2</v>
      </c>
      <c r="N48" s="65">
        <f t="shared" si="54"/>
        <v>5.9971305595408975E-2</v>
      </c>
    </row>
    <row r="49" spans="1:14" x14ac:dyDescent="0.2">
      <c r="A49" s="42" t="s">
        <v>137</v>
      </c>
      <c r="B49" s="65">
        <f>[2]Historicals!B189</f>
        <v>0.25</v>
      </c>
      <c r="C49" s="65">
        <f>[2]Historicals!C189</f>
        <v>0.1</v>
      </c>
      <c r="D49" s="65">
        <f>[2]Historicals!D189</f>
        <v>0.03</v>
      </c>
      <c r="E49" s="65">
        <f>[2]Historicals!E189</f>
        <v>0.13</v>
      </c>
      <c r="F49" s="65">
        <f>[2]Historicals!F189</f>
        <v>7.0000000000000007E-2</v>
      </c>
      <c r="G49" s="65">
        <f>[2]Historicals!G189</f>
        <v>-0.06</v>
      </c>
      <c r="H49" s="65">
        <f>[2]Historicals!H189</f>
        <v>0.18</v>
      </c>
      <c r="I49" s="65">
        <f>[2]Historicals!I189</f>
        <v>0.09</v>
      </c>
      <c r="J49" s="65">
        <f>[2]Historicals!J189</f>
        <v>0</v>
      </c>
      <c r="K49" s="65">
        <f>[2]Historicals!K189</f>
        <v>0</v>
      </c>
      <c r="L49" s="65">
        <f>[2]Historicals!L189</f>
        <v>0</v>
      </c>
      <c r="M49" s="65">
        <f>[2]Historicals!M189</f>
        <v>0</v>
      </c>
      <c r="N49" s="65">
        <f>[2]Historicals!N189</f>
        <v>0</v>
      </c>
    </row>
    <row r="50" spans="1:14" x14ac:dyDescent="0.2">
      <c r="A50" s="42" t="s">
        <v>138</v>
      </c>
      <c r="B50" s="65" t="str">
        <f>IFERROR(B48-B49,"nm")</f>
        <v>nm</v>
      </c>
      <c r="C50" s="65">
        <f t="shared" ref="C50:N50" si="55">IFERROR(C48-C49,"nm")</f>
        <v>-6.512864129279175E-2</v>
      </c>
      <c r="D50" s="65">
        <f t="shared" si="55"/>
        <v>-3.7004314772961233E-3</v>
      </c>
      <c r="E50" s="65">
        <f t="shared" si="55"/>
        <v>4.6176176176176198E-2</v>
      </c>
      <c r="F50" s="65">
        <f t="shared" si="55"/>
        <v>1.1489361702126666E-3</v>
      </c>
      <c r="G50" s="65">
        <f t="shared" si="55"/>
        <v>-3.7215954234864346E-3</v>
      </c>
      <c r="H50" s="65">
        <f t="shared" si="55"/>
        <v>2.9599456890700426E-3</v>
      </c>
      <c r="I50" s="65">
        <f t="shared" si="55"/>
        <v>-3.0028694404591022E-2</v>
      </c>
      <c r="J50" s="65">
        <f t="shared" si="55"/>
        <v>5.9971305595408975E-2</v>
      </c>
      <c r="K50" s="65">
        <f t="shared" si="55"/>
        <v>5.9971305595408975E-2</v>
      </c>
      <c r="L50" s="65">
        <f t="shared" si="55"/>
        <v>5.9971305595408975E-2</v>
      </c>
      <c r="M50" s="65">
        <f t="shared" si="55"/>
        <v>5.9971305595408975E-2</v>
      </c>
      <c r="N50" s="65">
        <f t="shared" si="55"/>
        <v>5.9971305595408975E-2</v>
      </c>
    </row>
    <row r="51" spans="1:14" x14ac:dyDescent="0.2">
      <c r="A51" s="43" t="s">
        <v>114</v>
      </c>
      <c r="B51" s="65">
        <f>[2]Historicals!B118</f>
        <v>2051</v>
      </c>
      <c r="C51" s="65">
        <f>[2]Historicals!C118</f>
        <v>2091</v>
      </c>
      <c r="D51" s="65">
        <f>[2]Historicals!D118</f>
        <v>2339</v>
      </c>
      <c r="E51" s="65">
        <f>[2]Historicals!E118</f>
        <v>2940</v>
      </c>
      <c r="F51" s="65">
        <f>[2]Historicals!F118</f>
        <v>3087</v>
      </c>
      <c r="G51" s="65">
        <f>[2]Historicals!G118</f>
        <v>3053</v>
      </c>
      <c r="H51" s="65">
        <f>[2]Historicals!H118</f>
        <v>3996</v>
      </c>
      <c r="I51" s="65">
        <f>[2]Historicals!I118</f>
        <v>4527</v>
      </c>
      <c r="J51" s="65">
        <f>I51*(1+I52)</f>
        <v>5128.5608108108108</v>
      </c>
      <c r="K51" s="65">
        <f t="shared" ref="K51:N51" si="56">J51*(1+J52)</f>
        <v>5810.0587563915269</v>
      </c>
      <c r="L51" s="65">
        <f t="shared" si="56"/>
        <v>6582.1161136597711</v>
      </c>
      <c r="M51" s="65">
        <f t="shared" si="56"/>
        <v>7456.7666783127597</v>
      </c>
      <c r="N51" s="65">
        <f t="shared" si="56"/>
        <v>8447.6433315119793</v>
      </c>
    </row>
    <row r="52" spans="1:14" x14ac:dyDescent="0.2">
      <c r="A52" s="42" t="s">
        <v>129</v>
      </c>
      <c r="B52" s="65" t="str">
        <f>IFERROR(B51/A51-1,"nm")</f>
        <v>nm</v>
      </c>
      <c r="C52" s="65">
        <f t="shared" ref="C52:N52" si="57">IFERROR(C51/B51-1,"nm")</f>
        <v>1.9502681618722484E-2</v>
      </c>
      <c r="D52" s="65">
        <f t="shared" si="57"/>
        <v>0.11860353897656628</v>
      </c>
      <c r="E52" s="65">
        <f t="shared" si="57"/>
        <v>0.25694741342454042</v>
      </c>
      <c r="F52" s="65">
        <f t="shared" si="57"/>
        <v>5.0000000000000044E-2</v>
      </c>
      <c r="G52" s="65">
        <f t="shared" si="57"/>
        <v>-1.1013929381276322E-2</v>
      </c>
      <c r="H52" s="65">
        <f t="shared" si="57"/>
        <v>0.30887651490337364</v>
      </c>
      <c r="I52" s="65">
        <f t="shared" si="57"/>
        <v>0.13288288288288297</v>
      </c>
      <c r="J52" s="65">
        <f t="shared" si="57"/>
        <v>0.13288288288288297</v>
      </c>
      <c r="K52" s="65">
        <f t="shared" si="57"/>
        <v>0.13288288288288297</v>
      </c>
      <c r="L52" s="65">
        <f t="shared" si="57"/>
        <v>0.13288288288288297</v>
      </c>
      <c r="M52" s="65">
        <f t="shared" si="57"/>
        <v>0.13288288288288297</v>
      </c>
      <c r="N52" s="65">
        <f t="shared" si="57"/>
        <v>0.13288288288288319</v>
      </c>
    </row>
    <row r="53" spans="1:14" x14ac:dyDescent="0.2">
      <c r="A53" s="42" t="s">
        <v>137</v>
      </c>
      <c r="B53" s="65">
        <f>[2]Historicals!B190</f>
        <v>0.02</v>
      </c>
      <c r="C53" s="65">
        <f>[2]Historicals!C190</f>
        <v>-0.02</v>
      </c>
      <c r="D53" s="65">
        <f>[2]Historicals!D190</f>
        <v>0.11</v>
      </c>
      <c r="E53" s="65">
        <f>[2]Historicals!E190</f>
        <v>0.23</v>
      </c>
      <c r="F53" s="65">
        <f>[2]Historicals!F190</f>
        <v>0.05</v>
      </c>
      <c r="G53" s="65">
        <f>[2]Historicals!G190</f>
        <v>-0.01</v>
      </c>
      <c r="H53" s="65">
        <f>[2]Historicals!H190</f>
        <v>0.31</v>
      </c>
      <c r="I53" s="65">
        <f>[2]Historicals!I190</f>
        <v>0.16</v>
      </c>
      <c r="J53" s="65">
        <f>[2]Historicals!J190</f>
        <v>0</v>
      </c>
      <c r="K53" s="65">
        <f>[2]Historicals!K190</f>
        <v>0</v>
      </c>
      <c r="L53" s="65">
        <f>[2]Historicals!L190</f>
        <v>0</v>
      </c>
      <c r="M53" s="65">
        <f>[2]Historicals!M190</f>
        <v>0</v>
      </c>
      <c r="N53" s="65">
        <f>[2]Historicals!N190</f>
        <v>0</v>
      </c>
    </row>
    <row r="54" spans="1:14" x14ac:dyDescent="0.2">
      <c r="A54" s="42" t="s">
        <v>138</v>
      </c>
      <c r="B54" s="65" t="str">
        <f>IFERROR(B52-B53,"nm")</f>
        <v>nm</v>
      </c>
      <c r="C54" s="65">
        <f t="shared" ref="C54:I54" si="58">IFERROR(C52-C53,"nm")</f>
        <v>3.9502681618722488E-2</v>
      </c>
      <c r="D54" s="65">
        <f t="shared" si="58"/>
        <v>8.6035389765662801E-3</v>
      </c>
      <c r="E54" s="65">
        <f t="shared" si="58"/>
        <v>2.6947413424540406E-2</v>
      </c>
      <c r="F54" s="65">
        <f t="shared" si="58"/>
        <v>4.163336342344337E-17</v>
      </c>
      <c r="G54" s="65">
        <f t="shared" si="58"/>
        <v>-1.0139293812763215E-3</v>
      </c>
      <c r="H54" s="65">
        <f t="shared" si="58"/>
        <v>-1.1234850966263532E-3</v>
      </c>
      <c r="I54" s="65">
        <f t="shared" si="58"/>
        <v>-2.7117117117117034E-2</v>
      </c>
      <c r="J54" s="65">
        <f>IFERROR(J52-J53,"nm")</f>
        <v>0.13288288288288297</v>
      </c>
      <c r="K54" s="65">
        <f t="shared" ref="K54:N54" si="59">IFERROR(K52-K53,"nm")</f>
        <v>0.13288288288288297</v>
      </c>
      <c r="L54" s="65">
        <f t="shared" si="59"/>
        <v>0.13288288288288297</v>
      </c>
      <c r="M54" s="65">
        <f t="shared" si="59"/>
        <v>0.13288288288288297</v>
      </c>
      <c r="N54" s="65">
        <f t="shared" si="59"/>
        <v>0.13288288288288319</v>
      </c>
    </row>
    <row r="55" spans="1:14" x14ac:dyDescent="0.2">
      <c r="A55" s="43" t="s">
        <v>115</v>
      </c>
      <c r="B55" s="65">
        <f>[2]Historicals!B119</f>
        <v>372</v>
      </c>
      <c r="C55" s="65">
        <f>[2]Historicals!C119</f>
        <v>357</v>
      </c>
      <c r="D55" s="65">
        <f>[2]Historicals!D119</f>
        <v>364</v>
      </c>
      <c r="E55" s="65">
        <f>[2]Historicals!E119</f>
        <v>427</v>
      </c>
      <c r="F55" s="65">
        <f>[2]Historicals!F119</f>
        <v>432</v>
      </c>
      <c r="G55" s="65">
        <f>[2]Historicals!G119</f>
        <v>402</v>
      </c>
      <c r="H55" s="65">
        <f>[2]Historicals!H119</f>
        <v>490</v>
      </c>
      <c r="I55" s="65">
        <f>[2]Historicals!I119</f>
        <v>564</v>
      </c>
      <c r="J55" s="65">
        <f>I55*(1+I56)</f>
        <v>649.17551020408166</v>
      </c>
      <c r="K55" s="65">
        <f t="shared" ref="K55:N55" si="60">J55*(1+J56)</f>
        <v>747.21426072469808</v>
      </c>
      <c r="L55" s="65">
        <f t="shared" si="60"/>
        <v>860.05886336475453</v>
      </c>
      <c r="M55" s="65">
        <f t="shared" si="60"/>
        <v>989.94530395453387</v>
      </c>
      <c r="N55" s="65">
        <f t="shared" si="60"/>
        <v>1139.4472478170553</v>
      </c>
    </row>
    <row r="56" spans="1:14" x14ac:dyDescent="0.2">
      <c r="A56" s="42" t="s">
        <v>129</v>
      </c>
      <c r="B56" s="65" t="str">
        <f>IFERROR(B55/A55-1,"nm")</f>
        <v>nm</v>
      </c>
      <c r="C56" s="65">
        <f t="shared" ref="C56:N56" si="61">IFERROR(C55/B55-1,"nm")</f>
        <v>-4.0322580645161255E-2</v>
      </c>
      <c r="D56" s="65">
        <f t="shared" si="61"/>
        <v>1.9607843137254832E-2</v>
      </c>
      <c r="E56" s="65">
        <f t="shared" si="61"/>
        <v>0.17307692307692313</v>
      </c>
      <c r="F56" s="65">
        <f t="shared" si="61"/>
        <v>1.1709601873536313E-2</v>
      </c>
      <c r="G56" s="65">
        <f t="shared" si="61"/>
        <v>-6.944444444444442E-2</v>
      </c>
      <c r="H56" s="65">
        <f t="shared" si="61"/>
        <v>0.21890547263681581</v>
      </c>
      <c r="I56" s="65">
        <f t="shared" si="61"/>
        <v>0.15102040816326534</v>
      </c>
      <c r="J56" s="65">
        <f t="shared" si="61"/>
        <v>0.15102040816326534</v>
      </c>
      <c r="K56" s="65">
        <f t="shared" si="61"/>
        <v>0.15102040816326534</v>
      </c>
      <c r="L56" s="65">
        <f t="shared" si="61"/>
        <v>0.15102040816326534</v>
      </c>
      <c r="M56" s="65">
        <f t="shared" si="61"/>
        <v>0.15102040816326534</v>
      </c>
      <c r="N56" s="65">
        <f t="shared" si="61"/>
        <v>0.15102040816326534</v>
      </c>
    </row>
    <row r="57" spans="1:14" x14ac:dyDescent="0.2">
      <c r="A57" s="42" t="s">
        <v>137</v>
      </c>
      <c r="B57" s="65">
        <f>[2]Historicals!B191</f>
        <v>0.13</v>
      </c>
      <c r="C57" s="65">
        <f>[2]Historicals!C191</f>
        <v>-0.11</v>
      </c>
      <c r="D57" s="65">
        <f>[2]Historicals!D191</f>
        <v>0.02</v>
      </c>
      <c r="E57" s="65">
        <f>[2]Historicals!E191</f>
        <v>0.11</v>
      </c>
      <c r="F57" s="65">
        <f>[2]Historicals!F191</f>
        <v>0.01</v>
      </c>
      <c r="G57" s="65">
        <f>[2]Historicals!G191</f>
        <v>-7.0000000000000007E-2</v>
      </c>
      <c r="H57" s="65">
        <f>[2]Historicals!H191</f>
        <v>0.22</v>
      </c>
      <c r="I57" s="65">
        <f>[2]Historicals!I191</f>
        <v>0.17</v>
      </c>
      <c r="J57" s="65">
        <f>[2]Historicals!J191</f>
        <v>0</v>
      </c>
      <c r="K57" s="65">
        <f>[2]Historicals!K191</f>
        <v>0</v>
      </c>
      <c r="L57" s="65">
        <f>[2]Historicals!L191</f>
        <v>0</v>
      </c>
      <c r="M57" s="65">
        <f>[2]Historicals!M191</f>
        <v>0</v>
      </c>
      <c r="N57" s="65">
        <f>[2]Historicals!N191</f>
        <v>0</v>
      </c>
    </row>
    <row r="58" spans="1:14" x14ac:dyDescent="0.2">
      <c r="A58" s="42" t="s">
        <v>138</v>
      </c>
      <c r="B58" s="65" t="str">
        <f>IFERROR(B56-B57,"nm")</f>
        <v>nm</v>
      </c>
      <c r="C58" s="65">
        <f t="shared" ref="C58:N58" si="62">IFERROR(C56-C57,"nm")</f>
        <v>6.9677419354838746E-2</v>
      </c>
      <c r="D58" s="65">
        <f t="shared" si="62"/>
        <v>-3.9215686274516812E-4</v>
      </c>
      <c r="E58" s="65">
        <f t="shared" si="62"/>
        <v>6.3076923076923128E-2</v>
      </c>
      <c r="F58" s="65">
        <f t="shared" si="62"/>
        <v>1.7096018735363126E-3</v>
      </c>
      <c r="G58" s="65">
        <f t="shared" si="62"/>
        <v>5.5555555555558689E-4</v>
      </c>
      <c r="H58" s="65">
        <f t="shared" si="62"/>
        <v>-1.094527363184189E-3</v>
      </c>
      <c r="I58" s="65">
        <f t="shared" si="62"/>
        <v>-1.8979591836734672E-2</v>
      </c>
      <c r="J58" s="65">
        <f t="shared" si="62"/>
        <v>0.15102040816326534</v>
      </c>
      <c r="K58" s="65">
        <f t="shared" si="62"/>
        <v>0.15102040816326534</v>
      </c>
      <c r="L58" s="65">
        <f t="shared" si="62"/>
        <v>0.15102040816326534</v>
      </c>
      <c r="M58" s="65">
        <f t="shared" si="62"/>
        <v>0.15102040816326534</v>
      </c>
      <c r="N58" s="65">
        <f t="shared" si="62"/>
        <v>0.15102040816326534</v>
      </c>
    </row>
    <row r="59" spans="1:14" x14ac:dyDescent="0.2">
      <c r="A59" s="9" t="s">
        <v>130</v>
      </c>
      <c r="B59" s="65">
        <f>[2]Historicals!B140+[2]Historicals!B173</f>
        <v>1611</v>
      </c>
      <c r="C59" s="65">
        <f>[2]Historicals!C140+[2]Historicals!C173</f>
        <v>1807</v>
      </c>
      <c r="D59" s="65">
        <f>[2]Historicals!D140+[2]Historicals!D173</f>
        <v>1611</v>
      </c>
      <c r="E59" s="65">
        <f>[2]Historicals!E140+[2]Historicals!E173</f>
        <v>1703</v>
      </c>
      <c r="F59" s="65">
        <f>[2]Historicals!F140+[2]Historicals!F173</f>
        <v>2106</v>
      </c>
      <c r="G59" s="65">
        <f>[2]Historicals!G140+[2]Historicals!G173</f>
        <v>1673</v>
      </c>
      <c r="H59" s="65">
        <f>[2]Historicals!H140+[2]Historicals!H173</f>
        <v>2571</v>
      </c>
      <c r="I59" s="65">
        <f>[2]Historicals!I140+[2]Historicals!I173</f>
        <v>3427</v>
      </c>
      <c r="J59" s="65">
        <f>I59*(1+I60)</f>
        <v>4568.0003889537147</v>
      </c>
      <c r="K59" s="65">
        <f t="shared" ref="K59:N59" si="63">J59*(1+J60)</f>
        <v>6088.8904445524622</v>
      </c>
      <c r="L59" s="65">
        <f t="shared" si="63"/>
        <v>8116.152296180976</v>
      </c>
      <c r="M59" s="65">
        <f t="shared" si="63"/>
        <v>10818.379587324856</v>
      </c>
      <c r="N59" s="65">
        <f t="shared" si="63"/>
        <v>14420.298267507695</v>
      </c>
    </row>
    <row r="60" spans="1:14" x14ac:dyDescent="0.2">
      <c r="A60" s="44" t="s">
        <v>129</v>
      </c>
      <c r="B60" s="65" t="str">
        <f>IFERROR(B59/A59-1,"nm")</f>
        <v>nm</v>
      </c>
      <c r="C60" s="65">
        <f t="shared" ref="C60:N60" si="64">IFERROR(C59/B59-1,"nm")</f>
        <v>0.12166356300434522</v>
      </c>
      <c r="D60" s="65">
        <f t="shared" si="64"/>
        <v>-0.10846707249584953</v>
      </c>
      <c r="E60" s="65">
        <f t="shared" si="64"/>
        <v>5.7107386716325204E-2</v>
      </c>
      <c r="F60" s="65">
        <f t="shared" si="64"/>
        <v>0.23664122137404586</v>
      </c>
      <c r="G60" s="65">
        <f t="shared" si="64"/>
        <v>-0.20560303893637222</v>
      </c>
      <c r="H60" s="65">
        <f t="shared" si="64"/>
        <v>0.53676031081888831</v>
      </c>
      <c r="I60" s="65">
        <f t="shared" si="64"/>
        <v>0.33294437961882539</v>
      </c>
      <c r="J60" s="65">
        <f t="shared" si="64"/>
        <v>0.33294437961882539</v>
      </c>
      <c r="K60" s="65">
        <f t="shared" si="64"/>
        <v>0.33294437961882539</v>
      </c>
      <c r="L60" s="65">
        <f t="shared" si="64"/>
        <v>0.33294437961882539</v>
      </c>
      <c r="M60" s="65">
        <f t="shared" si="64"/>
        <v>0.33294437961882539</v>
      </c>
      <c r="N60" s="65">
        <f t="shared" si="64"/>
        <v>0.33294437961882539</v>
      </c>
    </row>
    <row r="61" spans="1:14" x14ac:dyDescent="0.2">
      <c r="A61" s="44" t="s">
        <v>131</v>
      </c>
      <c r="B61" s="65">
        <f>IFERROR(B59/B45,"nm")</f>
        <v>0.22607353353915241</v>
      </c>
      <c r="C61" s="65">
        <f t="shared" ref="C61:N61" si="65">IFERROR(C59/C45,"nm")</f>
        <v>0.24702665755297334</v>
      </c>
      <c r="D61" s="65">
        <f t="shared" si="65"/>
        <v>0.2092751363990647</v>
      </c>
      <c r="E61" s="65">
        <f t="shared" si="65"/>
        <v>0.18426747457260334</v>
      </c>
      <c r="F61" s="65">
        <f t="shared" si="65"/>
        <v>0.21463514064410924</v>
      </c>
      <c r="G61" s="65">
        <f t="shared" si="65"/>
        <v>0.17898791055953783</v>
      </c>
      <c r="H61" s="65">
        <f t="shared" si="65"/>
        <v>0.22442388268156424</v>
      </c>
      <c r="I61" s="65">
        <f t="shared" si="65"/>
        <v>0.27462136389133746</v>
      </c>
      <c r="J61" s="65">
        <f t="shared" si="65"/>
        <v>0.33604664799667355</v>
      </c>
      <c r="K61" s="65">
        <f t="shared" si="65"/>
        <v>0.41121108725715688</v>
      </c>
      <c r="L61" s="65">
        <f t="shared" si="65"/>
        <v>0.50318775470983701</v>
      </c>
      <c r="M61" s="65">
        <f t="shared" si="65"/>
        <v>0.61573708573569197</v>
      </c>
      <c r="N61" s="65">
        <f t="shared" si="65"/>
        <v>0.7534606222063357</v>
      </c>
    </row>
    <row r="62" spans="1:14" x14ac:dyDescent="0.2">
      <c r="A62" s="9" t="s">
        <v>132</v>
      </c>
      <c r="B62" s="65">
        <f>[2]Historicals!B173</f>
        <v>87</v>
      </c>
      <c r="C62" s="65">
        <f>[2]Historicals!C173</f>
        <v>84</v>
      </c>
      <c r="D62" s="65">
        <f>[2]Historicals!D173</f>
        <v>104</v>
      </c>
      <c r="E62" s="65">
        <f>[2]Historicals!E173</f>
        <v>116</v>
      </c>
      <c r="F62" s="65">
        <f>[2]Historicals!F173</f>
        <v>111</v>
      </c>
      <c r="G62" s="65">
        <f>[2]Historicals!G173</f>
        <v>132</v>
      </c>
      <c r="H62" s="65">
        <f>[2]Historicals!H173</f>
        <v>136</v>
      </c>
      <c r="I62" s="65">
        <f>[2]Historicals!I173</f>
        <v>134</v>
      </c>
      <c r="J62" s="65">
        <f>I62*(1+I63)</f>
        <v>132.02941176470588</v>
      </c>
      <c r="K62" s="65">
        <f t="shared" ref="K62:N62" si="66">J62*(1+J63)</f>
        <v>130.08780276816609</v>
      </c>
      <c r="L62" s="65">
        <f t="shared" si="66"/>
        <v>128.17474684510481</v>
      </c>
      <c r="M62" s="65">
        <f t="shared" si="66"/>
        <v>126.28982409738266</v>
      </c>
      <c r="N62" s="65">
        <f t="shared" si="66"/>
        <v>124.43262080183291</v>
      </c>
    </row>
    <row r="63" spans="1:14" x14ac:dyDescent="0.2">
      <c r="A63" s="44" t="s">
        <v>129</v>
      </c>
      <c r="B63" s="65" t="str">
        <f>IFERROR(B62/A62-1,"nm")</f>
        <v>nm</v>
      </c>
      <c r="C63" s="65">
        <f t="shared" ref="C63:N63" si="67">IFERROR(C62/B62-1,"nm")</f>
        <v>-3.4482758620689613E-2</v>
      </c>
      <c r="D63" s="65">
        <f t="shared" si="67"/>
        <v>0.23809523809523814</v>
      </c>
      <c r="E63" s="65">
        <f t="shared" si="67"/>
        <v>0.11538461538461542</v>
      </c>
      <c r="F63" s="65">
        <f t="shared" si="67"/>
        <v>-4.31034482758621E-2</v>
      </c>
      <c r="G63" s="65">
        <f t="shared" si="67"/>
        <v>0.18918918918918926</v>
      </c>
      <c r="H63" s="65">
        <f t="shared" si="67"/>
        <v>3.0303030303030276E-2</v>
      </c>
      <c r="I63" s="65">
        <f t="shared" si="67"/>
        <v>-1.4705882352941124E-2</v>
      </c>
      <c r="J63" s="65">
        <f t="shared" si="67"/>
        <v>-1.4705882352941124E-2</v>
      </c>
      <c r="K63" s="65">
        <f t="shared" si="67"/>
        <v>-1.4705882352941235E-2</v>
      </c>
      <c r="L63" s="65">
        <f t="shared" si="67"/>
        <v>-1.4705882352941235E-2</v>
      </c>
      <c r="M63" s="65">
        <f t="shared" si="67"/>
        <v>-1.4705882352941235E-2</v>
      </c>
      <c r="N63" s="65">
        <f t="shared" si="67"/>
        <v>-1.4705882352941235E-2</v>
      </c>
    </row>
    <row r="64" spans="1:14" x14ac:dyDescent="0.2">
      <c r="A64" s="44" t="s">
        <v>133</v>
      </c>
      <c r="B64" s="65">
        <f>IFERROR(B62/B45,"nm")</f>
        <v>1.2208812798203761E-2</v>
      </c>
      <c r="C64" s="65">
        <f t="shared" ref="C64:N64" si="68">IFERROR(C62/C45,"nm")</f>
        <v>1.1483253588516746E-2</v>
      </c>
      <c r="D64" s="65">
        <f t="shared" si="68"/>
        <v>1.3510002598077423E-2</v>
      </c>
      <c r="E64" s="65">
        <f t="shared" si="68"/>
        <v>1.2551395801774508E-2</v>
      </c>
      <c r="F64" s="65">
        <f t="shared" si="68"/>
        <v>1.1312678353037097E-2</v>
      </c>
      <c r="G64" s="65">
        <f t="shared" si="68"/>
        <v>1.4122178239007167E-2</v>
      </c>
      <c r="H64" s="65">
        <f t="shared" si="68"/>
        <v>1.1871508379888268E-2</v>
      </c>
      <c r="I64" s="65">
        <f t="shared" si="68"/>
        <v>1.0738039907043834E-2</v>
      </c>
      <c r="J64" s="65">
        <f t="shared" si="68"/>
        <v>9.7127927939306361E-3</v>
      </c>
      <c r="K64" s="65">
        <f t="shared" si="68"/>
        <v>8.7854342761333713E-3</v>
      </c>
      <c r="L64" s="65">
        <f t="shared" si="68"/>
        <v>7.9466181414361067E-3</v>
      </c>
      <c r="M64" s="65">
        <f t="shared" si="68"/>
        <v>7.1878905357418881E-3</v>
      </c>
      <c r="N64" s="65">
        <f t="shared" si="68"/>
        <v>6.5016047624594691E-3</v>
      </c>
    </row>
    <row r="65" spans="1:14" x14ac:dyDescent="0.2">
      <c r="A65" s="9" t="s">
        <v>134</v>
      </c>
      <c r="B65" s="65">
        <f>[2]Historicals!B140</f>
        <v>1524</v>
      </c>
      <c r="C65" s="65">
        <f>[2]Historicals!C140</f>
        <v>1723</v>
      </c>
      <c r="D65" s="65">
        <f>[2]Historicals!D140</f>
        <v>1507</v>
      </c>
      <c r="E65" s="65">
        <f>[2]Historicals!E140</f>
        <v>1587</v>
      </c>
      <c r="F65" s="65">
        <f>[2]Historicals!F140</f>
        <v>1995</v>
      </c>
      <c r="G65" s="65">
        <f>[2]Historicals!G140</f>
        <v>1541</v>
      </c>
      <c r="H65" s="65">
        <f>[2]Historicals!H140</f>
        <v>2435</v>
      </c>
      <c r="I65" s="65">
        <f>[2]Historicals!I140</f>
        <v>3293</v>
      </c>
      <c r="J65" s="65">
        <f>I65*(1+I66)</f>
        <v>4453.3260780287474</v>
      </c>
      <c r="K65" s="65">
        <f t="shared" ref="K65:N65" si="69">J65*(1+J66)</f>
        <v>6022.5062730795335</v>
      </c>
      <c r="L65" s="65">
        <f t="shared" si="69"/>
        <v>8144.6049927108434</v>
      </c>
      <c r="M65" s="65">
        <f t="shared" si="69"/>
        <v>11014.449380286163</v>
      </c>
      <c r="N65" s="65">
        <f t="shared" si="69"/>
        <v>14895.516143442437</v>
      </c>
    </row>
    <row r="66" spans="1:14" x14ac:dyDescent="0.2">
      <c r="A66" s="44" t="s">
        <v>129</v>
      </c>
      <c r="B66" s="65" t="str">
        <f>IFERROR(B65/A65-1,"nm")</f>
        <v>nm</v>
      </c>
      <c r="C66" s="65">
        <f t="shared" ref="C66:I66" si="70">IFERROR(C65/B65-1,"nm")</f>
        <v>0.13057742782152237</v>
      </c>
      <c r="D66" s="65">
        <f t="shared" si="70"/>
        <v>-0.12536273940800924</v>
      </c>
      <c r="E66" s="65">
        <f t="shared" si="70"/>
        <v>5.3085600530855981E-2</v>
      </c>
      <c r="F66" s="65">
        <f t="shared" si="70"/>
        <v>0.25708884688090738</v>
      </c>
      <c r="G66" s="65">
        <f t="shared" si="70"/>
        <v>-0.22756892230576442</v>
      </c>
      <c r="H66" s="65">
        <f t="shared" si="70"/>
        <v>0.58014276443867629</v>
      </c>
      <c r="I66" s="65">
        <f t="shared" si="70"/>
        <v>0.3523613963039014</v>
      </c>
      <c r="J66" s="65">
        <f>IFERROR(J65/I65-1,"nm")</f>
        <v>0.3523613963039014</v>
      </c>
      <c r="K66" s="65">
        <f t="shared" ref="K66:N66" si="71">IFERROR(K65/J65-1,"nm")</f>
        <v>0.3523613963039014</v>
      </c>
      <c r="L66" s="65">
        <f t="shared" si="71"/>
        <v>0.3523613963039014</v>
      </c>
      <c r="M66" s="65">
        <f t="shared" si="71"/>
        <v>0.3523613963039014</v>
      </c>
      <c r="N66" s="65">
        <f t="shared" si="71"/>
        <v>0.3523613963039014</v>
      </c>
    </row>
    <row r="67" spans="1:14" x14ac:dyDescent="0.2">
      <c r="A67" s="44" t="s">
        <v>131</v>
      </c>
      <c r="B67" s="65">
        <f>IFERROR(B65/B45,"nm")</f>
        <v>0.21386472074094864</v>
      </c>
      <c r="C67" s="65">
        <f t="shared" ref="C67:N67" si="72">IFERROR(C65/C45,"nm")</f>
        <v>0.23554340396445658</v>
      </c>
      <c r="D67" s="65">
        <f t="shared" si="72"/>
        <v>0.19576513380098726</v>
      </c>
      <c r="E67" s="65">
        <f t="shared" si="72"/>
        <v>0.17171607877082881</v>
      </c>
      <c r="F67" s="65">
        <f t="shared" si="72"/>
        <v>0.20332246229107215</v>
      </c>
      <c r="G67" s="65">
        <f t="shared" si="72"/>
        <v>0.16486573232053064</v>
      </c>
      <c r="H67" s="65">
        <f t="shared" si="72"/>
        <v>0.21255237430167598</v>
      </c>
      <c r="I67" s="65">
        <f t="shared" si="72"/>
        <v>0.26388332398429359</v>
      </c>
      <c r="J67" s="65">
        <f t="shared" si="72"/>
        <v>0.32761058965244688</v>
      </c>
      <c r="K67" s="65">
        <f t="shared" si="72"/>
        <v>0.40672785544725115</v>
      </c>
      <c r="L67" s="65">
        <f t="shared" si="72"/>
        <v>0.50495177391004853</v>
      </c>
      <c r="M67" s="65">
        <f t="shared" si="72"/>
        <v>0.6268965613248314</v>
      </c>
      <c r="N67" s="65">
        <f t="shared" si="72"/>
        <v>0.77829075746727916</v>
      </c>
    </row>
    <row r="68" spans="1:14" x14ac:dyDescent="0.2">
      <c r="A68" s="9" t="s">
        <v>135</v>
      </c>
      <c r="B68" s="65">
        <f>[2]Historicals!B162</f>
        <v>236</v>
      </c>
      <c r="C68" s="65">
        <f>[2]Historicals!C162</f>
        <v>232</v>
      </c>
      <c r="D68" s="65">
        <f>[2]Historicals!D162</f>
        <v>172</v>
      </c>
      <c r="E68" s="65">
        <f>[2]Historicals!E162</f>
        <v>240</v>
      </c>
      <c r="F68" s="65">
        <f>[2]Historicals!F162</f>
        <v>233</v>
      </c>
      <c r="G68" s="65">
        <f>[2]Historicals!G162</f>
        <v>139</v>
      </c>
      <c r="H68" s="65">
        <f>[2]Historicals!H162</f>
        <v>153</v>
      </c>
      <c r="I68" s="65">
        <f>[2]Historicals!I162</f>
        <v>197</v>
      </c>
      <c r="J68" s="65">
        <f>I68*(1+I69)</f>
        <v>253.65359477124184</v>
      </c>
      <c r="K68" s="65">
        <f t="shared" ref="K68:N68" si="73">J68*(1+J69)</f>
        <v>326.59972660088005</v>
      </c>
      <c r="L68" s="65">
        <f t="shared" si="73"/>
        <v>420.52383098283252</v>
      </c>
      <c r="M68" s="65">
        <f t="shared" si="73"/>
        <v>541.45878891253608</v>
      </c>
      <c r="N68" s="65">
        <f t="shared" si="73"/>
        <v>697.17242755404993</v>
      </c>
    </row>
    <row r="69" spans="1:14" x14ac:dyDescent="0.2">
      <c r="A69" s="44" t="s">
        <v>129</v>
      </c>
      <c r="B69" s="65" t="str">
        <f>IFERROR(B68/A68-1,"nm")</f>
        <v>nm</v>
      </c>
      <c r="C69" s="65">
        <f t="shared" ref="C69:N69" si="74">IFERROR(C68/B68-1,"nm")</f>
        <v>-1.6949152542372836E-2</v>
      </c>
      <c r="D69" s="65">
        <f t="shared" si="74"/>
        <v>-0.25862068965517238</v>
      </c>
      <c r="E69" s="65">
        <f t="shared" si="74"/>
        <v>0.39534883720930236</v>
      </c>
      <c r="F69" s="65">
        <f t="shared" si="74"/>
        <v>-2.9166666666666674E-2</v>
      </c>
      <c r="G69" s="65">
        <f t="shared" si="74"/>
        <v>-0.40343347639484983</v>
      </c>
      <c r="H69" s="65">
        <f t="shared" si="74"/>
        <v>0.10071942446043169</v>
      </c>
      <c r="I69" s="65">
        <f t="shared" si="74"/>
        <v>0.28758169934640532</v>
      </c>
      <c r="J69" s="65">
        <f t="shared" si="74"/>
        <v>0.28758169934640532</v>
      </c>
      <c r="K69" s="65">
        <f t="shared" si="74"/>
        <v>0.28758169934640532</v>
      </c>
      <c r="L69" s="65">
        <f t="shared" si="74"/>
        <v>0.28758169934640532</v>
      </c>
      <c r="M69" s="65">
        <f t="shared" si="74"/>
        <v>0.28758169934640554</v>
      </c>
      <c r="N69" s="65">
        <f t="shared" si="74"/>
        <v>0.28758169934640554</v>
      </c>
    </row>
    <row r="70" spans="1:14" x14ac:dyDescent="0.2">
      <c r="A70" s="44" t="s">
        <v>133</v>
      </c>
      <c r="B70" s="65">
        <f>IFERROR(B68/B45,"nm")</f>
        <v>3.3118158854897557E-2</v>
      </c>
      <c r="C70" s="65">
        <f t="shared" ref="C70:N70" si="75">IFERROR(C68/C45,"nm")</f>
        <v>3.171565276828435E-2</v>
      </c>
      <c r="D70" s="65">
        <f t="shared" si="75"/>
        <v>2.2343465835281892E-2</v>
      </c>
      <c r="E70" s="65">
        <f t="shared" si="75"/>
        <v>2.5968405107119671E-2</v>
      </c>
      <c r="F70" s="65">
        <f t="shared" si="75"/>
        <v>2.3746432939258051E-2</v>
      </c>
      <c r="G70" s="65">
        <f t="shared" si="75"/>
        <v>1.4871081630469669E-2</v>
      </c>
      <c r="H70" s="65">
        <f t="shared" si="75"/>
        <v>1.3355446927374302E-2</v>
      </c>
      <c r="I70" s="65">
        <f t="shared" si="75"/>
        <v>1.5786521355877874E-2</v>
      </c>
      <c r="J70" s="65">
        <f t="shared" si="75"/>
        <v>1.8660121063322894E-2</v>
      </c>
      <c r="K70" s="65">
        <f t="shared" si="75"/>
        <v>2.2056798343874508E-2</v>
      </c>
      <c r="L70" s="65">
        <f t="shared" si="75"/>
        <v>2.6071768319798436E-2</v>
      </c>
      <c r="M70" s="65">
        <f t="shared" si="75"/>
        <v>3.0817577996763896E-2</v>
      </c>
      <c r="N70" s="65">
        <f t="shared" si="75"/>
        <v>3.6427261163770909E-2</v>
      </c>
    </row>
    <row r="71" spans="1:14" x14ac:dyDescent="0.2">
      <c r="A71" s="41" t="s">
        <v>102</v>
      </c>
      <c r="B71" s="41"/>
      <c r="C71" s="41"/>
      <c r="D71" s="41"/>
      <c r="E71" s="41"/>
      <c r="F71" s="41"/>
      <c r="G71" s="41"/>
      <c r="H71" s="41"/>
      <c r="I71" s="41"/>
      <c r="J71" s="37"/>
      <c r="K71" s="37"/>
      <c r="L71" s="37"/>
      <c r="M71" s="37"/>
      <c r="N71" s="37"/>
    </row>
    <row r="72" spans="1:14" x14ac:dyDescent="0.2">
      <c r="A72" s="9" t="s">
        <v>136</v>
      </c>
      <c r="B72" s="65">
        <f>[2]Historicals!B120</f>
        <v>3067</v>
      </c>
      <c r="C72" s="65">
        <f>[2]Historicals!C120</f>
        <v>3785</v>
      </c>
      <c r="D72" s="65">
        <f>[2]Historicals!D120</f>
        <v>4237</v>
      </c>
      <c r="E72" s="65">
        <f>[2]Historicals!E120</f>
        <v>5134</v>
      </c>
      <c r="F72" s="65">
        <f>[2]Historicals!F120</f>
        <v>6208</v>
      </c>
      <c r="G72" s="65">
        <f>[2]Historicals!G120</f>
        <v>6679</v>
      </c>
      <c r="H72" s="65">
        <f>[2]Historicals!H120</f>
        <v>8290</v>
      </c>
      <c r="I72" s="65">
        <f>[2]Historicals!I120</f>
        <v>7547</v>
      </c>
      <c r="J72" s="65">
        <f>I72*(1+I73)</f>
        <v>6870.5921592279856</v>
      </c>
      <c r="K72" s="65">
        <f t="shared" ref="K72:N72" si="76">J72*(1+J73)</f>
        <v>6254.8080851258874</v>
      </c>
      <c r="L72" s="65">
        <f t="shared" si="76"/>
        <v>5694.2143086182232</v>
      </c>
      <c r="M72" s="65">
        <f t="shared" si="76"/>
        <v>5183.8643410303657</v>
      </c>
      <c r="N72" s="65">
        <f t="shared" si="76"/>
        <v>4719.2550279561119</v>
      </c>
    </row>
    <row r="73" spans="1:14" x14ac:dyDescent="0.2">
      <c r="A73" s="42" t="s">
        <v>129</v>
      </c>
      <c r="B73" s="65" t="str">
        <f>IFERROR(B72/A72-1,"nm")</f>
        <v>nm</v>
      </c>
      <c r="C73" s="65">
        <f t="shared" ref="C73:N73" si="77">IFERROR(C72/B72-1,"nm")</f>
        <v>0.23410498858819695</v>
      </c>
      <c r="D73" s="65">
        <f t="shared" si="77"/>
        <v>0.11941875825627468</v>
      </c>
      <c r="E73" s="65">
        <f t="shared" si="77"/>
        <v>0.21170639603493036</v>
      </c>
      <c r="F73" s="65">
        <f t="shared" si="77"/>
        <v>0.20919361121932223</v>
      </c>
      <c r="G73" s="65">
        <f t="shared" si="77"/>
        <v>7.5869845360824639E-2</v>
      </c>
      <c r="H73" s="65">
        <f t="shared" si="77"/>
        <v>0.24120377301991325</v>
      </c>
      <c r="I73" s="65">
        <f t="shared" si="77"/>
        <v>-8.9626055488540413E-2</v>
      </c>
      <c r="J73" s="65">
        <f t="shared" si="77"/>
        <v>-8.9626055488540413E-2</v>
      </c>
      <c r="K73" s="65">
        <f t="shared" si="77"/>
        <v>-8.9626055488540413E-2</v>
      </c>
      <c r="L73" s="65">
        <f t="shared" si="77"/>
        <v>-8.9626055488540413E-2</v>
      </c>
      <c r="M73" s="65">
        <f t="shared" si="77"/>
        <v>-8.9626055488540413E-2</v>
      </c>
      <c r="N73" s="65">
        <f t="shared" si="77"/>
        <v>-8.9626055488540413E-2</v>
      </c>
    </row>
    <row r="74" spans="1:14" x14ac:dyDescent="0.2">
      <c r="A74" s="43" t="s">
        <v>113</v>
      </c>
      <c r="B74" s="65">
        <f>[2]Historicals!B121</f>
        <v>2016</v>
      </c>
      <c r="C74" s="65">
        <f>[2]Historicals!C121</f>
        <v>2599</v>
      </c>
      <c r="D74" s="65">
        <f>[2]Historicals!D121</f>
        <v>2920</v>
      </c>
      <c r="E74" s="65">
        <f>[2]Historicals!E121</f>
        <v>3496</v>
      </c>
      <c r="F74" s="65">
        <f>[2]Historicals!F121</f>
        <v>4262</v>
      </c>
      <c r="G74" s="65">
        <f>[2]Historicals!G121</f>
        <v>4635</v>
      </c>
      <c r="H74" s="65">
        <f>[2]Historicals!H121</f>
        <v>5748</v>
      </c>
      <c r="I74" s="65">
        <f>[2]Historicals!I121</f>
        <v>5416</v>
      </c>
      <c r="J74" s="65">
        <f>I74*(1+I75)</f>
        <v>5103.1760612386915</v>
      </c>
      <c r="K74" s="65">
        <f>J74*(1+J75)</f>
        <v>4808.4205893647795</v>
      </c>
      <c r="L74" s="65">
        <f>K74*(1+K75)</f>
        <v>4530.6899638134382</v>
      </c>
      <c r="M74" s="65">
        <f>L74*(1+L75)</f>
        <v>4269.0008427302673</v>
      </c>
      <c r="N74" s="65">
        <f>M74*(1+M75)</f>
        <v>4022.4266813199588</v>
      </c>
    </row>
    <row r="75" spans="1:14" x14ac:dyDescent="0.2">
      <c r="A75" s="42" t="s">
        <v>129</v>
      </c>
      <c r="B75" s="65" t="str">
        <f>IFERROR(B74/A74-1,"nm")</f>
        <v>nm</v>
      </c>
      <c r="C75" s="65">
        <f t="shared" ref="C75:N75" si="78">IFERROR(C74/B74-1,"nm")</f>
        <v>0.28918650793650791</v>
      </c>
      <c r="D75" s="65">
        <f t="shared" si="78"/>
        <v>0.12350904193920731</v>
      </c>
      <c r="E75" s="65">
        <f t="shared" si="78"/>
        <v>0.19726027397260282</v>
      </c>
      <c r="F75" s="65">
        <f t="shared" si="78"/>
        <v>0.21910755148741412</v>
      </c>
      <c r="G75" s="65">
        <f t="shared" si="78"/>
        <v>8.7517597372125833E-2</v>
      </c>
      <c r="H75" s="65">
        <f t="shared" si="78"/>
        <v>0.24012944983818763</v>
      </c>
      <c r="I75" s="65">
        <f t="shared" si="78"/>
        <v>-5.7759220598469052E-2</v>
      </c>
      <c r="J75" s="65">
        <f t="shared" si="78"/>
        <v>-5.7759220598469052E-2</v>
      </c>
      <c r="K75" s="65">
        <f t="shared" si="78"/>
        <v>-5.7759220598469052E-2</v>
      </c>
      <c r="L75" s="65">
        <f t="shared" si="78"/>
        <v>-5.7759220598469163E-2</v>
      </c>
      <c r="M75" s="65">
        <f t="shared" si="78"/>
        <v>-5.7759220598469274E-2</v>
      </c>
      <c r="N75" s="65">
        <f t="shared" si="78"/>
        <v>-5.7759220598469274E-2</v>
      </c>
    </row>
    <row r="76" spans="1:14" x14ac:dyDescent="0.2">
      <c r="A76" s="42" t="s">
        <v>137</v>
      </c>
      <c r="B76" s="65">
        <f>[2]Historicals!B193</f>
        <v>0.26</v>
      </c>
      <c r="C76" s="65">
        <f>[2]Historicals!C193</f>
        <v>0.28999999999999998</v>
      </c>
      <c r="D76" s="65">
        <f>[2]Historicals!D193</f>
        <v>0.12</v>
      </c>
      <c r="E76" s="65">
        <f>[2]Historicals!E193</f>
        <v>0.2</v>
      </c>
      <c r="F76" s="65">
        <f>[2]Historicals!F193</f>
        <v>0.22</v>
      </c>
      <c r="G76" s="65">
        <f>[2]Historicals!G193</f>
        <v>0.09</v>
      </c>
      <c r="H76" s="65">
        <f>[2]Historicals!H193</f>
        <v>0.24</v>
      </c>
      <c r="I76" s="65">
        <f>[2]Historicals!I193</f>
        <v>-0.1</v>
      </c>
      <c r="J76" s="65">
        <f>[2]Historicals!J193</f>
        <v>0</v>
      </c>
      <c r="K76" s="65">
        <f>[2]Historicals!K193</f>
        <v>0</v>
      </c>
      <c r="L76" s="65">
        <f>[2]Historicals!L193</f>
        <v>0</v>
      </c>
      <c r="M76" s="65">
        <f>[2]Historicals!M193</f>
        <v>0</v>
      </c>
      <c r="N76" s="65">
        <f>[2]Historicals!N193</f>
        <v>0</v>
      </c>
    </row>
    <row r="77" spans="1:14" x14ac:dyDescent="0.2">
      <c r="A77" s="42" t="s">
        <v>138</v>
      </c>
      <c r="B77" s="65" t="str">
        <f>IFERROR(B75-B76,"nm")</f>
        <v>nm</v>
      </c>
      <c r="C77" s="65">
        <f t="shared" ref="C77:N77" si="79">IFERROR(C75-C76,"nm")</f>
        <v>-8.134920634920717E-4</v>
      </c>
      <c r="D77" s="65">
        <f t="shared" si="79"/>
        <v>3.5090419392073136E-3</v>
      </c>
      <c r="E77" s="65">
        <f t="shared" si="79"/>
        <v>-2.7397260273971935E-3</v>
      </c>
      <c r="F77" s="65">
        <f t="shared" si="79"/>
        <v>-8.9244851258588054E-4</v>
      </c>
      <c r="G77" s="65">
        <f t="shared" si="79"/>
        <v>-2.482402627874164E-3</v>
      </c>
      <c r="H77" s="65">
        <f t="shared" si="79"/>
        <v>1.2944983818763411E-4</v>
      </c>
      <c r="I77" s="65">
        <f t="shared" si="79"/>
        <v>4.2240779401530953E-2</v>
      </c>
      <c r="J77" s="65">
        <f t="shared" si="79"/>
        <v>-5.7759220598469052E-2</v>
      </c>
      <c r="K77" s="65">
        <f t="shared" si="79"/>
        <v>-5.7759220598469052E-2</v>
      </c>
      <c r="L77" s="65">
        <f t="shared" si="79"/>
        <v>-5.7759220598469163E-2</v>
      </c>
      <c r="M77" s="65">
        <f t="shared" si="79"/>
        <v>-5.7759220598469274E-2</v>
      </c>
      <c r="N77" s="65">
        <f t="shared" si="79"/>
        <v>-5.7759220598469274E-2</v>
      </c>
    </row>
    <row r="78" spans="1:14" x14ac:dyDescent="0.2">
      <c r="A78" s="43" t="s">
        <v>114</v>
      </c>
      <c r="B78" s="65">
        <f>[2]Historicals!B122</f>
        <v>925</v>
      </c>
      <c r="C78" s="65">
        <f>[2]Historicals!C122</f>
        <v>1055</v>
      </c>
      <c r="D78" s="65">
        <f>[2]Historicals!D122</f>
        <v>1188</v>
      </c>
      <c r="E78" s="65">
        <f>[2]Historicals!E122</f>
        <v>1508</v>
      </c>
      <c r="F78" s="65">
        <f>[2]Historicals!F122</f>
        <v>1808</v>
      </c>
      <c r="G78" s="65">
        <f>[2]Historicals!G122</f>
        <v>1896</v>
      </c>
      <c r="H78" s="65">
        <f>[2]Historicals!H122</f>
        <v>2347</v>
      </c>
      <c r="I78" s="65">
        <f>[2]Historicals!I122</f>
        <v>1938</v>
      </c>
      <c r="J78" s="65">
        <f>I78*(1+I79)</f>
        <v>1600.2743928419259</v>
      </c>
      <c r="K78" s="65">
        <f t="shared" ref="K78:N78" si="80">J78*(1+J79)</f>
        <v>1321.4025450906061</v>
      </c>
      <c r="L78" s="65">
        <f t="shared" si="80"/>
        <v>1091.128305234595</v>
      </c>
      <c r="M78" s="65">
        <f t="shared" si="80"/>
        <v>900.98281020223487</v>
      </c>
      <c r="N78" s="65">
        <f t="shared" si="80"/>
        <v>743.973023507427</v>
      </c>
    </row>
    <row r="79" spans="1:14" x14ac:dyDescent="0.2">
      <c r="A79" s="42" t="s">
        <v>129</v>
      </c>
      <c r="B79" s="65" t="str">
        <f>IFERROR(B78/A78-1,"nm")</f>
        <v>nm</v>
      </c>
      <c r="C79" s="65">
        <f t="shared" ref="C79:N79" si="81">IFERROR(C78/B78-1,"nm")</f>
        <v>0.14054054054054044</v>
      </c>
      <c r="D79" s="65">
        <f t="shared" si="81"/>
        <v>0.12606635071090055</v>
      </c>
      <c r="E79" s="65">
        <f t="shared" si="81"/>
        <v>0.26936026936026947</v>
      </c>
      <c r="F79" s="65">
        <f t="shared" si="81"/>
        <v>0.19893899204244025</v>
      </c>
      <c r="G79" s="65">
        <f t="shared" si="81"/>
        <v>4.8672566371681381E-2</v>
      </c>
      <c r="H79" s="65">
        <f t="shared" si="81"/>
        <v>0.2378691983122363</v>
      </c>
      <c r="I79" s="65">
        <f t="shared" si="81"/>
        <v>-0.17426501917341286</v>
      </c>
      <c r="J79" s="65">
        <f t="shared" si="81"/>
        <v>-0.17426501917341286</v>
      </c>
      <c r="K79" s="65">
        <f t="shared" si="81"/>
        <v>-0.17426501917341286</v>
      </c>
      <c r="L79" s="65">
        <f t="shared" si="81"/>
        <v>-0.17426501917341286</v>
      </c>
      <c r="M79" s="65">
        <f t="shared" si="81"/>
        <v>-0.17426501917341286</v>
      </c>
      <c r="N79" s="65">
        <f t="shared" si="81"/>
        <v>-0.17426501917341286</v>
      </c>
    </row>
    <row r="80" spans="1:14" x14ac:dyDescent="0.2">
      <c r="A80" s="42" t="s">
        <v>137</v>
      </c>
      <c r="B80" s="65">
        <f>[2]Historicals!B194</f>
        <v>0.06</v>
      </c>
      <c r="C80" s="65">
        <f>[2]Historicals!C194</f>
        <v>0.14000000000000001</v>
      </c>
      <c r="D80" s="65">
        <f>[2]Historicals!D194</f>
        <v>0.13</v>
      </c>
      <c r="E80" s="65">
        <f>[2]Historicals!E194</f>
        <v>0.27</v>
      </c>
      <c r="F80" s="65">
        <f>[2]Historicals!F194</f>
        <v>0.2</v>
      </c>
      <c r="G80" s="65">
        <f>[2]Historicals!G194</f>
        <v>0.05</v>
      </c>
      <c r="H80" s="65">
        <f>[2]Historicals!H194</f>
        <v>0.24</v>
      </c>
      <c r="I80" s="65">
        <f>[2]Historicals!I194</f>
        <v>-0.21</v>
      </c>
      <c r="J80" s="65">
        <f>[2]Historicals!J194</f>
        <v>0</v>
      </c>
      <c r="K80" s="65">
        <f>[2]Historicals!K194</f>
        <v>0</v>
      </c>
      <c r="L80" s="65">
        <f>[2]Historicals!L194</f>
        <v>0</v>
      </c>
      <c r="M80" s="65">
        <f>[2]Historicals!M194</f>
        <v>0</v>
      </c>
      <c r="N80" s="65">
        <f>[2]Historicals!N194</f>
        <v>0</v>
      </c>
    </row>
    <row r="81" spans="1:14" x14ac:dyDescent="0.2">
      <c r="A81" s="42" t="s">
        <v>138</v>
      </c>
      <c r="B81" s="65" t="str">
        <f>IFERROR(B79-B80,"nm")</f>
        <v>nm</v>
      </c>
      <c r="C81" s="65">
        <f t="shared" ref="C81:M81" si="82">IFERROR(C79-C80,"nm")</f>
        <v>5.40540540540424E-4</v>
      </c>
      <c r="D81" s="65">
        <f t="shared" si="82"/>
        <v>-3.9336492890994501E-3</v>
      </c>
      <c r="E81" s="65">
        <f t="shared" si="82"/>
        <v>-6.3973063973055133E-4</v>
      </c>
      <c r="F81" s="65">
        <f t="shared" si="82"/>
        <v>-1.0610079575597564E-3</v>
      </c>
      <c r="G81" s="65">
        <f t="shared" si="82"/>
        <v>-1.3274336283186222E-3</v>
      </c>
      <c r="H81" s="65">
        <f t="shared" si="82"/>
        <v>-2.1308016877636948E-3</v>
      </c>
      <c r="I81" s="65">
        <f t="shared" si="82"/>
        <v>3.5734980826587132E-2</v>
      </c>
      <c r="J81" s="65">
        <f t="shared" si="82"/>
        <v>-0.17426501917341286</v>
      </c>
      <c r="K81" s="65">
        <f t="shared" si="82"/>
        <v>-0.17426501917341286</v>
      </c>
      <c r="L81" s="65">
        <f t="shared" si="82"/>
        <v>-0.17426501917341286</v>
      </c>
      <c r="M81" s="65">
        <f t="shared" si="82"/>
        <v>-0.17426501917341286</v>
      </c>
      <c r="N81" s="65">
        <f>IFERROR(N79-N80,"nm")</f>
        <v>-0.17426501917341286</v>
      </c>
    </row>
    <row r="82" spans="1:14" x14ac:dyDescent="0.2">
      <c r="A82" s="43" t="s">
        <v>115</v>
      </c>
      <c r="B82" s="65">
        <f>[2]Historicals!B123</f>
        <v>126</v>
      </c>
      <c r="C82" s="65">
        <f>[2]Historicals!C123</f>
        <v>131</v>
      </c>
      <c r="D82" s="65">
        <f>[2]Historicals!D123</f>
        <v>129</v>
      </c>
      <c r="E82" s="65">
        <f>[2]Historicals!E123</f>
        <v>130</v>
      </c>
      <c r="F82" s="65">
        <f>[2]Historicals!F123</f>
        <v>138</v>
      </c>
      <c r="G82" s="65">
        <f>[2]Historicals!G123</f>
        <v>148</v>
      </c>
      <c r="H82" s="65">
        <f>[2]Historicals!H123</f>
        <v>195</v>
      </c>
      <c r="I82" s="65">
        <f>[2]Historicals!I123</f>
        <v>193</v>
      </c>
      <c r="J82" s="65">
        <f>I82*(1+I83)</f>
        <v>191.02051282051283</v>
      </c>
      <c r="K82" s="65">
        <f t="shared" ref="K82:N82" si="83">J82*(1+J83)</f>
        <v>189.06132807363579</v>
      </c>
      <c r="L82" s="65">
        <f t="shared" si="83"/>
        <v>187.12223752929083</v>
      </c>
      <c r="M82" s="65">
        <f t="shared" si="83"/>
        <v>185.20303509309301</v>
      </c>
      <c r="N82" s="65">
        <f t="shared" si="83"/>
        <v>183.30351678444592</v>
      </c>
    </row>
    <row r="83" spans="1:14" x14ac:dyDescent="0.2">
      <c r="A83" s="42" t="s">
        <v>129</v>
      </c>
      <c r="B83" s="65" t="str">
        <f>IFERROR(B82/A82-1,"nm")</f>
        <v>nm</v>
      </c>
      <c r="C83" s="65">
        <f t="shared" ref="C83:N83" si="84">IFERROR(C82/B82-1,"nm")</f>
        <v>3.9682539682539764E-2</v>
      </c>
      <c r="D83" s="65">
        <f t="shared" si="84"/>
        <v>-1.5267175572519109E-2</v>
      </c>
      <c r="E83" s="65">
        <f t="shared" si="84"/>
        <v>7.7519379844961378E-3</v>
      </c>
      <c r="F83" s="65">
        <f t="shared" si="84"/>
        <v>6.1538461538461542E-2</v>
      </c>
      <c r="G83" s="65">
        <f t="shared" si="84"/>
        <v>7.2463768115942129E-2</v>
      </c>
      <c r="H83" s="65">
        <f t="shared" si="84"/>
        <v>0.31756756756756754</v>
      </c>
      <c r="I83" s="65">
        <f t="shared" si="84"/>
        <v>-1.025641025641022E-2</v>
      </c>
      <c r="J83" s="65">
        <f t="shared" si="84"/>
        <v>-1.025641025641022E-2</v>
      </c>
      <c r="K83" s="65">
        <f t="shared" si="84"/>
        <v>-1.025641025641022E-2</v>
      </c>
      <c r="L83" s="65">
        <f t="shared" si="84"/>
        <v>-1.0256410256410109E-2</v>
      </c>
      <c r="M83" s="65">
        <f t="shared" si="84"/>
        <v>-1.0256410256410109E-2</v>
      </c>
      <c r="N83" s="65">
        <f t="shared" si="84"/>
        <v>-1.0256410256410109E-2</v>
      </c>
    </row>
    <row r="84" spans="1:14" x14ac:dyDescent="0.2">
      <c r="A84" s="42" t="s">
        <v>137</v>
      </c>
      <c r="B84" s="65">
        <f>[2]Historicals!B195</f>
        <v>0</v>
      </c>
      <c r="C84" s="65">
        <f>[2]Historicals!C195</f>
        <v>0.04</v>
      </c>
      <c r="D84" s="65">
        <f>[2]Historicals!D195</f>
        <v>-0.02</v>
      </c>
      <c r="E84" s="65">
        <f>[2]Historicals!E195</f>
        <v>0.01</v>
      </c>
      <c r="F84" s="65">
        <f>[2]Historicals!F195</f>
        <v>0.06</v>
      </c>
      <c r="G84" s="65">
        <f>[2]Historicals!G195</f>
        <v>7.0000000000000007E-2</v>
      </c>
      <c r="H84" s="65">
        <f>[2]Historicals!H195</f>
        <v>0.32</v>
      </c>
      <c r="I84" s="65">
        <f>[2]Historicals!I195</f>
        <v>-0.06</v>
      </c>
      <c r="J84" s="65">
        <f>[2]Historicals!J195</f>
        <v>0</v>
      </c>
      <c r="K84" s="65">
        <f>[2]Historicals!K195</f>
        <v>0</v>
      </c>
      <c r="L84" s="65">
        <f>[2]Historicals!L195</f>
        <v>0</v>
      </c>
      <c r="M84" s="65">
        <f>[2]Historicals!M195</f>
        <v>0</v>
      </c>
      <c r="N84" s="65">
        <f>[2]Historicals!N195</f>
        <v>0</v>
      </c>
    </row>
    <row r="85" spans="1:14" x14ac:dyDescent="0.2">
      <c r="A85" s="42" t="s">
        <v>138</v>
      </c>
      <c r="B85" s="65" t="str">
        <f>IFERROR(B83-B84,"nm")</f>
        <v>nm</v>
      </c>
      <c r="C85" s="65">
        <f t="shared" ref="C85:N85" si="85">IFERROR(C83-C84,"nm")</f>
        <v>-3.1746031746023723E-4</v>
      </c>
      <c r="D85" s="65">
        <f t="shared" si="85"/>
        <v>4.732824427480891E-3</v>
      </c>
      <c r="E85" s="65">
        <f t="shared" si="85"/>
        <v>-2.2480620155038624E-3</v>
      </c>
      <c r="F85" s="65">
        <f t="shared" si="85"/>
        <v>1.5384615384615441E-3</v>
      </c>
      <c r="G85" s="65">
        <f t="shared" si="85"/>
        <v>2.4637681159421221E-3</v>
      </c>
      <c r="H85" s="65">
        <f t="shared" si="85"/>
        <v>-2.4324324324324631E-3</v>
      </c>
      <c r="I85" s="65">
        <f t="shared" si="85"/>
        <v>4.9743589743589778E-2</v>
      </c>
      <c r="J85" s="65">
        <f t="shared" si="85"/>
        <v>-1.025641025641022E-2</v>
      </c>
      <c r="K85" s="65">
        <f t="shared" si="85"/>
        <v>-1.025641025641022E-2</v>
      </c>
      <c r="L85" s="65">
        <f t="shared" si="85"/>
        <v>-1.0256410256410109E-2</v>
      </c>
      <c r="M85" s="65">
        <f t="shared" si="85"/>
        <v>-1.0256410256410109E-2</v>
      </c>
      <c r="N85" s="65">
        <f t="shared" si="85"/>
        <v>-1.0256410256410109E-2</v>
      </c>
    </row>
    <row r="86" spans="1:14" x14ac:dyDescent="0.2">
      <c r="A86" s="9" t="s">
        <v>130</v>
      </c>
      <c r="B86" s="65">
        <f>[2]Historicals!B141+[2]Historicals!B174</f>
        <v>1039</v>
      </c>
      <c r="C86" s="65">
        <f>[2]Historicals!C141+[2]Historicals!C174</f>
        <v>1420</v>
      </c>
      <c r="D86" s="65">
        <f>[2]Historicals!D141+[2]Historicals!D174</f>
        <v>1561</v>
      </c>
      <c r="E86" s="65">
        <f>[2]Historicals!E141+[2]Historicals!E174</f>
        <v>1863</v>
      </c>
      <c r="F86" s="65">
        <f>[2]Historicals!F141+[2]Historicals!F174</f>
        <v>2426</v>
      </c>
      <c r="G86" s="65">
        <f>[2]Historicals!G141+[2]Historicals!G174</f>
        <v>2534</v>
      </c>
      <c r="H86" s="65">
        <f>[2]Historicals!H141+[2]Historicals!H174</f>
        <v>3289</v>
      </c>
      <c r="I86" s="65">
        <f>[2]Historicals!I141+[2]Historicals!I174</f>
        <v>2406</v>
      </c>
      <c r="J86" s="65">
        <f>I86*(1+I87)</f>
        <v>1760.0595925813316</v>
      </c>
      <c r="K86" s="65">
        <f t="shared" ref="K86:N86" si="86">J86*(1+J87)</f>
        <v>1287.5352325176905</v>
      </c>
      <c r="L86" s="65">
        <f t="shared" si="86"/>
        <v>941.8697991600983</v>
      </c>
      <c r="M86" s="65">
        <f t="shared" si="86"/>
        <v>689.00539275743279</v>
      </c>
      <c r="N86" s="65">
        <f t="shared" si="86"/>
        <v>504.02766037530654</v>
      </c>
    </row>
    <row r="87" spans="1:14" x14ac:dyDescent="0.2">
      <c r="A87" s="44" t="s">
        <v>129</v>
      </c>
      <c r="B87" s="65" t="str">
        <f>IFERROR(B86/A86-1,"nm")</f>
        <v>nm</v>
      </c>
      <c r="C87" s="65">
        <f t="shared" ref="C87:N87" si="87">IFERROR(C86/B86-1,"nm")</f>
        <v>0.36669874879692022</v>
      </c>
      <c r="D87" s="65">
        <f t="shared" si="87"/>
        <v>9.9295774647887303E-2</v>
      </c>
      <c r="E87" s="65">
        <f t="shared" si="87"/>
        <v>0.19346572709801402</v>
      </c>
      <c r="F87" s="65">
        <f t="shared" si="87"/>
        <v>0.3022007514761138</v>
      </c>
      <c r="G87" s="65">
        <f t="shared" si="87"/>
        <v>4.4517724649629109E-2</v>
      </c>
      <c r="H87" s="65">
        <f t="shared" si="87"/>
        <v>0.29794790844514596</v>
      </c>
      <c r="I87" s="65">
        <f t="shared" si="87"/>
        <v>-0.26847065977500761</v>
      </c>
      <c r="J87" s="65">
        <f t="shared" si="87"/>
        <v>-0.26847065977500761</v>
      </c>
      <c r="K87" s="65">
        <f t="shared" si="87"/>
        <v>-0.26847065977500761</v>
      </c>
      <c r="L87" s="65">
        <f t="shared" si="87"/>
        <v>-0.26847065977500761</v>
      </c>
      <c r="M87" s="65">
        <f t="shared" si="87"/>
        <v>-0.26847065977500761</v>
      </c>
      <c r="N87" s="65">
        <f t="shared" si="87"/>
        <v>-0.26847065977500761</v>
      </c>
    </row>
    <row r="88" spans="1:14" x14ac:dyDescent="0.2">
      <c r="A88" s="44" t="s">
        <v>131</v>
      </c>
      <c r="B88" s="65">
        <f>IFERROR(B86/B72,"nm")</f>
        <v>0.33876752526899251</v>
      </c>
      <c r="C88" s="65">
        <f t="shared" ref="C88:N88" si="88">IFERROR(C86/C72,"nm")</f>
        <v>0.37516512549537651</v>
      </c>
      <c r="D88" s="65">
        <f t="shared" si="88"/>
        <v>0.36842105263157893</v>
      </c>
      <c r="E88" s="65">
        <f t="shared" si="88"/>
        <v>0.36287495130502534</v>
      </c>
      <c r="F88" s="65">
        <f t="shared" si="88"/>
        <v>0.3907860824742268</v>
      </c>
      <c r="G88" s="65">
        <f t="shared" si="88"/>
        <v>0.37939811349004343</v>
      </c>
      <c r="H88" s="65">
        <f t="shared" si="88"/>
        <v>0.39674306393244874</v>
      </c>
      <c r="I88" s="65">
        <f t="shared" si="88"/>
        <v>0.31880217304889358</v>
      </c>
      <c r="J88" s="65">
        <f t="shared" si="88"/>
        <v>0.25617291083380223</v>
      </c>
      <c r="K88" s="65">
        <f t="shared" si="88"/>
        <v>0.20584728020344639</v>
      </c>
      <c r="L88" s="65">
        <f t="shared" si="88"/>
        <v>0.16540821052951474</v>
      </c>
      <c r="M88" s="65">
        <f t="shared" si="88"/>
        <v>0.13291346907054349</v>
      </c>
      <c r="N88" s="65">
        <f t="shared" si="88"/>
        <v>0.10680237821213884</v>
      </c>
    </row>
    <row r="89" spans="1:14" x14ac:dyDescent="0.2">
      <c r="A89" s="9" t="s">
        <v>132</v>
      </c>
      <c r="B89" s="65">
        <f>[2]Historicals!B174</f>
        <v>46</v>
      </c>
      <c r="C89" s="65">
        <f>[2]Historicals!C174</f>
        <v>48</v>
      </c>
      <c r="D89" s="65">
        <f>[2]Historicals!D174</f>
        <v>54</v>
      </c>
      <c r="E89" s="65">
        <f>[2]Historicals!E174</f>
        <v>56</v>
      </c>
      <c r="F89" s="65">
        <f>[2]Historicals!F174</f>
        <v>50</v>
      </c>
      <c r="G89" s="65">
        <f>[2]Historicals!G174</f>
        <v>44</v>
      </c>
      <c r="H89" s="65">
        <f>[2]Historicals!H174</f>
        <v>46</v>
      </c>
      <c r="I89" s="65">
        <f>[2]Historicals!I174</f>
        <v>41</v>
      </c>
      <c r="J89" s="65">
        <f>I89*(1+I90)</f>
        <v>36.543478260869563</v>
      </c>
      <c r="K89" s="65">
        <f t="shared" ref="K89:N89" si="89">J89*(1+J90)</f>
        <v>32.571361058601127</v>
      </c>
      <c r="L89" s="65">
        <f t="shared" si="89"/>
        <v>29.030995726144479</v>
      </c>
      <c r="M89" s="65">
        <f t="shared" si="89"/>
        <v>25.875452712433116</v>
      </c>
      <c r="N89" s="65">
        <f t="shared" si="89"/>
        <v>23.062903504559944</v>
      </c>
    </row>
    <row r="90" spans="1:14" x14ac:dyDescent="0.2">
      <c r="A90" s="44" t="s">
        <v>129</v>
      </c>
      <c r="B90" s="65" t="str">
        <f>IFERROR(B89/A89-1,"nm")</f>
        <v>nm</v>
      </c>
      <c r="C90" s="65">
        <f t="shared" ref="C90:N90" si="90">IFERROR(C89/B89-1,"nm")</f>
        <v>4.3478260869565188E-2</v>
      </c>
      <c r="D90" s="65">
        <f t="shared" si="90"/>
        <v>0.125</v>
      </c>
      <c r="E90" s="65">
        <f t="shared" si="90"/>
        <v>3.7037037037036979E-2</v>
      </c>
      <c r="F90" s="65">
        <f t="shared" si="90"/>
        <v>-0.1071428571428571</v>
      </c>
      <c r="G90" s="65">
        <f t="shared" si="90"/>
        <v>-0.12</v>
      </c>
      <c r="H90" s="65">
        <f t="shared" si="90"/>
        <v>4.5454545454545414E-2</v>
      </c>
      <c r="I90" s="65">
        <f t="shared" si="90"/>
        <v>-0.10869565217391308</v>
      </c>
      <c r="J90" s="65">
        <f t="shared" si="90"/>
        <v>-0.10869565217391308</v>
      </c>
      <c r="K90" s="65">
        <f t="shared" si="90"/>
        <v>-0.10869565217391319</v>
      </c>
      <c r="L90" s="65">
        <f t="shared" si="90"/>
        <v>-0.10869565217391319</v>
      </c>
      <c r="M90" s="65">
        <f t="shared" si="90"/>
        <v>-0.1086956521739133</v>
      </c>
      <c r="N90" s="65">
        <f t="shared" si="90"/>
        <v>-0.1086956521739133</v>
      </c>
    </row>
    <row r="91" spans="1:14" x14ac:dyDescent="0.2">
      <c r="A91" s="44" t="s">
        <v>133</v>
      </c>
      <c r="B91" s="65">
        <f>IFERROR(B89/B72,"nm")</f>
        <v>1.4998369742419302E-2</v>
      </c>
      <c r="C91" s="65">
        <f t="shared" ref="C91:N91" si="91">IFERROR(C89/C72,"nm")</f>
        <v>1.2681638044914135E-2</v>
      </c>
      <c r="D91" s="65">
        <f t="shared" si="91"/>
        <v>1.2744866650932263E-2</v>
      </c>
      <c r="E91" s="65">
        <f t="shared" si="91"/>
        <v>1.090767432800935E-2</v>
      </c>
      <c r="F91" s="65">
        <f t="shared" si="91"/>
        <v>8.0541237113402053E-3</v>
      </c>
      <c r="G91" s="65">
        <f t="shared" si="91"/>
        <v>6.5878125467884411E-3</v>
      </c>
      <c r="H91" s="65">
        <f t="shared" si="91"/>
        <v>5.5488540410132689E-3</v>
      </c>
      <c r="I91" s="65">
        <f t="shared" si="91"/>
        <v>5.4326222340002651E-3</v>
      </c>
      <c r="J91" s="65">
        <f t="shared" si="91"/>
        <v>5.3188251338405412E-3</v>
      </c>
      <c r="K91" s="65">
        <f t="shared" si="91"/>
        <v>5.2074117407465712E-3</v>
      </c>
      <c r="L91" s="65">
        <f t="shared" si="91"/>
        <v>5.0983321232230252E-3</v>
      </c>
      <c r="M91" s="65">
        <f t="shared" si="91"/>
        <v>4.9915373956892564E-3</v>
      </c>
      <c r="N91" s="65">
        <f t="shared" si="91"/>
        <v>4.8869796965705379E-3</v>
      </c>
    </row>
    <row r="92" spans="1:14" x14ac:dyDescent="0.2">
      <c r="A92" s="9" t="s">
        <v>134</v>
      </c>
      <c r="B92" s="65">
        <f>[2]Historicals!B141</f>
        <v>993</v>
      </c>
      <c r="C92" s="65">
        <f>[2]Historicals!C141</f>
        <v>1372</v>
      </c>
      <c r="D92" s="65">
        <f>[2]Historicals!D141</f>
        <v>1507</v>
      </c>
      <c r="E92" s="65">
        <f>[2]Historicals!E141</f>
        <v>1807</v>
      </c>
      <c r="F92" s="65">
        <f>[2]Historicals!F141</f>
        <v>2376</v>
      </c>
      <c r="G92" s="65">
        <f>[2]Historicals!G141</f>
        <v>2490</v>
      </c>
      <c r="H92" s="65">
        <f>[2]Historicals!H141</f>
        <v>3243</v>
      </c>
      <c r="I92" s="65">
        <f>[2]Historicals!I141</f>
        <v>2365</v>
      </c>
      <c r="J92" s="65">
        <f>I92*(1+I93)</f>
        <v>1724.7070613629355</v>
      </c>
      <c r="K92" s="65">
        <f t="shared" ref="K92:N92" si="92">J92*(1+J93)</f>
        <v>1257.7650940867538</v>
      </c>
      <c r="L92" s="65">
        <f t="shared" si="92"/>
        <v>917.24158110242763</v>
      </c>
      <c r="M92" s="65">
        <f t="shared" si="92"/>
        <v>668.91037289770009</v>
      </c>
      <c r="N92" s="65">
        <f t="shared" si="92"/>
        <v>487.81160404041339</v>
      </c>
    </row>
    <row r="93" spans="1:14" x14ac:dyDescent="0.2">
      <c r="A93" s="44" t="s">
        <v>129</v>
      </c>
      <c r="B93" s="65" t="str">
        <f>IFERROR(B92/A92-1,"nm")</f>
        <v>nm</v>
      </c>
      <c r="C93" s="65">
        <f t="shared" ref="C93:L93" si="93">IFERROR(C92/B92-1,"nm")</f>
        <v>0.38167170191339372</v>
      </c>
      <c r="D93" s="65">
        <f t="shared" si="93"/>
        <v>9.8396501457725938E-2</v>
      </c>
      <c r="E93" s="65">
        <f t="shared" si="93"/>
        <v>0.19907100199071004</v>
      </c>
      <c r="F93" s="65">
        <f t="shared" si="93"/>
        <v>0.31488655229662421</v>
      </c>
      <c r="G93" s="65">
        <f t="shared" si="93"/>
        <v>4.7979797979798011E-2</v>
      </c>
      <c r="H93" s="65">
        <f t="shared" si="93"/>
        <v>0.30240963855421676</v>
      </c>
      <c r="I93" s="65">
        <f t="shared" si="93"/>
        <v>-0.27073697193956214</v>
      </c>
      <c r="J93" s="65">
        <f t="shared" si="93"/>
        <v>-0.27073697193956214</v>
      </c>
      <c r="K93" s="65">
        <f t="shared" si="93"/>
        <v>-0.27073697193956214</v>
      </c>
      <c r="L93" s="65">
        <f t="shared" si="93"/>
        <v>-0.27073697193956214</v>
      </c>
      <c r="M93" s="65">
        <f>IFERROR(M92/L92-1,"nm")</f>
        <v>-0.27073697193956214</v>
      </c>
      <c r="N93" s="65">
        <f t="shared" ref="N93" si="94">IFERROR(N92/M92-1,"nm")</f>
        <v>-0.27073697193956214</v>
      </c>
    </row>
    <row r="94" spans="1:14" x14ac:dyDescent="0.2">
      <c r="A94" s="44" t="s">
        <v>131</v>
      </c>
      <c r="B94" s="65">
        <f>IFERROR(B92/B72,"nm")</f>
        <v>0.3237691555265732</v>
      </c>
      <c r="C94" s="65">
        <f t="shared" ref="C94:N94" si="95">IFERROR(C92/C72,"nm")</f>
        <v>0.36248348745046233</v>
      </c>
      <c r="D94" s="65">
        <f t="shared" si="95"/>
        <v>0.35567618598064671</v>
      </c>
      <c r="E94" s="65">
        <f t="shared" si="95"/>
        <v>0.35196727697701596</v>
      </c>
      <c r="F94" s="65">
        <f t="shared" si="95"/>
        <v>0.38273195876288657</v>
      </c>
      <c r="G94" s="65">
        <f t="shared" si="95"/>
        <v>0.37281030094325496</v>
      </c>
      <c r="H94" s="65">
        <f t="shared" si="95"/>
        <v>0.39119420989143544</v>
      </c>
      <c r="I94" s="65">
        <f t="shared" si="95"/>
        <v>0.31336955081489332</v>
      </c>
      <c r="J94" s="65">
        <f t="shared" si="95"/>
        <v>0.25102742549584434</v>
      </c>
      <c r="K94" s="65">
        <f t="shared" si="95"/>
        <v>0.20108771955413871</v>
      </c>
      <c r="L94" s="65">
        <f t="shared" si="95"/>
        <v>0.1610830803670627</v>
      </c>
      <c r="M94" s="65">
        <f t="shared" si="95"/>
        <v>0.12903701348881069</v>
      </c>
      <c r="N94" s="65">
        <f t="shared" si="95"/>
        <v>0.10336623071876715</v>
      </c>
    </row>
    <row r="95" spans="1:14" x14ac:dyDescent="0.2">
      <c r="A95" s="9" t="s">
        <v>135</v>
      </c>
      <c r="B95" s="65">
        <f>[2]Historicals!B163</f>
        <v>69</v>
      </c>
      <c r="C95" s="65">
        <f>[2]Historicals!C163</f>
        <v>44</v>
      </c>
      <c r="D95" s="65">
        <f>[2]Historicals!D163</f>
        <v>51</v>
      </c>
      <c r="E95" s="65">
        <f>[2]Historicals!E163</f>
        <v>76</v>
      </c>
      <c r="F95" s="65">
        <f>[2]Historicals!F163</f>
        <v>49</v>
      </c>
      <c r="G95" s="65">
        <f>[2]Historicals!G163</f>
        <v>28</v>
      </c>
      <c r="H95" s="65">
        <f>[2]Historicals!H163</f>
        <v>94</v>
      </c>
      <c r="I95" s="65">
        <f>[2]Historicals!I163</f>
        <v>78</v>
      </c>
      <c r="J95" s="65">
        <f>I95*(1+I96)</f>
        <v>64.723404255319153</v>
      </c>
      <c r="K95" s="65">
        <f t="shared" ref="K95:N95" si="96">J95*(1+J96)</f>
        <v>53.7066545948393</v>
      </c>
      <c r="L95" s="65">
        <f t="shared" si="96"/>
        <v>44.565096365930486</v>
      </c>
      <c r="M95" s="65">
        <f t="shared" si="96"/>
        <v>36.979548048325299</v>
      </c>
      <c r="N95" s="65">
        <f t="shared" si="96"/>
        <v>30.685156891163547</v>
      </c>
    </row>
    <row r="96" spans="1:14" x14ac:dyDescent="0.2">
      <c r="A96" s="44" t="s">
        <v>129</v>
      </c>
      <c r="B96" s="65" t="str">
        <f>IFERROR(B95/A95-1,"nm")</f>
        <v>nm</v>
      </c>
      <c r="C96" s="65">
        <f t="shared" ref="C96:N96" si="97">IFERROR(C95/B95-1,"nm")</f>
        <v>-0.3623188405797102</v>
      </c>
      <c r="D96" s="65">
        <f t="shared" si="97"/>
        <v>0.15909090909090917</v>
      </c>
      <c r="E96" s="65">
        <f t="shared" si="97"/>
        <v>0.49019607843137258</v>
      </c>
      <c r="F96" s="65">
        <f t="shared" si="97"/>
        <v>-0.35526315789473684</v>
      </c>
      <c r="G96" s="65">
        <f t="shared" si="97"/>
        <v>-0.4285714285714286</v>
      </c>
      <c r="H96" s="65">
        <f t="shared" si="97"/>
        <v>2.3571428571428572</v>
      </c>
      <c r="I96" s="65">
        <f t="shared" si="97"/>
        <v>-0.17021276595744683</v>
      </c>
      <c r="J96" s="65">
        <f t="shared" si="97"/>
        <v>-0.17021276595744672</v>
      </c>
      <c r="K96" s="65">
        <f t="shared" si="97"/>
        <v>-0.17021276595744672</v>
      </c>
      <c r="L96" s="65">
        <f t="shared" si="97"/>
        <v>-0.17021276595744672</v>
      </c>
      <c r="M96" s="65">
        <f t="shared" si="97"/>
        <v>-0.17021276595744672</v>
      </c>
      <c r="N96" s="65">
        <f t="shared" si="97"/>
        <v>-0.17021276595744672</v>
      </c>
    </row>
    <row r="97" spans="1:14" x14ac:dyDescent="0.2">
      <c r="A97" s="44" t="s">
        <v>133</v>
      </c>
      <c r="B97" s="65">
        <f>IFERROR(B95/B72,"nm")</f>
        <v>2.2497554613628953E-2</v>
      </c>
      <c r="C97" s="65">
        <f t="shared" ref="C97:N97" si="98">IFERROR(C95/C72,"nm")</f>
        <v>1.1624834874504624E-2</v>
      </c>
      <c r="D97" s="65">
        <f t="shared" si="98"/>
        <v>1.2036818503658248E-2</v>
      </c>
      <c r="E97" s="65">
        <f t="shared" si="98"/>
        <v>1.4803272302298403E-2</v>
      </c>
      <c r="F97" s="65">
        <f t="shared" si="98"/>
        <v>7.8930412371134018E-3</v>
      </c>
      <c r="G97" s="65">
        <f t="shared" si="98"/>
        <v>4.1922443479562805E-3</v>
      </c>
      <c r="H97" s="65">
        <f t="shared" si="98"/>
        <v>1.1338962605548853E-2</v>
      </c>
      <c r="I97" s="65">
        <f t="shared" si="98"/>
        <v>1.0335232542732211E-2</v>
      </c>
      <c r="J97" s="65">
        <f t="shared" si="98"/>
        <v>9.4203531159083968E-3</v>
      </c>
      <c r="K97" s="65">
        <f t="shared" si="98"/>
        <v>8.5864592268714464E-3</v>
      </c>
      <c r="L97" s="65">
        <f t="shared" si="98"/>
        <v>7.826381999441254E-3</v>
      </c>
      <c r="M97" s="65">
        <f t="shared" si="98"/>
        <v>7.1335871495771235E-3</v>
      </c>
      <c r="N97" s="65">
        <f t="shared" si="98"/>
        <v>6.5021188109965636E-3</v>
      </c>
    </row>
    <row r="98" spans="1:14" x14ac:dyDescent="0.2">
      <c r="A98" s="41" t="s">
        <v>106</v>
      </c>
      <c r="B98" s="41"/>
      <c r="C98" s="41"/>
      <c r="D98" s="41"/>
      <c r="E98" s="41"/>
      <c r="F98" s="41"/>
      <c r="G98" s="41"/>
      <c r="H98" s="41"/>
      <c r="I98" s="41"/>
      <c r="J98" s="37"/>
      <c r="K98" s="37"/>
      <c r="L98" s="37"/>
      <c r="M98" s="37"/>
      <c r="N98" s="37"/>
    </row>
    <row r="99" spans="1:14" x14ac:dyDescent="0.2">
      <c r="A99" s="9" t="s">
        <v>136</v>
      </c>
      <c r="B99" s="65">
        <f>[2]Historicals!B124</f>
        <v>4653</v>
      </c>
      <c r="C99" s="65">
        <f>[2]Historicals!C124</f>
        <v>4570</v>
      </c>
      <c r="D99" s="65">
        <f>[2]Historicals!D124</f>
        <v>5009</v>
      </c>
      <c r="E99" s="65">
        <f>[2]Historicals!E124</f>
        <v>5166</v>
      </c>
      <c r="F99" s="65">
        <f>[2]Historicals!F124</f>
        <v>5254</v>
      </c>
      <c r="G99" s="65">
        <f>[2]Historicals!G124</f>
        <v>5028</v>
      </c>
      <c r="H99" s="65">
        <f>[2]Historicals!H124</f>
        <v>5343</v>
      </c>
      <c r="I99" s="65">
        <f>[2]Historicals!I124</f>
        <v>5955</v>
      </c>
      <c r="J99" s="65">
        <f>I99*(1+I100)</f>
        <v>6637.0999438517683</v>
      </c>
      <c r="K99" s="65">
        <f t="shared" ref="K99:N99" si="99">J99*(1+J100)</f>
        <v>7397.3292467971696</v>
      </c>
      <c r="L99" s="65">
        <f t="shared" si="99"/>
        <v>8244.6370325055486</v>
      </c>
      <c r="M99" s="65">
        <f t="shared" si="99"/>
        <v>9188.9974786768744</v>
      </c>
      <c r="N99" s="65">
        <f t="shared" si="99"/>
        <v>10241.527229182255</v>
      </c>
    </row>
    <row r="100" spans="1:14" x14ac:dyDescent="0.2">
      <c r="A100" s="42" t="s">
        <v>129</v>
      </c>
      <c r="B100" s="65" t="str">
        <f>IFERROR(B99/A99-1,"nm")</f>
        <v>nm</v>
      </c>
      <c r="C100" s="65">
        <f t="shared" ref="C100:N100" si="100">IFERROR(C99/B99-1,"nm")</f>
        <v>-1.783795400816679E-2</v>
      </c>
      <c r="D100" s="65">
        <f t="shared" si="100"/>
        <v>9.6061269146608286E-2</v>
      </c>
      <c r="E100" s="65">
        <f t="shared" si="100"/>
        <v>3.1343581553204158E-2</v>
      </c>
      <c r="F100" s="65">
        <f t="shared" si="100"/>
        <v>1.7034456058846237E-2</v>
      </c>
      <c r="G100" s="65">
        <f t="shared" si="100"/>
        <v>-4.3014845831747195E-2</v>
      </c>
      <c r="H100" s="65">
        <f t="shared" si="100"/>
        <v>6.2649164677804237E-2</v>
      </c>
      <c r="I100" s="65">
        <f t="shared" si="100"/>
        <v>0.11454239191465465</v>
      </c>
      <c r="J100" s="65">
        <f t="shared" si="100"/>
        <v>0.11454239191465465</v>
      </c>
      <c r="K100" s="65">
        <f t="shared" si="100"/>
        <v>0.11454239191465465</v>
      </c>
      <c r="L100" s="65">
        <f t="shared" si="100"/>
        <v>0.11454239191465465</v>
      </c>
      <c r="M100" s="65">
        <f t="shared" si="100"/>
        <v>0.11454239191465465</v>
      </c>
      <c r="N100" s="65">
        <f t="shared" si="100"/>
        <v>0.11454239191465465</v>
      </c>
    </row>
    <row r="101" spans="1:14" x14ac:dyDescent="0.2">
      <c r="A101" s="43" t="s">
        <v>113</v>
      </c>
      <c r="B101" s="65">
        <f>[2]Historicals!B125</f>
        <v>3093</v>
      </c>
      <c r="C101" s="65">
        <f>[2]Historicals!C125</f>
        <v>3106</v>
      </c>
      <c r="D101" s="65">
        <f>[2]Historicals!D125</f>
        <v>3482</v>
      </c>
      <c r="E101" s="65">
        <f>[2]Historicals!E125</f>
        <v>3575</v>
      </c>
      <c r="F101" s="65">
        <f>[2]Historicals!F125</f>
        <v>3622</v>
      </c>
      <c r="G101" s="65">
        <f>[2]Historicals!G125</f>
        <v>3449</v>
      </c>
      <c r="H101" s="65">
        <f>[2]Historicals!H125</f>
        <v>3659</v>
      </c>
      <c r="I101" s="65">
        <f>[2]Historicals!I125</f>
        <v>4111</v>
      </c>
      <c r="J101" s="65">
        <f>I101*(1+I102)</f>
        <v>4618.8360207707019</v>
      </c>
      <c r="K101" s="65">
        <f t="shared" ref="K101:N101" si="101">J101*(1+J102)</f>
        <v>5189.4055428773854</v>
      </c>
      <c r="L101" s="65">
        <f t="shared" si="101"/>
        <v>5830.4580996908799</v>
      </c>
      <c r="M101" s="65">
        <f t="shared" si="101"/>
        <v>6550.7005323392195</v>
      </c>
      <c r="N101" s="65">
        <f t="shared" si="101"/>
        <v>7359.9152469107757</v>
      </c>
    </row>
    <row r="102" spans="1:14" x14ac:dyDescent="0.2">
      <c r="A102" s="42" t="s">
        <v>129</v>
      </c>
      <c r="B102" s="65" t="str">
        <f>IFERROR(B101/A101-1,"nm")</f>
        <v>nm</v>
      </c>
      <c r="C102" s="65">
        <f t="shared" ref="C102:N102" si="102">IFERROR(C101/B101-1,"nm")</f>
        <v>4.2030391205949424E-3</v>
      </c>
      <c r="D102" s="65">
        <f t="shared" si="102"/>
        <v>0.1210560206052802</v>
      </c>
      <c r="E102" s="65">
        <f t="shared" si="102"/>
        <v>2.6708788052843158E-2</v>
      </c>
      <c r="F102" s="65">
        <f t="shared" si="102"/>
        <v>1.3146853146853044E-2</v>
      </c>
      <c r="G102" s="65">
        <f t="shared" si="102"/>
        <v>-4.7763666482606326E-2</v>
      </c>
      <c r="H102" s="65">
        <f t="shared" si="102"/>
        <v>6.0887213685126174E-2</v>
      </c>
      <c r="I102" s="65">
        <f t="shared" si="102"/>
        <v>0.12353101940420874</v>
      </c>
      <c r="J102" s="65">
        <f t="shared" si="102"/>
        <v>0.12353101940420874</v>
      </c>
      <c r="K102" s="65">
        <f t="shared" si="102"/>
        <v>0.12353101940420874</v>
      </c>
      <c r="L102" s="65">
        <f t="shared" si="102"/>
        <v>0.12353101940420874</v>
      </c>
      <c r="M102" s="65">
        <f t="shared" si="102"/>
        <v>0.12353101940420874</v>
      </c>
      <c r="N102" s="65">
        <f t="shared" si="102"/>
        <v>0.12353101940420874</v>
      </c>
    </row>
    <row r="103" spans="1:14" x14ac:dyDescent="0.2">
      <c r="A103" s="42" t="s">
        <v>137</v>
      </c>
      <c r="B103" s="65">
        <f>[2]Historicals!B197</f>
        <v>0.11</v>
      </c>
      <c r="C103" s="65">
        <f>[2]Historicals!C197</f>
        <v>0.22</v>
      </c>
      <c r="D103" s="65">
        <f>[2]Historicals!D197</f>
        <v>0.12</v>
      </c>
      <c r="E103" s="65">
        <f>[2]Historicals!E197</f>
        <v>0.09</v>
      </c>
      <c r="F103" s="65">
        <f>[2]Historicals!F197</f>
        <v>0.01</v>
      </c>
      <c r="G103" s="65">
        <f>[2]Historicals!G197</f>
        <v>-0.05</v>
      </c>
      <c r="H103" s="65">
        <f>[2]Historicals!H197</f>
        <v>0.06</v>
      </c>
      <c r="I103" s="65">
        <f>[2]Historicals!I197</f>
        <v>0.17</v>
      </c>
      <c r="J103" s="65">
        <f>[2]Historicals!J197</f>
        <v>0</v>
      </c>
      <c r="K103" s="65">
        <f>[2]Historicals!K197</f>
        <v>0</v>
      </c>
      <c r="L103" s="65">
        <f>[2]Historicals!L197</f>
        <v>0</v>
      </c>
      <c r="M103" s="65">
        <f>[2]Historicals!M197</f>
        <v>0</v>
      </c>
      <c r="N103" s="65">
        <f>[2]Historicals!N197</f>
        <v>0</v>
      </c>
    </row>
    <row r="104" spans="1:14" x14ac:dyDescent="0.2">
      <c r="A104" s="42" t="s">
        <v>138</v>
      </c>
      <c r="B104" s="65" t="str">
        <f>IFERROR(B102-B103,"nm")</f>
        <v>nm</v>
      </c>
      <c r="C104" s="65">
        <f t="shared" ref="C104:N104" si="103">IFERROR(C102-C103,"nm")</f>
        <v>-0.21579696087940506</v>
      </c>
      <c r="D104" s="65">
        <f t="shared" si="103"/>
        <v>1.0560206052802057E-3</v>
      </c>
      <c r="E104" s="65">
        <f t="shared" si="103"/>
        <v>-6.3291211947156839E-2</v>
      </c>
      <c r="F104" s="65">
        <f t="shared" si="103"/>
        <v>3.1468531468530434E-3</v>
      </c>
      <c r="G104" s="65">
        <f t="shared" si="103"/>
        <v>2.2363335173936766E-3</v>
      </c>
      <c r="H104" s="65">
        <f t="shared" si="103"/>
        <v>8.8721368512617582E-4</v>
      </c>
      <c r="I104" s="65">
        <f t="shared" si="103"/>
        <v>-4.646898059579127E-2</v>
      </c>
      <c r="J104" s="65">
        <f t="shared" si="103"/>
        <v>0.12353101940420874</v>
      </c>
      <c r="K104" s="65">
        <f t="shared" si="103"/>
        <v>0.12353101940420874</v>
      </c>
      <c r="L104" s="65">
        <f t="shared" si="103"/>
        <v>0.12353101940420874</v>
      </c>
      <c r="M104" s="65">
        <f t="shared" si="103"/>
        <v>0.12353101940420874</v>
      </c>
      <c r="N104" s="65">
        <f t="shared" si="103"/>
        <v>0.12353101940420874</v>
      </c>
    </row>
    <row r="105" spans="1:14" x14ac:dyDescent="0.2">
      <c r="A105" s="43" t="s">
        <v>114</v>
      </c>
      <c r="B105" s="65">
        <f>[2]Historicals!B126</f>
        <v>1251</v>
      </c>
      <c r="C105" s="65">
        <f>[2]Historicals!C126</f>
        <v>1175</v>
      </c>
      <c r="D105" s="65">
        <f>[2]Historicals!D126</f>
        <v>1241</v>
      </c>
      <c r="E105" s="65">
        <f>[2]Historicals!E126</f>
        <v>1347</v>
      </c>
      <c r="F105" s="65">
        <f>[2]Historicals!F126</f>
        <v>1395</v>
      </c>
      <c r="G105" s="65">
        <f>[2]Historicals!G126</f>
        <v>1365</v>
      </c>
      <c r="H105" s="65">
        <f>[2]Historicals!H126</f>
        <v>1494</v>
      </c>
      <c r="I105" s="65">
        <f>[2]Historicals!I126</f>
        <v>1610</v>
      </c>
      <c r="J105" s="65">
        <f>I105*(1+I106)</f>
        <v>1735.0066934404285</v>
      </c>
      <c r="K105" s="65">
        <f t="shared" ref="K105:N105" si="104">J105*(1+J106)</f>
        <v>1869.7193952068876</v>
      </c>
      <c r="L105" s="65">
        <f t="shared" si="104"/>
        <v>2014.8917177262981</v>
      </c>
      <c r="M105" s="65">
        <f t="shared" si="104"/>
        <v>2171.3357868402545</v>
      </c>
      <c r="N105" s="65">
        <f t="shared" si="104"/>
        <v>2339.9267850152678</v>
      </c>
    </row>
    <row r="106" spans="1:14" x14ac:dyDescent="0.2">
      <c r="A106" s="42" t="s">
        <v>129</v>
      </c>
      <c r="B106" s="65" t="str">
        <f>IFERROR(B105/A105-1,"nm")</f>
        <v>nm</v>
      </c>
      <c r="C106" s="65">
        <f t="shared" ref="C106:N106" si="105">IFERROR(C105/B105-1,"nm")</f>
        <v>-6.0751398880895313E-2</v>
      </c>
      <c r="D106" s="65">
        <f t="shared" si="105"/>
        <v>5.617021276595735E-2</v>
      </c>
      <c r="E106" s="65">
        <f t="shared" si="105"/>
        <v>8.5414987912973306E-2</v>
      </c>
      <c r="F106" s="65">
        <f t="shared" si="105"/>
        <v>3.563474387527843E-2</v>
      </c>
      <c r="G106" s="65">
        <f t="shared" si="105"/>
        <v>-2.1505376344086002E-2</v>
      </c>
      <c r="H106" s="65">
        <f t="shared" si="105"/>
        <v>9.4505494505494614E-2</v>
      </c>
      <c r="I106" s="65">
        <f t="shared" si="105"/>
        <v>7.7643908969210251E-2</v>
      </c>
      <c r="J106" s="65">
        <f t="shared" si="105"/>
        <v>7.7643908969210251E-2</v>
      </c>
      <c r="K106" s="65">
        <f t="shared" si="105"/>
        <v>7.7643908969210251E-2</v>
      </c>
      <c r="L106" s="65">
        <f t="shared" si="105"/>
        <v>7.7643908969210251E-2</v>
      </c>
      <c r="M106" s="65">
        <f t="shared" si="105"/>
        <v>7.7643908969210251E-2</v>
      </c>
      <c r="N106" s="65">
        <f t="shared" si="105"/>
        <v>7.7643908969210251E-2</v>
      </c>
    </row>
    <row r="107" spans="1:14" x14ac:dyDescent="0.2">
      <c r="A107" s="42" t="s">
        <v>137</v>
      </c>
      <c r="B107" s="65">
        <f>[2]Historicals!B198</f>
        <v>-0.21</v>
      </c>
      <c r="C107" s="65">
        <f>[2]Historicals!C198</f>
        <v>-0.08</v>
      </c>
      <c r="D107" s="65">
        <f>[2]Historicals!D198</f>
        <v>0.06</v>
      </c>
      <c r="E107" s="65">
        <f>[2]Historicals!E198</f>
        <v>0.14000000000000001</v>
      </c>
      <c r="F107" s="65">
        <f>[2]Historicals!F198</f>
        <v>0.04</v>
      </c>
      <c r="G107" s="65">
        <f>[2]Historicals!G198</f>
        <v>-0.02</v>
      </c>
      <c r="H107" s="65">
        <f>[2]Historicals!H198</f>
        <v>0.09</v>
      </c>
      <c r="I107" s="65">
        <f>[2]Historicals!I198</f>
        <v>0.12</v>
      </c>
      <c r="J107" s="65">
        <f>[2]Historicals!J198</f>
        <v>0</v>
      </c>
      <c r="K107" s="65">
        <f>[2]Historicals!K198</f>
        <v>0</v>
      </c>
      <c r="L107" s="65">
        <f>[2]Historicals!L198</f>
        <v>0</v>
      </c>
      <c r="M107" s="65">
        <f>[2]Historicals!M198</f>
        <v>0</v>
      </c>
      <c r="N107" s="65">
        <f>[2]Historicals!N198</f>
        <v>0</v>
      </c>
    </row>
    <row r="108" spans="1:14" x14ac:dyDescent="0.2">
      <c r="A108" s="42" t="s">
        <v>138</v>
      </c>
      <c r="B108" s="65" t="str">
        <f>IFERROR(B106-B107,"nm")</f>
        <v>nm</v>
      </c>
      <c r="C108" s="65">
        <f t="shared" ref="C108:N108" si="106">IFERROR(C106-C107,"nm")</f>
        <v>1.9248601119104689E-2</v>
      </c>
      <c r="D108" s="65">
        <f t="shared" si="106"/>
        <v>-3.8297872340426475E-3</v>
      </c>
      <c r="E108" s="65">
        <f t="shared" si="106"/>
        <v>-5.4585012087026707E-2</v>
      </c>
      <c r="F108" s="65">
        <f t="shared" si="106"/>
        <v>-4.3652561247215713E-3</v>
      </c>
      <c r="G108" s="65">
        <f t="shared" si="106"/>
        <v>-1.505376344086002E-3</v>
      </c>
      <c r="H108" s="65">
        <f t="shared" si="106"/>
        <v>4.5054945054946172E-3</v>
      </c>
      <c r="I108" s="65">
        <f t="shared" si="106"/>
        <v>-4.2356091030789744E-2</v>
      </c>
      <c r="J108" s="65">
        <f t="shared" si="106"/>
        <v>7.7643908969210251E-2</v>
      </c>
      <c r="K108" s="65">
        <f t="shared" si="106"/>
        <v>7.7643908969210251E-2</v>
      </c>
      <c r="L108" s="65">
        <f t="shared" si="106"/>
        <v>7.7643908969210251E-2</v>
      </c>
      <c r="M108" s="65">
        <f t="shared" si="106"/>
        <v>7.7643908969210251E-2</v>
      </c>
      <c r="N108" s="65">
        <f t="shared" si="106"/>
        <v>7.7643908969210251E-2</v>
      </c>
    </row>
    <row r="109" spans="1:14" x14ac:dyDescent="0.2">
      <c r="A109" s="43" t="s">
        <v>115</v>
      </c>
      <c r="B109" s="65">
        <f>[2]Historicals!B127</f>
        <v>309</v>
      </c>
      <c r="C109" s="65">
        <f>[2]Historicals!C127</f>
        <v>289</v>
      </c>
      <c r="D109" s="65">
        <f>[2]Historicals!D127</f>
        <v>286</v>
      </c>
      <c r="E109" s="65">
        <f>[2]Historicals!E127</f>
        <v>244</v>
      </c>
      <c r="F109" s="65">
        <f>[2]Historicals!F127</f>
        <v>237</v>
      </c>
      <c r="G109" s="65">
        <f>[2]Historicals!G127</f>
        <v>214</v>
      </c>
      <c r="H109" s="65">
        <f>[2]Historicals!H127</f>
        <v>190</v>
      </c>
      <c r="I109" s="65">
        <f>[2]Historicals!I127</f>
        <v>234</v>
      </c>
      <c r="J109" s="65">
        <f>I109*(1+I110)</f>
        <v>288.18947368421055</v>
      </c>
      <c r="K109" s="65">
        <f t="shared" ref="K109:N109" si="107">J109*(1+J110)</f>
        <v>354.9280886426593</v>
      </c>
      <c r="L109" s="65">
        <f t="shared" si="107"/>
        <v>437.12196180201198</v>
      </c>
      <c r="M109" s="65">
        <f t="shared" si="107"/>
        <v>538.35020558774113</v>
      </c>
      <c r="N109" s="65">
        <f t="shared" si="107"/>
        <v>663.0207795133233</v>
      </c>
    </row>
    <row r="110" spans="1:14" x14ac:dyDescent="0.2">
      <c r="A110" s="42" t="s">
        <v>129</v>
      </c>
      <c r="B110" s="65" t="str">
        <f>IFERROR(B109/A109-1,"nm")</f>
        <v>nm</v>
      </c>
      <c r="C110" s="65">
        <f t="shared" ref="C110:N110" si="108">IFERROR(C109/B109-1,"nm")</f>
        <v>-6.4724919093851141E-2</v>
      </c>
      <c r="D110" s="65">
        <f t="shared" si="108"/>
        <v>-1.038062283737029E-2</v>
      </c>
      <c r="E110" s="65">
        <f t="shared" si="108"/>
        <v>-0.14685314685314688</v>
      </c>
      <c r="F110" s="65">
        <f t="shared" si="108"/>
        <v>-2.8688524590163911E-2</v>
      </c>
      <c r="G110" s="65">
        <f t="shared" si="108"/>
        <v>-9.7046413502109741E-2</v>
      </c>
      <c r="H110" s="65">
        <f t="shared" si="108"/>
        <v>-0.11214953271028039</v>
      </c>
      <c r="I110" s="65">
        <f t="shared" si="108"/>
        <v>0.23157894736842111</v>
      </c>
      <c r="J110" s="65">
        <f t="shared" si="108"/>
        <v>0.23157894736842111</v>
      </c>
      <c r="K110" s="65">
        <f t="shared" si="108"/>
        <v>0.23157894736842111</v>
      </c>
      <c r="L110" s="65">
        <f t="shared" si="108"/>
        <v>0.23157894736842111</v>
      </c>
      <c r="M110" s="65">
        <f t="shared" si="108"/>
        <v>0.23157894736842111</v>
      </c>
      <c r="N110" s="65">
        <f t="shared" si="108"/>
        <v>0.23157894736842111</v>
      </c>
    </row>
    <row r="111" spans="1:14" x14ac:dyDescent="0.2">
      <c r="A111" s="42" t="s">
        <v>137</v>
      </c>
      <c r="B111" s="65">
        <f>[2]Historicals!B199</f>
        <v>-0.19</v>
      </c>
      <c r="C111" s="65">
        <f>[2]Historicals!C199</f>
        <v>-0.11</v>
      </c>
      <c r="D111" s="65">
        <f>[2]Historicals!D199</f>
        <v>-0.01</v>
      </c>
      <c r="E111" s="65">
        <f>[2]Historicals!E199</f>
        <v>-0.09</v>
      </c>
      <c r="F111" s="65">
        <f>[2]Historicals!F199</f>
        <v>-0.03</v>
      </c>
      <c r="G111" s="65">
        <f>[2]Historicals!G199</f>
        <v>-0.1</v>
      </c>
      <c r="H111" s="65">
        <f>[2]Historicals!H199</f>
        <v>-0.11</v>
      </c>
      <c r="I111" s="65">
        <f>[2]Historicals!I199</f>
        <v>0.28000000000000003</v>
      </c>
      <c r="J111" s="65">
        <f>[2]Historicals!J199</f>
        <v>0</v>
      </c>
      <c r="K111" s="65">
        <f>[2]Historicals!K199</f>
        <v>0</v>
      </c>
      <c r="L111" s="65">
        <f>[2]Historicals!L199</f>
        <v>0</v>
      </c>
      <c r="M111" s="65">
        <f>[2]Historicals!M199</f>
        <v>0</v>
      </c>
      <c r="N111" s="65">
        <f>[2]Historicals!N199</f>
        <v>0</v>
      </c>
    </row>
    <row r="112" spans="1:14" x14ac:dyDescent="0.2">
      <c r="A112" s="42" t="s">
        <v>138</v>
      </c>
      <c r="B112" s="65" t="str">
        <f>IFERROR(B110-B111,"nm")</f>
        <v>nm</v>
      </c>
      <c r="C112" s="65">
        <f t="shared" ref="C112:N112" si="109">IFERROR(C110-C111,"nm")</f>
        <v>4.527508090614886E-2</v>
      </c>
      <c r="D112" s="65">
        <f t="shared" si="109"/>
        <v>-3.8062283737029003E-4</v>
      </c>
      <c r="E112" s="65">
        <f t="shared" si="109"/>
        <v>-5.685314685314688E-2</v>
      </c>
      <c r="F112" s="65">
        <f t="shared" si="109"/>
        <v>1.3114754098360881E-3</v>
      </c>
      <c r="G112" s="65">
        <f t="shared" si="109"/>
        <v>2.9535864978902648E-3</v>
      </c>
      <c r="H112" s="65">
        <f t="shared" si="109"/>
        <v>-2.1495327102803857E-3</v>
      </c>
      <c r="I112" s="65">
        <f t="shared" si="109"/>
        <v>-4.842105263157892E-2</v>
      </c>
      <c r="J112" s="65">
        <f t="shared" si="109"/>
        <v>0.23157894736842111</v>
      </c>
      <c r="K112" s="65">
        <f t="shared" si="109"/>
        <v>0.23157894736842111</v>
      </c>
      <c r="L112" s="65">
        <f t="shared" si="109"/>
        <v>0.23157894736842111</v>
      </c>
      <c r="M112" s="65">
        <f t="shared" si="109"/>
        <v>0.23157894736842111</v>
      </c>
      <c r="N112" s="65">
        <f t="shared" si="109"/>
        <v>0.23157894736842111</v>
      </c>
    </row>
    <row r="113" spans="1:14" x14ac:dyDescent="0.2">
      <c r="A113" s="9" t="s">
        <v>130</v>
      </c>
      <c r="B113" s="65">
        <f>[2]Historicals!B142+[2]Historicals!B175</f>
        <v>967</v>
      </c>
      <c r="C113" s="65">
        <f>[2]Historicals!C142+[2]Historicals!C175</f>
        <v>1109</v>
      </c>
      <c r="D113" s="65">
        <f>[2]Historicals!D142+[2]Historicals!D175</f>
        <v>1036</v>
      </c>
      <c r="E113" s="65">
        <f>[2]Historicals!E142+[2]Historicals!E175</f>
        <v>1244</v>
      </c>
      <c r="F113" s="65">
        <f>[2]Historicals!F142+[2]Historicals!F175</f>
        <v>1376</v>
      </c>
      <c r="G113" s="65">
        <f>[2]Historicals!G142+[2]Historicals!G175</f>
        <v>1230</v>
      </c>
      <c r="H113" s="65">
        <f>[2]Historicals!H142+[2]Historicals!H175</f>
        <v>1573</v>
      </c>
      <c r="I113" s="65">
        <f>[2]Historicals!I142+[2]Historicals!I175</f>
        <v>1938</v>
      </c>
      <c r="J113" s="65">
        <f>I113*(1+I114)</f>
        <v>2387.6948506039416</v>
      </c>
      <c r="K113" s="65">
        <f t="shared" ref="K113:N113" si="110">J113*(1+J114)</f>
        <v>2941.7372030962742</v>
      </c>
      <c r="L113" s="65">
        <f t="shared" si="110"/>
        <v>3624.3399234587287</v>
      </c>
      <c r="M113" s="65">
        <f t="shared" si="110"/>
        <v>4465.3342477196547</v>
      </c>
      <c r="N113" s="65">
        <f t="shared" si="110"/>
        <v>5501.4734723971342</v>
      </c>
    </row>
    <row r="114" spans="1:14" x14ac:dyDescent="0.2">
      <c r="A114" s="44" t="s">
        <v>129</v>
      </c>
      <c r="B114" s="65" t="str">
        <f>IFERROR(B113/A113-1,"nm")</f>
        <v>nm</v>
      </c>
      <c r="C114" s="65">
        <f t="shared" ref="C114:M114" si="111">IFERROR(C113/B113-1,"nm")</f>
        <v>0.14684591520165458</v>
      </c>
      <c r="D114" s="65">
        <f t="shared" si="111"/>
        <v>-6.582506762849416E-2</v>
      </c>
      <c r="E114" s="65">
        <f t="shared" si="111"/>
        <v>0.20077220077220082</v>
      </c>
      <c r="F114" s="65">
        <f t="shared" si="111"/>
        <v>0.10610932475884249</v>
      </c>
      <c r="G114" s="65">
        <f t="shared" si="111"/>
        <v>-0.10610465116279066</v>
      </c>
      <c r="H114" s="65">
        <f t="shared" si="111"/>
        <v>0.27886178861788613</v>
      </c>
      <c r="I114" s="65">
        <f t="shared" si="111"/>
        <v>0.23204068658614108</v>
      </c>
      <c r="J114" s="65">
        <f t="shared" si="111"/>
        <v>0.2320406865861413</v>
      </c>
      <c r="K114" s="65">
        <f t="shared" si="111"/>
        <v>0.2320406865861413</v>
      </c>
      <c r="L114" s="65">
        <f t="shared" si="111"/>
        <v>0.2320406865861413</v>
      </c>
      <c r="M114" s="65">
        <f t="shared" si="111"/>
        <v>0.2320406865861413</v>
      </c>
      <c r="N114" s="65">
        <f>IFERROR(N113/M113-1,"nm")</f>
        <v>0.2320406865861413</v>
      </c>
    </row>
    <row r="115" spans="1:14" x14ac:dyDescent="0.2">
      <c r="A115" s="44" t="s">
        <v>131</v>
      </c>
      <c r="B115" s="65">
        <f>IFERROR(B113/B99,"nm")</f>
        <v>0.20782290995056951</v>
      </c>
      <c r="C115" s="65">
        <f t="shared" ref="C115:N115" si="112">IFERROR(C113/C99,"nm")</f>
        <v>0.24266958424507659</v>
      </c>
      <c r="D115" s="65">
        <f t="shared" si="112"/>
        <v>0.20682771012178081</v>
      </c>
      <c r="E115" s="65">
        <f t="shared" si="112"/>
        <v>0.2408052651955091</v>
      </c>
      <c r="F115" s="65">
        <f t="shared" si="112"/>
        <v>0.26189569851541683</v>
      </c>
      <c r="G115" s="65">
        <f t="shared" si="112"/>
        <v>0.24463007159904535</v>
      </c>
      <c r="H115" s="65">
        <f t="shared" si="112"/>
        <v>0.2944038929440389</v>
      </c>
      <c r="I115" s="65">
        <f t="shared" si="112"/>
        <v>0.32544080604534004</v>
      </c>
      <c r="J115" s="65">
        <f t="shared" si="112"/>
        <v>0.35974972063148847</v>
      </c>
      <c r="K115" s="65">
        <f t="shared" si="112"/>
        <v>0.39767558059822222</v>
      </c>
      <c r="L115" s="65">
        <f t="shared" si="112"/>
        <v>0.4395996948282016</v>
      </c>
      <c r="M115" s="65">
        <f t="shared" si="112"/>
        <v>0.48594357089350504</v>
      </c>
      <c r="N115" s="65">
        <f t="shared" si="112"/>
        <v>0.53717315291817125</v>
      </c>
    </row>
    <row r="116" spans="1:14" x14ac:dyDescent="0.2">
      <c r="A116" s="9" t="s">
        <v>132</v>
      </c>
      <c r="B116" s="65">
        <f>[2]Historicals!B175</f>
        <v>49</v>
      </c>
      <c r="C116" s="65">
        <f>[2]Historicals!C175</f>
        <v>43</v>
      </c>
      <c r="D116" s="65">
        <f>[2]Historicals!D175</f>
        <v>56</v>
      </c>
      <c r="E116" s="65">
        <f>[2]Historicals!E175</f>
        <v>55</v>
      </c>
      <c r="F116" s="65">
        <f>[2]Historicals!F175</f>
        <v>53</v>
      </c>
      <c r="G116" s="65">
        <f>[2]Historicals!G175</f>
        <v>46</v>
      </c>
      <c r="H116" s="65">
        <f>[2]Historicals!H175</f>
        <v>43</v>
      </c>
      <c r="I116" s="65">
        <f>[2]Historicals!I175</f>
        <v>42</v>
      </c>
      <c r="J116" s="65">
        <f>I116*(1+I117)</f>
        <v>41.023255813953483</v>
      </c>
      <c r="K116" s="65">
        <f t="shared" ref="K116:N116" si="113">J116*(1+J117)</f>
        <v>40.069226608977814</v>
      </c>
      <c r="L116" s="65">
        <f t="shared" si="113"/>
        <v>39.137384129699257</v>
      </c>
      <c r="M116" s="65">
        <f t="shared" si="113"/>
        <v>38.227212405752759</v>
      </c>
      <c r="N116" s="65">
        <f t="shared" si="113"/>
        <v>37.338207466084086</v>
      </c>
    </row>
    <row r="117" spans="1:14" x14ac:dyDescent="0.2">
      <c r="A117" s="44" t="s">
        <v>129</v>
      </c>
      <c r="B117" s="65" t="str">
        <f>IFERROR(B116/A116-1,"nm")</f>
        <v>nm</v>
      </c>
      <c r="C117" s="65">
        <f t="shared" ref="C117:N117" si="114">IFERROR(C116/B116-1,"nm")</f>
        <v>-0.12244897959183676</v>
      </c>
      <c r="D117" s="65">
        <f t="shared" si="114"/>
        <v>0.30232558139534893</v>
      </c>
      <c r="E117" s="65">
        <f t="shared" si="114"/>
        <v>-1.7857142857142905E-2</v>
      </c>
      <c r="F117" s="65">
        <f t="shared" si="114"/>
        <v>-3.6363636363636376E-2</v>
      </c>
      <c r="G117" s="65">
        <f t="shared" si="114"/>
        <v>-0.13207547169811318</v>
      </c>
      <c r="H117" s="65">
        <f t="shared" si="114"/>
        <v>-6.5217391304347783E-2</v>
      </c>
      <c r="I117" s="65">
        <f t="shared" si="114"/>
        <v>-2.3255813953488413E-2</v>
      </c>
      <c r="J117" s="65">
        <f t="shared" si="114"/>
        <v>-2.3255813953488524E-2</v>
      </c>
      <c r="K117" s="65">
        <f t="shared" si="114"/>
        <v>-2.3255813953488524E-2</v>
      </c>
      <c r="L117" s="65">
        <f t="shared" si="114"/>
        <v>-2.3255813953488524E-2</v>
      </c>
      <c r="M117" s="65">
        <f t="shared" si="114"/>
        <v>-2.3255813953488413E-2</v>
      </c>
      <c r="N117" s="65">
        <f t="shared" si="114"/>
        <v>-2.3255813953488524E-2</v>
      </c>
    </row>
    <row r="118" spans="1:14" x14ac:dyDescent="0.2">
      <c r="A118" s="44" t="s">
        <v>133</v>
      </c>
      <c r="B118" s="65">
        <f>IFERROR(B116/B99,"nm")</f>
        <v>1.053084031807436E-2</v>
      </c>
      <c r="C118" s="65">
        <f t="shared" ref="C118:N118" si="115">IFERROR(C116/C99,"nm")</f>
        <v>9.4091903719912464E-3</v>
      </c>
      <c r="D118" s="65">
        <f t="shared" si="115"/>
        <v>1.1179876222798962E-2</v>
      </c>
      <c r="E118" s="65">
        <f t="shared" si="115"/>
        <v>1.064653503677894E-2</v>
      </c>
      <c r="F118" s="65">
        <f t="shared" si="115"/>
        <v>1.0087552341073468E-2</v>
      </c>
      <c r="G118" s="65">
        <f t="shared" si="115"/>
        <v>9.148766905330152E-3</v>
      </c>
      <c r="H118" s="65">
        <f t="shared" si="115"/>
        <v>8.0479131574022079E-3</v>
      </c>
      <c r="I118" s="65">
        <f t="shared" si="115"/>
        <v>7.0528967254408059E-3</v>
      </c>
      <c r="J118" s="65">
        <f t="shared" si="115"/>
        <v>6.1809007188380659E-3</v>
      </c>
      <c r="K118" s="65">
        <f t="shared" si="115"/>
        <v>5.4167153133445611E-3</v>
      </c>
      <c r="L118" s="65">
        <f t="shared" si="115"/>
        <v>4.747011175312516E-3</v>
      </c>
      <c r="M118" s="65">
        <f t="shared" si="115"/>
        <v>4.1601069642754002E-3</v>
      </c>
      <c r="N118" s="65">
        <f t="shared" si="115"/>
        <v>3.6457655807126525E-3</v>
      </c>
    </row>
    <row r="119" spans="1:14" x14ac:dyDescent="0.2">
      <c r="A119" s="9" t="s">
        <v>134</v>
      </c>
      <c r="B119" s="65">
        <f>[2]Historicals!B142</f>
        <v>918</v>
      </c>
      <c r="C119" s="65">
        <f>[2]Historicals!C142</f>
        <v>1066</v>
      </c>
      <c r="D119" s="65">
        <f>[2]Historicals!D142</f>
        <v>980</v>
      </c>
      <c r="E119" s="65">
        <f>[2]Historicals!E142</f>
        <v>1189</v>
      </c>
      <c r="F119" s="65">
        <f>[2]Historicals!F142</f>
        <v>1323</v>
      </c>
      <c r="G119" s="65">
        <f>[2]Historicals!G142</f>
        <v>1184</v>
      </c>
      <c r="H119" s="65">
        <f>[2]Historicals!H142</f>
        <v>1530</v>
      </c>
      <c r="I119" s="65">
        <f>[2]Historicals!I142</f>
        <v>1896</v>
      </c>
      <c r="J119" s="65">
        <f>I119*(1+I120)</f>
        <v>2349.5529411764705</v>
      </c>
      <c r="K119" s="65">
        <f t="shared" ref="K119:N119" si="116">J119*(1+J120)</f>
        <v>2911.6028604382932</v>
      </c>
      <c r="L119" s="65">
        <f t="shared" si="116"/>
        <v>3608.1039368568654</v>
      </c>
      <c r="M119" s="65">
        <f t="shared" si="116"/>
        <v>4471.2189962618413</v>
      </c>
      <c r="N119" s="65">
        <f t="shared" si="116"/>
        <v>5540.8047169362426</v>
      </c>
    </row>
    <row r="120" spans="1:14" x14ac:dyDescent="0.2">
      <c r="A120" s="44" t="s">
        <v>129</v>
      </c>
      <c r="B120" s="65" t="str">
        <f>IFERROR(B119/A119-1,"nm")</f>
        <v>nm</v>
      </c>
      <c r="C120" s="65">
        <f t="shared" ref="C120:N120" si="117">IFERROR(C119/B119-1,"nm")</f>
        <v>0.16122004357298469</v>
      </c>
      <c r="D120" s="65">
        <f t="shared" si="117"/>
        <v>-8.0675422138836828E-2</v>
      </c>
      <c r="E120" s="65">
        <f t="shared" si="117"/>
        <v>0.21326530612244898</v>
      </c>
      <c r="F120" s="65">
        <f t="shared" si="117"/>
        <v>0.11269974768713209</v>
      </c>
      <c r="G120" s="65">
        <f t="shared" si="117"/>
        <v>-0.1050642479213908</v>
      </c>
      <c r="H120" s="65">
        <f t="shared" si="117"/>
        <v>0.29222972972972983</v>
      </c>
      <c r="I120" s="65">
        <f t="shared" si="117"/>
        <v>0.23921568627450984</v>
      </c>
      <c r="J120" s="65">
        <f t="shared" si="117"/>
        <v>0.23921568627450984</v>
      </c>
      <c r="K120" s="65">
        <f t="shared" si="117"/>
        <v>0.23921568627450984</v>
      </c>
      <c r="L120" s="65">
        <f t="shared" si="117"/>
        <v>0.23921568627450984</v>
      </c>
      <c r="M120" s="65">
        <f t="shared" si="117"/>
        <v>0.23921568627450984</v>
      </c>
      <c r="N120" s="65">
        <f t="shared" si="117"/>
        <v>0.23921568627450984</v>
      </c>
    </row>
    <row r="121" spans="1:14" x14ac:dyDescent="0.2">
      <c r="A121" s="44" t="s">
        <v>131</v>
      </c>
      <c r="B121" s="65">
        <f>IFERROR(B119/B99,"nm")</f>
        <v>0.19729206963249515</v>
      </c>
      <c r="C121" s="65">
        <f t="shared" ref="C121:N121" si="118">IFERROR(C119/C99,"nm")</f>
        <v>0.23326039387308534</v>
      </c>
      <c r="D121" s="65">
        <f t="shared" si="118"/>
        <v>0.19564783389898183</v>
      </c>
      <c r="E121" s="65">
        <f t="shared" si="118"/>
        <v>0.23015873015873015</v>
      </c>
      <c r="F121" s="65">
        <f t="shared" si="118"/>
        <v>0.25180814617434338</v>
      </c>
      <c r="G121" s="65">
        <f t="shared" si="118"/>
        <v>0.2354813046937152</v>
      </c>
      <c r="H121" s="65">
        <f t="shared" si="118"/>
        <v>0.28635597978663674</v>
      </c>
      <c r="I121" s="65">
        <f t="shared" si="118"/>
        <v>0.31838790931989924</v>
      </c>
      <c r="J121" s="65">
        <f t="shared" si="118"/>
        <v>0.35400294722892678</v>
      </c>
      <c r="K121" s="65">
        <f t="shared" si="118"/>
        <v>0.39360190188897343</v>
      </c>
      <c r="L121" s="65">
        <f t="shared" si="118"/>
        <v>0.43763041630958993</v>
      </c>
      <c r="M121" s="65">
        <f t="shared" si="118"/>
        <v>0.486583983360245</v>
      </c>
      <c r="N121" s="65">
        <f t="shared" si="118"/>
        <v>0.54101352200170383</v>
      </c>
    </row>
    <row r="122" spans="1:14" x14ac:dyDescent="0.2">
      <c r="A122" s="9" t="s">
        <v>135</v>
      </c>
      <c r="B122" s="65">
        <f>[2]Historicals!B164</f>
        <v>52</v>
      </c>
      <c r="C122" s="65">
        <f>[2]Historicals!C164</f>
        <v>64</v>
      </c>
      <c r="D122" s="65">
        <f>[2]Historicals!D164</f>
        <v>60</v>
      </c>
      <c r="E122" s="65">
        <f>[2]Historicals!E164</f>
        <v>49</v>
      </c>
      <c r="F122" s="65">
        <f>[2]Historicals!F164</f>
        <v>47</v>
      </c>
      <c r="G122" s="65">
        <f>[2]Historicals!G164</f>
        <v>41</v>
      </c>
      <c r="H122" s="65">
        <f>[2]Historicals!H164</f>
        <v>54</v>
      </c>
      <c r="I122" s="65">
        <f>[2]Historicals!I164</f>
        <v>56</v>
      </c>
      <c r="J122" s="65">
        <f>I122*(1+I123)</f>
        <v>58.074074074074069</v>
      </c>
      <c r="K122" s="65">
        <f t="shared" ref="K122:N122" si="119">J122*(1+J123)</f>
        <v>60.224965706447179</v>
      </c>
      <c r="L122" s="65">
        <f t="shared" si="119"/>
        <v>62.455519991871142</v>
      </c>
      <c r="M122" s="65">
        <f t="shared" si="119"/>
        <v>64.768687398977477</v>
      </c>
      <c r="N122" s="65">
        <f t="shared" si="119"/>
        <v>67.16752767301368</v>
      </c>
    </row>
    <row r="123" spans="1:14" x14ac:dyDescent="0.2">
      <c r="A123" s="44" t="s">
        <v>129</v>
      </c>
      <c r="B123" s="65" t="str">
        <f>IFERROR(B122/A122-1,"nm")</f>
        <v>nm</v>
      </c>
      <c r="C123" s="65">
        <f t="shared" ref="C123:N123" si="120">IFERROR(C122/B122-1,"nm")</f>
        <v>0.23076923076923084</v>
      </c>
      <c r="D123" s="65">
        <f t="shared" si="120"/>
        <v>-6.25E-2</v>
      </c>
      <c r="E123" s="65">
        <f t="shared" si="120"/>
        <v>-0.18333333333333335</v>
      </c>
      <c r="F123" s="65">
        <f t="shared" si="120"/>
        <v>-4.081632653061229E-2</v>
      </c>
      <c r="G123" s="65">
        <f t="shared" si="120"/>
        <v>-0.12765957446808507</v>
      </c>
      <c r="H123" s="65">
        <f t="shared" si="120"/>
        <v>0.31707317073170738</v>
      </c>
      <c r="I123" s="65">
        <f t="shared" si="120"/>
        <v>3.7037037037036979E-2</v>
      </c>
      <c r="J123" s="65">
        <f t="shared" si="120"/>
        <v>3.7037037037036979E-2</v>
      </c>
      <c r="K123" s="65">
        <f t="shared" si="120"/>
        <v>3.7037037037036979E-2</v>
      </c>
      <c r="L123" s="65">
        <f t="shared" si="120"/>
        <v>3.7037037037036979E-2</v>
      </c>
      <c r="M123" s="65">
        <f t="shared" si="120"/>
        <v>3.7037037037036979E-2</v>
      </c>
      <c r="N123" s="65">
        <f t="shared" si="120"/>
        <v>3.7037037037036979E-2</v>
      </c>
    </row>
    <row r="124" spans="1:14" x14ac:dyDescent="0.2">
      <c r="A124" s="44" t="s">
        <v>133</v>
      </c>
      <c r="B124" s="65">
        <f>IFERROR(B122/B99,"nm")</f>
        <v>1.117558564367075E-2</v>
      </c>
      <c r="C124" s="65">
        <f t="shared" ref="C124:N124" si="121">IFERROR(C122/C99,"nm")</f>
        <v>1.400437636761488E-2</v>
      </c>
      <c r="D124" s="65">
        <f t="shared" si="121"/>
        <v>1.1978438810141745E-2</v>
      </c>
      <c r="E124" s="65">
        <f t="shared" si="121"/>
        <v>9.485094850948509E-3</v>
      </c>
      <c r="F124" s="65">
        <f t="shared" si="121"/>
        <v>8.9455652835934533E-3</v>
      </c>
      <c r="G124" s="65">
        <f t="shared" si="121"/>
        <v>8.1543357199681775E-3</v>
      </c>
      <c r="H124" s="65">
        <f t="shared" si="121"/>
        <v>1.0106681639528355E-2</v>
      </c>
      <c r="I124" s="65">
        <f t="shared" si="121"/>
        <v>9.4038623005877411E-3</v>
      </c>
      <c r="J124" s="65">
        <f t="shared" si="121"/>
        <v>8.7499170669970983E-3</v>
      </c>
      <c r="K124" s="65">
        <f t="shared" si="121"/>
        <v>8.141447230096301E-3</v>
      </c>
      <c r="L124" s="65">
        <f t="shared" si="121"/>
        <v>7.5752904276600863E-3</v>
      </c>
      <c r="M124" s="65">
        <f t="shared" si="121"/>
        <v>7.0485042083506515E-3</v>
      </c>
      <c r="N124" s="65">
        <f t="shared" si="121"/>
        <v>6.5583507390993617E-3</v>
      </c>
    </row>
    <row r="125" spans="1:14" x14ac:dyDescent="0.2">
      <c r="A125" s="41" t="s">
        <v>107</v>
      </c>
      <c r="B125" s="41"/>
      <c r="C125" s="41"/>
      <c r="D125" s="41"/>
      <c r="E125" s="41"/>
      <c r="F125" s="41"/>
      <c r="G125" s="41"/>
      <c r="H125" s="41"/>
      <c r="I125" s="41"/>
      <c r="J125" s="37"/>
      <c r="K125" s="37"/>
      <c r="L125" s="37"/>
      <c r="M125" s="37"/>
      <c r="N125" s="37"/>
    </row>
    <row r="126" spans="1:14" x14ac:dyDescent="0.2">
      <c r="A126" s="9" t="s">
        <v>136</v>
      </c>
      <c r="B126" s="65">
        <f>[2]Historicals!B128</f>
        <v>115</v>
      </c>
      <c r="C126" s="65">
        <f>[2]Historicals!C128</f>
        <v>73</v>
      </c>
      <c r="D126" s="65">
        <f>[2]Historicals!D128</f>
        <v>73</v>
      </c>
      <c r="E126" s="65">
        <f>[2]Historicals!E128</f>
        <v>88</v>
      </c>
      <c r="F126" s="65">
        <f>[2]Historicals!F128</f>
        <v>42</v>
      </c>
      <c r="G126" s="65">
        <f>[2]Historicals!G128</f>
        <v>30</v>
      </c>
      <c r="H126" s="65">
        <f>[2]Historicals!H128</f>
        <v>25</v>
      </c>
      <c r="I126" s="65">
        <f>[2]Historicals!I128</f>
        <v>102</v>
      </c>
      <c r="J126" s="65">
        <f>I126*(1+I127)</f>
        <v>416.16</v>
      </c>
      <c r="K126" s="65">
        <f t="shared" ref="K126:N126" si="122">J126*(1+J127)</f>
        <v>1697.9328</v>
      </c>
      <c r="L126" s="65">
        <f t="shared" si="122"/>
        <v>6927.5658240000002</v>
      </c>
      <c r="M126" s="65">
        <f t="shared" si="122"/>
        <v>28264.468561920003</v>
      </c>
      <c r="N126" s="65">
        <f t="shared" si="122"/>
        <v>115319.03173263361</v>
      </c>
    </row>
    <row r="127" spans="1:14" x14ac:dyDescent="0.2">
      <c r="A127" s="42" t="s">
        <v>129</v>
      </c>
      <c r="B127" s="65" t="str">
        <f>IFERROR(B126/A126-1,"nm")</f>
        <v>nm</v>
      </c>
      <c r="C127" s="65">
        <f t="shared" ref="C127:N127" si="123">IFERROR(C126/B126-1,"nm")</f>
        <v>-0.36521739130434783</v>
      </c>
      <c r="D127" s="65">
        <f t="shared" si="123"/>
        <v>0</v>
      </c>
      <c r="E127" s="65">
        <f t="shared" si="123"/>
        <v>0.20547945205479445</v>
      </c>
      <c r="F127" s="65">
        <f t="shared" si="123"/>
        <v>-0.52272727272727271</v>
      </c>
      <c r="G127" s="65">
        <f t="shared" si="123"/>
        <v>-0.2857142857142857</v>
      </c>
      <c r="H127" s="65">
        <f t="shared" si="123"/>
        <v>-0.16666666666666663</v>
      </c>
      <c r="I127" s="65">
        <f t="shared" si="123"/>
        <v>3.08</v>
      </c>
      <c r="J127" s="65">
        <f t="shared" si="123"/>
        <v>3.08</v>
      </c>
      <c r="K127" s="65">
        <f t="shared" si="123"/>
        <v>3.08</v>
      </c>
      <c r="L127" s="65">
        <f t="shared" si="123"/>
        <v>3.08</v>
      </c>
      <c r="M127" s="65">
        <f t="shared" si="123"/>
        <v>3.08</v>
      </c>
      <c r="N127" s="65">
        <f t="shared" si="123"/>
        <v>3.08</v>
      </c>
    </row>
    <row r="128" spans="1:14" x14ac:dyDescent="0.2">
      <c r="A128" s="9" t="s">
        <v>130</v>
      </c>
      <c r="B128" s="65">
        <f>[2]Historicals!B143+[2]Historicals!B176</f>
        <v>-2057</v>
      </c>
      <c r="C128" s="65">
        <f>[2]Historicals!C143+[2]Historicals!C176</f>
        <v>-2366</v>
      </c>
      <c r="D128" s="65">
        <f>[2]Historicals!D143+[2]Historicals!D176</f>
        <v>-2444</v>
      </c>
      <c r="E128" s="65">
        <f>[2]Historicals!E143+[2]Historicals!E176</f>
        <v>-2441</v>
      </c>
      <c r="F128" s="65">
        <f>[2]Historicals!F143+[2]Historicals!F176</f>
        <v>-3067</v>
      </c>
      <c r="G128" s="65">
        <f>[2]Historicals!G143+[2]Historicals!G176</f>
        <v>-3254</v>
      </c>
      <c r="H128" s="65">
        <f>[2]Historicals!H143+[2]Historicals!H176</f>
        <v>-3434</v>
      </c>
      <c r="I128" s="65">
        <f>[2]Historicals!I143+[2]Historicals!I176</f>
        <v>-4042</v>
      </c>
      <c r="J128" s="65">
        <f>I128*(1+I129)</f>
        <v>-4757.6482236458942</v>
      </c>
      <c r="K128" s="65">
        <f t="shared" ref="K128:N128" si="124">J128*(1+J129)</f>
        <v>-5600.0041118161635</v>
      </c>
      <c r="L128" s="65">
        <f t="shared" si="124"/>
        <v>-6591.5016365640458</v>
      </c>
      <c r="M128" s="65">
        <f t="shared" si="124"/>
        <v>-7758.5467719836561</v>
      </c>
      <c r="N128" s="65">
        <f t="shared" si="124"/>
        <v>-9132.2207490850142</v>
      </c>
    </row>
    <row r="129" spans="1:14" x14ac:dyDescent="0.2">
      <c r="A129" s="44" t="s">
        <v>129</v>
      </c>
      <c r="B129" s="65" t="str">
        <f>IFERROR(B128/A128-1,"nm")</f>
        <v>nm</v>
      </c>
      <c r="C129" s="65">
        <f t="shared" ref="C129:N129" si="125">IFERROR(C128/B128-1,"nm")</f>
        <v>0.15021876519202726</v>
      </c>
      <c r="D129" s="65">
        <f t="shared" si="125"/>
        <v>3.2967032967033072E-2</v>
      </c>
      <c r="E129" s="65">
        <f t="shared" si="125"/>
        <v>-1.2274959083469206E-3</v>
      </c>
      <c r="F129" s="65">
        <f t="shared" si="125"/>
        <v>0.25645227365833678</v>
      </c>
      <c r="G129" s="65">
        <f t="shared" si="125"/>
        <v>6.0971633518095869E-2</v>
      </c>
      <c r="H129" s="65">
        <f t="shared" si="125"/>
        <v>5.5316533497234088E-2</v>
      </c>
      <c r="I129" s="65">
        <f t="shared" si="125"/>
        <v>0.1770529994175889</v>
      </c>
      <c r="J129" s="65">
        <f t="shared" si="125"/>
        <v>0.1770529994175889</v>
      </c>
      <c r="K129" s="65">
        <f t="shared" si="125"/>
        <v>0.1770529994175889</v>
      </c>
      <c r="L129" s="65">
        <f t="shared" si="125"/>
        <v>0.1770529994175889</v>
      </c>
      <c r="M129" s="65">
        <f t="shared" si="125"/>
        <v>0.1770529994175889</v>
      </c>
      <c r="N129" s="65">
        <f t="shared" si="125"/>
        <v>0.1770529994175889</v>
      </c>
    </row>
    <row r="130" spans="1:14" x14ac:dyDescent="0.2">
      <c r="A130" s="44" t="s">
        <v>131</v>
      </c>
      <c r="B130" s="65">
        <f>IFERROR(B128/B126,"nm")</f>
        <v>-17.88695652173913</v>
      </c>
      <c r="C130" s="65">
        <f t="shared" ref="C130:N130" si="126">IFERROR(C128/C126,"nm")</f>
        <v>-32.410958904109592</v>
      </c>
      <c r="D130" s="65">
        <f t="shared" si="126"/>
        <v>-33.479452054794521</v>
      </c>
      <c r="E130" s="65">
        <f t="shared" si="126"/>
        <v>-27.738636363636363</v>
      </c>
      <c r="F130" s="65">
        <f t="shared" si="126"/>
        <v>-73.023809523809518</v>
      </c>
      <c r="G130" s="65">
        <f t="shared" si="126"/>
        <v>-108.46666666666667</v>
      </c>
      <c r="H130" s="65">
        <f t="shared" si="126"/>
        <v>-137.36000000000001</v>
      </c>
      <c r="I130" s="65">
        <f t="shared" si="126"/>
        <v>-39.627450980392155</v>
      </c>
      <c r="J130" s="65">
        <f t="shared" si="126"/>
        <v>-11.432257361701975</v>
      </c>
      <c r="K130" s="65">
        <f t="shared" si="126"/>
        <v>-3.2981305925747848</v>
      </c>
      <c r="L130" s="65">
        <f t="shared" si="126"/>
        <v>-0.95148884962280877</v>
      </c>
      <c r="M130" s="65">
        <f t="shared" si="126"/>
        <v>-0.27449823636297016</v>
      </c>
      <c r="N130" s="65">
        <f t="shared" si="126"/>
        <v>-7.9190924619086348E-2</v>
      </c>
    </row>
    <row r="131" spans="1:14" x14ac:dyDescent="0.2">
      <c r="A131" s="9" t="s">
        <v>132</v>
      </c>
      <c r="B131" s="65">
        <f>[2]Historicals!B176</f>
        <v>210</v>
      </c>
      <c r="C131" s="65">
        <f>[2]Historicals!C176</f>
        <v>230</v>
      </c>
      <c r="D131" s="65">
        <f>[2]Historicals!D176</f>
        <v>233</v>
      </c>
      <c r="E131" s="65">
        <f>[2]Historicals!E176</f>
        <v>217</v>
      </c>
      <c r="F131" s="65">
        <f>[2]Historicals!F176</f>
        <v>195</v>
      </c>
      <c r="G131" s="65">
        <f>[2]Historicals!G176</f>
        <v>214</v>
      </c>
      <c r="H131" s="65">
        <f>[2]Historicals!H176</f>
        <v>222</v>
      </c>
      <c r="I131" s="65">
        <f>[2]Historicals!I176</f>
        <v>220</v>
      </c>
      <c r="J131" s="65">
        <f>I131*(1+I132)</f>
        <v>218.01801801801801</v>
      </c>
      <c r="K131" s="65">
        <f t="shared" ref="K131:N131" si="127">J131*(1+J132)</f>
        <v>216.0538917295674</v>
      </c>
      <c r="L131" s="65">
        <f t="shared" si="127"/>
        <v>214.10746027254427</v>
      </c>
      <c r="M131" s="65">
        <f t="shared" si="127"/>
        <v>212.17856423405289</v>
      </c>
      <c r="N131" s="65">
        <f t="shared" si="127"/>
        <v>210.2670456373497</v>
      </c>
    </row>
    <row r="132" spans="1:14" x14ac:dyDescent="0.2">
      <c r="A132" s="44" t="s">
        <v>129</v>
      </c>
      <c r="B132" s="65" t="str">
        <f>IFERROR(B131/A131-1,"nm")</f>
        <v>nm</v>
      </c>
      <c r="C132" s="65">
        <f t="shared" ref="C132:N132" si="128">IFERROR(C131/B131-1,"nm")</f>
        <v>9.5238095238095344E-2</v>
      </c>
      <c r="D132" s="65">
        <f t="shared" si="128"/>
        <v>1.304347826086949E-2</v>
      </c>
      <c r="E132" s="65">
        <f t="shared" si="128"/>
        <v>-6.8669527896995763E-2</v>
      </c>
      <c r="F132" s="65">
        <f t="shared" si="128"/>
        <v>-0.10138248847926268</v>
      </c>
      <c r="G132" s="65">
        <f t="shared" si="128"/>
        <v>9.7435897435897534E-2</v>
      </c>
      <c r="H132" s="65">
        <f t="shared" si="128"/>
        <v>3.7383177570093462E-2</v>
      </c>
      <c r="I132" s="65">
        <f t="shared" si="128"/>
        <v>-9.009009009009028E-3</v>
      </c>
      <c r="J132" s="65">
        <f t="shared" si="128"/>
        <v>-9.009009009009028E-3</v>
      </c>
      <c r="K132" s="65">
        <f t="shared" si="128"/>
        <v>-9.009009009009028E-3</v>
      </c>
      <c r="L132" s="65">
        <f t="shared" si="128"/>
        <v>-9.009009009009028E-3</v>
      </c>
      <c r="M132" s="65">
        <f t="shared" si="128"/>
        <v>-9.009009009009028E-3</v>
      </c>
      <c r="N132" s="65">
        <f t="shared" si="128"/>
        <v>-9.009009009009028E-3</v>
      </c>
    </row>
    <row r="133" spans="1:14" x14ac:dyDescent="0.2">
      <c r="A133" s="44" t="s">
        <v>133</v>
      </c>
      <c r="B133" s="65">
        <f>IFERROR(B131/B126,"nm")</f>
        <v>1.826086956521739</v>
      </c>
      <c r="C133" s="65">
        <f t="shared" ref="C133:N133" si="129">IFERROR(C131/C126,"nm")</f>
        <v>3.1506849315068495</v>
      </c>
      <c r="D133" s="65">
        <f t="shared" si="129"/>
        <v>3.1917808219178081</v>
      </c>
      <c r="E133" s="65">
        <f t="shared" si="129"/>
        <v>2.4659090909090908</v>
      </c>
      <c r="F133" s="65">
        <f t="shared" si="129"/>
        <v>4.6428571428571432</v>
      </c>
      <c r="G133" s="65">
        <f t="shared" si="129"/>
        <v>7.1333333333333337</v>
      </c>
      <c r="H133" s="65">
        <f t="shared" si="129"/>
        <v>8.8800000000000008</v>
      </c>
      <c r="I133" s="65">
        <f t="shared" si="129"/>
        <v>2.1568627450980391</v>
      </c>
      <c r="J133" s="65">
        <f t="shared" si="129"/>
        <v>0.52388028166574874</v>
      </c>
      <c r="K133" s="65">
        <f t="shared" si="129"/>
        <v>0.12724525477661272</v>
      </c>
      <c r="L133" s="65">
        <f t="shared" si="129"/>
        <v>3.090659341420994E-2</v>
      </c>
      <c r="M133" s="65">
        <f t="shared" si="129"/>
        <v>7.50690089110381E-3</v>
      </c>
      <c r="N133" s="65">
        <f t="shared" si="129"/>
        <v>1.8233507728789503E-3</v>
      </c>
    </row>
    <row r="134" spans="1:14" x14ac:dyDescent="0.2">
      <c r="A134" s="9" t="s">
        <v>134</v>
      </c>
      <c r="B134" s="65">
        <f>[2]Historicals!B143</f>
        <v>-2267</v>
      </c>
      <c r="C134" s="65">
        <f>[2]Historicals!C143</f>
        <v>-2596</v>
      </c>
      <c r="D134" s="65">
        <f>[2]Historicals!D143</f>
        <v>-2677</v>
      </c>
      <c r="E134" s="65">
        <f>[2]Historicals!E143</f>
        <v>-2658</v>
      </c>
      <c r="F134" s="65">
        <f>[2]Historicals!F143</f>
        <v>-3262</v>
      </c>
      <c r="G134" s="65">
        <f>[2]Historicals!G143</f>
        <v>-3468</v>
      </c>
      <c r="H134" s="65">
        <f>[2]Historicals!H143</f>
        <v>-3656</v>
      </c>
      <c r="I134" s="65">
        <f>[2]Historicals!I143</f>
        <v>-4262</v>
      </c>
      <c r="J134" s="65">
        <f>I134*(1+I135)</f>
        <v>-4968.4474835886213</v>
      </c>
      <c r="K134" s="65">
        <f t="shared" ref="K134:N134" si="130">J134*(1+J135)</f>
        <v>-5791.9921157151812</v>
      </c>
      <c r="L134" s="65">
        <f t="shared" si="130"/>
        <v>-6752.043325267533</v>
      </c>
      <c r="M134" s="65">
        <f t="shared" si="130"/>
        <v>-7871.2277495323369</v>
      </c>
      <c r="N134" s="65">
        <f t="shared" si="130"/>
        <v>-9175.92250232681</v>
      </c>
    </row>
    <row r="135" spans="1:14" x14ac:dyDescent="0.2">
      <c r="A135" s="44" t="s">
        <v>129</v>
      </c>
      <c r="B135" s="65" t="str">
        <f>IFERROR(B134/A134-1,"nm")</f>
        <v>nm</v>
      </c>
      <c r="C135" s="65">
        <f t="shared" ref="C135:N135" si="131">IFERROR(C134/B134-1,"nm")</f>
        <v>0.145125716806352</v>
      </c>
      <c r="D135" s="65">
        <f t="shared" si="131"/>
        <v>3.1201848998459125E-2</v>
      </c>
      <c r="E135" s="65">
        <f t="shared" si="131"/>
        <v>-7.097497198356395E-3</v>
      </c>
      <c r="F135" s="65">
        <f t="shared" si="131"/>
        <v>0.22723852520692245</v>
      </c>
      <c r="G135" s="65">
        <f t="shared" si="131"/>
        <v>6.3151440833844275E-2</v>
      </c>
      <c r="H135" s="65">
        <f t="shared" si="131"/>
        <v>5.4209919261822392E-2</v>
      </c>
      <c r="I135" s="65">
        <f t="shared" si="131"/>
        <v>0.16575492341356668</v>
      </c>
      <c r="J135" s="65">
        <f t="shared" si="131"/>
        <v>0.16575492341356668</v>
      </c>
      <c r="K135" s="65">
        <f t="shared" si="131"/>
        <v>0.16575492341356668</v>
      </c>
      <c r="L135" s="65">
        <f t="shared" si="131"/>
        <v>0.16575492341356668</v>
      </c>
      <c r="M135" s="65">
        <f t="shared" si="131"/>
        <v>0.16575492341356668</v>
      </c>
      <c r="N135" s="65">
        <f t="shared" si="131"/>
        <v>0.16575492341356668</v>
      </c>
    </row>
    <row r="136" spans="1:14" x14ac:dyDescent="0.2">
      <c r="A136" s="44" t="s">
        <v>131</v>
      </c>
      <c r="B136" s="65">
        <f>IFERROR(B134/B126,"nm")</f>
        <v>-19.713043478260868</v>
      </c>
      <c r="C136" s="65">
        <f t="shared" ref="C136:N136" si="132">IFERROR(C134/C126,"nm")</f>
        <v>-35.561643835616437</v>
      </c>
      <c r="D136" s="65">
        <f t="shared" si="132"/>
        <v>-36.671232876712331</v>
      </c>
      <c r="E136" s="65">
        <f t="shared" si="132"/>
        <v>-30.204545454545453</v>
      </c>
      <c r="F136" s="65">
        <f t="shared" si="132"/>
        <v>-77.666666666666671</v>
      </c>
      <c r="G136" s="65">
        <f t="shared" si="132"/>
        <v>-115.6</v>
      </c>
      <c r="H136" s="65">
        <f t="shared" si="132"/>
        <v>-146.24</v>
      </c>
      <c r="I136" s="65">
        <f t="shared" si="132"/>
        <v>-41.784313725490193</v>
      </c>
      <c r="J136" s="65">
        <f t="shared" si="132"/>
        <v>-11.938791531114525</v>
      </c>
      <c r="K136" s="65">
        <f t="shared" si="132"/>
        <v>-3.4112022075992532</v>
      </c>
      <c r="L136" s="65">
        <f t="shared" si="132"/>
        <v>-0.97466317849707274</v>
      </c>
      <c r="M136" s="65">
        <f t="shared" si="132"/>
        <v>-0.27848490171639179</v>
      </c>
      <c r="N136" s="65">
        <f t="shared" si="132"/>
        <v>-7.9569888547114442E-2</v>
      </c>
    </row>
    <row r="137" spans="1:14" x14ac:dyDescent="0.2">
      <c r="A137" s="9" t="s">
        <v>135</v>
      </c>
      <c r="B137" s="65">
        <f>[2]Historicals!B165</f>
        <v>225</v>
      </c>
      <c r="C137" s="65">
        <f>[2]Historicals!C165</f>
        <v>258</v>
      </c>
      <c r="D137" s="65">
        <f>[2]Historicals!D165</f>
        <v>278</v>
      </c>
      <c r="E137" s="65">
        <f>[2]Historicals!E165</f>
        <v>286</v>
      </c>
      <c r="F137" s="65">
        <f>[2]Historicals!F165</f>
        <v>278</v>
      </c>
      <c r="G137" s="65">
        <f>[2]Historicals!G165</f>
        <v>438</v>
      </c>
      <c r="H137" s="65">
        <f>[2]Historicals!H165</f>
        <v>278</v>
      </c>
      <c r="I137" s="65">
        <f>[2]Historicals!I165</f>
        <v>222</v>
      </c>
      <c r="J137" s="65">
        <f>I137*(1+I138)</f>
        <v>177.28057553956836</v>
      </c>
      <c r="K137" s="65">
        <f t="shared" ref="K137:N137" si="133">J137*(1+J138)</f>
        <v>141.56938046684957</v>
      </c>
      <c r="L137" s="65">
        <f t="shared" si="133"/>
        <v>113.05180742316765</v>
      </c>
      <c r="M137" s="65">
        <f t="shared" si="133"/>
        <v>90.278781467421652</v>
      </c>
      <c r="N137" s="65">
        <f t="shared" si="133"/>
        <v>72.093127646646067</v>
      </c>
    </row>
    <row r="138" spans="1:14" x14ac:dyDescent="0.2">
      <c r="A138" s="44" t="s">
        <v>129</v>
      </c>
      <c r="B138" s="65" t="str">
        <f>IFERROR(B137/A137-1,"nm")</f>
        <v>nm</v>
      </c>
      <c r="C138" s="65">
        <f t="shared" ref="C138:N138" si="134">IFERROR(C137/B137-1,"nm")</f>
        <v>0.14666666666666672</v>
      </c>
      <c r="D138" s="65">
        <f t="shared" si="134"/>
        <v>7.7519379844961156E-2</v>
      </c>
      <c r="E138" s="65">
        <f t="shared" si="134"/>
        <v>2.877697841726623E-2</v>
      </c>
      <c r="F138" s="65">
        <f t="shared" si="134"/>
        <v>-2.7972027972028024E-2</v>
      </c>
      <c r="G138" s="65">
        <f t="shared" si="134"/>
        <v>0.57553956834532372</v>
      </c>
      <c r="H138" s="65">
        <f t="shared" si="134"/>
        <v>-0.36529680365296802</v>
      </c>
      <c r="I138" s="65">
        <f t="shared" si="134"/>
        <v>-0.20143884892086328</v>
      </c>
      <c r="J138" s="65">
        <f t="shared" si="134"/>
        <v>-0.20143884892086328</v>
      </c>
      <c r="K138" s="65">
        <f t="shared" si="134"/>
        <v>-0.20143884892086328</v>
      </c>
      <c r="L138" s="65">
        <f t="shared" si="134"/>
        <v>-0.20143884892086328</v>
      </c>
      <c r="M138" s="65">
        <f t="shared" si="134"/>
        <v>-0.20143884892086328</v>
      </c>
      <c r="N138" s="65">
        <f t="shared" si="134"/>
        <v>-0.20143884892086328</v>
      </c>
    </row>
    <row r="139" spans="1:14" x14ac:dyDescent="0.2">
      <c r="A139" s="44" t="s">
        <v>133</v>
      </c>
      <c r="B139" s="65">
        <f>IFERROR(B137/B126,"nm")</f>
        <v>1.9565217391304348</v>
      </c>
      <c r="C139" s="65">
        <f t="shared" ref="C139:N139" si="135">IFERROR(C137/C126,"nm")</f>
        <v>3.5342465753424657</v>
      </c>
      <c r="D139" s="65">
        <f t="shared" si="135"/>
        <v>3.8082191780821919</v>
      </c>
      <c r="E139" s="65">
        <f t="shared" si="135"/>
        <v>3.25</v>
      </c>
      <c r="F139" s="65">
        <f t="shared" si="135"/>
        <v>6.6190476190476186</v>
      </c>
      <c r="G139" s="65">
        <f t="shared" si="135"/>
        <v>14.6</v>
      </c>
      <c r="H139" s="65">
        <f t="shared" si="135"/>
        <v>11.12</v>
      </c>
      <c r="I139" s="65">
        <f t="shared" si="135"/>
        <v>2.1764705882352939</v>
      </c>
      <c r="J139" s="65">
        <f t="shared" si="135"/>
        <v>0.4259913868213388</v>
      </c>
      <c r="K139" s="65">
        <f t="shared" si="135"/>
        <v>8.3377493188687771E-2</v>
      </c>
      <c r="L139" s="65">
        <f t="shared" si="135"/>
        <v>1.6319124248738087E-2</v>
      </c>
      <c r="M139" s="65">
        <f t="shared" si="135"/>
        <v>3.1940731972244455E-3</v>
      </c>
      <c r="N139" s="65">
        <f t="shared" si="135"/>
        <v>6.2516244338396362E-4</v>
      </c>
    </row>
    <row r="140" spans="1:14" x14ac:dyDescent="0.2">
      <c r="A140" s="41" t="s">
        <v>104</v>
      </c>
      <c r="B140" s="41"/>
      <c r="C140" s="41"/>
      <c r="D140" s="41"/>
      <c r="E140" s="41"/>
      <c r="F140" s="41"/>
      <c r="G140" s="41"/>
      <c r="H140" s="41"/>
      <c r="I140" s="41"/>
      <c r="J140" s="37"/>
      <c r="K140" s="37"/>
      <c r="L140" s="37"/>
      <c r="M140" s="37"/>
      <c r="N140" s="37"/>
    </row>
    <row r="141" spans="1:14" x14ac:dyDescent="0.2">
      <c r="A141" s="9" t="s">
        <v>136</v>
      </c>
      <c r="B141" s="65">
        <f>[2]Historicals!B130</f>
        <v>1982</v>
      </c>
      <c r="C141" s="65">
        <f>[2]Historicals!C130</f>
        <v>1955</v>
      </c>
      <c r="D141" s="65">
        <f>[2]Historicals!D130</f>
        <v>2042</v>
      </c>
      <c r="E141" s="65">
        <f>[2]Historicals!E130</f>
        <v>1886</v>
      </c>
      <c r="F141" s="65">
        <f>[2]Historicals!F130</f>
        <v>1906</v>
      </c>
      <c r="G141" s="65">
        <f>[2]Historicals!G130</f>
        <v>1846</v>
      </c>
      <c r="H141" s="65">
        <f>[2]Historicals!H130</f>
        <v>2205</v>
      </c>
      <c r="I141" s="65">
        <f>[2]Historicals!I130</f>
        <v>2346</v>
      </c>
      <c r="J141" s="65">
        <f>I141*(1+I142)</f>
        <v>2496.0163265306123</v>
      </c>
      <c r="K141" s="65">
        <f t="shared" ref="K141:N141" si="136">J141*(1+J142)</f>
        <v>2655.6255338053588</v>
      </c>
      <c r="L141" s="65">
        <f t="shared" si="136"/>
        <v>2825.4410441303276</v>
      </c>
      <c r="M141" s="65">
        <f t="shared" si="136"/>
        <v>3006.1155054556684</v>
      </c>
      <c r="N141" s="65">
        <f t="shared" si="136"/>
        <v>3198.3432996820852</v>
      </c>
    </row>
    <row r="142" spans="1:14" x14ac:dyDescent="0.2">
      <c r="A142" s="42" t="s">
        <v>129</v>
      </c>
      <c r="B142" s="65" t="str">
        <f>IFERROR(B141/A141-1,"nm")</f>
        <v>nm</v>
      </c>
      <c r="C142" s="65">
        <f t="shared" ref="C142:N142" si="137">IFERROR(C141/B141-1,"nm")</f>
        <v>-1.3622603430877955E-2</v>
      </c>
      <c r="D142" s="65">
        <f t="shared" si="137"/>
        <v>4.4501278772378416E-2</v>
      </c>
      <c r="E142" s="65">
        <f t="shared" si="137"/>
        <v>-7.6395690499510338E-2</v>
      </c>
      <c r="F142" s="65">
        <f t="shared" si="137"/>
        <v>1.0604453870625585E-2</v>
      </c>
      <c r="G142" s="65">
        <f t="shared" si="137"/>
        <v>-3.147953830010497E-2</v>
      </c>
      <c r="H142" s="65">
        <f t="shared" si="137"/>
        <v>0.19447453954496208</v>
      </c>
      <c r="I142" s="65">
        <f t="shared" si="137"/>
        <v>6.3945578231292544E-2</v>
      </c>
      <c r="J142" s="65">
        <f t="shared" si="137"/>
        <v>6.3945578231292544E-2</v>
      </c>
      <c r="K142" s="65">
        <f t="shared" si="137"/>
        <v>6.3945578231292544E-2</v>
      </c>
      <c r="L142" s="65">
        <f t="shared" si="137"/>
        <v>6.3945578231292544E-2</v>
      </c>
      <c r="M142" s="65">
        <f t="shared" si="137"/>
        <v>6.3945578231292544E-2</v>
      </c>
      <c r="N142" s="65">
        <f t="shared" si="137"/>
        <v>6.3945578231292544E-2</v>
      </c>
    </row>
    <row r="143" spans="1:14" x14ac:dyDescent="0.2">
      <c r="A143" s="43" t="s">
        <v>113</v>
      </c>
      <c r="B143" s="65">
        <f>[2]Historicals!B131</f>
        <v>0</v>
      </c>
      <c r="C143" s="65">
        <f>[2]Historicals!C131</f>
        <v>0</v>
      </c>
      <c r="D143" s="65">
        <f>[2]Historicals!D131</f>
        <v>0</v>
      </c>
      <c r="E143" s="65">
        <f>[2]Historicals!E131</f>
        <v>1611</v>
      </c>
      <c r="F143" s="65">
        <f>[2]Historicals!F131</f>
        <v>1658</v>
      </c>
      <c r="G143" s="65">
        <f>[2]Historicals!G131</f>
        <v>1642</v>
      </c>
      <c r="H143" s="65">
        <f>[2]Historicals!H131</f>
        <v>1986</v>
      </c>
      <c r="I143" s="65">
        <f>[2]Historicals!I131</f>
        <v>2094</v>
      </c>
      <c r="J143" s="65">
        <f>I143*(1+I144)</f>
        <v>2207.8731117824773</v>
      </c>
      <c r="K143" s="65">
        <f t="shared" ref="K143:N143" si="138">J143*(1+J144)</f>
        <v>2327.9387190697421</v>
      </c>
      <c r="L143" s="65">
        <f t="shared" si="138"/>
        <v>2454.5335738832023</v>
      </c>
      <c r="M143" s="65">
        <f t="shared" si="138"/>
        <v>2588.0127410430136</v>
      </c>
      <c r="N143" s="65">
        <f t="shared" si="138"/>
        <v>2728.7505940302472</v>
      </c>
    </row>
    <row r="144" spans="1:14" x14ac:dyDescent="0.2">
      <c r="A144" s="42" t="s">
        <v>129</v>
      </c>
      <c r="B144" s="65" t="str">
        <f>IFERROR(B143/A143-1,"nm")</f>
        <v>nm</v>
      </c>
      <c r="C144" s="65" t="str">
        <f t="shared" ref="C144:N144" si="139">IFERROR(C143/B143-1,"nm")</f>
        <v>nm</v>
      </c>
      <c r="D144" s="65" t="str">
        <f t="shared" si="139"/>
        <v>nm</v>
      </c>
      <c r="E144" s="65" t="str">
        <f t="shared" si="139"/>
        <v>nm</v>
      </c>
      <c r="F144" s="65">
        <f t="shared" si="139"/>
        <v>2.9174425822470429E-2</v>
      </c>
      <c r="G144" s="65">
        <f t="shared" si="139"/>
        <v>-9.6501809408926498E-3</v>
      </c>
      <c r="H144" s="65">
        <f t="shared" si="139"/>
        <v>0.2095006090133984</v>
      </c>
      <c r="I144" s="65">
        <f t="shared" si="139"/>
        <v>5.4380664652567967E-2</v>
      </c>
      <c r="J144" s="65">
        <f t="shared" si="139"/>
        <v>5.4380664652567967E-2</v>
      </c>
      <c r="K144" s="65">
        <f t="shared" si="139"/>
        <v>5.4380664652567967E-2</v>
      </c>
      <c r="L144" s="65">
        <f t="shared" si="139"/>
        <v>5.4380664652567967E-2</v>
      </c>
      <c r="M144" s="65">
        <f t="shared" si="139"/>
        <v>5.4380664652567967E-2</v>
      </c>
      <c r="N144" s="65">
        <f t="shared" si="139"/>
        <v>5.4380664652567967E-2</v>
      </c>
    </row>
    <row r="145" spans="1:14" x14ac:dyDescent="0.2">
      <c r="A145" s="42" t="s">
        <v>137</v>
      </c>
      <c r="B145" s="65" t="str">
        <f>[2]Historicals!B203</f>
        <v>N/A</v>
      </c>
      <c r="C145" s="65" t="str">
        <f>[2]Historicals!C203</f>
        <v>N/A</v>
      </c>
      <c r="D145" s="65" t="str">
        <f>[2]Historicals!D203</f>
        <v>N/A</v>
      </c>
      <c r="E145" s="65" t="str">
        <f>[2]Historicals!E203</f>
        <v>N/A</v>
      </c>
      <c r="F145" s="65">
        <f>[2]Historicals!F203</f>
        <v>0.03</v>
      </c>
      <c r="G145" s="65">
        <f>[2]Historicals!G203</f>
        <v>-0.01</v>
      </c>
      <c r="H145" s="65">
        <f>[2]Historicals!H203</f>
        <v>0.21</v>
      </c>
      <c r="I145" s="65">
        <f>[2]Historicals!I203</f>
        <v>0.06</v>
      </c>
      <c r="J145" s="65">
        <f>I145*(1+I146)</f>
        <v>5.9662839879154071E-2</v>
      </c>
      <c r="K145" s="65">
        <f t="shared" ref="K145:N145" si="140">J145*(1+J146)</f>
        <v>5.9347690304396628E-2</v>
      </c>
      <c r="L145" s="65">
        <f t="shared" si="140"/>
        <v>5.9052908804277909E-2</v>
      </c>
      <c r="M145" s="65">
        <f t="shared" si="140"/>
        <v>5.8776999196475659E-2</v>
      </c>
      <c r="N145" s="65">
        <f t="shared" si="140"/>
        <v>5.851859584452096E-2</v>
      </c>
    </row>
    <row r="146" spans="1:14" x14ac:dyDescent="0.2">
      <c r="A146" s="42" t="s">
        <v>138</v>
      </c>
      <c r="B146" s="65" t="str">
        <f>IFERROR(B144-B145,"nm")</f>
        <v>nm</v>
      </c>
      <c r="C146" s="65" t="str">
        <f t="shared" ref="C146:N146" si="141">IFERROR(C144-C145,"nm")</f>
        <v>nm</v>
      </c>
      <c r="D146" s="65" t="str">
        <f t="shared" si="141"/>
        <v>nm</v>
      </c>
      <c r="E146" s="65" t="str">
        <f t="shared" si="141"/>
        <v>nm</v>
      </c>
      <c r="F146" s="65">
        <f t="shared" si="141"/>
        <v>-8.2557417752956996E-4</v>
      </c>
      <c r="G146" s="65">
        <f t="shared" si="141"/>
        <v>3.4981905910735044E-4</v>
      </c>
      <c r="H146" s="65">
        <f t="shared" si="141"/>
        <v>-4.9939098660159442E-4</v>
      </c>
      <c r="I146" s="65">
        <f t="shared" si="141"/>
        <v>-5.6193353474320307E-3</v>
      </c>
      <c r="J146" s="65">
        <f t="shared" si="141"/>
        <v>-5.2821752265861041E-3</v>
      </c>
      <c r="K146" s="65">
        <f t="shared" si="141"/>
        <v>-4.9670256518286604E-3</v>
      </c>
      <c r="L146" s="65">
        <f t="shared" si="141"/>
        <v>-4.6722441517099422E-3</v>
      </c>
      <c r="M146" s="65">
        <f t="shared" si="141"/>
        <v>-4.3963345439076915E-3</v>
      </c>
      <c r="N146" s="65">
        <f t="shared" si="141"/>
        <v>-4.1379311919529926E-3</v>
      </c>
    </row>
    <row r="147" spans="1:14" x14ac:dyDescent="0.2">
      <c r="A147" s="43" t="s">
        <v>114</v>
      </c>
      <c r="B147" s="65">
        <f>[2]Historicals!B132</f>
        <v>0</v>
      </c>
      <c r="C147" s="65">
        <f>[2]Historicals!C132</f>
        <v>0</v>
      </c>
      <c r="D147" s="65">
        <f>[2]Historicals!D132</f>
        <v>0</v>
      </c>
      <c r="E147" s="65">
        <f>[2]Historicals!E132</f>
        <v>144</v>
      </c>
      <c r="F147" s="65">
        <f>[2]Historicals!F132</f>
        <v>118</v>
      </c>
      <c r="G147" s="65">
        <f>[2]Historicals!G132</f>
        <v>89</v>
      </c>
      <c r="H147" s="65">
        <f>[2]Historicals!H132</f>
        <v>104</v>
      </c>
      <c r="I147" s="65">
        <f>[2]Historicals!I132</f>
        <v>103</v>
      </c>
      <c r="J147" s="65">
        <f>I147*(1+I148)</f>
        <v>102.00961538461539</v>
      </c>
      <c r="K147" s="65">
        <f t="shared" ref="K147:N147" si="142">J147*(1+J148)</f>
        <v>101.02875369822486</v>
      </c>
      <c r="L147" s="65">
        <f t="shared" si="142"/>
        <v>100.05732337420348</v>
      </c>
      <c r="M147" s="65">
        <f t="shared" si="142"/>
        <v>99.095233726374616</v>
      </c>
      <c r="N147" s="65">
        <f t="shared" si="142"/>
        <v>98.142394940544108</v>
      </c>
    </row>
    <row r="148" spans="1:14" x14ac:dyDescent="0.2">
      <c r="A148" s="42" t="s">
        <v>129</v>
      </c>
      <c r="B148" s="65" t="str">
        <f>IFERROR(B147/A147-1,"nm")</f>
        <v>nm</v>
      </c>
      <c r="C148" s="65" t="str">
        <f t="shared" ref="C148:N148" si="143">IFERROR(C147/B147-1,"nm")</f>
        <v>nm</v>
      </c>
      <c r="D148" s="65" t="str">
        <f t="shared" si="143"/>
        <v>nm</v>
      </c>
      <c r="E148" s="65" t="str">
        <f t="shared" si="143"/>
        <v>nm</v>
      </c>
      <c r="F148" s="65">
        <f t="shared" si="143"/>
        <v>-0.18055555555555558</v>
      </c>
      <c r="G148" s="65">
        <f t="shared" si="143"/>
        <v>-0.24576271186440679</v>
      </c>
      <c r="H148" s="65">
        <f t="shared" si="143"/>
        <v>0.1685393258426966</v>
      </c>
      <c r="I148" s="65">
        <f t="shared" si="143"/>
        <v>-9.6153846153845812E-3</v>
      </c>
      <c r="J148" s="65">
        <f t="shared" si="143"/>
        <v>-9.6153846153845812E-3</v>
      </c>
      <c r="K148" s="65">
        <f t="shared" si="143"/>
        <v>-9.6153846153845812E-3</v>
      </c>
      <c r="L148" s="65">
        <f t="shared" si="143"/>
        <v>-9.6153846153844702E-3</v>
      </c>
      <c r="M148" s="65">
        <f t="shared" si="143"/>
        <v>-9.6153846153844702E-3</v>
      </c>
      <c r="N148" s="65">
        <f t="shared" si="143"/>
        <v>-9.6153846153844702E-3</v>
      </c>
    </row>
    <row r="149" spans="1:14" x14ac:dyDescent="0.2">
      <c r="A149" s="42" t="s">
        <v>137</v>
      </c>
      <c r="B149" s="65" t="str">
        <f>[2]Historicals!B204</f>
        <v>N/A</v>
      </c>
      <c r="C149" s="65" t="str">
        <f>[2]Historicals!C204</f>
        <v>N/A</v>
      </c>
      <c r="D149" s="65" t="str">
        <f>[2]Historicals!D204</f>
        <v>N/A</v>
      </c>
      <c r="E149" s="65" t="str">
        <f>[2]Historicals!E204</f>
        <v>N/A</v>
      </c>
      <c r="F149" s="65">
        <f>[2]Historicals!F204</f>
        <v>-0.18</v>
      </c>
      <c r="G149" s="65">
        <f>[2]Historicals!G204</f>
        <v>-0.25</v>
      </c>
      <c r="H149" s="65">
        <f>[2]Historicals!H204</f>
        <v>0.17</v>
      </c>
      <c r="I149" s="65">
        <f>[2]Historicals!I204</f>
        <v>-0.03</v>
      </c>
      <c r="J149" s="65">
        <f>[2]Historicals!J204</f>
        <v>0</v>
      </c>
      <c r="K149" s="65">
        <f>[2]Historicals!K204</f>
        <v>0</v>
      </c>
      <c r="L149" s="65">
        <f>[2]Historicals!L204</f>
        <v>0</v>
      </c>
      <c r="M149" s="65">
        <f>[2]Historicals!M204</f>
        <v>0</v>
      </c>
      <c r="N149" s="65">
        <f>[2]Historicals!N204</f>
        <v>0</v>
      </c>
    </row>
    <row r="150" spans="1:14" x14ac:dyDescent="0.2">
      <c r="A150" s="42" t="s">
        <v>138</v>
      </c>
      <c r="B150" s="65" t="str">
        <f>IFERROR(B148-B149,"nm")</f>
        <v>nm</v>
      </c>
      <c r="C150" s="65" t="str">
        <f t="shared" ref="C150:N150" si="144">IFERROR(C148-C149,"nm")</f>
        <v>nm</v>
      </c>
      <c r="D150" s="65" t="str">
        <f t="shared" si="144"/>
        <v>nm</v>
      </c>
      <c r="E150" s="65" t="str">
        <f t="shared" si="144"/>
        <v>nm</v>
      </c>
      <c r="F150" s="65">
        <f t="shared" si="144"/>
        <v>-5.5555555555558689E-4</v>
      </c>
      <c r="G150" s="65">
        <f t="shared" si="144"/>
        <v>4.237288135593209E-3</v>
      </c>
      <c r="H150" s="65">
        <f t="shared" si="144"/>
        <v>-1.4606741573034154E-3</v>
      </c>
      <c r="I150" s="65">
        <f t="shared" si="144"/>
        <v>2.0384615384615418E-2</v>
      </c>
      <c r="J150" s="65">
        <f t="shared" si="144"/>
        <v>-9.6153846153845812E-3</v>
      </c>
      <c r="K150" s="65">
        <f t="shared" si="144"/>
        <v>-9.6153846153845812E-3</v>
      </c>
      <c r="L150" s="65">
        <f t="shared" si="144"/>
        <v>-9.6153846153844702E-3</v>
      </c>
      <c r="M150" s="65">
        <f t="shared" si="144"/>
        <v>-9.6153846153844702E-3</v>
      </c>
      <c r="N150" s="65">
        <f t="shared" si="144"/>
        <v>-9.6153846153844702E-3</v>
      </c>
    </row>
    <row r="151" spans="1:14" x14ac:dyDescent="0.2">
      <c r="A151" s="43" t="s">
        <v>115</v>
      </c>
      <c r="B151" s="65">
        <f>[2]Historicals!B133</f>
        <v>0</v>
      </c>
      <c r="C151" s="65">
        <f>[2]Historicals!C133</f>
        <v>0</v>
      </c>
      <c r="D151" s="65">
        <f>[2]Historicals!D133</f>
        <v>0</v>
      </c>
      <c r="E151" s="65">
        <f>[2]Historicals!E133</f>
        <v>28</v>
      </c>
      <c r="F151" s="65">
        <f>[2]Historicals!F133</f>
        <v>24</v>
      </c>
      <c r="G151" s="65">
        <f>[2]Historicals!G133</f>
        <v>25</v>
      </c>
      <c r="H151" s="65">
        <f>[2]Historicals!H133</f>
        <v>29</v>
      </c>
      <c r="I151" s="65">
        <f>[2]Historicals!I133</f>
        <v>26</v>
      </c>
      <c r="J151" s="65">
        <f>I151*(1+I152)</f>
        <v>23.310344827586206</v>
      </c>
      <c r="K151" s="65">
        <f t="shared" ref="K151:N151" si="145">J151*(1+J152)</f>
        <v>20.898929845422117</v>
      </c>
      <c r="L151" s="65">
        <f t="shared" si="145"/>
        <v>18.736971585550865</v>
      </c>
      <c r="M151" s="65">
        <f t="shared" si="145"/>
        <v>16.798664180149053</v>
      </c>
      <c r="N151" s="65">
        <f t="shared" si="145"/>
        <v>15.060871333926739</v>
      </c>
    </row>
    <row r="152" spans="1:14" x14ac:dyDescent="0.2">
      <c r="A152" s="42" t="s">
        <v>129</v>
      </c>
      <c r="B152" s="65" t="str">
        <f>IFERROR(B151/A151-1,"nm")</f>
        <v>nm</v>
      </c>
      <c r="C152" s="65" t="str">
        <f t="shared" ref="C152:N152" si="146">IFERROR(C151/B151-1,"nm")</f>
        <v>nm</v>
      </c>
      <c r="D152" s="65" t="str">
        <f t="shared" si="146"/>
        <v>nm</v>
      </c>
      <c r="E152" s="65" t="str">
        <f t="shared" si="146"/>
        <v>nm</v>
      </c>
      <c r="F152" s="65">
        <f t="shared" si="146"/>
        <v>-0.1428571428571429</v>
      </c>
      <c r="G152" s="65">
        <f t="shared" si="146"/>
        <v>4.1666666666666741E-2</v>
      </c>
      <c r="H152" s="65">
        <f t="shared" si="146"/>
        <v>0.15999999999999992</v>
      </c>
      <c r="I152" s="65">
        <f t="shared" si="146"/>
        <v>-0.10344827586206895</v>
      </c>
      <c r="J152" s="65">
        <f t="shared" si="146"/>
        <v>-0.10344827586206895</v>
      </c>
      <c r="K152" s="65">
        <f t="shared" si="146"/>
        <v>-0.10344827586206895</v>
      </c>
      <c r="L152" s="65">
        <f t="shared" si="146"/>
        <v>-0.10344827586206884</v>
      </c>
      <c r="M152" s="65">
        <f t="shared" si="146"/>
        <v>-0.10344827586206884</v>
      </c>
      <c r="N152" s="65">
        <f t="shared" si="146"/>
        <v>-0.10344827586206884</v>
      </c>
    </row>
    <row r="153" spans="1:14" x14ac:dyDescent="0.2">
      <c r="A153" s="42" t="s">
        <v>137</v>
      </c>
      <c r="B153" s="65" t="str">
        <f>[2]Historicals!B205</f>
        <v>N/A</v>
      </c>
      <c r="C153" s="65" t="str">
        <f>[2]Historicals!C205</f>
        <v>N/A</v>
      </c>
      <c r="D153" s="65" t="str">
        <f>[2]Historicals!D205</f>
        <v>N/A</v>
      </c>
      <c r="E153" s="65" t="str">
        <f>[2]Historicals!E205</f>
        <v>N/A</v>
      </c>
      <c r="F153" s="65">
        <f>[2]Historicals!F205</f>
        <v>-0.14000000000000001</v>
      </c>
      <c r="G153" s="65">
        <f>[2]Historicals!G205</f>
        <v>0.04</v>
      </c>
      <c r="H153" s="65">
        <f>[2]Historicals!H205</f>
        <v>0.16</v>
      </c>
      <c r="I153" s="65">
        <f>[2]Historicals!I205</f>
        <v>-0.16</v>
      </c>
      <c r="J153" s="65">
        <f>[2]Historicals!J205</f>
        <v>0</v>
      </c>
      <c r="K153" s="65">
        <f>[2]Historicals!K205</f>
        <v>0</v>
      </c>
      <c r="L153" s="65">
        <f>[2]Historicals!L205</f>
        <v>0</v>
      </c>
      <c r="M153" s="65">
        <f>[2]Historicals!M205</f>
        <v>0</v>
      </c>
      <c r="N153" s="65">
        <f>[2]Historicals!N205</f>
        <v>0</v>
      </c>
    </row>
    <row r="154" spans="1:14" x14ac:dyDescent="0.2">
      <c r="A154" s="42" t="s">
        <v>138</v>
      </c>
      <c r="B154" s="65" t="str">
        <f>IFERROR(B152-B153,"nm")</f>
        <v>nm</v>
      </c>
      <c r="C154" s="65" t="str">
        <f t="shared" ref="C154:N154" si="147">IFERROR(C152-C153,"nm")</f>
        <v>nm</v>
      </c>
      <c r="D154" s="65" t="str">
        <f t="shared" si="147"/>
        <v>nm</v>
      </c>
      <c r="E154" s="65" t="str">
        <f t="shared" si="147"/>
        <v>nm</v>
      </c>
      <c r="F154" s="65">
        <f t="shared" si="147"/>
        <v>-2.8571428571428914E-3</v>
      </c>
      <c r="G154" s="65">
        <f t="shared" si="147"/>
        <v>1.6666666666667398E-3</v>
      </c>
      <c r="H154" s="65">
        <f t="shared" si="147"/>
        <v>-8.3266726846886741E-17</v>
      </c>
      <c r="I154" s="65">
        <f t="shared" si="147"/>
        <v>5.6551724137931053E-2</v>
      </c>
      <c r="J154" s="65">
        <f t="shared" si="147"/>
        <v>-0.10344827586206895</v>
      </c>
      <c r="K154" s="65">
        <f t="shared" si="147"/>
        <v>-0.10344827586206895</v>
      </c>
      <c r="L154" s="65">
        <f t="shared" si="147"/>
        <v>-0.10344827586206884</v>
      </c>
      <c r="M154" s="65">
        <f t="shared" si="147"/>
        <v>-0.10344827586206884</v>
      </c>
      <c r="N154" s="65">
        <f t="shared" si="147"/>
        <v>-0.10344827586206884</v>
      </c>
    </row>
    <row r="155" spans="1:14" x14ac:dyDescent="0.2">
      <c r="A155" s="9" t="s">
        <v>130</v>
      </c>
      <c r="B155" s="65">
        <f>[2]Historicals!B145+[2]Historicals!B178</f>
        <v>535</v>
      </c>
      <c r="C155" s="65">
        <f>[2]Historicals!C145+[2]Historicals!C178</f>
        <v>514</v>
      </c>
      <c r="D155" s="65">
        <f>[2]Historicals!D145+[2]Historicals!D178</f>
        <v>505</v>
      </c>
      <c r="E155" s="65">
        <f>[2]Historicals!E145+[2]Historicals!E178</f>
        <v>343</v>
      </c>
      <c r="F155" s="65">
        <f>[2]Historicals!F145+[2]Historicals!F178</f>
        <v>334</v>
      </c>
      <c r="G155" s="65">
        <f>[2]Historicals!G145+[2]Historicals!G178</f>
        <v>322</v>
      </c>
      <c r="H155" s="65">
        <f>[2]Historicals!H145+[2]Historicals!H178</f>
        <v>569</v>
      </c>
      <c r="I155" s="65">
        <f>[2]Historicals!I145+[2]Historicals!I178</f>
        <v>691</v>
      </c>
      <c r="J155" s="65">
        <f>I155*(1+I156)</f>
        <v>839.15817223198599</v>
      </c>
      <c r="K155" s="65">
        <f t="shared" ref="K155:N155" si="148">J155*(1+J156)</f>
        <v>1019.083123044468</v>
      </c>
      <c r="L155" s="65">
        <f t="shared" si="148"/>
        <v>1237.5860070715771</v>
      </c>
      <c r="M155" s="65">
        <f t="shared" si="148"/>
        <v>1502.9383671115286</v>
      </c>
      <c r="N155" s="65">
        <f t="shared" si="148"/>
        <v>1825.1852577751604</v>
      </c>
    </row>
    <row r="156" spans="1:14" x14ac:dyDescent="0.2">
      <c r="A156" s="44" t="s">
        <v>129</v>
      </c>
      <c r="B156" s="65" t="str">
        <f>IFERROR(B155/A155-1,"nm")</f>
        <v>nm</v>
      </c>
      <c r="C156" s="65">
        <f t="shared" ref="C156:N156" si="149">IFERROR(C155/B155-1,"nm")</f>
        <v>-3.9252336448598157E-2</v>
      </c>
      <c r="D156" s="65">
        <f t="shared" si="149"/>
        <v>-1.7509727626459193E-2</v>
      </c>
      <c r="E156" s="65">
        <f t="shared" si="149"/>
        <v>-0.32079207920792074</v>
      </c>
      <c r="F156" s="65">
        <f t="shared" si="149"/>
        <v>-2.6239067055393583E-2</v>
      </c>
      <c r="G156" s="65">
        <f t="shared" si="149"/>
        <v>-3.59281437125748E-2</v>
      </c>
      <c r="H156" s="65">
        <f t="shared" si="149"/>
        <v>0.76708074534161486</v>
      </c>
      <c r="I156" s="65">
        <f t="shared" si="149"/>
        <v>0.21441124780316345</v>
      </c>
      <c r="J156" s="65">
        <f t="shared" si="149"/>
        <v>0.21441124780316345</v>
      </c>
      <c r="K156" s="65">
        <f t="shared" si="149"/>
        <v>0.21441124780316345</v>
      </c>
      <c r="L156" s="65">
        <f t="shared" si="149"/>
        <v>0.21441124780316345</v>
      </c>
      <c r="M156" s="65">
        <f t="shared" si="149"/>
        <v>0.21441124780316345</v>
      </c>
      <c r="N156" s="65">
        <f t="shared" si="149"/>
        <v>0.21441124780316345</v>
      </c>
    </row>
    <row r="157" spans="1:14" x14ac:dyDescent="0.2">
      <c r="A157" s="44" t="s">
        <v>131</v>
      </c>
      <c r="B157" s="65">
        <f>IFERROR(B155/B141,"nm")</f>
        <v>0.26992936427850656</v>
      </c>
      <c r="C157" s="65">
        <f t="shared" ref="C157:N157" si="150">IFERROR(C155/C141,"nm")</f>
        <v>0.26291560102301792</v>
      </c>
      <c r="D157" s="65">
        <f t="shared" si="150"/>
        <v>0.24730656219392752</v>
      </c>
      <c r="E157" s="65">
        <f t="shared" si="150"/>
        <v>0.18186638388123011</v>
      </c>
      <c r="F157" s="65">
        <f t="shared" si="150"/>
        <v>0.17523609653725078</v>
      </c>
      <c r="G157" s="65">
        <f t="shared" si="150"/>
        <v>0.17443120260021669</v>
      </c>
      <c r="H157" s="65">
        <f t="shared" si="150"/>
        <v>0.25804988662131517</v>
      </c>
      <c r="I157" s="65">
        <f t="shared" si="150"/>
        <v>0.29454390451832907</v>
      </c>
      <c r="J157" s="65">
        <f t="shared" si="150"/>
        <v>0.33619899169425332</v>
      </c>
      <c r="K157" s="65">
        <f t="shared" si="150"/>
        <v>0.38374503862529913</v>
      </c>
      <c r="L157" s="65">
        <f t="shared" si="150"/>
        <v>0.43801515860420537</v>
      </c>
      <c r="M157" s="65">
        <f t="shared" si="150"/>
        <v>0.49996028575213131</v>
      </c>
      <c r="N157" s="65">
        <f t="shared" si="150"/>
        <v>0.5706658375154986</v>
      </c>
    </row>
    <row r="158" spans="1:14" x14ac:dyDescent="0.2">
      <c r="A158" s="9" t="s">
        <v>132</v>
      </c>
      <c r="B158" s="65">
        <f>[2]Historicals!B178</f>
        <v>18</v>
      </c>
      <c r="C158" s="65">
        <f>[2]Historicals!C178</f>
        <v>27</v>
      </c>
      <c r="D158" s="65">
        <f>[2]Historicals!D178</f>
        <v>28</v>
      </c>
      <c r="E158" s="65">
        <f>[2]Historicals!E178</f>
        <v>33</v>
      </c>
      <c r="F158" s="65">
        <f>[2]Historicals!F178</f>
        <v>31</v>
      </c>
      <c r="G158" s="65">
        <f>[2]Historicals!G178</f>
        <v>25</v>
      </c>
      <c r="H158" s="65">
        <f>[2]Historicals!H178</f>
        <v>26</v>
      </c>
      <c r="I158" s="65">
        <f>[2]Historicals!I178</f>
        <v>22</v>
      </c>
      <c r="J158" s="65">
        <f>I158*(1+I159)</f>
        <v>18.615384615384617</v>
      </c>
      <c r="K158" s="65">
        <f t="shared" ref="K158:N158" si="151">J158*(1+J159)</f>
        <v>15.751479289940832</v>
      </c>
      <c r="L158" s="65">
        <f t="shared" si="151"/>
        <v>13.32817478379609</v>
      </c>
      <c r="M158" s="65">
        <f t="shared" si="151"/>
        <v>11.277686355519769</v>
      </c>
      <c r="N158" s="65">
        <f t="shared" si="151"/>
        <v>9.5426576854398064</v>
      </c>
    </row>
    <row r="159" spans="1:14" x14ac:dyDescent="0.2">
      <c r="A159" s="44" t="s">
        <v>129</v>
      </c>
      <c r="B159" s="65" t="str">
        <f>IFERROR(B158/A158-1,"nm")</f>
        <v>nm</v>
      </c>
      <c r="C159" s="65">
        <f t="shared" ref="C159:N159" si="152">IFERROR(C158/B158-1,"nm")</f>
        <v>0.5</v>
      </c>
      <c r="D159" s="65">
        <f t="shared" si="152"/>
        <v>3.7037037037036979E-2</v>
      </c>
      <c r="E159" s="65">
        <f t="shared" si="152"/>
        <v>0.1785714285714286</v>
      </c>
      <c r="F159" s="65">
        <f t="shared" si="152"/>
        <v>-6.0606060606060552E-2</v>
      </c>
      <c r="G159" s="65">
        <f t="shared" si="152"/>
        <v>-0.19354838709677424</v>
      </c>
      <c r="H159" s="65">
        <f t="shared" si="152"/>
        <v>4.0000000000000036E-2</v>
      </c>
      <c r="I159" s="65">
        <f t="shared" si="152"/>
        <v>-0.15384615384615385</v>
      </c>
      <c r="J159" s="65">
        <f t="shared" si="152"/>
        <v>-0.15384615384615374</v>
      </c>
      <c r="K159" s="65">
        <f t="shared" si="152"/>
        <v>-0.15384615384615374</v>
      </c>
      <c r="L159" s="65">
        <f t="shared" si="152"/>
        <v>-0.15384615384615374</v>
      </c>
      <c r="M159" s="65">
        <f t="shared" si="152"/>
        <v>-0.15384615384615374</v>
      </c>
      <c r="N159" s="65">
        <f t="shared" si="152"/>
        <v>-0.15384615384615374</v>
      </c>
    </row>
    <row r="160" spans="1:14" x14ac:dyDescent="0.2">
      <c r="A160" s="44" t="s">
        <v>133</v>
      </c>
      <c r="B160" s="65">
        <f>IFERROR(B158/B141,"nm")</f>
        <v>9.0817356205852677E-3</v>
      </c>
      <c r="C160" s="65">
        <f t="shared" ref="C160:N160" si="153">IFERROR(C158/C141,"nm")</f>
        <v>1.3810741687979539E-2</v>
      </c>
      <c r="D160" s="65">
        <f t="shared" si="153"/>
        <v>1.3712047012732615E-2</v>
      </c>
      <c r="E160" s="65">
        <f t="shared" si="153"/>
        <v>1.7497348886532343E-2</v>
      </c>
      <c r="F160" s="65">
        <f t="shared" si="153"/>
        <v>1.6264428121720881E-2</v>
      </c>
      <c r="G160" s="65">
        <f t="shared" si="153"/>
        <v>1.3542795232936078E-2</v>
      </c>
      <c r="H160" s="65">
        <f t="shared" si="153"/>
        <v>1.1791383219954649E-2</v>
      </c>
      <c r="I160" s="65">
        <f t="shared" si="153"/>
        <v>9.3776641091219103E-3</v>
      </c>
      <c r="J160" s="65">
        <f t="shared" si="153"/>
        <v>7.4580380014017946E-3</v>
      </c>
      <c r="K160" s="65">
        <f t="shared" si="153"/>
        <v>5.931363096727673E-3</v>
      </c>
      <c r="L160" s="65">
        <f t="shared" si="153"/>
        <v>4.7172015184972693E-3</v>
      </c>
      <c r="M160" s="65">
        <f t="shared" si="153"/>
        <v>3.7515811801151306E-3</v>
      </c>
      <c r="N160" s="65">
        <f t="shared" si="153"/>
        <v>2.9836252057083255E-3</v>
      </c>
    </row>
    <row r="161" spans="1:14" x14ac:dyDescent="0.2">
      <c r="A161" s="9" t="s">
        <v>134</v>
      </c>
      <c r="B161" s="65">
        <f>[2]Historicals!B145</f>
        <v>517</v>
      </c>
      <c r="C161" s="65">
        <f>[2]Historicals!C145</f>
        <v>487</v>
      </c>
      <c r="D161" s="65">
        <f>[2]Historicals!D145</f>
        <v>477</v>
      </c>
      <c r="E161" s="65">
        <f>[2]Historicals!E145</f>
        <v>310</v>
      </c>
      <c r="F161" s="65">
        <f>[2]Historicals!F145</f>
        <v>303</v>
      </c>
      <c r="G161" s="65">
        <f>[2]Historicals!G145</f>
        <v>297</v>
      </c>
      <c r="H161" s="65">
        <f>[2]Historicals!H145</f>
        <v>543</v>
      </c>
      <c r="I161" s="65">
        <f>[2]Historicals!I145</f>
        <v>669</v>
      </c>
      <c r="J161" s="65">
        <f>I161*(1+I162)</f>
        <v>824.23756906077358</v>
      </c>
      <c r="K161" s="65">
        <f t="shared" ref="K161:N161" si="154">J161*(1+J162)</f>
        <v>1015.4971154726659</v>
      </c>
      <c r="L161" s="65">
        <f t="shared" si="154"/>
        <v>1251.1373301127321</v>
      </c>
      <c r="M161" s="65">
        <f t="shared" si="154"/>
        <v>1541.4564895864048</v>
      </c>
      <c r="N161" s="65">
        <f t="shared" si="154"/>
        <v>1899.1425258440238</v>
      </c>
    </row>
    <row r="162" spans="1:14" x14ac:dyDescent="0.2">
      <c r="A162" s="44" t="s">
        <v>129</v>
      </c>
      <c r="B162" s="65" t="str">
        <f>IFERROR(B161/A161-1,"nm")</f>
        <v>nm</v>
      </c>
      <c r="C162" s="65">
        <f t="shared" ref="C162:N162" si="155">IFERROR(C161/B161-1,"nm")</f>
        <v>-5.8027079303675011E-2</v>
      </c>
      <c r="D162" s="65">
        <f t="shared" si="155"/>
        <v>-2.0533880903490731E-2</v>
      </c>
      <c r="E162" s="65">
        <f t="shared" si="155"/>
        <v>-0.35010482180293501</v>
      </c>
      <c r="F162" s="65">
        <f t="shared" si="155"/>
        <v>-2.2580645161290325E-2</v>
      </c>
      <c r="G162" s="65">
        <f t="shared" si="155"/>
        <v>-1.980198019801982E-2</v>
      </c>
      <c r="H162" s="65">
        <f t="shared" si="155"/>
        <v>0.82828282828282829</v>
      </c>
      <c r="I162" s="65">
        <f t="shared" si="155"/>
        <v>0.2320441988950277</v>
      </c>
      <c r="J162" s="65">
        <f t="shared" si="155"/>
        <v>0.2320441988950277</v>
      </c>
      <c r="K162" s="65">
        <f t="shared" si="155"/>
        <v>0.2320441988950277</v>
      </c>
      <c r="L162" s="65">
        <f t="shared" si="155"/>
        <v>0.2320441988950277</v>
      </c>
      <c r="M162" s="65">
        <f t="shared" si="155"/>
        <v>0.2320441988950277</v>
      </c>
      <c r="N162" s="65">
        <f t="shared" si="155"/>
        <v>0.2320441988950277</v>
      </c>
    </row>
    <row r="163" spans="1:14" x14ac:dyDescent="0.2">
      <c r="A163" s="44" t="s">
        <v>131</v>
      </c>
      <c r="B163" s="65">
        <f>IFERROR(B161/B141,"nm")</f>
        <v>0.26084762865792127</v>
      </c>
      <c r="C163" s="65">
        <f t="shared" ref="C163:N163" si="156">IFERROR(C161/C141,"nm")</f>
        <v>0.24910485933503837</v>
      </c>
      <c r="D163" s="65">
        <f t="shared" si="156"/>
        <v>0.23359451518119489</v>
      </c>
      <c r="E163" s="65">
        <f t="shared" si="156"/>
        <v>0.16436903499469777</v>
      </c>
      <c r="F163" s="65">
        <f t="shared" si="156"/>
        <v>0.1589716684155299</v>
      </c>
      <c r="G163" s="65">
        <f t="shared" si="156"/>
        <v>0.16088840736728061</v>
      </c>
      <c r="H163" s="65">
        <f t="shared" si="156"/>
        <v>0.24625850340136055</v>
      </c>
      <c r="I163" s="65">
        <f t="shared" si="156"/>
        <v>0.28516624040920718</v>
      </c>
      <c r="J163" s="65">
        <f t="shared" si="156"/>
        <v>0.33022122503759382</v>
      </c>
      <c r="K163" s="65">
        <f t="shared" si="156"/>
        <v>0.38239469478873284</v>
      </c>
      <c r="L163" s="65">
        <f t="shared" si="156"/>
        <v>0.44281133832606051</v>
      </c>
      <c r="M163" s="65">
        <f t="shared" si="156"/>
        <v>0.51277354006819842</v>
      </c>
      <c r="N163" s="65">
        <f t="shared" si="156"/>
        <v>0.59378945531982086</v>
      </c>
    </row>
    <row r="164" spans="1:14" x14ac:dyDescent="0.2">
      <c r="A164" s="9" t="s">
        <v>135</v>
      </c>
      <c r="B164" s="65">
        <f>[2]Historicals!B167</f>
        <v>69</v>
      </c>
      <c r="C164" s="65">
        <f>[2]Historicals!C167</f>
        <v>39</v>
      </c>
      <c r="D164" s="65">
        <f>[2]Historicals!D167</f>
        <v>30</v>
      </c>
      <c r="E164" s="65">
        <f>[2]Historicals!E167</f>
        <v>22</v>
      </c>
      <c r="F164" s="65">
        <f>[2]Historicals!F167</f>
        <v>18</v>
      </c>
      <c r="G164" s="65">
        <f>[2]Historicals!G167</f>
        <v>12</v>
      </c>
      <c r="H164" s="65">
        <f>[2]Historicals!H167</f>
        <v>7</v>
      </c>
      <c r="I164" s="65">
        <f>[2]Historicals!I167</f>
        <v>9</v>
      </c>
      <c r="J164" s="65">
        <f>I164*(1+I165)</f>
        <v>11.571428571428573</v>
      </c>
      <c r="K164" s="65">
        <f t="shared" ref="K164:N164" si="157">J164*(1+J165)</f>
        <v>14.877551020408166</v>
      </c>
      <c r="L164" s="65">
        <f t="shared" si="157"/>
        <v>19.128279883381929</v>
      </c>
      <c r="M164" s="65">
        <f t="shared" si="157"/>
        <v>24.593502707205339</v>
      </c>
      <c r="N164" s="65">
        <f t="shared" si="157"/>
        <v>31.620217766406867</v>
      </c>
    </row>
    <row r="165" spans="1:14" x14ac:dyDescent="0.2">
      <c r="A165" s="44" t="s">
        <v>129</v>
      </c>
      <c r="B165" s="65" t="str">
        <f>IFERROR(B164/A164-1,"nm")</f>
        <v>nm</v>
      </c>
      <c r="C165" s="65">
        <f t="shared" ref="C165:N165" si="158">IFERROR(C164/B164-1,"nm")</f>
        <v>-0.43478260869565222</v>
      </c>
      <c r="D165" s="65">
        <f t="shared" si="158"/>
        <v>-0.23076923076923073</v>
      </c>
      <c r="E165" s="65">
        <f t="shared" si="158"/>
        <v>-0.26666666666666672</v>
      </c>
      <c r="F165" s="65">
        <f t="shared" si="158"/>
        <v>-0.18181818181818177</v>
      </c>
      <c r="G165" s="65">
        <f t="shared" si="158"/>
        <v>-0.33333333333333337</v>
      </c>
      <c r="H165" s="65">
        <f t="shared" si="158"/>
        <v>-0.41666666666666663</v>
      </c>
      <c r="I165" s="65">
        <f t="shared" si="158"/>
        <v>0.28571428571428581</v>
      </c>
      <c r="J165" s="65">
        <f t="shared" si="158"/>
        <v>0.28571428571428581</v>
      </c>
      <c r="K165" s="65">
        <f t="shared" si="158"/>
        <v>0.28571428571428581</v>
      </c>
      <c r="L165" s="65">
        <f t="shared" si="158"/>
        <v>0.28571428571428581</v>
      </c>
      <c r="M165" s="65">
        <f t="shared" si="158"/>
        <v>0.28571428571428581</v>
      </c>
      <c r="N165" s="65">
        <f t="shared" si="158"/>
        <v>0.28571428571428581</v>
      </c>
    </row>
    <row r="166" spans="1:14" x14ac:dyDescent="0.2">
      <c r="A166" s="44" t="s">
        <v>133</v>
      </c>
      <c r="B166" s="65">
        <f>IFERROR(B164/B141,"nm")</f>
        <v>3.481331987891019E-2</v>
      </c>
      <c r="C166" s="65">
        <f t="shared" ref="C166:N166" si="159">IFERROR(C164/C141,"nm")</f>
        <v>1.9948849104859334E-2</v>
      </c>
      <c r="D166" s="65">
        <f t="shared" si="159"/>
        <v>1.4691478942213516E-2</v>
      </c>
      <c r="E166" s="65">
        <f t="shared" si="159"/>
        <v>1.166489925768823E-2</v>
      </c>
      <c r="F166" s="65">
        <f t="shared" si="159"/>
        <v>9.4438614900314802E-3</v>
      </c>
      <c r="G166" s="65">
        <f t="shared" si="159"/>
        <v>6.5005417118093175E-3</v>
      </c>
      <c r="H166" s="65">
        <f t="shared" si="159"/>
        <v>3.1746031746031746E-3</v>
      </c>
      <c r="I166" s="65">
        <f t="shared" si="159"/>
        <v>3.8363171355498722E-3</v>
      </c>
      <c r="J166" s="65">
        <f t="shared" si="159"/>
        <v>4.6359586868217765E-3</v>
      </c>
      <c r="K166" s="65">
        <f t="shared" si="159"/>
        <v>5.6022774412360357E-3</v>
      </c>
      <c r="L166" s="65">
        <f t="shared" si="159"/>
        <v>6.7700155779642623E-3</v>
      </c>
      <c r="M166" s="65">
        <f t="shared" si="159"/>
        <v>8.1811569324504192E-3</v>
      </c>
      <c r="N166" s="65">
        <f t="shared" si="159"/>
        <v>9.8864364465033848E-3</v>
      </c>
    </row>
    <row r="167" spans="1:14" x14ac:dyDescent="0.2">
      <c r="A167" s="41" t="s">
        <v>222</v>
      </c>
      <c r="B167" s="41"/>
      <c r="C167" s="41"/>
      <c r="D167" s="41"/>
      <c r="E167" s="41"/>
      <c r="F167" s="41"/>
      <c r="G167" s="41"/>
      <c r="H167" s="41"/>
      <c r="I167" s="41"/>
      <c r="J167" s="37"/>
      <c r="K167" s="37"/>
      <c r="L167" s="37"/>
      <c r="M167" s="37"/>
      <c r="N167" s="37"/>
    </row>
    <row r="168" spans="1:14" x14ac:dyDescent="0.2">
      <c r="A168" s="9" t="s">
        <v>136</v>
      </c>
      <c r="B168" s="65">
        <f>[2]Historicals!B135</f>
        <v>-82</v>
      </c>
      <c r="C168" s="65">
        <f>[2]Historicals!C135</f>
        <v>-86</v>
      </c>
      <c r="D168" s="65">
        <f>[2]Historicals!D135</f>
        <v>75</v>
      </c>
      <c r="E168" s="65">
        <f>[2]Historicals!E135</f>
        <v>26</v>
      </c>
      <c r="F168" s="65">
        <f>[2]Historicals!F135</f>
        <v>-7</v>
      </c>
      <c r="G168" s="65">
        <f>[2]Historicals!G135</f>
        <v>-11</v>
      </c>
      <c r="H168" s="65">
        <f>[2]Historicals!H135</f>
        <v>40</v>
      </c>
      <c r="I168" s="65">
        <f>[2]Historicals!I135</f>
        <v>-72</v>
      </c>
      <c r="J168" s="65">
        <f>I168*(1+I169)</f>
        <v>129.6</v>
      </c>
      <c r="K168" s="65">
        <f t="shared" ref="K168:N168" si="160">J168*(1+J169)</f>
        <v>-233.27999999999997</v>
      </c>
      <c r="L168" s="65">
        <f t="shared" si="160"/>
        <v>419.90399999999988</v>
      </c>
      <c r="M168" s="65">
        <f t="shared" si="160"/>
        <v>-755.82719999999972</v>
      </c>
      <c r="N168" s="65">
        <f t="shared" si="160"/>
        <v>1360.4889599999995</v>
      </c>
    </row>
    <row r="169" spans="1:14" x14ac:dyDescent="0.2">
      <c r="A169" s="42" t="s">
        <v>129</v>
      </c>
      <c r="B169" s="65" t="str">
        <f>IFERROR(B168/A168-1,"nm")</f>
        <v>nm</v>
      </c>
      <c r="C169" s="65">
        <f t="shared" ref="C169:N169" si="161">IFERROR(C168/B168-1,"nm")</f>
        <v>4.8780487804878092E-2</v>
      </c>
      <c r="D169" s="65">
        <f t="shared" si="161"/>
        <v>-1.8720930232558139</v>
      </c>
      <c r="E169" s="65">
        <f t="shared" si="161"/>
        <v>-0.65333333333333332</v>
      </c>
      <c r="F169" s="65">
        <f t="shared" si="161"/>
        <v>-1.2692307692307692</v>
      </c>
      <c r="G169" s="65">
        <f t="shared" si="161"/>
        <v>0.5714285714285714</v>
      </c>
      <c r="H169" s="65">
        <f t="shared" si="161"/>
        <v>-4.6363636363636367</v>
      </c>
      <c r="I169" s="65">
        <f t="shared" si="161"/>
        <v>-2.8</v>
      </c>
      <c r="J169" s="65">
        <f t="shared" si="161"/>
        <v>-2.8</v>
      </c>
      <c r="K169" s="65">
        <f t="shared" si="161"/>
        <v>-2.8</v>
      </c>
      <c r="L169" s="65">
        <f t="shared" si="161"/>
        <v>-2.8</v>
      </c>
      <c r="M169" s="65">
        <f t="shared" si="161"/>
        <v>-2.8</v>
      </c>
      <c r="N169" s="65">
        <f t="shared" si="161"/>
        <v>-2.8</v>
      </c>
    </row>
    <row r="170" spans="1:14" x14ac:dyDescent="0.2">
      <c r="A170" s="9" t="s">
        <v>130</v>
      </c>
      <c r="B170" s="65">
        <f>[2]Historicals!B146+[2]Historicals!B179</f>
        <v>-1022</v>
      </c>
      <c r="C170" s="65">
        <f>[2]Historicals!C146+[2]Historicals!C179</f>
        <v>-1089</v>
      </c>
      <c r="D170" s="65">
        <f>[2]Historicals!D146+[2]Historicals!D179</f>
        <v>-633</v>
      </c>
      <c r="E170" s="65">
        <f>[2]Historicals!E146+[2]Historicals!E179</f>
        <v>-1346</v>
      </c>
      <c r="F170" s="65">
        <f>[2]Historicals!F146+[2]Historicals!F179</f>
        <v>-1694</v>
      </c>
      <c r="G170" s="65">
        <f>[2]Historicals!G146+[2]Historicals!G179</f>
        <v>-1855</v>
      </c>
      <c r="H170" s="65">
        <f>[2]Historicals!H146+[2]Historicals!H179</f>
        <v>-2120</v>
      </c>
      <c r="I170" s="65">
        <f>[2]Historicals!I146+[2]Historicals!I179</f>
        <v>-2085</v>
      </c>
      <c r="J170" s="65">
        <f>I170*(1+I171)</f>
        <v>-2050.5778301886794</v>
      </c>
      <c r="K170" s="65">
        <f t="shared" ref="K170:N170" si="162">J170*(1+J171)</f>
        <v>-2016.7239509166966</v>
      </c>
      <c r="L170" s="65">
        <f t="shared" si="162"/>
        <v>-1983.4289800289209</v>
      </c>
      <c r="M170" s="65">
        <f t="shared" si="162"/>
        <v>-1950.6836902642926</v>
      </c>
      <c r="N170" s="65">
        <f t="shared" si="162"/>
        <v>-1918.4790066986086</v>
      </c>
    </row>
    <row r="171" spans="1:14" x14ac:dyDescent="0.2">
      <c r="A171" s="44" t="s">
        <v>129</v>
      </c>
      <c r="B171" s="65" t="str">
        <f>IFERROR(B170/A170-1,"nm")</f>
        <v>nm</v>
      </c>
      <c r="C171" s="65">
        <f t="shared" ref="C171:N171" si="163">IFERROR(C170/B170-1,"nm")</f>
        <v>6.5557729941291498E-2</v>
      </c>
      <c r="D171" s="65">
        <f t="shared" si="163"/>
        <v>-0.41873278236914602</v>
      </c>
      <c r="E171" s="65">
        <f t="shared" si="163"/>
        <v>1.126382306477093</v>
      </c>
      <c r="F171" s="65">
        <f t="shared" si="163"/>
        <v>0.25854383358098065</v>
      </c>
      <c r="G171" s="65">
        <f t="shared" si="163"/>
        <v>9.5041322314049603E-2</v>
      </c>
      <c r="H171" s="65">
        <f t="shared" si="163"/>
        <v>0.14285714285714279</v>
      </c>
      <c r="I171" s="65">
        <f t="shared" si="163"/>
        <v>-1.650943396226412E-2</v>
      </c>
      <c r="J171" s="65">
        <f t="shared" si="163"/>
        <v>-1.650943396226412E-2</v>
      </c>
      <c r="K171" s="65">
        <f t="shared" si="163"/>
        <v>-1.650943396226412E-2</v>
      </c>
      <c r="L171" s="65">
        <f t="shared" si="163"/>
        <v>-1.650943396226412E-2</v>
      </c>
      <c r="M171" s="65">
        <f t="shared" si="163"/>
        <v>-1.650943396226412E-2</v>
      </c>
      <c r="N171" s="65">
        <f t="shared" si="163"/>
        <v>-1.650943396226412E-2</v>
      </c>
    </row>
    <row r="172" spans="1:14" x14ac:dyDescent="0.2">
      <c r="A172" s="44" t="s">
        <v>131</v>
      </c>
      <c r="B172" s="65">
        <f>IFERROR(B170/B168,"nm")</f>
        <v>12.463414634146341</v>
      </c>
      <c r="C172" s="65">
        <f t="shared" ref="C172:N172" si="164">IFERROR(C170/C168,"nm")</f>
        <v>12.662790697674419</v>
      </c>
      <c r="D172" s="65">
        <f t="shared" si="164"/>
        <v>-8.44</v>
      </c>
      <c r="E172" s="65">
        <f t="shared" si="164"/>
        <v>-51.769230769230766</v>
      </c>
      <c r="F172" s="65">
        <f t="shared" si="164"/>
        <v>242</v>
      </c>
      <c r="G172" s="65">
        <f t="shared" si="164"/>
        <v>168.63636363636363</v>
      </c>
      <c r="H172" s="65">
        <f t="shared" si="164"/>
        <v>-53</v>
      </c>
      <c r="I172" s="65">
        <f t="shared" si="164"/>
        <v>28.958333333333332</v>
      </c>
      <c r="J172" s="65">
        <f t="shared" si="164"/>
        <v>-15.822359800838576</v>
      </c>
      <c r="K172" s="65">
        <f t="shared" si="164"/>
        <v>8.6450786647663609</v>
      </c>
      <c r="L172" s="65">
        <f t="shared" si="164"/>
        <v>-4.7235296163621241</v>
      </c>
      <c r="M172" s="65">
        <f t="shared" si="164"/>
        <v>2.5808593422733308</v>
      </c>
      <c r="N172" s="65">
        <f t="shared" si="164"/>
        <v>-1.4101393418867649</v>
      </c>
    </row>
    <row r="173" spans="1:14" x14ac:dyDescent="0.2">
      <c r="A173" s="9" t="s">
        <v>132</v>
      </c>
      <c r="B173" s="65">
        <f>[2]Historicals!B179</f>
        <v>75</v>
      </c>
      <c r="C173" s="65">
        <f>[2]Historicals!C179</f>
        <v>84</v>
      </c>
      <c r="D173" s="65">
        <f>[2]Historicals!D179</f>
        <v>91</v>
      </c>
      <c r="E173" s="65">
        <f>[2]Historicals!E179</f>
        <v>110</v>
      </c>
      <c r="F173" s="65">
        <f>[2]Historicals!F179</f>
        <v>116</v>
      </c>
      <c r="G173" s="65">
        <f>[2]Historicals!G179</f>
        <v>112</v>
      </c>
      <c r="H173" s="65">
        <f>[2]Historicals!H179</f>
        <v>141</v>
      </c>
      <c r="I173" s="65">
        <f>[2]Historicals!I179</f>
        <v>134</v>
      </c>
      <c r="J173" s="65">
        <f>I173*(1+I174)</f>
        <v>127.34751773049646</v>
      </c>
      <c r="K173" s="65">
        <f t="shared" ref="K173:N173" si="165">J173*(1+J174)</f>
        <v>121.02530053820232</v>
      </c>
      <c r="L173" s="65">
        <f t="shared" si="165"/>
        <v>115.01695228453271</v>
      </c>
      <c r="M173" s="65">
        <f t="shared" si="165"/>
        <v>109.30689082359847</v>
      </c>
      <c r="N173" s="65">
        <f t="shared" si="165"/>
        <v>103.88030759122124</v>
      </c>
    </row>
    <row r="174" spans="1:14" x14ac:dyDescent="0.2">
      <c r="A174" s="44" t="s">
        <v>129</v>
      </c>
      <c r="B174" s="65" t="str">
        <f>IFERROR(B173/A173-1,"nm")</f>
        <v>nm</v>
      </c>
      <c r="C174" s="65">
        <f t="shared" ref="C174:N174" si="166">IFERROR(C173/B173-1,"nm")</f>
        <v>0.12000000000000011</v>
      </c>
      <c r="D174" s="65">
        <f t="shared" si="166"/>
        <v>8.3333333333333259E-2</v>
      </c>
      <c r="E174" s="65">
        <f t="shared" si="166"/>
        <v>0.20879120879120872</v>
      </c>
      <c r="F174" s="65">
        <f t="shared" si="166"/>
        <v>5.4545454545454453E-2</v>
      </c>
      <c r="G174" s="65">
        <f t="shared" si="166"/>
        <v>-3.4482758620689613E-2</v>
      </c>
      <c r="H174" s="65">
        <f t="shared" si="166"/>
        <v>0.2589285714285714</v>
      </c>
      <c r="I174" s="65">
        <f t="shared" si="166"/>
        <v>-4.9645390070921946E-2</v>
      </c>
      <c r="J174" s="65">
        <f t="shared" si="166"/>
        <v>-4.9645390070921946E-2</v>
      </c>
      <c r="K174" s="65">
        <f t="shared" si="166"/>
        <v>-4.9645390070921946E-2</v>
      </c>
      <c r="L174" s="65">
        <f t="shared" si="166"/>
        <v>-4.9645390070921946E-2</v>
      </c>
      <c r="M174" s="65">
        <f t="shared" si="166"/>
        <v>-4.9645390070921946E-2</v>
      </c>
      <c r="N174" s="65">
        <f t="shared" si="166"/>
        <v>-4.9645390070921946E-2</v>
      </c>
    </row>
    <row r="175" spans="1:14" x14ac:dyDescent="0.2">
      <c r="A175" s="44" t="s">
        <v>133</v>
      </c>
      <c r="B175" s="65">
        <f>IFERROR(B173/B168,"nm")</f>
        <v>-0.91463414634146345</v>
      </c>
      <c r="C175" s="65">
        <f t="shared" ref="C175:N175" si="167">IFERROR(C173/C168,"nm")</f>
        <v>-0.97674418604651159</v>
      </c>
      <c r="D175" s="65">
        <f t="shared" si="167"/>
        <v>1.2133333333333334</v>
      </c>
      <c r="E175" s="65">
        <f t="shared" si="167"/>
        <v>4.2307692307692308</v>
      </c>
      <c r="F175" s="65">
        <f t="shared" si="167"/>
        <v>-16.571428571428573</v>
      </c>
      <c r="G175" s="65">
        <f t="shared" si="167"/>
        <v>-10.181818181818182</v>
      </c>
      <c r="H175" s="65">
        <f t="shared" si="167"/>
        <v>3.5249999999999999</v>
      </c>
      <c r="I175" s="65">
        <f t="shared" si="167"/>
        <v>-1.8611111111111112</v>
      </c>
      <c r="J175" s="65">
        <f t="shared" si="167"/>
        <v>0.98261973557481841</v>
      </c>
      <c r="K175" s="65">
        <f t="shared" si="167"/>
        <v>-0.51879844195045577</v>
      </c>
      <c r="L175" s="65">
        <f t="shared" si="167"/>
        <v>0.27391249496202164</v>
      </c>
      <c r="M175" s="65">
        <f t="shared" si="167"/>
        <v>-0.1446188901690737</v>
      </c>
      <c r="N175" s="65">
        <f t="shared" si="167"/>
        <v>7.6355127197225675E-2</v>
      </c>
    </row>
    <row r="176" spans="1:14" x14ac:dyDescent="0.2">
      <c r="A176" s="9" t="s">
        <v>134</v>
      </c>
      <c r="B176" s="65">
        <f>[2]Historicals!B146</f>
        <v>-1097</v>
      </c>
      <c r="C176" s="65">
        <f>[2]Historicals!C146</f>
        <v>-1173</v>
      </c>
      <c r="D176" s="65">
        <f>[2]Historicals!D146</f>
        <v>-724</v>
      </c>
      <c r="E176" s="65">
        <f>[2]Historicals!E146</f>
        <v>-1456</v>
      </c>
      <c r="F176" s="65">
        <f>[2]Historicals!F146</f>
        <v>-1810</v>
      </c>
      <c r="G176" s="65">
        <f>[2]Historicals!G146</f>
        <v>-1967</v>
      </c>
      <c r="H176" s="65">
        <f>[2]Historicals!H146</f>
        <v>-2261</v>
      </c>
      <c r="I176" s="65">
        <f>[2]Historicals!I146</f>
        <v>-2219</v>
      </c>
      <c r="J176" s="65">
        <f>I176*(1+I177)</f>
        <v>-2177.7801857585141</v>
      </c>
      <c r="K176" s="65">
        <f t="shared" ref="K176:N176" si="168">J176*(1+J177)</f>
        <v>-2137.3260646608328</v>
      </c>
      <c r="L176" s="65">
        <f t="shared" si="168"/>
        <v>-2097.6234133049038</v>
      </c>
      <c r="M176" s="65">
        <f t="shared" si="168"/>
        <v>-2058.6582725004782</v>
      </c>
      <c r="N176" s="65">
        <f t="shared" si="168"/>
        <v>-2020.4169423611502</v>
      </c>
    </row>
    <row r="177" spans="1:14" x14ac:dyDescent="0.2">
      <c r="A177" s="44" t="s">
        <v>129</v>
      </c>
      <c r="B177" s="65" t="str">
        <f>IFERROR(B176/A176-1,"nm")</f>
        <v>nm</v>
      </c>
      <c r="C177" s="65">
        <f t="shared" ref="C177:N177" si="169">IFERROR(C176/B176-1,"nm")</f>
        <v>6.9279854147675568E-2</v>
      </c>
      <c r="D177" s="65">
        <f t="shared" si="169"/>
        <v>-0.38277919863597609</v>
      </c>
      <c r="E177" s="65">
        <f t="shared" si="169"/>
        <v>1.0110497237569063</v>
      </c>
      <c r="F177" s="65">
        <f t="shared" si="169"/>
        <v>0.24313186813186816</v>
      </c>
      <c r="G177" s="65">
        <f t="shared" si="169"/>
        <v>8.6740331491712785E-2</v>
      </c>
      <c r="H177" s="65">
        <f t="shared" si="169"/>
        <v>0.14946619217081847</v>
      </c>
      <c r="I177" s="65">
        <f t="shared" si="169"/>
        <v>-1.8575851393188847E-2</v>
      </c>
      <c r="J177" s="65">
        <f t="shared" si="169"/>
        <v>-1.8575851393188736E-2</v>
      </c>
      <c r="K177" s="65">
        <f t="shared" si="169"/>
        <v>-1.8575851393188847E-2</v>
      </c>
      <c r="L177" s="65">
        <f t="shared" si="169"/>
        <v>-1.8575851393188958E-2</v>
      </c>
      <c r="M177" s="65">
        <f t="shared" si="169"/>
        <v>-1.8575851393188958E-2</v>
      </c>
      <c r="N177" s="65">
        <f t="shared" si="169"/>
        <v>-1.8575851393188958E-2</v>
      </c>
    </row>
    <row r="178" spans="1:14" x14ac:dyDescent="0.2">
      <c r="A178" s="44" t="s">
        <v>131</v>
      </c>
      <c r="B178" s="65">
        <f>IFERROR(B176/B168,"nm")</f>
        <v>13.378048780487806</v>
      </c>
      <c r="C178" s="65">
        <f t="shared" ref="C178:N178" si="170">IFERROR(C176/C168,"nm")</f>
        <v>13.63953488372093</v>
      </c>
      <c r="D178" s="65">
        <f t="shared" si="170"/>
        <v>-9.6533333333333342</v>
      </c>
      <c r="E178" s="65">
        <f t="shared" si="170"/>
        <v>-56</v>
      </c>
      <c r="F178" s="65">
        <f t="shared" si="170"/>
        <v>258.57142857142856</v>
      </c>
      <c r="G178" s="65">
        <f t="shared" si="170"/>
        <v>178.81818181818181</v>
      </c>
      <c r="H178" s="65">
        <f t="shared" si="170"/>
        <v>-56.524999999999999</v>
      </c>
      <c r="I178" s="65">
        <f t="shared" si="170"/>
        <v>30.819444444444443</v>
      </c>
      <c r="J178" s="65">
        <f t="shared" si="170"/>
        <v>-16.803859458013228</v>
      </c>
      <c r="K178" s="65">
        <f t="shared" si="170"/>
        <v>9.1620630343828573</v>
      </c>
      <c r="L178" s="65">
        <f t="shared" si="170"/>
        <v>-4.9954832850006294</v>
      </c>
      <c r="M178" s="65">
        <f t="shared" si="170"/>
        <v>2.7237155165896105</v>
      </c>
      <c r="N178" s="65">
        <f t="shared" si="170"/>
        <v>-1.4850667677311773</v>
      </c>
    </row>
    <row r="179" spans="1:14" x14ac:dyDescent="0.2">
      <c r="A179" s="9" t="s">
        <v>135</v>
      </c>
      <c r="B179" s="65">
        <f>[2]Historicals!B168</f>
        <v>104</v>
      </c>
      <c r="C179" s="65">
        <f>[2]Historicals!C168</f>
        <v>264</v>
      </c>
      <c r="D179" s="65">
        <f>[2]Historicals!D168</f>
        <v>291</v>
      </c>
      <c r="E179" s="65">
        <f>[2]Historicals!E168</f>
        <v>159</v>
      </c>
      <c r="F179" s="65">
        <f>[2]Historicals!F168</f>
        <v>377</v>
      </c>
      <c r="G179" s="65">
        <f>[2]Historicals!G168</f>
        <v>318</v>
      </c>
      <c r="H179" s="65">
        <f>[2]Historicals!H168</f>
        <v>11</v>
      </c>
      <c r="I179" s="65">
        <f>[2]Historicals!I168</f>
        <v>50</v>
      </c>
      <c r="J179" s="65">
        <f>I179*(1+I180)</f>
        <v>227.27272727272728</v>
      </c>
      <c r="K179" s="65">
        <f t="shared" ref="K179:N179" si="171">J179*(1+J180)</f>
        <v>1033.0578512396696</v>
      </c>
      <c r="L179" s="65">
        <f t="shared" si="171"/>
        <v>4695.7175056348624</v>
      </c>
      <c r="M179" s="65">
        <f t="shared" si="171"/>
        <v>21344.170480158467</v>
      </c>
      <c r="N179" s="65">
        <f t="shared" si="171"/>
        <v>97018.956727993049</v>
      </c>
    </row>
    <row r="180" spans="1:14" x14ac:dyDescent="0.2">
      <c r="A180" s="44" t="s">
        <v>129</v>
      </c>
      <c r="B180" s="65" t="str">
        <f>IFERROR(B179/A179-1,"nm")</f>
        <v>nm</v>
      </c>
      <c r="C180" s="65">
        <f t="shared" ref="C180:N180" si="172">IFERROR(C179/B179-1,"nm")</f>
        <v>1.5384615384615383</v>
      </c>
      <c r="D180" s="65">
        <f t="shared" si="172"/>
        <v>0.10227272727272729</v>
      </c>
      <c r="E180" s="65">
        <f t="shared" si="172"/>
        <v>-0.45360824742268047</v>
      </c>
      <c r="F180" s="65">
        <f t="shared" si="172"/>
        <v>1.3710691823899372</v>
      </c>
      <c r="G180" s="65">
        <f t="shared" si="172"/>
        <v>-0.156498673740053</v>
      </c>
      <c r="H180" s="65">
        <f t="shared" si="172"/>
        <v>-0.96540880503144655</v>
      </c>
      <c r="I180" s="65">
        <f t="shared" si="172"/>
        <v>3.5454545454545459</v>
      </c>
      <c r="J180" s="65">
        <f t="shared" si="172"/>
        <v>3.5454545454545459</v>
      </c>
      <c r="K180" s="65">
        <f t="shared" si="172"/>
        <v>3.5454545454545459</v>
      </c>
      <c r="L180" s="65">
        <f t="shared" si="172"/>
        <v>3.5454545454545459</v>
      </c>
      <c r="M180" s="65">
        <f t="shared" si="172"/>
        <v>3.5454545454545459</v>
      </c>
      <c r="N180" s="65">
        <f t="shared" si="172"/>
        <v>3.5454545454545459</v>
      </c>
    </row>
    <row r="181" spans="1:14" x14ac:dyDescent="0.2">
      <c r="A181" s="44" t="s">
        <v>133</v>
      </c>
      <c r="B181" s="65">
        <f>IFERROR(B179/B168,"nm")</f>
        <v>-1.2682926829268293</v>
      </c>
      <c r="C181" s="65">
        <f t="shared" ref="C181:N181" si="173">IFERROR(C179/C168,"nm")</f>
        <v>-3.0697674418604652</v>
      </c>
      <c r="D181" s="65">
        <f t="shared" si="173"/>
        <v>3.88</v>
      </c>
      <c r="E181" s="65">
        <f t="shared" si="173"/>
        <v>6.115384615384615</v>
      </c>
      <c r="F181" s="65">
        <f t="shared" si="173"/>
        <v>-53.857142857142854</v>
      </c>
      <c r="G181" s="65">
        <f t="shared" si="173"/>
        <v>-28.90909090909091</v>
      </c>
      <c r="H181" s="65">
        <f t="shared" si="173"/>
        <v>0.27500000000000002</v>
      </c>
      <c r="I181" s="65">
        <f t="shared" si="173"/>
        <v>-0.69444444444444442</v>
      </c>
      <c r="J181" s="65">
        <f t="shared" si="173"/>
        <v>1.7536475869809205</v>
      </c>
      <c r="K181" s="65">
        <f t="shared" si="173"/>
        <v>-4.4284029974265682</v>
      </c>
      <c r="L181" s="65">
        <f t="shared" si="173"/>
        <v>11.182835852087296</v>
      </c>
      <c r="M181" s="65">
        <f t="shared" si="173"/>
        <v>-28.239484474967924</v>
      </c>
      <c r="N181" s="65">
        <f t="shared" si="173"/>
        <v>71.311829482242246</v>
      </c>
    </row>
    <row r="194" spans="1:1" x14ac:dyDescent="0.2">
      <c r="A194" s="9"/>
    </row>
    <row r="195" spans="1:1" x14ac:dyDescent="0.2">
      <c r="A195" s="44"/>
    </row>
    <row r="196" spans="1:1" x14ac:dyDescent="0.2">
      <c r="A196" s="44"/>
    </row>
    <row r="197" spans="1:1" x14ac:dyDescent="0.2">
      <c r="A197" s="9"/>
    </row>
    <row r="198" spans="1:1" x14ac:dyDescent="0.2">
      <c r="A198" s="44"/>
    </row>
    <row r="199" spans="1:1" x14ac:dyDescent="0.2">
      <c r="A199" s="44"/>
    </row>
    <row r="200" spans="1:1" x14ac:dyDescent="0.2">
      <c r="A200" s="9"/>
    </row>
    <row r="201" spans="1:1" x14ac:dyDescent="0.2">
      <c r="A201" s="44"/>
    </row>
    <row r="202" spans="1:1" x14ac:dyDescent="0.2">
      <c r="A202" s="44"/>
    </row>
    <row r="203" spans="1:1" x14ac:dyDescent="0.2">
      <c r="A203" s="9"/>
    </row>
    <row r="204" spans="1:1" x14ac:dyDescent="0.2">
      <c r="A204" s="44"/>
    </row>
    <row r="205" spans="1:1" x14ac:dyDescent="0.2">
      <c r="A205" s="4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0"/>
  <sheetViews>
    <sheetView tabSelected="1" workbookViewId="0">
      <selection activeCell="O39" sqref="O39"/>
    </sheetView>
  </sheetViews>
  <sheetFormatPr baseColWidth="10" defaultColWidth="8.83203125" defaultRowHeight="15" x14ac:dyDescent="0.2"/>
  <cols>
    <col min="1" max="1" width="48.83203125" customWidth="1"/>
    <col min="2" max="14" width="11.83203125" customWidth="1"/>
    <col min="15" max="15" width="52.5"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7" t="s">
        <v>208</v>
      </c>
    </row>
    <row r="2" spans="1:15" x14ac:dyDescent="0.2">
      <c r="A2" s="38" t="s">
        <v>141</v>
      </c>
      <c r="B2" s="38"/>
      <c r="C2" s="38"/>
      <c r="D2" s="38"/>
      <c r="E2" s="38"/>
      <c r="F2" s="38"/>
      <c r="G2" s="38"/>
      <c r="H2" s="38"/>
      <c r="I2" s="38"/>
      <c r="J2" s="38"/>
      <c r="K2" s="38"/>
      <c r="L2" s="38"/>
      <c r="M2" s="38"/>
      <c r="N2" s="38"/>
    </row>
    <row r="3" spans="1:15" x14ac:dyDescent="0.2">
      <c r="A3" s="1" t="s">
        <v>136</v>
      </c>
      <c r="B3" s="9">
        <f>'[1]Segmental forecast'!$B$3</f>
        <v>57362</v>
      </c>
      <c r="C3" s="9">
        <f>'[1]Segmental forecast'!$C$3</f>
        <v>64032</v>
      </c>
      <c r="D3" s="9">
        <f>'[1]Segmental forecast'!$D$3</f>
        <v>64468</v>
      </c>
      <c r="E3" s="9">
        <f>'[1]Segmental forecast'!$E$3</f>
        <v>69011</v>
      </c>
      <c r="F3" s="9">
        <f>'[1]Segmental forecast'!$F$3</f>
        <v>74493</v>
      </c>
      <c r="G3" s="9">
        <f>'[1]Segmental forecast'!$G$3</f>
        <v>71507</v>
      </c>
      <c r="H3" s="9">
        <f>'[1]Segmental forecast'!$H$3</f>
        <v>44538</v>
      </c>
      <c r="I3" s="9">
        <f>'[1]Segmental forecast'!$I$3</f>
        <v>46710</v>
      </c>
      <c r="J3" s="9">
        <f>'[1]Segmental forecast'!J3</f>
        <v>51149.91</v>
      </c>
      <c r="K3" s="9">
        <f>'[1]Segmental forecast'!K3</f>
        <v>56238.1178</v>
      </c>
      <c r="L3" s="9">
        <f>'[1]Segmental forecast'!L3</f>
        <v>62152.217064000004</v>
      </c>
      <c r="M3" s="9">
        <f>'[1]Segmental forecast'!M3</f>
        <v>69035.727678320007</v>
      </c>
      <c r="N3" s="9">
        <f>'[1]Segmental forecast'!N3</f>
        <v>77060.535136311591</v>
      </c>
    </row>
    <row r="4" spans="1:15" x14ac:dyDescent="0.2">
      <c r="A4" s="40" t="s">
        <v>129</v>
      </c>
      <c r="B4" s="47" t="str">
        <f>'[1]Segmental forecast'!$B$4</f>
        <v>nm</v>
      </c>
      <c r="C4" s="47">
        <f t="shared" ref="C4:I4" si="1">+IFERROR(C3/B3-1,"nm")</f>
        <v>0.11627906976744184</v>
      </c>
      <c r="D4" s="47">
        <f t="shared" si="1"/>
        <v>6.8090954522739278E-3</v>
      </c>
      <c r="E4" s="47">
        <f t="shared" si="1"/>
        <v>7.0469069926164973E-2</v>
      </c>
      <c r="F4" s="47">
        <f t="shared" si="1"/>
        <v>7.9436611554679626E-2</v>
      </c>
      <c r="G4" s="47">
        <f t="shared" si="1"/>
        <v>-4.008430322312162E-2</v>
      </c>
      <c r="H4" s="47">
        <f t="shared" si="1"/>
        <v>-0.37715188722782389</v>
      </c>
      <c r="I4" s="47">
        <f t="shared" si="1"/>
        <v>4.8767344739323759E-2</v>
      </c>
      <c r="J4" s="47">
        <f>I4</f>
        <v>4.8767344739323759E-2</v>
      </c>
      <c r="K4" s="47">
        <f>I4</f>
        <v>4.8767344739323759E-2</v>
      </c>
      <c r="L4" s="47">
        <f>I4</f>
        <v>4.8767344739323759E-2</v>
      </c>
      <c r="M4" s="47">
        <f>I4</f>
        <v>4.8767344739323759E-2</v>
      </c>
      <c r="N4" s="47">
        <f>I4</f>
        <v>4.8767344739323759E-2</v>
      </c>
    </row>
    <row r="5" spans="1:15" x14ac:dyDescent="0.2">
      <c r="A5" s="1" t="s">
        <v>142</v>
      </c>
      <c r="B5" s="9">
        <f>'[1]Segmental forecast'!$B$5</f>
        <v>4839</v>
      </c>
      <c r="C5" s="9">
        <f>'[1]Segmental forecast'!$C$5</f>
        <v>5291</v>
      </c>
      <c r="D5" s="9">
        <f>'[1]Segmental forecast'!$D$5</f>
        <v>5644</v>
      </c>
      <c r="E5" s="9">
        <f>'[1]Segmental forecast'!$E$5</f>
        <v>5126</v>
      </c>
      <c r="F5" s="9">
        <f>'[1]Segmental forecast'!$F$5</f>
        <v>5555</v>
      </c>
      <c r="G5" s="9">
        <f>'[1]Segmental forecast'!$G$35</f>
        <v>3047</v>
      </c>
      <c r="H5" s="9">
        <f>'[1]Segmental forecast'!$H$5</f>
        <v>7667</v>
      </c>
      <c r="I5" s="9">
        <f>'[1]Segmental forecast'!$I$5</f>
        <v>7573</v>
      </c>
      <c r="J5" s="9">
        <f>'[1]Segmental forecast'!J5</f>
        <v>7843.0170999999991</v>
      </c>
      <c r="K5" s="9">
        <f>'[1]Segmental forecast'!K5</f>
        <v>8594.6197779999966</v>
      </c>
      <c r="L5" s="9">
        <f>'[1]Segmental forecast'!L5</f>
        <v>9486.2957892399972</v>
      </c>
      <c r="M5" s="9">
        <f>'[1]Segmental forecast'!M5</f>
        <v>10543.683541259194</v>
      </c>
      <c r="N5" s="9">
        <f>'[1]Segmental forecast'!N5</f>
        <v>11797.72951808833</v>
      </c>
    </row>
    <row r="6" spans="1:15" x14ac:dyDescent="0.2">
      <c r="A6" s="48" t="s">
        <v>132</v>
      </c>
      <c r="B6" s="49">
        <f>'[1]Segmental forecast'!$B$8</f>
        <v>606</v>
      </c>
      <c r="C6" s="49">
        <f>'[1]Segmental forecast'!$C$8</f>
        <v>649</v>
      </c>
      <c r="D6" s="49">
        <f>'[1]Segmental forecast'!$D$8</f>
        <v>699</v>
      </c>
      <c r="E6" s="49">
        <f>'[1]Segmental forecast'!$E$8</f>
        <v>747</v>
      </c>
      <c r="F6" s="49">
        <f>'[1]Segmental forecast'!$F$8</f>
        <v>705</v>
      </c>
      <c r="G6" s="49">
        <f>'[1]Segmental forecast'!$G$8</f>
        <v>721</v>
      </c>
      <c r="H6" s="49">
        <f>'[1]Segmental forecast'!$H$8</f>
        <v>744</v>
      </c>
      <c r="I6" s="49">
        <f>'[1]Segmental forecast'!$I$8</f>
        <v>717</v>
      </c>
      <c r="J6" s="49">
        <f>'[1]Segmental forecast'!J8</f>
        <v>1290.4712813823473</v>
      </c>
      <c r="K6" s="49">
        <f>'[1]Segmental forecast'!K8</f>
        <v>1438.4574826929331</v>
      </c>
      <c r="L6" s="49">
        <f>'[1]Segmental forecast'!L8</f>
        <v>1610.7469934160981</v>
      </c>
      <c r="M6" s="49">
        <f>'[1]Segmental forecast'!M8</f>
        <v>1811.7510402383245</v>
      </c>
      <c r="N6" s="49">
        <f>'[1]Segmental forecast'!N8</f>
        <v>2046.7713409784781</v>
      </c>
    </row>
    <row r="7" spans="1:15" x14ac:dyDescent="0.2">
      <c r="A7" s="4" t="s">
        <v>134</v>
      </c>
      <c r="B7" s="5">
        <f>'[1]Segmental forecast'!$B$11</f>
        <v>4233</v>
      </c>
      <c r="C7" s="5">
        <f>'[1]Segmental forecast'!$C$11</f>
        <v>4642</v>
      </c>
      <c r="D7" s="5">
        <f>'[1]Segmental forecast'!$D$11</f>
        <v>4945</v>
      </c>
      <c r="E7" s="5">
        <f>'[1]Segmental forecast'!$E$11</f>
        <v>4379</v>
      </c>
      <c r="F7" s="5">
        <f>'[1]Segmental forecast'!$F$11</f>
        <v>4850</v>
      </c>
      <c r="G7" s="5">
        <f>'[1]Segmental forecast'!$G$11</f>
        <v>2976</v>
      </c>
      <c r="H7" s="5">
        <f>'[1]Segmental forecast'!$H$11</f>
        <v>6923</v>
      </c>
      <c r="I7" s="5">
        <f>'[1]Segmental forecast'!$I$11</f>
        <v>6856</v>
      </c>
      <c r="J7" s="5">
        <f>'[1]Segmental forecast'!J11</f>
        <v>6552.545818617652</v>
      </c>
      <c r="K7" s="5">
        <f>'[1]Segmental forecast'!K11</f>
        <v>7156.1622953070637</v>
      </c>
      <c r="L7" s="5">
        <f>'[1]Segmental forecast'!L11</f>
        <v>7875.5487958238991</v>
      </c>
      <c r="M7" s="5">
        <f>'[1]Segmental forecast'!M11</f>
        <v>8731.9325010208686</v>
      </c>
      <c r="N7" s="5">
        <f>'[1]Segmental forecast'!N11</f>
        <v>9750.9581771098528</v>
      </c>
    </row>
    <row r="8" spans="1:15" x14ac:dyDescent="0.2">
      <c r="A8" s="40" t="s">
        <v>129</v>
      </c>
      <c r="B8" s="47" t="str">
        <f>'[1]Segmental forecast'!$B$12</f>
        <v>nm</v>
      </c>
      <c r="C8" s="47">
        <f>+IFERROR(C7/B7-1,"nm")</f>
        <v>9.6621781242617555E-2</v>
      </c>
      <c r="D8" s="47">
        <f>+IFERROR(D7/C7-1,"nm")</f>
        <v>6.5273588970271357E-2</v>
      </c>
      <c r="E8" s="47">
        <f>+IFERROR(E7/D7-1,"nm")</f>
        <v>-0.11445904954499497</v>
      </c>
      <c r="F8" s="47">
        <f>+IFERROR(F7/E7-1,"nm")</f>
        <v>0.10755880337976698</v>
      </c>
      <c r="G8" s="47">
        <f>+IFERROR(G7/H7-1,"nm")</f>
        <v>-0.57012855698396647</v>
      </c>
      <c r="H8" s="47">
        <f>+IFERROR(H7/G7-1,"nm")</f>
        <v>1.32627688172043</v>
      </c>
      <c r="I8" s="47">
        <f>+IFERROR(I7/H7-1,"nm")</f>
        <v>-9.67788530983682E-3</v>
      </c>
      <c r="J8" s="47">
        <f>I4</f>
        <v>4.8767344739323759E-2</v>
      </c>
      <c r="K8" s="47">
        <f>I4</f>
        <v>4.8767344739323759E-2</v>
      </c>
      <c r="L8" s="47">
        <f>I4</f>
        <v>4.8767344739323759E-2</v>
      </c>
      <c r="M8" s="47">
        <f>I4</f>
        <v>4.8767344739323759E-2</v>
      </c>
      <c r="N8" s="47">
        <f>I4</f>
        <v>4.8767344739323759E-2</v>
      </c>
    </row>
    <row r="9" spans="1:15" x14ac:dyDescent="0.2">
      <c r="A9" s="40" t="s">
        <v>131</v>
      </c>
      <c r="B9" s="47">
        <f>'[1]Segmental forecast'!$B$13</f>
        <v>7.3794498099787317E-2</v>
      </c>
      <c r="C9" s="47">
        <f>'[1]Segmental forecast'!$C$13</f>
        <v>7.2495002498750627E-2</v>
      </c>
      <c r="D9" s="47">
        <f>'[1]Segmental forecast'!$D$13</f>
        <v>7.6704721722404917E-2</v>
      </c>
      <c r="E9" s="47">
        <f>'[1]Segmental forecast'!$E$13</f>
        <v>6.3453652316297404E-2</v>
      </c>
      <c r="F9" s="47">
        <f>'[1]Segmental forecast'!$F$13</f>
        <v>6.510678855731411E-2</v>
      </c>
      <c r="G9" s="47">
        <f>'[1]Segmental forecast'!$G$13</f>
        <v>4.1618303103192693E-2</v>
      </c>
      <c r="H9" s="47">
        <f>'[1]Segmental forecast'!$H$13</f>
        <v>0.1554402981723472</v>
      </c>
      <c r="I9" s="47">
        <f>'[1]Segmental forecast'!$I$13</f>
        <v>0.14677799186469706</v>
      </c>
      <c r="J9" s="47">
        <f>'[1]Segmental forecast'!J13</f>
        <v>0.12810473798717636</v>
      </c>
      <c r="K9" s="47">
        <f>'[1]Segmental forecast'!K13</f>
        <v>0.1272475426854891</v>
      </c>
      <c r="L9" s="47">
        <f>'[1]Segmental forecast'!L13</f>
        <v>0.12671388355646607</v>
      </c>
      <c r="M9" s="47">
        <f>'[1]Segmental forecast'!M13</f>
        <v>0.12648425380128275</v>
      </c>
      <c r="N9" s="47">
        <f>'[1]Segmental forecast'!N13</f>
        <v>0.12653634133037725</v>
      </c>
    </row>
    <row r="10" spans="1:15" x14ac:dyDescent="0.2">
      <c r="A10" s="2" t="s">
        <v>24</v>
      </c>
      <c r="B10" s="3">
        <f>[1]Historicals!$B$8</f>
        <v>28</v>
      </c>
      <c r="C10" s="3">
        <f>[1]Historicals!$C$8</f>
        <v>19</v>
      </c>
      <c r="D10" s="3">
        <f>[1]Historicals!$D$8</f>
        <v>59</v>
      </c>
      <c r="E10" s="3">
        <f>[1]Historicals!$E$8</f>
        <v>54</v>
      </c>
      <c r="F10" s="3">
        <f>[1]Historicals!$F$8</f>
        <v>49</v>
      </c>
      <c r="G10" s="3">
        <f>[1]Historicals!$G$8</f>
        <v>89</v>
      </c>
      <c r="H10" s="3">
        <f>[1]Historicals!$H$8</f>
        <v>262</v>
      </c>
      <c r="I10" s="3">
        <f>[1]Historicals!$I$8</f>
        <v>205</v>
      </c>
      <c r="J10" s="58">
        <f>J50</f>
        <v>814.53</v>
      </c>
      <c r="K10" s="58">
        <f t="shared" ref="K10:N10" si="2">K50</f>
        <v>828.36763346833152</v>
      </c>
      <c r="L10" s="58">
        <f t="shared" si="2"/>
        <v>817.31178977233071</v>
      </c>
      <c r="M10" s="58">
        <f t="shared" si="2"/>
        <v>822.95256520015539</v>
      </c>
      <c r="N10" s="58">
        <f t="shared" si="2"/>
        <v>849.80777690156901</v>
      </c>
    </row>
    <row r="11" spans="1:15" x14ac:dyDescent="0.2">
      <c r="A11" s="4" t="s">
        <v>143</v>
      </c>
      <c r="B11" s="5">
        <f>[1]Historicals!$B$10</f>
        <v>4205</v>
      </c>
      <c r="C11" s="5">
        <f>[1]Historicals!$C$10</f>
        <v>4623</v>
      </c>
      <c r="D11" s="5">
        <f>[1]Historicals!$C$10</f>
        <v>4623</v>
      </c>
      <c r="E11" s="5">
        <f>[1]Historicals!$E$10</f>
        <v>4325</v>
      </c>
      <c r="F11" s="5">
        <f>[1]Historicals!$F$10</f>
        <v>4801</v>
      </c>
      <c r="G11" s="5">
        <f>[1]Historicals!$G$10</f>
        <v>2887</v>
      </c>
      <c r="H11" s="5">
        <f>[1]Historicals!$H$10</f>
        <v>6661</v>
      </c>
      <c r="I11" s="5">
        <f>[1]Historicals!$I$10</f>
        <v>6651</v>
      </c>
      <c r="J11" s="5">
        <f>J7-J10</f>
        <v>5738.0158186176523</v>
      </c>
      <c r="K11" s="5">
        <f t="shared" ref="K11:N11" si="3">K7-K10</f>
        <v>6327.7946618387323</v>
      </c>
      <c r="L11" s="5">
        <f t="shared" si="3"/>
        <v>7058.2370060515686</v>
      </c>
      <c r="M11" s="5">
        <f t="shared" si="3"/>
        <v>7908.9799358207129</v>
      </c>
      <c r="N11" s="5">
        <f t="shared" si="3"/>
        <v>8901.1504002082838</v>
      </c>
    </row>
    <row r="12" spans="1:15" x14ac:dyDescent="0.2">
      <c r="A12" t="s">
        <v>26</v>
      </c>
      <c r="B12" s="3">
        <f>[1]Historicals!$B$11</f>
        <v>932</v>
      </c>
      <c r="C12" s="3">
        <f>[1]Historicals!$C$11</f>
        <v>863</v>
      </c>
      <c r="D12" s="3">
        <f>[1]Historicals!$C$11</f>
        <v>863</v>
      </c>
      <c r="E12" s="3">
        <f>[1]Historicals!$E$11</f>
        <v>2392</v>
      </c>
      <c r="F12" s="3">
        <f>[1]Historicals!$F$11</f>
        <v>772</v>
      </c>
      <c r="G12" s="3">
        <f>[1]Historicals!$G$11</f>
        <v>348</v>
      </c>
      <c r="H12" s="3">
        <f>[1]Historicals!$H$11</f>
        <v>934</v>
      </c>
      <c r="I12" s="3">
        <f>[1]Historicals!$I$11</f>
        <v>605</v>
      </c>
      <c r="J12" s="3">
        <f>J11*J13</f>
        <v>545.11150276867693</v>
      </c>
      <c r="K12" s="3">
        <f t="shared" ref="K12:N12" si="4">K11*K13</f>
        <v>601.14049287467958</v>
      </c>
      <c r="L12" s="3">
        <f t="shared" si="4"/>
        <v>670.53251557489898</v>
      </c>
      <c r="M12" s="3">
        <f t="shared" si="4"/>
        <v>751.35309390296777</v>
      </c>
      <c r="N12" s="3">
        <f t="shared" si="4"/>
        <v>845.60928801978696</v>
      </c>
    </row>
    <row r="13" spans="1:15" x14ac:dyDescent="0.2">
      <c r="A13" s="50" t="s">
        <v>144</v>
      </c>
      <c r="B13" s="51">
        <f t="shared" ref="B13:I13" si="5">B12/B11</f>
        <v>0.22164090368608799</v>
      </c>
      <c r="C13" s="51">
        <f t="shared" si="5"/>
        <v>0.18667531905688947</v>
      </c>
      <c r="D13" s="51">
        <f t="shared" si="5"/>
        <v>0.18667531905688947</v>
      </c>
      <c r="E13" s="51">
        <f t="shared" si="5"/>
        <v>0.55306358381502885</v>
      </c>
      <c r="F13" s="51">
        <f t="shared" si="5"/>
        <v>0.16079983336804832</v>
      </c>
      <c r="G13" s="51">
        <f t="shared" si="5"/>
        <v>0.12054035330793211</v>
      </c>
      <c r="H13" s="51">
        <f t="shared" si="5"/>
        <v>0.14021918630836211</v>
      </c>
      <c r="I13" s="51">
        <f t="shared" si="5"/>
        <v>9.0963764847391368E-2</v>
      </c>
      <c r="J13" s="51">
        <v>9.5000000000000001E-2</v>
      </c>
      <c r="K13" s="51">
        <f>J13</f>
        <v>9.5000000000000001E-2</v>
      </c>
      <c r="L13" s="51">
        <f t="shared" ref="L13:N13" si="6">K13</f>
        <v>9.5000000000000001E-2</v>
      </c>
      <c r="M13" s="51">
        <f t="shared" si="6"/>
        <v>9.5000000000000001E-2</v>
      </c>
      <c r="N13" s="51">
        <f t="shared" si="6"/>
        <v>9.5000000000000001E-2</v>
      </c>
    </row>
    <row r="14" spans="1:15" ht="16" thickBot="1" x14ac:dyDescent="0.25">
      <c r="A14" s="6" t="s">
        <v>145</v>
      </c>
      <c r="B14" s="7">
        <f>[1]Historicals!$B$12</f>
        <v>3273</v>
      </c>
      <c r="C14" s="7">
        <f>[1]Historicals!$C$12</f>
        <v>3760</v>
      </c>
      <c r="D14" s="7">
        <f>[1]Historicals!$D$12</f>
        <v>4240</v>
      </c>
      <c r="E14" s="7">
        <f>[1]Historicals!$E$12</f>
        <v>1933</v>
      </c>
      <c r="F14" s="7">
        <f>[1]Historicals!$F$12</f>
        <v>4029</v>
      </c>
      <c r="G14" s="7">
        <f>[1]Historicals!$G$12</f>
        <v>2539</v>
      </c>
      <c r="H14" s="7">
        <f>[1]Historicals!$H$12</f>
        <v>5727</v>
      </c>
      <c r="I14" s="7">
        <f>[1]Historicals!$I$12</f>
        <v>6046</v>
      </c>
      <c r="J14" s="7">
        <f>J11-J12</f>
        <v>5192.9043158489749</v>
      </c>
      <c r="K14" s="7">
        <f t="shared" ref="K14:N14" si="7">K11-K12</f>
        <v>5726.6541689640526</v>
      </c>
      <c r="L14" s="7">
        <f t="shared" si="7"/>
        <v>6387.7044904766699</v>
      </c>
      <c r="M14" s="7">
        <f t="shared" si="7"/>
        <v>7157.626841917745</v>
      </c>
      <c r="N14" s="7">
        <f t="shared" si="7"/>
        <v>8055.5411121884972</v>
      </c>
    </row>
    <row r="15" spans="1:15" ht="16" thickTop="1" x14ac:dyDescent="0.2">
      <c r="A15" t="s">
        <v>146</v>
      </c>
      <c r="B15" s="3">
        <f>[1]Historicals!$B$18</f>
        <v>1768.8</v>
      </c>
      <c r="C15" s="3">
        <f>[1]Historicals!$C$18</f>
        <v>1742.5</v>
      </c>
      <c r="D15" s="3">
        <f>[1]Historicals!$D$18</f>
        <v>1692</v>
      </c>
      <c r="E15" s="3">
        <f>[1]Historicals!$E$18</f>
        <v>1659.1</v>
      </c>
      <c r="F15" s="3">
        <f>[1]Historicals!$F$18</f>
        <v>1618.4</v>
      </c>
      <c r="G15" s="3">
        <f>[1]Historicals!$G$18</f>
        <v>1591.6</v>
      </c>
      <c r="H15" s="3">
        <f>[1]Historicals!$H$18</f>
        <v>1609.4</v>
      </c>
      <c r="I15" s="3">
        <f>[1]Historicals!$I$18</f>
        <v>1610.8</v>
      </c>
      <c r="J15" s="58">
        <f>I15-R29*-1</f>
        <v>1610.8</v>
      </c>
      <c r="K15" s="58">
        <f>J15-S29*-1</f>
        <v>1610.8</v>
      </c>
      <c r="L15" s="58">
        <f>K15-T29*-1</f>
        <v>1610.8</v>
      </c>
      <c r="M15" s="58">
        <f>L15-U29*-1</f>
        <v>1610.8</v>
      </c>
      <c r="N15" s="58">
        <f>M15-V29*-1</f>
        <v>1610.8</v>
      </c>
    </row>
    <row r="16" spans="1:15" x14ac:dyDescent="0.2">
      <c r="A16" t="s">
        <v>147</v>
      </c>
      <c r="B16" s="52">
        <f>[1]Historicals!$B$15</f>
        <v>1.85</v>
      </c>
      <c r="C16" s="52">
        <f>[1]Historicals!$C$15</f>
        <v>2.16</v>
      </c>
      <c r="D16" s="52">
        <f>[1]Historicals!$D$15</f>
        <v>2.5099999999999998</v>
      </c>
      <c r="E16" s="52">
        <f>[1]Historicals!$E$15</f>
        <v>1.17</v>
      </c>
      <c r="F16" s="52">
        <f>[1]Historicals!$F$15</f>
        <v>2.4900000000000002</v>
      </c>
      <c r="G16" s="52">
        <f>[1]Historicals!$G$15</f>
        <v>1.6</v>
      </c>
      <c r="H16" s="52">
        <f>[1]Historicals!$H$15</f>
        <v>3.56</v>
      </c>
      <c r="I16" s="52">
        <f>[1]Historicals!$I$15</f>
        <v>3.75</v>
      </c>
      <c r="J16" s="52">
        <f>J14/J15</f>
        <v>3.2238045169164233</v>
      </c>
      <c r="K16" s="52">
        <f t="shared" ref="K16:N16" si="8">K14/K15</f>
        <v>3.5551615153737601</v>
      </c>
      <c r="L16" s="52">
        <f t="shared" si="8"/>
        <v>3.9655478585030233</v>
      </c>
      <c r="M16" s="52">
        <f t="shared" si="8"/>
        <v>4.4435229959757541</v>
      </c>
      <c r="N16" s="52">
        <f t="shared" si="8"/>
        <v>5.0009567371421015</v>
      </c>
    </row>
    <row r="17" spans="1:15" x14ac:dyDescent="0.2">
      <c r="A17" t="s">
        <v>148</v>
      </c>
      <c r="B17" s="52">
        <f>[1]Historicals!B94/[1]Historicals!B18*-1</f>
        <v>1.4326096788783356</v>
      </c>
      <c r="C17" s="52">
        <f>[1]Historicals!C94/[1]Historicals!C18*-1</f>
        <v>0.58651362984218081</v>
      </c>
      <c r="D17" s="52">
        <f>[1]Historicals!D94/[1]Historicals!D18*-1</f>
        <v>0.66962174940898345</v>
      </c>
      <c r="E17" s="52">
        <f>[1]Historicals!E94/[1]Historicals!E18*-1</f>
        <v>0.74920137423904531</v>
      </c>
      <c r="F17" s="52">
        <f>[1]Historicals!F94/[1]Historicals!F18*-1</f>
        <v>0.82303509639149774</v>
      </c>
      <c r="G17" s="52">
        <f>[1]Historicals!G94/[1]Historicals!G18*-1</f>
        <v>0.91228951997989449</v>
      </c>
      <c r="H17" s="52">
        <f>[1]Historicals!H94/[1]Historicals!H18*-1</f>
        <v>1.0177705977382876</v>
      </c>
      <c r="I17" s="52">
        <f>[1]Historicals!I94/[1]Historicals!I18*-1</f>
        <v>1.1404271169605165</v>
      </c>
      <c r="J17" s="52">
        <f>J16*J19</f>
        <v>1.1283315809207481</v>
      </c>
      <c r="K17" s="52">
        <f t="shared" ref="K17:N17" si="9">K16*K19</f>
        <v>1.2443065303808161</v>
      </c>
      <c r="L17" s="52">
        <f t="shared" si="9"/>
        <v>1.3879417504760581</v>
      </c>
      <c r="M17" s="52">
        <f t="shared" si="9"/>
        <v>1.5552330485915138</v>
      </c>
      <c r="N17" s="52">
        <f t="shared" si="9"/>
        <v>1.7503348579997353</v>
      </c>
    </row>
    <row r="18" spans="1:15" x14ac:dyDescent="0.2">
      <c r="A18" s="50" t="s">
        <v>129</v>
      </c>
      <c r="B18" s="51" t="str">
        <f t="shared" ref="B18:N18" si="10">+IFERROR(B17/A17-1,"nm")</f>
        <v>nm</v>
      </c>
      <c r="C18" s="51">
        <f t="shared" si="10"/>
        <v>-0.59059774725144065</v>
      </c>
      <c r="D18" s="51">
        <f t="shared" si="10"/>
        <v>0.14169853067040461</v>
      </c>
      <c r="E18" s="51">
        <f t="shared" si="10"/>
        <v>0.11884265243818604</v>
      </c>
      <c r="F18" s="51">
        <f t="shared" si="10"/>
        <v>9.8549902190775418E-2</v>
      </c>
      <c r="G18" s="51">
        <f t="shared" si="10"/>
        <v>0.10844546481641237</v>
      </c>
      <c r="H18" s="51">
        <f t="shared" si="10"/>
        <v>0.11562237146023313</v>
      </c>
      <c r="I18" s="51">
        <f t="shared" si="10"/>
        <v>0.12051489745803123</v>
      </c>
      <c r="J18" s="59">
        <f t="shared" si="10"/>
        <v>-1.0606145592193195E-2</v>
      </c>
      <c r="K18" s="59">
        <f t="shared" si="10"/>
        <v>0.10278445753102949</v>
      </c>
      <c r="L18" s="59">
        <f t="shared" si="10"/>
        <v>0.11543395183442695</v>
      </c>
      <c r="M18" s="59">
        <f t="shared" si="10"/>
        <v>0.1205319301462584</v>
      </c>
      <c r="N18" s="59">
        <f t="shared" si="10"/>
        <v>0.12544860050711648</v>
      </c>
    </row>
    <row r="19" spans="1:15" x14ac:dyDescent="0.2">
      <c r="A19" s="50" t="s">
        <v>149</v>
      </c>
      <c r="B19" s="51">
        <f t="shared" ref="B19:I19" si="11">B17/B16</f>
        <v>0.77438361020450563</v>
      </c>
      <c r="C19" s="51">
        <f t="shared" si="11"/>
        <v>0.27153408788989852</v>
      </c>
      <c r="D19" s="51">
        <f t="shared" si="11"/>
        <v>0.26678157346971454</v>
      </c>
      <c r="E19" s="51">
        <f t="shared" si="11"/>
        <v>0.64034305490516696</v>
      </c>
      <c r="F19" s="51">
        <f t="shared" si="11"/>
        <v>0.33053618328975809</v>
      </c>
      <c r="G19" s="51">
        <f t="shared" si="11"/>
        <v>0.57018094998743407</v>
      </c>
      <c r="H19" s="51">
        <f t="shared" si="11"/>
        <v>0.2858906173422156</v>
      </c>
      <c r="I19" s="51">
        <f t="shared" si="11"/>
        <v>0.30411389785613774</v>
      </c>
      <c r="J19" s="59">
        <v>0.35</v>
      </c>
      <c r="K19" s="59">
        <f>J19</f>
        <v>0.35</v>
      </c>
      <c r="L19" s="59">
        <f t="shared" ref="L19:N19" si="12">K19</f>
        <v>0.35</v>
      </c>
      <c r="M19" s="59">
        <f t="shared" si="12"/>
        <v>0.35</v>
      </c>
      <c r="N19" s="59">
        <f t="shared" si="12"/>
        <v>0.35</v>
      </c>
    </row>
    <row r="20" spans="1:15" x14ac:dyDescent="0.2">
      <c r="A20" s="53" t="s">
        <v>150</v>
      </c>
      <c r="B20" s="38"/>
      <c r="C20" s="38"/>
      <c r="D20" s="38"/>
      <c r="E20" s="38"/>
      <c r="F20" s="38"/>
      <c r="G20" s="38"/>
      <c r="H20" s="38"/>
      <c r="I20" s="38"/>
      <c r="J20" s="38"/>
      <c r="K20" s="38"/>
      <c r="L20" s="38"/>
      <c r="M20" s="38"/>
      <c r="N20" s="38"/>
    </row>
    <row r="21" spans="1:15" x14ac:dyDescent="0.2">
      <c r="A21" t="s">
        <v>151</v>
      </c>
      <c r="B21" s="3">
        <f>[1]Historicals!B25</f>
        <v>3852</v>
      </c>
      <c r="C21" s="3">
        <f>[1]Historicals!C25</f>
        <v>3138</v>
      </c>
      <c r="D21" s="3">
        <f>[1]Historicals!D25</f>
        <v>3808</v>
      </c>
      <c r="E21" s="3">
        <f>[1]Historicals!E25</f>
        <v>4249</v>
      </c>
      <c r="F21" s="3">
        <f>[1]Historicals!F25</f>
        <v>4466</v>
      </c>
      <c r="G21" s="3">
        <f>[1]Historicals!G25</f>
        <v>8348</v>
      </c>
      <c r="H21" s="3">
        <f>[1]Historicals!H25</f>
        <v>9889</v>
      </c>
      <c r="I21" s="3">
        <f>[1]Historicals!I25</f>
        <v>8574</v>
      </c>
      <c r="J21" s="3">
        <f>J68</f>
        <v>8719.6592996666477</v>
      </c>
      <c r="K21" s="3">
        <f>K68</f>
        <v>8603.2819976034807</v>
      </c>
      <c r="L21" s="3">
        <f t="shared" ref="L21:N21" si="13">L68</f>
        <v>8662.6585810542674</v>
      </c>
      <c r="M21" s="3">
        <f t="shared" si="13"/>
        <v>8945.3450200165153</v>
      </c>
      <c r="N21" s="3">
        <f t="shared" si="13"/>
        <v>9508.0707555738263</v>
      </c>
    </row>
    <row r="22" spans="1:15" x14ac:dyDescent="0.2">
      <c r="A22" t="s">
        <v>152</v>
      </c>
      <c r="B22" s="3">
        <f>[1]Historicals!B26</f>
        <v>2072</v>
      </c>
      <c r="C22" s="3">
        <f>[1]Historicals!C26</f>
        <v>2319</v>
      </c>
      <c r="D22" s="3">
        <f>[1]Historicals!D26</f>
        <v>2371</v>
      </c>
      <c r="E22" s="3">
        <f>[1]Historicals!E26</f>
        <v>996</v>
      </c>
      <c r="F22" s="3">
        <f>[1]Historicals!F26</f>
        <v>197</v>
      </c>
      <c r="G22" s="3">
        <f>[1]Historicals!G26</f>
        <v>439</v>
      </c>
      <c r="H22" s="3">
        <f>[1]Historicals!H26</f>
        <v>3587</v>
      </c>
      <c r="I22" s="3">
        <f>[1]Historicals!I26</f>
        <v>4423</v>
      </c>
      <c r="J22" s="58">
        <f>I22</f>
        <v>4423</v>
      </c>
      <c r="K22" s="58">
        <f t="shared" ref="K22:N22" si="14">J22</f>
        <v>4423</v>
      </c>
      <c r="L22" s="58">
        <f t="shared" si="14"/>
        <v>4423</v>
      </c>
      <c r="M22" s="58">
        <f t="shared" si="14"/>
        <v>4423</v>
      </c>
      <c r="N22" s="58">
        <f t="shared" si="14"/>
        <v>4423</v>
      </c>
    </row>
    <row r="23" spans="1:15" x14ac:dyDescent="0.2">
      <c r="A23" t="s">
        <v>153</v>
      </c>
      <c r="B23" s="3">
        <f>([1]Historicals!B27+[1]Historicals!B28)-[1]Historicals!B41</f>
        <v>5564</v>
      </c>
      <c r="C23" s="3">
        <f>([1]Historicals!C27+[1]Historicals!C28)-[1]Historicals!C41</f>
        <v>5888</v>
      </c>
      <c r="D23" s="3">
        <f>([1]Historicals!D27+[1]Historicals!D28)-[1]Historicals!D41</f>
        <v>6684</v>
      </c>
      <c r="E23" s="3">
        <f>([1]Historicals!E27+[1]Historicals!E28)-[1]Historicals!E41</f>
        <v>6480</v>
      </c>
      <c r="F23" s="3">
        <f>([1]Historicals!F27+[1]Historicals!F28)-[1]Historicals!F41</f>
        <v>7282</v>
      </c>
      <c r="G23" s="3">
        <f>([1]Historicals!G27+[1]Historicals!G28)-[1]Historicals!G41</f>
        <v>7868</v>
      </c>
      <c r="H23" s="3">
        <f>([1]Historicals!H27+[1]Historicals!H28)-[1]Historicals!H41</f>
        <v>8481</v>
      </c>
      <c r="I23" s="3">
        <f>([1]Historicals!I27+[1]Historicals!I28)-[1]Historicals!I41</f>
        <v>9729</v>
      </c>
      <c r="J23" s="3">
        <f>J3*J24</f>
        <v>10229.982000000002</v>
      </c>
      <c r="K23" s="3">
        <f t="shared" ref="K23:N23" si="15">K3*K24</f>
        <v>11247.62356</v>
      </c>
      <c r="L23" s="3">
        <f t="shared" si="15"/>
        <v>12430.443412800001</v>
      </c>
      <c r="M23" s="3">
        <f t="shared" si="15"/>
        <v>13807.145535664002</v>
      </c>
      <c r="N23" s="3">
        <f t="shared" si="15"/>
        <v>15412.107027262318</v>
      </c>
    </row>
    <row r="24" spans="1:15" x14ac:dyDescent="0.2">
      <c r="A24" s="50" t="s">
        <v>154</v>
      </c>
      <c r="B24" s="51">
        <f t="shared" ref="B24:I24" si="16">B23/B3</f>
        <v>9.6998012621596172E-2</v>
      </c>
      <c r="C24" s="51">
        <f t="shared" si="16"/>
        <v>9.1954022988505746E-2</v>
      </c>
      <c r="D24" s="51">
        <f t="shared" si="16"/>
        <v>0.10367934479121424</v>
      </c>
      <c r="E24" s="51">
        <f t="shared" si="16"/>
        <v>9.3898074220051878E-2</v>
      </c>
      <c r="F24" s="51">
        <f t="shared" si="16"/>
        <v>9.775415139677554E-2</v>
      </c>
      <c r="G24" s="51">
        <f t="shared" si="16"/>
        <v>0.11003118575803768</v>
      </c>
      <c r="H24" s="51">
        <f t="shared" si="16"/>
        <v>0.19042166240064665</v>
      </c>
      <c r="I24" s="51">
        <f t="shared" si="16"/>
        <v>0.20828516377649325</v>
      </c>
      <c r="J24" s="51">
        <v>0.2</v>
      </c>
      <c r="K24" s="51">
        <v>0.2</v>
      </c>
      <c r="L24" s="51">
        <v>0.2</v>
      </c>
      <c r="M24" s="51">
        <v>0.2</v>
      </c>
      <c r="N24" s="51">
        <v>0.2</v>
      </c>
    </row>
    <row r="25" spans="1:15" x14ac:dyDescent="0.2">
      <c r="A25" t="s">
        <v>155</v>
      </c>
      <c r="B25" s="3">
        <f>[1]Historicals!B29</f>
        <v>1968</v>
      </c>
      <c r="C25" s="3">
        <f>[1]Historicals!C29</f>
        <v>1489</v>
      </c>
      <c r="D25" s="3">
        <f>[1]Historicals!D29</f>
        <v>1150</v>
      </c>
      <c r="E25" s="3">
        <f>[1]Historicals!E29</f>
        <v>1130</v>
      </c>
      <c r="F25" s="3">
        <f>[1]Historicals!F29</f>
        <v>1968</v>
      </c>
      <c r="G25" s="3">
        <f>[1]Historicals!G29</f>
        <v>1653</v>
      </c>
      <c r="H25" s="3">
        <f>[1]Historicals!H29</f>
        <v>1498</v>
      </c>
      <c r="I25" s="3">
        <f>[1]Historicals!I29</f>
        <v>2129</v>
      </c>
      <c r="J25" s="3">
        <f>I25</f>
        <v>2129</v>
      </c>
      <c r="K25" s="3">
        <f t="shared" ref="K25:N25" si="17">J25</f>
        <v>2129</v>
      </c>
      <c r="L25" s="3">
        <f t="shared" si="17"/>
        <v>2129</v>
      </c>
      <c r="M25" s="3">
        <f t="shared" si="17"/>
        <v>2129</v>
      </c>
      <c r="N25" s="3">
        <f t="shared" si="17"/>
        <v>2129</v>
      </c>
    </row>
    <row r="26" spans="1:15" x14ac:dyDescent="0.2">
      <c r="A26" t="s">
        <v>156</v>
      </c>
      <c r="B26" s="3">
        <f>[1]Historicals!B31</f>
        <v>3011</v>
      </c>
      <c r="C26" s="3">
        <f>[1]Historicals!C31</f>
        <v>3520</v>
      </c>
      <c r="D26" s="3">
        <f>[1]Historicals!D31</f>
        <v>3989</v>
      </c>
      <c r="E26" s="3">
        <f>[1]Historicals!E31</f>
        <v>4454</v>
      </c>
      <c r="F26" s="3">
        <f>[1]Historicals!F31</f>
        <v>4744</v>
      </c>
      <c r="G26" s="3">
        <f>[1]Historicals!G31</f>
        <v>4886</v>
      </c>
      <c r="H26" s="3">
        <f>[1]Historicals!H31</f>
        <v>4904</v>
      </c>
      <c r="I26" s="3">
        <f>[1]Historicals!I31</f>
        <v>4791</v>
      </c>
      <c r="J26" s="3">
        <f>I26-J47-J52</f>
        <v>4377.5965056351843</v>
      </c>
      <c r="K26" s="3">
        <f t="shared" ref="K26:N26" si="18">J26-K47-K52</f>
        <v>3906.1999575249879</v>
      </c>
      <c r="L26" s="3">
        <f t="shared" si="18"/>
        <v>3365.7310650840354</v>
      </c>
      <c r="M26" s="3">
        <f t="shared" si="18"/>
        <v>2742.8055567543224</v>
      </c>
      <c r="N26" s="3">
        <f t="shared" si="18"/>
        <v>2021.2259390837173</v>
      </c>
      <c r="O26" t="s">
        <v>212</v>
      </c>
    </row>
    <row r="27" spans="1:15" x14ac:dyDescent="0.2">
      <c r="A27" t="s">
        <v>157</v>
      </c>
      <c r="B27" s="3">
        <f>[1]Historicals!B33</f>
        <v>280</v>
      </c>
      <c r="C27" s="3">
        <f>[1]Historicals!C33</f>
        <v>281</v>
      </c>
      <c r="D27" s="3">
        <f>[1]Historicals!D33</f>
        <v>283</v>
      </c>
      <c r="E27" s="3">
        <f>[1]Historicals!E33</f>
        <v>285</v>
      </c>
      <c r="F27" s="3">
        <f>[1]Historicals!F33</f>
        <v>283</v>
      </c>
      <c r="G27" s="3">
        <f>[1]Historicals!G33</f>
        <v>274</v>
      </c>
      <c r="H27" s="3">
        <f>[1]Historicals!H33</f>
        <v>269</v>
      </c>
      <c r="I27" s="3">
        <f>[1]Historicals!I33</f>
        <v>286</v>
      </c>
      <c r="J27" s="3">
        <f>I27</f>
        <v>286</v>
      </c>
      <c r="K27" s="3">
        <f t="shared" ref="K27:N30" si="19">J27</f>
        <v>286</v>
      </c>
      <c r="L27" s="3">
        <f t="shared" si="19"/>
        <v>286</v>
      </c>
      <c r="M27" s="3">
        <f t="shared" si="19"/>
        <v>286</v>
      </c>
      <c r="N27" s="3">
        <f t="shared" si="19"/>
        <v>286</v>
      </c>
    </row>
    <row r="28" spans="1:15" x14ac:dyDescent="0.2">
      <c r="A28" t="s">
        <v>40</v>
      </c>
      <c r="B28" s="3">
        <f>[1]Historicals!B34</f>
        <v>131</v>
      </c>
      <c r="C28" s="3">
        <f>[1]Historicals!C34</f>
        <v>131</v>
      </c>
      <c r="D28" s="3">
        <f>[1]Historicals!D34</f>
        <v>139</v>
      </c>
      <c r="E28" s="3">
        <f>[1]Historicals!E34</f>
        <v>154</v>
      </c>
      <c r="F28" s="3">
        <f>[1]Historicals!F34</f>
        <v>154</v>
      </c>
      <c r="G28" s="3">
        <f>[1]Historicals!G34</f>
        <v>223</v>
      </c>
      <c r="H28" s="3">
        <f>[1]Historicals!H34</f>
        <v>242</v>
      </c>
      <c r="I28" s="3">
        <f>[1]Historicals!I34</f>
        <v>284</v>
      </c>
      <c r="J28" s="3">
        <f>I28</f>
        <v>284</v>
      </c>
      <c r="K28" s="3">
        <f t="shared" si="19"/>
        <v>284</v>
      </c>
      <c r="L28" s="3">
        <f t="shared" si="19"/>
        <v>284</v>
      </c>
      <c r="M28" s="3">
        <f t="shared" si="19"/>
        <v>284</v>
      </c>
      <c r="N28" s="3">
        <f t="shared" si="19"/>
        <v>284</v>
      </c>
    </row>
    <row r="29" spans="1:15" x14ac:dyDescent="0.2">
      <c r="A29" s="54" t="s">
        <v>38</v>
      </c>
      <c r="B29" s="3">
        <f>[1]Historicals!B32</f>
        <v>0</v>
      </c>
      <c r="C29" s="3">
        <f>[1]Historicals!C32</f>
        <v>0</v>
      </c>
      <c r="D29" s="3">
        <f>[1]Historicals!D32</f>
        <v>0</v>
      </c>
      <c r="E29" s="3">
        <f>[1]Historicals!E32</f>
        <v>0</v>
      </c>
      <c r="F29" s="3">
        <f>[1]Historicals!F32</f>
        <v>0</v>
      </c>
      <c r="G29" s="3">
        <f>[1]Historicals!G32</f>
        <v>3097</v>
      </c>
      <c r="H29" s="3">
        <f>[1]Historicals!H32</f>
        <v>3113</v>
      </c>
      <c r="I29" s="3">
        <f>[1]Historicals!I32</f>
        <v>2926</v>
      </c>
      <c r="J29" s="3">
        <f>I29</f>
        <v>2926</v>
      </c>
      <c r="K29" s="3">
        <f t="shared" si="19"/>
        <v>2926</v>
      </c>
      <c r="L29" s="3">
        <f t="shared" si="19"/>
        <v>2926</v>
      </c>
      <c r="M29" s="3">
        <f t="shared" si="19"/>
        <v>2926</v>
      </c>
      <c r="N29" s="3">
        <f t="shared" si="19"/>
        <v>2926</v>
      </c>
    </row>
    <row r="30" spans="1:15" x14ac:dyDescent="0.2">
      <c r="A30" t="s">
        <v>158</v>
      </c>
      <c r="B30" s="3">
        <f>[1]Historicals!B35</f>
        <v>2587</v>
      </c>
      <c r="C30" s="3">
        <f>[1]Historicals!B35</f>
        <v>2587</v>
      </c>
      <c r="D30" s="3">
        <f>[1]Historicals!D35</f>
        <v>2787</v>
      </c>
      <c r="E30" s="3">
        <f>[1]Historicals!E35</f>
        <v>2509</v>
      </c>
      <c r="F30" s="3">
        <f>[1]Historicals!F35</f>
        <v>2011</v>
      </c>
      <c r="G30" s="3">
        <f>[1]Historicals!G35</f>
        <v>2326</v>
      </c>
      <c r="H30" s="3">
        <f>[1]Historicals!H35</f>
        <v>2921</v>
      </c>
      <c r="I30" s="3">
        <f>[1]Historicals!I35</f>
        <v>3821</v>
      </c>
      <c r="J30" s="3">
        <f>I30</f>
        <v>3821</v>
      </c>
      <c r="K30" s="3">
        <f t="shared" si="19"/>
        <v>3821</v>
      </c>
      <c r="L30" s="3">
        <f t="shared" si="19"/>
        <v>3821</v>
      </c>
      <c r="M30" s="3">
        <f t="shared" si="19"/>
        <v>3821</v>
      </c>
      <c r="N30" s="3">
        <f t="shared" si="19"/>
        <v>3821</v>
      </c>
    </row>
    <row r="31" spans="1:15" ht="16" thickBot="1" x14ac:dyDescent="0.25">
      <c r="A31" s="6" t="s">
        <v>159</v>
      </c>
      <c r="B31" s="7">
        <f>B21+B22+B23+B25+B26+B27+B28+B29+B30</f>
        <v>19465</v>
      </c>
      <c r="C31" s="7">
        <f>C21+C22+C23+C25+C26+C27+C28+C29+C30</f>
        <v>19353</v>
      </c>
      <c r="D31" s="7">
        <f>D21+D22+D23+D25+D26+D27+D28+D30</f>
        <v>21211</v>
      </c>
      <c r="E31" s="7">
        <f>E21+E22+E23+E25+E26+E27+E28+E30</f>
        <v>20257</v>
      </c>
      <c r="F31" s="7">
        <f>F21+F23+F22+F25+F26+F27+F28+F30</f>
        <v>21105</v>
      </c>
      <c r="G31" s="7">
        <f>G21+G22+G23+G25+G26+G27+G28+G29+G30</f>
        <v>29114</v>
      </c>
      <c r="H31" s="7">
        <f>H21+H23+H22+H25+H26+H27+H28+H29+H30</f>
        <v>34904</v>
      </c>
      <c r="I31" s="7">
        <f>I21+I22+I23+I25+I26+I27+I28+I29+I30</f>
        <v>36963</v>
      </c>
      <c r="J31" s="7">
        <f>J21+J22+J23+J25+J26+J27+J28+J29+J30</f>
        <v>37196.237805301833</v>
      </c>
      <c r="K31" s="7">
        <f t="shared" ref="K31:N31" si="20">K21+K22+K23+K25+K26+K27+K28+K29+K30</f>
        <v>37626.105515128467</v>
      </c>
      <c r="L31" s="7">
        <f t="shared" si="20"/>
        <v>38327.833058938304</v>
      </c>
      <c r="M31" s="7">
        <f t="shared" si="20"/>
        <v>39364.296112434837</v>
      </c>
      <c r="N31" s="7">
        <f t="shared" si="20"/>
        <v>40810.403721919865</v>
      </c>
    </row>
    <row r="32" spans="1:15" ht="16" thickTop="1" x14ac:dyDescent="0.2">
      <c r="A32" t="s">
        <v>160</v>
      </c>
      <c r="B32" s="3"/>
      <c r="C32" s="3"/>
      <c r="D32" s="3"/>
      <c r="E32" s="3"/>
      <c r="F32" s="3"/>
      <c r="G32" s="3"/>
      <c r="H32" s="3"/>
      <c r="I32" s="3"/>
      <c r="J32" s="3"/>
      <c r="K32" s="3"/>
      <c r="L32" s="3"/>
      <c r="M32" s="3"/>
      <c r="N32" s="3"/>
    </row>
    <row r="33" spans="1:15" x14ac:dyDescent="0.2">
      <c r="A33" s="2" t="s">
        <v>45</v>
      </c>
      <c r="B33" s="3">
        <f>[1]Historicals!B39</f>
        <v>107</v>
      </c>
      <c r="C33" s="3">
        <f>[1]Historicals!C39</f>
        <v>44</v>
      </c>
      <c r="D33" s="3">
        <f>[1]Historicals!D39</f>
        <v>6</v>
      </c>
      <c r="E33" s="3">
        <f>[1]Historicals!E39</f>
        <v>6</v>
      </c>
      <c r="F33" s="3">
        <f>[1]Historicals!F39</f>
        <v>6</v>
      </c>
      <c r="G33" s="3">
        <f>[1]Historicals!G39</f>
        <v>3</v>
      </c>
      <c r="H33" s="3">
        <f>[1]Historicals!H39</f>
        <v>0</v>
      </c>
      <c r="I33" s="3">
        <f>[1]Historicals!I39</f>
        <v>500</v>
      </c>
      <c r="J33" s="3">
        <f>I33</f>
        <v>500</v>
      </c>
      <c r="K33" s="3">
        <f t="shared" ref="K33:N33" si="21">J33</f>
        <v>500</v>
      </c>
      <c r="L33" s="3">
        <f t="shared" si="21"/>
        <v>500</v>
      </c>
      <c r="M33" s="3">
        <f t="shared" si="21"/>
        <v>500</v>
      </c>
      <c r="N33" s="3">
        <f t="shared" si="21"/>
        <v>500</v>
      </c>
      <c r="O33" t="s">
        <v>212</v>
      </c>
    </row>
    <row r="34" spans="1:15" x14ac:dyDescent="0.2">
      <c r="A34" s="2" t="s">
        <v>46</v>
      </c>
      <c r="B34" s="3">
        <f>[1]Historicals!B40</f>
        <v>74</v>
      </c>
      <c r="C34" s="3">
        <f>[1]Historicals!C40</f>
        <v>1</v>
      </c>
      <c r="D34" s="3">
        <f>[1]Historicals!D40</f>
        <v>325</v>
      </c>
      <c r="E34" s="3">
        <f>[1]Historicals!E40</f>
        <v>336</v>
      </c>
      <c r="F34" s="3">
        <f>[1]Historicals!F40</f>
        <v>9</v>
      </c>
      <c r="G34" s="3">
        <f>[1]Historicals!G40</f>
        <v>248</v>
      </c>
      <c r="H34" s="3">
        <f>[1]Historicals!F40</f>
        <v>9</v>
      </c>
      <c r="I34" s="3">
        <f>[1]Historicals!I40</f>
        <v>10</v>
      </c>
      <c r="J34" s="3">
        <f t="shared" ref="J34:N38" si="22">I34</f>
        <v>10</v>
      </c>
      <c r="K34" s="3">
        <f t="shared" si="22"/>
        <v>10</v>
      </c>
      <c r="L34" s="3">
        <f t="shared" si="22"/>
        <v>10</v>
      </c>
      <c r="M34" s="3">
        <f t="shared" si="22"/>
        <v>10</v>
      </c>
      <c r="N34" s="3">
        <f t="shared" si="22"/>
        <v>10</v>
      </c>
    </row>
    <row r="35" spans="1:15" x14ac:dyDescent="0.2">
      <c r="A35" t="s">
        <v>161</v>
      </c>
      <c r="B35" s="3">
        <f>[1]Historicals!B42+[1]Historicals!B43+[1]Historicals!B44</f>
        <v>4020</v>
      </c>
      <c r="C35" s="3">
        <f>[1]Historicals!C42+[1]Historicals!C43+[1]Historicals!C44</f>
        <v>3122</v>
      </c>
      <c r="D35" s="3">
        <f>[1]Historicals!D42+[1]Historicals!D43+[1]Historicals!D44</f>
        <v>3095</v>
      </c>
      <c r="E35" s="3">
        <f>[1]Historicals!E42+[1]Historicals!E43+[1]Historicals!E44</f>
        <v>3419</v>
      </c>
      <c r="F35" s="3">
        <f>[1]Historicals!F42+[1]Historicals!F43+[1]Historicals!F44</f>
        <v>5239</v>
      </c>
      <c r="G35" s="3">
        <f>[1]Historicals!G42+[1]Historicals!G43+[1]Historicals!G44</f>
        <v>5785</v>
      </c>
      <c r="H35" s="3">
        <f>[1]Historicals!H42+[1]Historicals!H43+[1]Historicals!H44</f>
        <v>6530</v>
      </c>
      <c r="I35" s="3">
        <f>[1]Historicals!I42+[1]Historicals!I43+[1]Historicals!I44</f>
        <v>6862</v>
      </c>
      <c r="J35" s="3">
        <f t="shared" si="22"/>
        <v>6862</v>
      </c>
      <c r="K35" s="3">
        <f t="shared" si="22"/>
        <v>6862</v>
      </c>
      <c r="L35" s="3">
        <f t="shared" si="22"/>
        <v>6862</v>
      </c>
      <c r="M35" s="3">
        <f t="shared" si="22"/>
        <v>6862</v>
      </c>
      <c r="N35" s="3">
        <f t="shared" si="22"/>
        <v>6862</v>
      </c>
    </row>
    <row r="36" spans="1:15" x14ac:dyDescent="0.2">
      <c r="A36" t="s">
        <v>49</v>
      </c>
      <c r="B36" s="3">
        <f>[1]Historicals!B46</f>
        <v>1079</v>
      </c>
      <c r="C36" s="3">
        <f>[1]Historicals!C46</f>
        <v>2010</v>
      </c>
      <c r="D36" s="3">
        <f>[1]Historicals!D46</f>
        <v>3471</v>
      </c>
      <c r="E36" s="3">
        <f>[1]Historicals!E46</f>
        <v>3468</v>
      </c>
      <c r="F36" s="3">
        <f>[1]Historicals!F46</f>
        <v>3464</v>
      </c>
      <c r="G36" s="3">
        <f>[1]Historicals!G46</f>
        <v>9406</v>
      </c>
      <c r="H36" s="3">
        <f>[1]Historicals!H46</f>
        <v>9413</v>
      </c>
      <c r="I36" s="3">
        <f>[1]Historicals!I46</f>
        <v>8920</v>
      </c>
      <c r="J36" s="3">
        <f t="shared" si="22"/>
        <v>8920</v>
      </c>
      <c r="K36" s="3">
        <f t="shared" si="22"/>
        <v>8920</v>
      </c>
      <c r="L36" s="3">
        <f t="shared" si="22"/>
        <v>8920</v>
      </c>
      <c r="M36" s="3">
        <f t="shared" si="22"/>
        <v>8920</v>
      </c>
      <c r="N36" s="3">
        <f t="shared" si="22"/>
        <v>8920</v>
      </c>
      <c r="O36" t="s">
        <v>213</v>
      </c>
    </row>
    <row r="37" spans="1:15" x14ac:dyDescent="0.2">
      <c r="A37" s="54" t="s">
        <v>50</v>
      </c>
      <c r="B37" s="3">
        <f>[1]Historicals!B47</f>
        <v>1479</v>
      </c>
      <c r="C37" s="3">
        <f>[1]Historicals!C47</f>
        <v>1770</v>
      </c>
      <c r="D37" s="3">
        <f>[1]Historicals!D47</f>
        <v>1907</v>
      </c>
      <c r="E37" s="3">
        <f>[1]Historicals!E47</f>
        <v>3216</v>
      </c>
      <c r="F37" s="3">
        <f>[1]Historicals!F47</f>
        <v>0</v>
      </c>
      <c r="G37" s="3">
        <f>[1]Historicals!G47</f>
        <v>2913</v>
      </c>
      <c r="H37" s="3">
        <f>[1]Historicals!H47</f>
        <v>2931</v>
      </c>
      <c r="I37" s="3">
        <f>[1]Historicals!I47</f>
        <v>2777</v>
      </c>
      <c r="J37" s="3">
        <f t="shared" si="22"/>
        <v>2777</v>
      </c>
      <c r="K37" s="3">
        <f t="shared" si="22"/>
        <v>2777</v>
      </c>
      <c r="L37" s="3">
        <f t="shared" si="22"/>
        <v>2777</v>
      </c>
      <c r="M37" s="3">
        <f t="shared" si="22"/>
        <v>2777</v>
      </c>
      <c r="N37" s="3">
        <f t="shared" si="22"/>
        <v>2777</v>
      </c>
    </row>
    <row r="38" spans="1:15" x14ac:dyDescent="0.2">
      <c r="A38" t="s">
        <v>162</v>
      </c>
      <c r="B38" s="3">
        <f>[1]Historicals!B48</f>
        <v>0</v>
      </c>
      <c r="C38" s="3">
        <f>[1]Historicals!C48</f>
        <v>0</v>
      </c>
      <c r="D38" s="3">
        <f>[1]Historicals!D48</f>
        <v>0</v>
      </c>
      <c r="E38" s="3">
        <f>[1]Historicals!E48</f>
        <v>0</v>
      </c>
      <c r="F38" s="3">
        <f>[1]Historicals!F48</f>
        <v>3347</v>
      </c>
      <c r="G38" s="3">
        <f>[1]Historicals!G48</f>
        <v>2684</v>
      </c>
      <c r="H38" s="3">
        <f>[1]Historicals!H48</f>
        <v>2955</v>
      </c>
      <c r="I38" s="3">
        <f>[1]Historicals!I48</f>
        <v>2613</v>
      </c>
      <c r="J38" s="3">
        <f t="shared" si="22"/>
        <v>2613</v>
      </c>
      <c r="K38" s="3">
        <f t="shared" si="22"/>
        <v>2613</v>
      </c>
      <c r="L38" s="3">
        <f t="shared" si="22"/>
        <v>2613</v>
      </c>
      <c r="M38" s="3">
        <f t="shared" si="22"/>
        <v>2613</v>
      </c>
      <c r="N38" s="3">
        <f t="shared" si="22"/>
        <v>2613</v>
      </c>
    </row>
    <row r="39" spans="1:15" x14ac:dyDescent="0.2">
      <c r="A39" t="s">
        <v>163</v>
      </c>
      <c r="B39" s="3">
        <f t="shared" ref="B39:N39" si="23">B40+B41+B42</f>
        <v>12707</v>
      </c>
      <c r="C39" s="3">
        <f t="shared" si="23"/>
        <v>12258</v>
      </c>
      <c r="D39" s="3">
        <f t="shared" si="23"/>
        <v>12407</v>
      </c>
      <c r="E39" s="3">
        <f t="shared" si="23"/>
        <v>9812</v>
      </c>
      <c r="F39" s="3">
        <f t="shared" si="23"/>
        <v>9040</v>
      </c>
      <c r="G39" s="3">
        <f t="shared" si="23"/>
        <v>8055</v>
      </c>
      <c r="H39" s="3">
        <f t="shared" si="23"/>
        <v>12767</v>
      </c>
      <c r="I39" s="3">
        <f t="shared" si="23"/>
        <v>15281</v>
      </c>
      <c r="J39" s="3">
        <f t="shared" si="23"/>
        <v>15650.237805301833</v>
      </c>
      <c r="K39" s="3">
        <f t="shared" si="23"/>
        <v>16216.105515128467</v>
      </c>
      <c r="L39" s="3">
        <f t="shared" si="23"/>
        <v>17053.833058938304</v>
      </c>
      <c r="M39" s="3">
        <f t="shared" si="23"/>
        <v>18226.296112434837</v>
      </c>
      <c r="N39" s="3">
        <f t="shared" si="23"/>
        <v>19808.403721919858</v>
      </c>
      <c r="O39" t="s">
        <v>214</v>
      </c>
    </row>
    <row r="40" spans="1:15" x14ac:dyDescent="0.2">
      <c r="A40" s="2" t="s">
        <v>164</v>
      </c>
      <c r="B40" s="3">
        <f>[1]Historicals!B54</f>
        <v>3</v>
      </c>
      <c r="C40" s="3">
        <f>[1]Historicals!C54</f>
        <v>3</v>
      </c>
      <c r="D40" s="3">
        <f>[1]Historicals!D54</f>
        <v>3</v>
      </c>
      <c r="E40" s="3">
        <f>[1]Historicals!E54</f>
        <v>3</v>
      </c>
      <c r="F40" s="3">
        <f>[1]Historicals!F54</f>
        <v>3</v>
      </c>
      <c r="G40" s="3">
        <f>[1]Historicals!G54</f>
        <v>3</v>
      </c>
      <c r="H40" s="3">
        <f>[1]Historicals!H54</f>
        <v>3</v>
      </c>
      <c r="I40" s="3">
        <f>[1]Historicals!I54</f>
        <v>3</v>
      </c>
      <c r="J40" s="3">
        <f t="shared" ref="J40:N40" si="24">I40</f>
        <v>3</v>
      </c>
      <c r="K40" s="3">
        <f t="shared" si="24"/>
        <v>3</v>
      </c>
      <c r="L40" s="3">
        <f t="shared" si="24"/>
        <v>3</v>
      </c>
      <c r="M40" s="3">
        <f t="shared" si="24"/>
        <v>3</v>
      </c>
      <c r="N40" s="3">
        <f t="shared" si="24"/>
        <v>3</v>
      </c>
    </row>
    <row r="41" spans="1:15" x14ac:dyDescent="0.2">
      <c r="A41" s="2" t="s">
        <v>165</v>
      </c>
      <c r="B41" s="3">
        <f>[1]Historicals!B57</f>
        <v>4685</v>
      </c>
      <c r="C41" s="3">
        <f>[1]Historicals!C57</f>
        <v>4151</v>
      </c>
      <c r="D41" s="3">
        <f>[1]Historicals!D57</f>
        <v>6907</v>
      </c>
      <c r="E41" s="3">
        <f>[1]Historicals!E57</f>
        <v>3517</v>
      </c>
      <c r="F41" s="3">
        <f>[1]Historicals!F57</f>
        <v>1643</v>
      </c>
      <c r="G41" s="3">
        <f>[1]Historicals!G57</f>
        <v>-191</v>
      </c>
      <c r="H41" s="3">
        <f>[1]Historicals!H57</f>
        <v>3179</v>
      </c>
      <c r="I41" s="3">
        <f>[1]Historicals!I57</f>
        <v>3476</v>
      </c>
      <c r="J41" s="3">
        <f>J14+J61+J59+I41</f>
        <v>3845.2378053018338</v>
      </c>
      <c r="K41" s="3">
        <f t="shared" ref="K41:N41" si="25">K14+K61+K59+J41</f>
        <v>4411.1055151284672</v>
      </c>
      <c r="L41" s="3">
        <f t="shared" si="25"/>
        <v>5248.8330589383022</v>
      </c>
      <c r="M41" s="3">
        <f t="shared" si="25"/>
        <v>6421.2961124348367</v>
      </c>
      <c r="N41" s="3">
        <f t="shared" si="25"/>
        <v>8003.4037219198599</v>
      </c>
    </row>
    <row r="42" spans="1:15" x14ac:dyDescent="0.2">
      <c r="A42" s="2" t="s">
        <v>166</v>
      </c>
      <c r="B42" s="3">
        <f>[1]Historicals!B55+[1]Historicals!B56</f>
        <v>8019</v>
      </c>
      <c r="C42" s="3">
        <f>[1]Historicals!C55+[1]Historicals!C56</f>
        <v>8104</v>
      </c>
      <c r="D42" s="3">
        <f>[1]Historicals!D55+[1]Historicals!D56</f>
        <v>5497</v>
      </c>
      <c r="E42" s="3">
        <f>[1]Historicals!E55+[1]Historicals!E56</f>
        <v>6292</v>
      </c>
      <c r="F42" s="3">
        <f>[1]Historicals!F55+[1]Historicals!F56</f>
        <v>7394</v>
      </c>
      <c r="G42" s="3">
        <f>[1]Historicals!G55+[1]Historicals!G56</f>
        <v>8243</v>
      </c>
      <c r="H42" s="3">
        <f>[1]Historicals!H55+[1]Historicals!H56</f>
        <v>9585</v>
      </c>
      <c r="I42" s="3">
        <f>[1]Historicals!I55+[1]Historicals!I56</f>
        <v>11802</v>
      </c>
      <c r="J42" s="3">
        <f>I42</f>
        <v>11802</v>
      </c>
      <c r="K42" s="3">
        <f t="shared" ref="K42:N42" si="26">J42</f>
        <v>11802</v>
      </c>
      <c r="L42" s="3">
        <f t="shared" si="26"/>
        <v>11802</v>
      </c>
      <c r="M42" s="3">
        <f t="shared" si="26"/>
        <v>11802</v>
      </c>
      <c r="N42" s="3">
        <f t="shared" si="26"/>
        <v>11802</v>
      </c>
    </row>
    <row r="43" spans="1:15" ht="16" thickBot="1" x14ac:dyDescent="0.25">
      <c r="A43" s="6" t="s">
        <v>167</v>
      </c>
      <c r="B43" s="7">
        <f>B33+B34+B35+B36+B37+B38+B39</f>
        <v>19466</v>
      </c>
      <c r="C43" s="7">
        <f>C33+C34+C35+C36+C37+C38+C39</f>
        <v>19205</v>
      </c>
      <c r="D43" s="7">
        <f>D33+D34+D35+D36+D37+D38+D39</f>
        <v>21211</v>
      </c>
      <c r="E43" s="7">
        <f>E33+E34+E35+E36+E37+E38+E39</f>
        <v>20257</v>
      </c>
      <c r="F43" s="7">
        <f>F33+F34+F35+F36+F38+F39</f>
        <v>21105</v>
      </c>
      <c r="G43" s="7">
        <f>G33+G34+G35+G36+G37+G38+G39</f>
        <v>29094</v>
      </c>
      <c r="H43" s="7">
        <f>H34+H35+H36+H37+H38+H39</f>
        <v>34605</v>
      </c>
      <c r="I43" s="7">
        <f>I33+I34+I35+I36+I37+I38+I39</f>
        <v>36963</v>
      </c>
      <c r="J43" s="7">
        <f>J33+J34+J35+J36+J37+J38+J39</f>
        <v>37332.237805301833</v>
      </c>
      <c r="K43" s="7">
        <f t="shared" ref="K43:N43" si="27">K33+K34+K35+K36+K37+K38+K39</f>
        <v>37898.105515128467</v>
      </c>
      <c r="L43" s="7">
        <f t="shared" si="27"/>
        <v>38735.833058938304</v>
      </c>
      <c r="M43" s="7">
        <f t="shared" si="27"/>
        <v>39908.296112434837</v>
      </c>
      <c r="N43" s="7">
        <f t="shared" si="27"/>
        <v>41490.403721919858</v>
      </c>
    </row>
    <row r="44" spans="1:15" s="1" customFormat="1" ht="16" thickTop="1" x14ac:dyDescent="0.2">
      <c r="A44" s="55" t="s">
        <v>168</v>
      </c>
      <c r="B44" s="55"/>
      <c r="C44" s="55"/>
      <c r="D44" s="55"/>
      <c r="E44" s="55"/>
      <c r="F44" s="55"/>
      <c r="G44" s="55"/>
      <c r="H44" s="55"/>
      <c r="I44" s="55"/>
      <c r="J44" s="55"/>
      <c r="K44" s="55"/>
      <c r="L44" s="55"/>
      <c r="M44" s="55"/>
      <c r="N44" s="55"/>
    </row>
    <row r="45" spans="1:15" x14ac:dyDescent="0.2">
      <c r="A45" s="53" t="s">
        <v>169</v>
      </c>
      <c r="B45" s="38"/>
      <c r="C45" s="38"/>
      <c r="D45" s="38"/>
      <c r="E45" s="38"/>
      <c r="F45" s="38"/>
      <c r="G45" s="38"/>
      <c r="H45" s="38"/>
      <c r="I45" s="38"/>
      <c r="J45" s="38"/>
      <c r="K45" s="38"/>
      <c r="L45" s="38"/>
      <c r="M45" s="38"/>
      <c r="N45" s="38"/>
    </row>
    <row r="46" spans="1:15" x14ac:dyDescent="0.2">
      <c r="A46" s="1" t="s">
        <v>134</v>
      </c>
      <c r="B46" s="9">
        <f>'[1]Segmental forecast'!B11</f>
        <v>4233</v>
      </c>
      <c r="C46" s="9">
        <f>'[1]Segmental forecast'!C11</f>
        <v>4642</v>
      </c>
      <c r="D46" s="9">
        <f>'[1]Segmental forecast'!D11</f>
        <v>4945</v>
      </c>
      <c r="E46" s="9">
        <f>'[1]Segmental forecast'!E11</f>
        <v>4379</v>
      </c>
      <c r="F46" s="9">
        <f>'[1]Segmental forecast'!F11</f>
        <v>4850</v>
      </c>
      <c r="G46" s="9">
        <f>'[1]Segmental forecast'!G11</f>
        <v>2976</v>
      </c>
      <c r="H46" s="9">
        <f>'[1]Segmental forecast'!H11</f>
        <v>6923</v>
      </c>
      <c r="I46" s="9">
        <f>'[1]Segmental forecast'!I11</f>
        <v>6856</v>
      </c>
      <c r="J46" s="9">
        <f>J7</f>
        <v>6552.545818617652</v>
      </c>
      <c r="K46" s="9">
        <f>K7</f>
        <v>7156.1622953070637</v>
      </c>
      <c r="L46" s="9">
        <f>L7</f>
        <v>7875.5487958238991</v>
      </c>
      <c r="M46" s="9">
        <f>M7</f>
        <v>8731.9325010208686</v>
      </c>
      <c r="N46" s="9">
        <f>N7</f>
        <v>9750.9581771098528</v>
      </c>
    </row>
    <row r="47" spans="1:15" x14ac:dyDescent="0.2">
      <c r="A47" t="s">
        <v>132</v>
      </c>
      <c r="B47" s="56">
        <f>'[1]Segmental forecast'!B8</f>
        <v>606</v>
      </c>
      <c r="C47" s="56">
        <f>'[1]Segmental forecast'!C8</f>
        <v>649</v>
      </c>
      <c r="D47" s="56">
        <f>'[1]Segmental forecast'!D8</f>
        <v>699</v>
      </c>
      <c r="E47" s="56">
        <f>'[1]Segmental forecast'!E8</f>
        <v>747</v>
      </c>
      <c r="F47" s="56">
        <f>'[1]Segmental forecast'!F8</f>
        <v>705</v>
      </c>
      <c r="G47" s="56">
        <f>'[1]Segmental forecast'!G8</f>
        <v>721</v>
      </c>
      <c r="H47" s="56">
        <f>'[1]Segmental forecast'!H8</f>
        <v>744</v>
      </c>
      <c r="I47" s="56">
        <f>'[1]Segmental forecast'!I8</f>
        <v>717</v>
      </c>
      <c r="J47" s="49">
        <f>'[1]Segmental forecast'!J8</f>
        <v>1290.4712813823473</v>
      </c>
      <c r="K47" s="49">
        <f>'[1]Segmental forecast'!K8</f>
        <v>1438.4574826929331</v>
      </c>
      <c r="L47" s="49">
        <f>'[1]Segmental forecast'!L8</f>
        <v>1610.7469934160981</v>
      </c>
      <c r="M47" s="49">
        <f>'[1]Segmental forecast'!M8</f>
        <v>1811.7510402383245</v>
      </c>
      <c r="N47" s="49">
        <f>'[1]Segmental forecast'!N8</f>
        <v>2046.7713409784781</v>
      </c>
    </row>
    <row r="48" spans="1:15" x14ac:dyDescent="0.2">
      <c r="A48" t="s">
        <v>170</v>
      </c>
      <c r="B48" s="3">
        <f>[1]Historicals!B105</f>
        <v>1262</v>
      </c>
      <c r="C48" s="3">
        <f>[1]Historicals!C105</f>
        <v>748</v>
      </c>
      <c r="D48" s="3">
        <f>[1]Historicals!D105</f>
        <v>703</v>
      </c>
      <c r="E48" s="3">
        <f>[1]Historicals!E105</f>
        <v>529</v>
      </c>
      <c r="F48" s="3">
        <f>[1]Historicals!F105</f>
        <v>757</v>
      </c>
      <c r="G48" s="3">
        <f>[1]Historicals!G105</f>
        <v>1028</v>
      </c>
      <c r="H48" s="3">
        <f>[1]Historicals!H105</f>
        <v>1177</v>
      </c>
      <c r="I48" s="3">
        <f>[1]Historicals!I105</f>
        <v>1231</v>
      </c>
      <c r="J48" s="49">
        <f>J12</f>
        <v>545.11150276867693</v>
      </c>
      <c r="K48" s="49">
        <f t="shared" ref="K48:N48" si="28">K12</f>
        <v>601.14049287467958</v>
      </c>
      <c r="L48" s="49">
        <f t="shared" si="28"/>
        <v>670.53251557489898</v>
      </c>
      <c r="M48" s="49">
        <f t="shared" si="28"/>
        <v>751.35309390296777</v>
      </c>
      <c r="N48" s="49">
        <f t="shared" si="28"/>
        <v>845.60928801978696</v>
      </c>
    </row>
    <row r="49" spans="1:14" x14ac:dyDescent="0.2">
      <c r="A49" s="1" t="s">
        <v>171</v>
      </c>
      <c r="B49" s="9">
        <f t="shared" ref="B49:N49" si="29">B46-B48</f>
        <v>2971</v>
      </c>
      <c r="C49" s="9">
        <f t="shared" si="29"/>
        <v>3894</v>
      </c>
      <c r="D49" s="9">
        <f t="shared" si="29"/>
        <v>4242</v>
      </c>
      <c r="E49" s="9">
        <f t="shared" si="29"/>
        <v>3850</v>
      </c>
      <c r="F49" s="9">
        <f t="shared" si="29"/>
        <v>4093</v>
      </c>
      <c r="G49" s="9">
        <f t="shared" si="29"/>
        <v>1948</v>
      </c>
      <c r="H49" s="9">
        <f t="shared" si="29"/>
        <v>5746</v>
      </c>
      <c r="I49" s="9">
        <f t="shared" si="29"/>
        <v>5625</v>
      </c>
      <c r="J49" s="9">
        <f t="shared" si="29"/>
        <v>6007.4343158489755</v>
      </c>
      <c r="K49" s="9">
        <f t="shared" si="29"/>
        <v>6555.021802432384</v>
      </c>
      <c r="L49" s="9">
        <f t="shared" si="29"/>
        <v>7205.0162802490004</v>
      </c>
      <c r="M49" s="9">
        <f t="shared" si="29"/>
        <v>7980.5794071179007</v>
      </c>
      <c r="N49" s="9">
        <f t="shared" si="29"/>
        <v>8905.3488890900662</v>
      </c>
    </row>
    <row r="50" spans="1:14" x14ac:dyDescent="0.2">
      <c r="A50" t="s">
        <v>172</v>
      </c>
      <c r="B50" s="3">
        <f>[1]Historicals!B104</f>
        <v>53</v>
      </c>
      <c r="C50" s="3">
        <f>[1]Historicals!C104</f>
        <v>70</v>
      </c>
      <c r="D50" s="3">
        <f>[1]Historicals!D104</f>
        <v>98</v>
      </c>
      <c r="E50" s="3">
        <f>[1]Historicals!E104</f>
        <v>125</v>
      </c>
      <c r="F50" s="3">
        <f>[1]Historicals!F104</f>
        <v>153</v>
      </c>
      <c r="G50" s="3">
        <f>[1]Historicals!G104</f>
        <v>140</v>
      </c>
      <c r="H50" s="3">
        <f>[1]Historicals!H104</f>
        <v>293</v>
      </c>
      <c r="I50" s="3">
        <f>[1]Historicals!I104</f>
        <v>290</v>
      </c>
      <c r="J50" s="3">
        <f>J67*J13</f>
        <v>814.53</v>
      </c>
      <c r="K50" s="3">
        <f t="shared" ref="K50:N50" si="30">K67*K13</f>
        <v>828.36763346833152</v>
      </c>
      <c r="L50" s="3">
        <f t="shared" si="30"/>
        <v>817.31178977233071</v>
      </c>
      <c r="M50" s="3">
        <f t="shared" si="30"/>
        <v>822.95256520015539</v>
      </c>
      <c r="N50" s="3">
        <f t="shared" si="30"/>
        <v>849.80777690156901</v>
      </c>
    </row>
    <row r="51" spans="1:14" x14ac:dyDescent="0.2">
      <c r="A51" t="s">
        <v>173</v>
      </c>
      <c r="B51" s="3">
        <v>113</v>
      </c>
      <c r="C51" s="3">
        <f t="shared" ref="C51:N51" si="31">B23-C23</f>
        <v>-324</v>
      </c>
      <c r="D51" s="3">
        <f t="shared" si="31"/>
        <v>-796</v>
      </c>
      <c r="E51" s="3">
        <f t="shared" si="31"/>
        <v>204</v>
      </c>
      <c r="F51" s="3">
        <f t="shared" si="31"/>
        <v>-802</v>
      </c>
      <c r="G51" s="3">
        <f t="shared" si="31"/>
        <v>-586</v>
      </c>
      <c r="H51" s="3">
        <f t="shared" si="31"/>
        <v>-613</v>
      </c>
      <c r="I51" s="3">
        <f t="shared" si="31"/>
        <v>-1248</v>
      </c>
      <c r="J51" s="3">
        <f t="shared" si="31"/>
        <v>-500.98200000000179</v>
      </c>
      <c r="K51" s="3">
        <f t="shared" si="31"/>
        <v>-1017.6415599999982</v>
      </c>
      <c r="L51" s="3">
        <f t="shared" si="31"/>
        <v>-1182.8198528000012</v>
      </c>
      <c r="M51" s="3">
        <f t="shared" si="31"/>
        <v>-1376.7021228640006</v>
      </c>
      <c r="N51" s="3">
        <f t="shared" si="31"/>
        <v>-1604.9614915983166</v>
      </c>
    </row>
    <row r="52" spans="1:14" x14ac:dyDescent="0.2">
      <c r="A52" t="s">
        <v>135</v>
      </c>
      <c r="B52" s="3">
        <f>'[1]Segmental forecast'!B14*-1</f>
        <v>-963</v>
      </c>
      <c r="C52" s="3">
        <f>'[1]Segmental forecast'!C14*-1</f>
        <v>-1143</v>
      </c>
      <c r="D52" s="3">
        <f>'[1]Segmental forecast'!D14*-1</f>
        <v>-1105</v>
      </c>
      <c r="E52" s="3">
        <f>'[1]Segmental forecast'!E14*-1</f>
        <v>-1052</v>
      </c>
      <c r="F52" s="3">
        <f>'[1]Segmental forecast'!F14*-1</f>
        <v>-1119</v>
      </c>
      <c r="G52" s="3">
        <f>'[1]Segmental forecast'!G14*-1</f>
        <v>-1086</v>
      </c>
      <c r="H52" s="3">
        <f>'[1]Segmental forecast'!H14*-1</f>
        <v>-695</v>
      </c>
      <c r="I52" s="3">
        <f>'[1]Segmental forecast'!I14*-1</f>
        <v>-758</v>
      </c>
      <c r="J52" s="3">
        <f>'[1]Segmental forecast'!J14*-1</f>
        <v>-877.06778701753126</v>
      </c>
      <c r="K52" s="3">
        <f>'[1]Segmental forecast'!K14*-1</f>
        <v>-967.06093458273665</v>
      </c>
      <c r="L52" s="3">
        <f>'[1]Segmental forecast'!L14*-1</f>
        <v>-1070.2781009751459</v>
      </c>
      <c r="M52" s="3">
        <f>'[1]Segmental forecast'!M14*-1</f>
        <v>-1188.8255319086113</v>
      </c>
      <c r="N52" s="3">
        <f>'[1]Segmental forecast'!N14*-1</f>
        <v>-1325.191723307873</v>
      </c>
    </row>
    <row r="53" spans="1:14" x14ac:dyDescent="0.2">
      <c r="A53" s="1" t="s">
        <v>174</v>
      </c>
      <c r="B53" s="9">
        <f t="shared" ref="B53:N53" si="32">(B47+B49)-(B52-B51)</f>
        <v>4653</v>
      </c>
      <c r="C53" s="9">
        <f t="shared" si="32"/>
        <v>5362</v>
      </c>
      <c r="D53" s="9">
        <f t="shared" si="32"/>
        <v>5250</v>
      </c>
      <c r="E53" s="9">
        <f t="shared" si="32"/>
        <v>5853</v>
      </c>
      <c r="F53" s="9">
        <f t="shared" si="32"/>
        <v>5115</v>
      </c>
      <c r="G53" s="9">
        <f t="shared" si="32"/>
        <v>3169</v>
      </c>
      <c r="H53" s="9">
        <f t="shared" si="32"/>
        <v>6572</v>
      </c>
      <c r="I53" s="9">
        <f t="shared" si="32"/>
        <v>5852</v>
      </c>
      <c r="J53" s="9">
        <f t="shared" si="32"/>
        <v>7673.9913842488522</v>
      </c>
      <c r="K53" s="9">
        <f t="shared" si="32"/>
        <v>7942.8986597080557</v>
      </c>
      <c r="L53" s="9">
        <f t="shared" si="32"/>
        <v>8703.2215218402434</v>
      </c>
      <c r="M53" s="9">
        <f t="shared" si="32"/>
        <v>9604.4538564008362</v>
      </c>
      <c r="N53" s="9">
        <f t="shared" si="32"/>
        <v>10672.3504617781</v>
      </c>
    </row>
    <row r="54" spans="1:14" x14ac:dyDescent="0.2">
      <c r="A54" t="s">
        <v>175</v>
      </c>
      <c r="B54" s="3">
        <f>[1]Historicals!B76-B49-B51-B47</f>
        <v>990</v>
      </c>
      <c r="C54" s="3">
        <f>[1]Historicals!C76-C49-C51-C47</f>
        <v>-1123</v>
      </c>
      <c r="D54" s="3">
        <f>[1]Historicals!D76-D49-D51-D47</f>
        <v>-299</v>
      </c>
      <c r="E54" s="3">
        <f>[1]Historicals!E76-E49-E51-E47</f>
        <v>154</v>
      </c>
      <c r="F54" s="3">
        <f>[1]Historicals!F76-F49-F51-F47</f>
        <v>1907</v>
      </c>
      <c r="G54" s="3">
        <f>[1]Historicals!G76-G49-G51-G47</f>
        <v>402</v>
      </c>
      <c r="H54" s="3">
        <f>[1]Historicals!H76-H49-H51-H47</f>
        <v>780</v>
      </c>
      <c r="I54" s="3">
        <f>[1]Historicals!I76-I49-I51-I47</f>
        <v>94</v>
      </c>
      <c r="J54" s="3">
        <v>0</v>
      </c>
      <c r="K54" s="3">
        <v>0</v>
      </c>
      <c r="L54" s="3">
        <v>0</v>
      </c>
      <c r="M54" s="3">
        <v>0</v>
      </c>
      <c r="N54" s="3">
        <v>0</v>
      </c>
    </row>
    <row r="55" spans="1:14" x14ac:dyDescent="0.2">
      <c r="A55" s="26" t="s">
        <v>176</v>
      </c>
      <c r="B55" s="25">
        <f t="shared" ref="B55:I55" si="33">B49+B51+B47+B54</f>
        <v>4680</v>
      </c>
      <c r="C55" s="25">
        <f t="shared" si="33"/>
        <v>3096</v>
      </c>
      <c r="D55" s="25">
        <f t="shared" si="33"/>
        <v>3846</v>
      </c>
      <c r="E55" s="25">
        <f t="shared" si="33"/>
        <v>4955</v>
      </c>
      <c r="F55" s="25">
        <f t="shared" si="33"/>
        <v>5903</v>
      </c>
      <c r="G55" s="25">
        <f t="shared" si="33"/>
        <v>2485</v>
      </c>
      <c r="H55" s="25">
        <f t="shared" si="33"/>
        <v>6657</v>
      </c>
      <c r="I55" s="25">
        <f t="shared" si="33"/>
        <v>5188</v>
      </c>
      <c r="J55" s="25">
        <f>J49+J51+J47+J54</f>
        <v>6796.9235972313209</v>
      </c>
      <c r="K55" s="25">
        <f t="shared" ref="K55:N55" si="34">K49+K51+K47+K54</f>
        <v>6975.8377251253187</v>
      </c>
      <c r="L55" s="25">
        <f t="shared" si="34"/>
        <v>7632.9434208650973</v>
      </c>
      <c r="M55" s="25">
        <f t="shared" si="34"/>
        <v>8415.6283244922251</v>
      </c>
      <c r="N55" s="25">
        <f t="shared" si="34"/>
        <v>9347.158738470227</v>
      </c>
    </row>
    <row r="56" spans="1:14" x14ac:dyDescent="0.2">
      <c r="A56" t="s">
        <v>177</v>
      </c>
      <c r="B56" s="3"/>
      <c r="C56" s="3"/>
      <c r="D56" s="3"/>
      <c r="E56" s="3"/>
      <c r="F56" s="3"/>
      <c r="G56" s="3"/>
      <c r="H56" s="3"/>
      <c r="I56" s="3"/>
      <c r="J56" s="3"/>
      <c r="K56" s="3"/>
      <c r="L56" s="3"/>
      <c r="M56" s="3"/>
      <c r="N56" s="3"/>
    </row>
    <row r="57" spans="1:14" x14ac:dyDescent="0.2">
      <c r="A57" t="s">
        <v>178</v>
      </c>
      <c r="B57" s="3">
        <f>[1]Historicals!B84+[1]Historicals!B78+[1]Historicals!B79+[1]Historicals!B80+[1]Historicals!B81+[1]Historicals!B83</f>
        <v>788</v>
      </c>
      <c r="C57" s="3">
        <f>[1]Historicals!C84+[1]Historicals!C78+[1]Historicals!C79+[1]Historicals!C80+[1]Historicals!C81+[1]Historicals!C83</f>
        <v>109</v>
      </c>
      <c r="D57" s="3">
        <f>[1]Historicals!D84+[1]Historicals!D78+[1]Historicals!D79+[1]Historicals!D80+[1]Historicals!D81+[1]Historicals!D83</f>
        <v>97</v>
      </c>
      <c r="E57" s="3">
        <f>[1]Historicals!E84+[1]Historicals!E78+[1]Historicals!E79+[1]Historicals!E80+[1]Historicals!E81+[1]Historicals!E83</f>
        <v>1304</v>
      </c>
      <c r="F57" s="3">
        <f>[1]Historicals!F84+[1]Historicals!F78+[1]Historicals!F79+[1]Historicals!F80+[1]Historicals!F81+[1]Historicals!F83</f>
        <v>855</v>
      </c>
      <c r="G57" s="3">
        <f>[1]Historicals!G84+[1]Historicals!G78+[1]Historicals!G79+[1]Historicals!G80+[1]Historicals!G81+[1]Historicals!G83</f>
        <v>58</v>
      </c>
      <c r="H57" s="3">
        <f>[1]Historicals!H84+[1]Historicals!H78+[1]Historicals!H79+[1]Historicals!H80+[1]Historicals!H81+[1]Historicals!H83</f>
        <v>-3105</v>
      </c>
      <c r="I57" s="3">
        <f>[1]Historicals!I84+[1]Historicals!I78+[1]Historicals!I79+[1]Historicals!I80+[1]Historicals!I81+[1]Historicals!I83</f>
        <v>-766</v>
      </c>
      <c r="J57" s="3"/>
      <c r="K57" s="3"/>
      <c r="L57" s="3"/>
      <c r="M57" s="3"/>
      <c r="N57" s="3"/>
    </row>
    <row r="58" spans="1:14" x14ac:dyDescent="0.2">
      <c r="A58" s="26" t="s">
        <v>179</v>
      </c>
      <c r="B58" s="25">
        <f t="shared" ref="B58:I58" si="35">B57+B56+B52</f>
        <v>-175</v>
      </c>
      <c r="C58" s="25">
        <f t="shared" si="35"/>
        <v>-1034</v>
      </c>
      <c r="D58" s="25">
        <f t="shared" si="35"/>
        <v>-1008</v>
      </c>
      <c r="E58" s="25">
        <f t="shared" si="35"/>
        <v>252</v>
      </c>
      <c r="F58" s="25">
        <f t="shared" si="35"/>
        <v>-264</v>
      </c>
      <c r="G58" s="25">
        <f t="shared" si="35"/>
        <v>-1028</v>
      </c>
      <c r="H58" s="25">
        <f t="shared" si="35"/>
        <v>-3800</v>
      </c>
      <c r="I58" s="25">
        <f t="shared" si="35"/>
        <v>-1524</v>
      </c>
      <c r="J58" s="60">
        <f t="shared" ref="J58:N58" si="36">J57+J56+J52-J50</f>
        <v>-1691.5977870175311</v>
      </c>
      <c r="K58" s="60">
        <f t="shared" si="36"/>
        <v>-1795.4285680510682</v>
      </c>
      <c r="L58" s="60">
        <f t="shared" si="36"/>
        <v>-1887.5898907474766</v>
      </c>
      <c r="M58" s="60">
        <f t="shared" si="36"/>
        <v>-2011.7780971087668</v>
      </c>
      <c r="N58" s="60">
        <f t="shared" si="36"/>
        <v>-2174.999500209442</v>
      </c>
    </row>
    <row r="59" spans="1:14" x14ac:dyDescent="0.2">
      <c r="A59" t="s">
        <v>180</v>
      </c>
      <c r="B59" s="3">
        <f>[1]Historicals!B93+[1]Historicals!B91</f>
        <v>732</v>
      </c>
      <c r="C59" s="3">
        <f>[1]Historicals!C93+[1]Historicals!C91</f>
        <v>-2731</v>
      </c>
      <c r="D59" s="3">
        <f>[1]Historicals!D93+[1]Historicals!D91</f>
        <v>-2734</v>
      </c>
      <c r="E59" s="3">
        <f>[1]Historicals!E93+[1]Historicals!E91</f>
        <v>-3521</v>
      </c>
      <c r="F59" s="3">
        <f>[1]Historicals!F93+[1]Historicals!F91</f>
        <v>-3586</v>
      </c>
      <c r="G59" s="3">
        <f>[1]Historicals!G93+[1]Historicals!G91</f>
        <v>-2182</v>
      </c>
      <c r="H59" s="3">
        <f>[1]Historicals!H93+[1]Historicals!H91</f>
        <v>564</v>
      </c>
      <c r="I59" s="3">
        <f>[1]Historicals!I93+[1]Historicals!I91</f>
        <v>-2863</v>
      </c>
      <c r="J59" s="3">
        <f>I59+(I59*J60)</f>
        <v>-3006.15</v>
      </c>
      <c r="K59" s="3">
        <f t="shared" ref="K59:N59" si="37">J59+(J59*K60)</f>
        <v>-3156.4575</v>
      </c>
      <c r="L59" s="3">
        <f t="shared" si="37"/>
        <v>-3314.2803749999998</v>
      </c>
      <c r="M59" s="3">
        <f t="shared" si="37"/>
        <v>-3479.9943937499997</v>
      </c>
      <c r="N59" s="3">
        <f t="shared" si="37"/>
        <v>-3653.9941134374999</v>
      </c>
    </row>
    <row r="60" spans="1:14" x14ac:dyDescent="0.2">
      <c r="A60" s="50" t="s">
        <v>129</v>
      </c>
      <c r="B60" s="51"/>
      <c r="C60" s="51">
        <f t="shared" ref="C60:I60" si="38">+IFERROR(C59/B59-1,"nm")*-1</f>
        <v>4.7308743169398912</v>
      </c>
      <c r="D60" s="51">
        <f t="shared" si="38"/>
        <v>-1.0984987184181616E-3</v>
      </c>
      <c r="E60" s="51">
        <f t="shared" si="38"/>
        <v>-0.28785662033650339</v>
      </c>
      <c r="F60" s="51">
        <f t="shared" si="38"/>
        <v>-1.8460664583924924E-2</v>
      </c>
      <c r="G60" s="51">
        <f t="shared" si="38"/>
        <v>0.39152258784160621</v>
      </c>
      <c r="H60" s="51">
        <f t="shared" si="38"/>
        <v>1.2584784601283228</v>
      </c>
      <c r="I60" s="51">
        <f t="shared" si="38"/>
        <v>6.0762411347517729</v>
      </c>
      <c r="J60" s="51">
        <v>0.05</v>
      </c>
      <c r="K60" s="51">
        <v>0.05</v>
      </c>
      <c r="L60" s="51">
        <v>0.05</v>
      </c>
      <c r="M60" s="51">
        <v>0.05</v>
      </c>
      <c r="N60" s="51">
        <v>0.05</v>
      </c>
    </row>
    <row r="61" spans="1:14" x14ac:dyDescent="0.2">
      <c r="A61" t="s">
        <v>181</v>
      </c>
      <c r="B61" s="3">
        <f>[1]Historicals!B94</f>
        <v>-2534</v>
      </c>
      <c r="C61" s="3">
        <f>[1]Historicals!C94</f>
        <v>-1022</v>
      </c>
      <c r="D61" s="3">
        <f>[1]Historicals!D94</f>
        <v>-1133</v>
      </c>
      <c r="E61" s="3">
        <f>[1]Historicals!E94</f>
        <v>-1243</v>
      </c>
      <c r="F61" s="3">
        <f>[1]Historicals!F94</f>
        <v>-1332</v>
      </c>
      <c r="G61" s="3">
        <f>[1]Historicals!G94</f>
        <v>-1452</v>
      </c>
      <c r="H61" s="3">
        <f>[1]Historicals!H94</f>
        <v>-1638</v>
      </c>
      <c r="I61" s="3">
        <f>[1]Historicals!I94</f>
        <v>-1837</v>
      </c>
      <c r="J61" s="3">
        <f>J17*J15*-1</f>
        <v>-1817.516510547141</v>
      </c>
      <c r="K61" s="3">
        <f>K17*K15*-1</f>
        <v>-2004.3289591374185</v>
      </c>
      <c r="L61" s="3">
        <f>L17*L15*-1</f>
        <v>-2235.6965716668342</v>
      </c>
      <c r="M61" s="3">
        <f>M17*M15*-1</f>
        <v>-2505.1693946712103</v>
      </c>
      <c r="N61" s="3">
        <f>N17*N15*-1</f>
        <v>-2819.4393892659737</v>
      </c>
    </row>
    <row r="62" spans="1:14" x14ac:dyDescent="0.2">
      <c r="A62" t="s">
        <v>182</v>
      </c>
      <c r="B62" s="3">
        <f>[1]Historicals!B87+[1]Historicals!B89+[1]Historicals!B90+[1]Historicals!B92+[1]Historicals!B88</f>
        <v>129</v>
      </c>
      <c r="C62" s="3">
        <f>[1]Historicals!C87+[1]Historicals!C89+[1]Historicals!C90+[1]Historicals!C92+[1]Historicals!C88</f>
        <v>1082</v>
      </c>
      <c r="D62" s="3">
        <f>[1]Historicals!D87+[1]Historicals!D89+[1]Historicals!D90+[1]Historicals!D92+[1]Historicals!D88</f>
        <v>1925</v>
      </c>
      <c r="E62" s="3">
        <f>[1]Historicals!E87+[1]Historicals!E89+[1]Historicals!E90+[1]Historicals!E92+[1]Historicals!E88</f>
        <v>-16</v>
      </c>
      <c r="F62" s="3">
        <f>[1]Historicals!F87+[1]Historicals!F89+[1]Historicals!F90+[1]Historicals!F92+[1]Historicals!F88</f>
        <v>-325</v>
      </c>
      <c r="G62" s="3">
        <f>[1]Historicals!G87+[1]Historicals!G89+[1]Historicals!G90+[1]Historicals!G92+[1]Historicals!G88</f>
        <v>6183</v>
      </c>
      <c r="H62" s="3">
        <f>[1]Historicals!H87+[1]Historicals!H89+[1]Historicals!H90+[1]Historicals!H92+[1]Historicals!H88</f>
        <v>-249</v>
      </c>
      <c r="I62" s="3">
        <f>[1]Historicals!I87+[1]Historicals!I89+[1]Historicals!I90+[1]Historicals!I92+[1]Historicals!I88</f>
        <v>15</v>
      </c>
      <c r="J62" s="61">
        <f>I62</f>
        <v>15</v>
      </c>
      <c r="K62" s="61">
        <f t="shared" ref="K62:N63" si="39">J62</f>
        <v>15</v>
      </c>
      <c r="L62" s="61">
        <f t="shared" si="39"/>
        <v>15</v>
      </c>
      <c r="M62" s="61">
        <f t="shared" si="39"/>
        <v>15</v>
      </c>
      <c r="N62" s="61">
        <f t="shared" si="39"/>
        <v>15</v>
      </c>
    </row>
    <row r="63" spans="1:14" x14ac:dyDescent="0.2">
      <c r="A63" t="s">
        <v>183</v>
      </c>
      <c r="B63" s="3">
        <f>[1]Historicals!B95</f>
        <v>-899</v>
      </c>
      <c r="C63" s="3">
        <f>[1]Historicals!C95</f>
        <v>-22</v>
      </c>
      <c r="D63" s="3">
        <f>[1]Historicals!D95</f>
        <v>-29</v>
      </c>
      <c r="E63" s="3">
        <f>[1]Historicals!E95</f>
        <v>-55</v>
      </c>
      <c r="F63" s="3">
        <f>[1]Historicals!F95</f>
        <v>-50</v>
      </c>
      <c r="G63" s="3">
        <f>[1]Historicals!G95</f>
        <v>-58</v>
      </c>
      <c r="H63" s="3">
        <f>[1]Historicals!H95</f>
        <v>-136</v>
      </c>
      <c r="I63" s="3">
        <f>[1]Historicals!I95</f>
        <v>-151</v>
      </c>
      <c r="J63" s="61">
        <f>I63</f>
        <v>-151</v>
      </c>
      <c r="K63" s="61">
        <f t="shared" si="39"/>
        <v>-151</v>
      </c>
      <c r="L63" s="61">
        <f t="shared" si="39"/>
        <v>-151</v>
      </c>
      <c r="M63" s="61">
        <f t="shared" si="39"/>
        <v>-151</v>
      </c>
      <c r="N63" s="61">
        <f t="shared" si="39"/>
        <v>-151</v>
      </c>
    </row>
    <row r="64" spans="1:14" x14ac:dyDescent="0.2">
      <c r="A64" s="26" t="s">
        <v>184</v>
      </c>
      <c r="B64" s="25">
        <f t="shared" ref="B64:N64" si="40">B59+B61+B62+B63</f>
        <v>-2572</v>
      </c>
      <c r="C64" s="25">
        <f t="shared" si="40"/>
        <v>-2693</v>
      </c>
      <c r="D64" s="25">
        <f t="shared" si="40"/>
        <v>-1971</v>
      </c>
      <c r="E64" s="25">
        <f t="shared" si="40"/>
        <v>-4835</v>
      </c>
      <c r="F64" s="25">
        <f t="shared" si="40"/>
        <v>-5293</v>
      </c>
      <c r="G64" s="25">
        <f t="shared" si="40"/>
        <v>2491</v>
      </c>
      <c r="H64" s="25">
        <f t="shared" si="40"/>
        <v>-1459</v>
      </c>
      <c r="I64" s="25">
        <f t="shared" si="40"/>
        <v>-4836</v>
      </c>
      <c r="J64" s="25">
        <f t="shared" si="40"/>
        <v>-4959.6665105471411</v>
      </c>
      <c r="K64" s="25">
        <f t="shared" si="40"/>
        <v>-5296.7864591374182</v>
      </c>
      <c r="L64" s="25">
        <f t="shared" si="40"/>
        <v>-5685.976946666834</v>
      </c>
      <c r="M64" s="25">
        <f t="shared" si="40"/>
        <v>-6121.1637884212105</v>
      </c>
      <c r="N64" s="25">
        <f t="shared" si="40"/>
        <v>-6609.433502703474</v>
      </c>
    </row>
    <row r="65" spans="1:14" x14ac:dyDescent="0.2">
      <c r="A65" t="s">
        <v>185</v>
      </c>
      <c r="B65" s="3">
        <f>[1]Historicals!B97</f>
        <v>-83</v>
      </c>
      <c r="C65" s="3">
        <f>[1]Historicals!C97</f>
        <v>-105</v>
      </c>
      <c r="D65" s="3">
        <f>[1]Historicals!D97</f>
        <v>-20</v>
      </c>
      <c r="E65" s="3">
        <f>[1]Historicals!E97</f>
        <v>45</v>
      </c>
      <c r="F65" s="3">
        <f>[1]Historicals!F97</f>
        <v>-129</v>
      </c>
      <c r="G65" s="3">
        <f>[1]Historicals!G97</f>
        <v>-66</v>
      </c>
      <c r="H65" s="3">
        <f>[1]Historicals!H97</f>
        <v>143</v>
      </c>
      <c r="I65" s="3">
        <f>[1]Historicals!I97</f>
        <v>-143</v>
      </c>
      <c r="J65" s="3">
        <v>0</v>
      </c>
      <c r="K65" s="3">
        <v>0</v>
      </c>
      <c r="L65" s="3">
        <v>0</v>
      </c>
      <c r="M65" s="3">
        <v>0</v>
      </c>
      <c r="N65" s="3">
        <v>0</v>
      </c>
    </row>
    <row r="66" spans="1:14" x14ac:dyDescent="0.2">
      <c r="A66" s="26" t="s">
        <v>186</v>
      </c>
      <c r="B66" s="25">
        <f t="shared" ref="B66:I66" si="41">B55+B58+B64+B65</f>
        <v>1850</v>
      </c>
      <c r="C66" s="25">
        <f t="shared" si="41"/>
        <v>-736</v>
      </c>
      <c r="D66" s="25">
        <f t="shared" si="41"/>
        <v>847</v>
      </c>
      <c r="E66" s="25">
        <f t="shared" si="41"/>
        <v>417</v>
      </c>
      <c r="F66" s="25">
        <f t="shared" si="41"/>
        <v>217</v>
      </c>
      <c r="G66" s="25">
        <f t="shared" si="41"/>
        <v>3882</v>
      </c>
      <c r="H66" s="25">
        <f t="shared" si="41"/>
        <v>1541</v>
      </c>
      <c r="I66" s="25">
        <f t="shared" si="41"/>
        <v>-1315</v>
      </c>
      <c r="J66" s="25">
        <f>J55+J58+J64+J65</f>
        <v>145.65929966664862</v>
      </c>
      <c r="K66" s="25">
        <f t="shared" ref="K66:N66" si="42">K55+K58+K64+K65</f>
        <v>-116.37730206316792</v>
      </c>
      <c r="L66" s="25">
        <f t="shared" si="42"/>
        <v>59.376583450786711</v>
      </c>
      <c r="M66" s="25">
        <f t="shared" si="42"/>
        <v>282.68643896224785</v>
      </c>
      <c r="N66" s="25">
        <f t="shared" si="42"/>
        <v>562.72573555731105</v>
      </c>
    </row>
    <row r="67" spans="1:14" x14ac:dyDescent="0.2">
      <c r="A67" t="s">
        <v>187</v>
      </c>
      <c r="B67" s="3">
        <f>[1]Historicals!B99</f>
        <v>2220</v>
      </c>
      <c r="C67" s="3">
        <f>[1]Historicals!C99</f>
        <v>3852</v>
      </c>
      <c r="D67" s="3">
        <f>[1]Historicals!D99</f>
        <v>3138</v>
      </c>
      <c r="E67" s="3">
        <f>[1]Historicals!E99</f>
        <v>3808</v>
      </c>
      <c r="F67" s="3">
        <f>[1]Historicals!F99</f>
        <v>4249</v>
      </c>
      <c r="G67" s="3">
        <f>[1]Historicals!G99</f>
        <v>4466</v>
      </c>
      <c r="H67" s="3">
        <f>[1]Historicals!H99</f>
        <v>8348</v>
      </c>
      <c r="I67" s="3">
        <f>[1]Historicals!I99</f>
        <v>9889</v>
      </c>
      <c r="J67" s="3">
        <f t="shared" ref="J67:N67" si="43">I68</f>
        <v>8574</v>
      </c>
      <c r="K67" s="3">
        <f t="shared" si="43"/>
        <v>8719.6592996666477</v>
      </c>
      <c r="L67" s="3">
        <f t="shared" si="43"/>
        <v>8603.2819976034807</v>
      </c>
      <c r="M67" s="3">
        <f t="shared" si="43"/>
        <v>8662.6585810542674</v>
      </c>
      <c r="N67" s="3">
        <f t="shared" si="43"/>
        <v>8945.3450200165153</v>
      </c>
    </row>
    <row r="68" spans="1:14" ht="16" thickBot="1" x14ac:dyDescent="0.25">
      <c r="A68" s="6" t="s">
        <v>188</v>
      </c>
      <c r="B68" s="7">
        <f>[1]Historicals!B100</f>
        <v>3852</v>
      </c>
      <c r="C68" s="7">
        <f>[1]Historicals!C100</f>
        <v>3138</v>
      </c>
      <c r="D68" s="7">
        <f>[1]Historicals!D100</f>
        <v>3808</v>
      </c>
      <c r="E68" s="7">
        <f>[1]Historicals!E100</f>
        <v>4249</v>
      </c>
      <c r="F68" s="7">
        <f>[1]Historicals!F100</f>
        <v>4466</v>
      </c>
      <c r="G68" s="7">
        <f>[1]Historicals!G100</f>
        <v>8348</v>
      </c>
      <c r="H68" s="7">
        <f>[1]Historicals!H100</f>
        <v>9889</v>
      </c>
      <c r="I68" s="7">
        <f>[1]Historicals!I100</f>
        <v>8574</v>
      </c>
      <c r="J68" s="7">
        <f>J66+J67</f>
        <v>8719.6592996666477</v>
      </c>
      <c r="K68" s="7">
        <f t="shared" ref="K68:N68" si="44">K66+K67</f>
        <v>8603.2819976034807</v>
      </c>
      <c r="L68" s="7">
        <f t="shared" si="44"/>
        <v>8662.6585810542674</v>
      </c>
      <c r="M68" s="7">
        <f t="shared" si="44"/>
        <v>8945.3450200165153</v>
      </c>
      <c r="N68" s="7">
        <f t="shared" si="44"/>
        <v>9508.0707555738263</v>
      </c>
    </row>
    <row r="69" spans="1:14" ht="16" thickTop="1" x14ac:dyDescent="0.2">
      <c r="A69" s="55" t="s">
        <v>168</v>
      </c>
      <c r="B69" s="39"/>
      <c r="C69" s="39"/>
      <c r="D69" s="39"/>
      <c r="E69" s="39"/>
      <c r="F69" s="39"/>
      <c r="G69" s="39"/>
      <c r="H69" s="39"/>
      <c r="I69" s="39"/>
      <c r="J69" s="39"/>
      <c r="K69" s="39"/>
      <c r="L69" s="39"/>
      <c r="M69" s="39"/>
      <c r="N69" s="39"/>
    </row>
    <row r="70" spans="1:14" x14ac:dyDescent="0.2">
      <c r="A70" s="1" t="s">
        <v>189</v>
      </c>
      <c r="B70" s="46"/>
      <c r="C70" s="46"/>
      <c r="D70" s="46"/>
      <c r="E70" s="46"/>
      <c r="F70" s="46"/>
      <c r="G70" s="46"/>
      <c r="H70" s="46"/>
      <c r="I70" s="46"/>
      <c r="J70" s="46"/>
      <c r="K70" s="46"/>
      <c r="L70" s="46"/>
      <c r="M70" s="46"/>
      <c r="N70" s="4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Thandi, Veer</cp:lastModifiedBy>
  <dcterms:created xsi:type="dcterms:W3CDTF">2020-05-20T17:26:08Z</dcterms:created>
  <dcterms:modified xsi:type="dcterms:W3CDTF">2024-10-09T21:16:00Z</dcterms:modified>
</cp:coreProperties>
</file>