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wppshared-my.sharepoint.com/personal/chrispin_phiri_ogilvy_africa/Documents/Documents/AI/Investment Analysis/Task 2/"/>
    </mc:Choice>
  </mc:AlternateContent>
  <xr:revisionPtr revIDLastSave="72" documentId="11_4F89D532B96F43B3E1C1B59E5390BDAFFF6FF58C" xr6:coauthVersionLast="47" xr6:coauthVersionMax="47" xr10:uidLastSave="{4BDDDA09-4477-46D6-9E1E-D1E269062B4C}"/>
  <bookViews>
    <workbookView xWindow="-110" yWindow="-110" windowWidth="19420" windowHeight="11020" activeTab="1" xr2:uid="{00000000-000D-0000-FFFF-FFFF00000000}"/>
  </bookViews>
  <sheets>
    <sheet name="Instructions" sheetId="1" r:id="rId1"/>
    <sheet name="Financial Statements" sheetId="2" r:id="rId2"/>
    <sheet name="Sheet1" sheetId="5" r:id="rId3"/>
    <sheet name="Working Sheet" sheetId="4" r:id="rId4"/>
    <sheet name="List of Ratios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4" l="1"/>
  <c r="J52" i="4"/>
  <c r="I52" i="4"/>
  <c r="K51" i="4"/>
  <c r="J51" i="4"/>
  <c r="I51" i="4"/>
  <c r="K50" i="4"/>
  <c r="J50" i="4"/>
  <c r="I50" i="4"/>
  <c r="K49" i="4"/>
  <c r="J49" i="4"/>
  <c r="I49" i="4"/>
  <c r="K48" i="4"/>
  <c r="J48" i="4"/>
  <c r="I48" i="4"/>
  <c r="K47" i="4"/>
  <c r="J47" i="4"/>
  <c r="I47" i="4"/>
  <c r="K46" i="4"/>
  <c r="J46" i="4"/>
  <c r="I46" i="4"/>
  <c r="K45" i="4"/>
  <c r="J45" i="4"/>
  <c r="I45" i="4"/>
  <c r="K44" i="4"/>
  <c r="J44" i="4"/>
  <c r="I44" i="4"/>
  <c r="K43" i="4"/>
  <c r="J43" i="4"/>
  <c r="I43" i="4"/>
  <c r="K42" i="4"/>
  <c r="J42" i="4"/>
  <c r="I42" i="4"/>
  <c r="J41" i="4"/>
  <c r="K41" i="4"/>
  <c r="I41" i="4"/>
  <c r="B122" i="4"/>
  <c r="I32" i="4" s="1"/>
  <c r="C122" i="4"/>
  <c r="D122" i="4"/>
  <c r="K31" i="4" s="1"/>
  <c r="J35" i="4"/>
  <c r="K35" i="4"/>
  <c r="J37" i="4"/>
  <c r="K37" i="4"/>
  <c r="J38" i="4"/>
  <c r="K38" i="4"/>
  <c r="I38" i="4"/>
  <c r="I37" i="4"/>
  <c r="I35" i="4"/>
  <c r="J31" i="4"/>
  <c r="J32" i="4"/>
  <c r="K32" i="4"/>
  <c r="C17" i="2"/>
  <c r="D17" i="2"/>
  <c r="D18" i="2" s="1"/>
  <c r="B17" i="2"/>
  <c r="C10" i="2"/>
  <c r="C18" i="2" s="1"/>
  <c r="D10" i="2"/>
  <c r="B10" i="2"/>
  <c r="B18" i="2" s="1"/>
  <c r="D122" i="2"/>
  <c r="C122" i="2"/>
  <c r="B122" i="2"/>
  <c r="J28" i="4"/>
  <c r="K28" i="4"/>
  <c r="J29" i="4"/>
  <c r="K29" i="4"/>
  <c r="J30" i="4"/>
  <c r="K30" i="4"/>
  <c r="I30" i="4"/>
  <c r="I29" i="4"/>
  <c r="I28" i="4"/>
  <c r="J19" i="4"/>
  <c r="K19" i="4"/>
  <c r="J20" i="4"/>
  <c r="K20" i="4"/>
  <c r="J21" i="4"/>
  <c r="K21" i="4"/>
  <c r="J22" i="4"/>
  <c r="K22" i="4"/>
  <c r="J23" i="4"/>
  <c r="K23" i="4"/>
  <c r="I23" i="4"/>
  <c r="I22" i="4"/>
  <c r="I21" i="4"/>
  <c r="I20" i="4"/>
  <c r="I19" i="4"/>
  <c r="C17" i="4"/>
  <c r="J9" i="4" s="1"/>
  <c r="D17" i="4"/>
  <c r="K9" i="4" s="1"/>
  <c r="B17" i="4"/>
  <c r="I9" i="4" s="1"/>
  <c r="C10" i="4"/>
  <c r="J18" i="4" s="1"/>
  <c r="D10" i="4"/>
  <c r="K18" i="4" s="1"/>
  <c r="B10" i="4"/>
  <c r="I18" i="4" s="1"/>
  <c r="J6" i="4"/>
  <c r="K6" i="4"/>
  <c r="J7" i="4"/>
  <c r="K7" i="4"/>
  <c r="J8" i="4"/>
  <c r="K8" i="4"/>
  <c r="J10" i="4"/>
  <c r="J13" i="4" s="1"/>
  <c r="K10" i="4"/>
  <c r="J11" i="4"/>
  <c r="K11" i="4"/>
  <c r="J12" i="4"/>
  <c r="K12" i="4"/>
  <c r="J15" i="4"/>
  <c r="J14" i="4" s="1"/>
  <c r="K15" i="4"/>
  <c r="K14" i="4" s="1"/>
  <c r="I14" i="4"/>
  <c r="I15" i="4"/>
  <c r="I12" i="4"/>
  <c r="I11" i="4"/>
  <c r="I13" i="4" s="1"/>
  <c r="I10" i="4"/>
  <c r="I8" i="4"/>
  <c r="I7" i="4"/>
  <c r="I6" i="4"/>
  <c r="G48" i="4"/>
  <c r="G50" i="4" s="1"/>
  <c r="G17" i="4"/>
  <c r="G25" i="4" s="1"/>
  <c r="G6" i="4"/>
  <c r="G7" i="4" s="1"/>
  <c r="G8" i="4" s="1"/>
  <c r="G9" i="4" s="1"/>
  <c r="G10" i="4" s="1"/>
  <c r="G11" i="4" s="1"/>
  <c r="G12" i="4" s="1"/>
  <c r="G13" i="4" s="1"/>
  <c r="G14" i="4" s="1"/>
  <c r="D60" i="4"/>
  <c r="D61" i="4" s="1"/>
  <c r="K26" i="4" s="1"/>
  <c r="D48" i="4"/>
  <c r="K36" i="4" s="1"/>
  <c r="C60" i="4"/>
  <c r="C61" i="4" s="1"/>
  <c r="J26" i="4" s="1"/>
  <c r="C48" i="4"/>
  <c r="J36" i="4" s="1"/>
  <c r="B60" i="4"/>
  <c r="B61" i="4" s="1"/>
  <c r="I27" i="4" s="1"/>
  <c r="B48" i="4"/>
  <c r="I36" i="4" s="1"/>
  <c r="B61" i="2"/>
  <c r="D60" i="2"/>
  <c r="D61" i="2" s="1"/>
  <c r="C60" i="2"/>
  <c r="C61" i="2" s="1"/>
  <c r="B60" i="2"/>
  <c r="D48" i="2"/>
  <c r="C48" i="2"/>
  <c r="B48" i="2"/>
  <c r="K27" i="4" l="1"/>
  <c r="I26" i="4"/>
  <c r="J27" i="4"/>
  <c r="I31" i="4"/>
  <c r="K13" i="4"/>
  <c r="G26" i="4"/>
  <c r="G27" i="4" s="1"/>
  <c r="G28" i="4" s="1"/>
  <c r="G29" i="4" s="1"/>
  <c r="G30" i="4" s="1"/>
  <c r="G31" i="4" s="1"/>
  <c r="G34" i="4"/>
  <c r="G18" i="4"/>
  <c r="G19" i="4" s="1"/>
  <c r="G21" i="4" s="1"/>
  <c r="G23" i="4" s="1"/>
  <c r="G40" i="4" l="1"/>
  <c r="G41" i="4" s="1"/>
  <c r="G42" i="4" s="1"/>
  <c r="G43" i="4" s="1"/>
  <c r="G44" i="4" s="1"/>
  <c r="G45" i="4" s="1"/>
  <c r="G47" i="4" s="1"/>
  <c r="G49" i="4" s="1"/>
  <c r="G51" i="4" s="1"/>
  <c r="G35" i="4"/>
  <c r="G36" i="4" s="1"/>
  <c r="G37" i="4" s="1"/>
  <c r="G38" i="4" s="1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<sst xmlns="http://schemas.openxmlformats.org/spreadsheetml/2006/main" count="333" uniqueCount="165">
  <si>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</si>
  <si>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</si>
  <si>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</si>
  <si>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</si>
  <si>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</si>
  <si>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</si>
  <si>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</si>
  <si>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</si>
  <si>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</si>
  <si>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</si>
  <si>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</si>
  <si>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</si>
  <si>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</si>
  <si>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</si>
  <si>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</si>
  <si>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</si>
  <si>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</si>
  <si>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</si>
  <si>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</si>
  <si>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</si>
  <si>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</si>
  <si>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</si>
  <si>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</si>
  <si>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</si>
  <si>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</si>
  <si>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</si>
  <si>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</si>
  <si>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</si>
  <si>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</si>
  <si>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</si>
  <si>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</si>
  <si>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</si>
  <si>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</si>
  <si>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</si>
  <si>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</si>
  <si>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</si>
  <si>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</si>
  <si>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</si>
  <si>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</si>
  <si>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</si>
  <si>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</si>
  <si>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</si>
  <si>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</si>
  <si>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</si>
  <si>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</si>
  <si>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</si>
  <si>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</si>
  <si>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</si>
  <si>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</si>
  <si>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</si>
  <si>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</si>
  <si>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</si>
  <si>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</si>
  <si>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</si>
  <si>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</si>
  <si>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</si>
  <si>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</si>
  <si>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</si>
  <si>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</si>
  <si>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</si>
  <si>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</si>
  <si>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 xml:space="preserve">Total net sales
</t>
  </si>
  <si>
    <t>Operating expenses:</t>
  </si>
  <si>
    <t>Net product sales</t>
  </si>
  <si>
    <t>Net service sales</t>
  </si>
  <si>
    <t>Fulfillment</t>
  </si>
  <si>
    <t>Technology and content</t>
  </si>
  <si>
    <t>Marketing</t>
  </si>
  <si>
    <t>General and administrative</t>
  </si>
  <si>
    <t>Other operating expense (income), net</t>
  </si>
  <si>
    <t>Total operating expenses</t>
  </si>
  <si>
    <t>Years ended December 31</t>
  </si>
  <si>
    <t>Net Sales:</t>
  </si>
  <si>
    <t>Operating income</t>
  </si>
  <si>
    <t>Interest income</t>
  </si>
  <si>
    <t>Interest expense</t>
  </si>
  <si>
    <t>Other income (expense), net</t>
  </si>
  <si>
    <t>Income before income taxes</t>
  </si>
  <si>
    <t>Provision for income taxes</t>
  </si>
  <si>
    <t>Equity-method investment activity, net of tax</t>
  </si>
  <si>
    <t>Net income</t>
  </si>
  <si>
    <t>Basic earnings per share</t>
  </si>
  <si>
    <t>Diluted earnings per share</t>
  </si>
  <si>
    <t>Weighted-average shares used in computation of earnings per share:</t>
  </si>
  <si>
    <t>Basic</t>
  </si>
  <si>
    <t>Diluted</t>
  </si>
  <si>
    <t>As at December 31</t>
  </si>
  <si>
    <t>Current Assets:</t>
  </si>
  <si>
    <t xml:space="preserve">   Cash and cash equivalents</t>
  </si>
  <si>
    <t xml:space="preserve">   Marketable securities</t>
  </si>
  <si>
    <t xml:space="preserve">   Inventories</t>
  </si>
  <si>
    <t xml:space="preserve">   Accounts receivable, net and other</t>
  </si>
  <si>
    <t>Total current assets</t>
  </si>
  <si>
    <t>Non-current Assets:</t>
  </si>
  <si>
    <t xml:space="preserve">   Property and equipment, net</t>
  </si>
  <si>
    <t xml:space="preserve">   Operating leases</t>
  </si>
  <si>
    <t>—</t>
  </si>
  <si>
    <t xml:space="preserve">   Goodwill</t>
  </si>
  <si>
    <t xml:space="preserve">   Other assets</t>
  </si>
  <si>
    <t>Total non-current assets</t>
  </si>
  <si>
    <t>Total Assets</t>
  </si>
  <si>
    <t>Current liabilities:</t>
  </si>
  <si>
    <t xml:space="preserve">   Accounts payable</t>
  </si>
  <si>
    <t xml:space="preserve">   Accrued expenses and other</t>
  </si>
  <si>
    <t xml:space="preserve">   Unearned revenue</t>
  </si>
  <si>
    <t>Total current liabilities</t>
  </si>
  <si>
    <t>Non current liabilities:</t>
  </si>
  <si>
    <t xml:space="preserve">   Long-term lease liabilities</t>
  </si>
  <si>
    <t xml:space="preserve">   Long-term debt</t>
  </si>
  <si>
    <t xml:space="preserve">   Other long-term liabilities</t>
  </si>
  <si>
    <t>Total non current liabilities</t>
  </si>
  <si>
    <t>Total Liabilities</t>
  </si>
  <si>
    <t>Shareholders Equity:</t>
  </si>
  <si>
    <t xml:space="preserve">   Outstanding shares — 491 and 498</t>
  </si>
  <si>
    <t xml:space="preserve">   Treasury stock, at cost</t>
  </si>
  <si>
    <t xml:space="preserve">   Additional paid-in capital</t>
  </si>
  <si>
    <t xml:space="preserve">   Accumulated other comprehensive income (loss)</t>
  </si>
  <si>
    <t xml:space="preserve">   Retained earnings</t>
  </si>
  <si>
    <t>Total stockholders' equity</t>
  </si>
  <si>
    <t>Total liabilities and stockholders' equity</t>
  </si>
  <si>
    <t>CASH, CASH EQUIVALENTS, AND RESTRICTED CASH, BEGINNING OF PERIOD</t>
  </si>
  <si>
    <t>OPERATING ACTIVITIES:</t>
  </si>
  <si>
    <t>Adjustments to reconcile net income to net cash from operating activities:</t>
  </si>
  <si>
    <t>Depreciation and amortization of property and equipment and capitalized content costs, operating lease assets, and other</t>
  </si>
  <si>
    <t>Stock-based compensation</t>
  </si>
  <si>
    <t>Other expense (income), net</t>
  </si>
  <si>
    <t>Deferred income taxes</t>
  </si>
  <si>
    <t>Changes in operating assets and liabilities:</t>
  </si>
  <si>
    <t>Inventories</t>
  </si>
  <si>
    <t>Accounts receivable, net and other</t>
  </si>
  <si>
    <t>Accounts payable</t>
  </si>
  <si>
    <t>Accrued expenses and other</t>
  </si>
  <si>
    <t>Unearned revenue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</si>
  <si>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</si>
  <si>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</si>
  <si>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</si>
  <si>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</si>
  <si>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</si>
  <si>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</si>
  <si>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</si>
  <si>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</si>
  <si>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FINANCING ACTIVITIES:</t>
  </si>
  <si>
    <t>Proceeds from long-term debt and other</t>
  </si>
  <si>
    <t>Repayments of long-term debt and other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</si>
  <si>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</si>
  <si>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</si>
  <si>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</si>
  <si>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</si>
  <si>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</si>
  <si>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</si>
  <si>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Ratio Analysis</t>
  </si>
  <si>
    <t>Cost of Sales</t>
  </si>
  <si>
    <t>Gross Margin</t>
  </si>
  <si>
    <t>SUPPLEMENTAL CASH FLOW INFORMATION:</t>
  </si>
  <si>
    <t>Cash paid for interest on long-term debt</t>
  </si>
  <si>
    <t>Cash paid for operating leases</t>
  </si>
  <si>
    <r>
      <rPr>
        <sz val="9"/>
        <rFont val="Times New Roman"/>
        <family val="1"/>
      </rPr>
      <t>—</t>
    </r>
  </si>
  <si>
    <t>Cash paid for interest on finance leases</t>
  </si>
  <si>
    <t>Cash paid for interest on financing obligations</t>
  </si>
  <si>
    <t>Cash paid for income taxes, net of refunds</t>
  </si>
  <si>
    <t>Assets acquired under operating leases</t>
  </si>
  <si>
    <t>Property and equipment acquired under finance leases</t>
  </si>
  <si>
    <t>Property and equipment acquired under build-to-suit arrangements</t>
  </si>
  <si>
    <t>Free Cash Flow</t>
  </si>
  <si>
    <t>Amazon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</si>
</sst>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3" fontId="0" fillId="0" borderId="0" xfId="0" applyNumberForma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3" fontId="9" fillId="0" borderId="0" xfId="0" applyNumberFormat="1" applyFont="1" applyAlignment="1">
      <alignment horizontal="right" vertical="top" shrinkToFi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 indent="3"/>
    </xf>
    <xf numFmtId="0" fontId="11" fillId="0" borderId="0" xfId="0" applyFont="1"/>
    <xf numFmtId="3" fontId="11" fillId="0" borderId="0" xfId="0" applyNumberFormat="1" applyFont="1" applyAlignment="1">
      <alignment horizontal="right" vertical="top" shrinkToFit="1"/>
    </xf>
    <xf numFmtId="0" fontId="12" fillId="0" borderId="0" xfId="0" applyFont="1" applyAlignment="1">
      <alignment horizontal="left" vertical="top"/>
    </xf>
    <xf numFmtId="3" fontId="13" fillId="0" borderId="1" xfId="0" applyNumberFormat="1" applyFont="1" applyBorder="1" applyAlignment="1">
      <alignment horizontal="right" vertical="top" shrinkToFit="1"/>
    </xf>
    <xf numFmtId="1" fontId="11" fillId="0" borderId="0" xfId="0" applyNumberFormat="1" applyFont="1" applyAlignment="1">
      <alignment horizontal="right" vertical="top" shrinkToFit="1"/>
    </xf>
    <xf numFmtId="0" fontId="12" fillId="0" borderId="0" xfId="0" applyFont="1" applyAlignment="1">
      <alignment horizontal="left" vertical="top" wrapText="1" indent="5"/>
    </xf>
    <xf numFmtId="3" fontId="13" fillId="0" borderId="0" xfId="0" applyNumberFormat="1" applyFont="1" applyAlignment="1">
      <alignment horizontal="right" vertical="top" shrinkToFit="1"/>
    </xf>
    <xf numFmtId="37" fontId="11" fillId="0" borderId="0" xfId="0" applyNumberFormat="1" applyFont="1" applyAlignment="1">
      <alignment horizontal="right" vertical="top" shrinkToFit="1"/>
    </xf>
    <xf numFmtId="166" fontId="11" fillId="0" borderId="0" xfId="0" applyNumberFormat="1" applyFont="1" applyAlignment="1">
      <alignment horizontal="right" vertical="top" shrinkToFit="1"/>
    </xf>
    <xf numFmtId="0" fontId="12" fillId="0" borderId="0" xfId="0" applyFont="1" applyAlignment="1">
      <alignment horizontal="left" vertical="top" wrapText="1"/>
    </xf>
    <xf numFmtId="3" fontId="13" fillId="0" borderId="2" xfId="0" applyNumberFormat="1" applyFont="1" applyBorder="1" applyAlignment="1">
      <alignment horizontal="right" vertical="top" shrinkToFi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3" fontId="11" fillId="0" borderId="3" xfId="0" applyNumberFormat="1" applyFont="1" applyBorder="1" applyAlignment="1">
      <alignment horizontal="right" vertical="top" shrinkToFit="1"/>
    </xf>
    <xf numFmtId="0" fontId="12" fillId="0" borderId="0" xfId="0" applyFont="1" applyAlignment="1">
      <alignment vertical="top"/>
    </xf>
    <xf numFmtId="3" fontId="13" fillId="0" borderId="4" xfId="0" applyNumberFormat="1" applyFont="1" applyBorder="1" applyAlignment="1">
      <alignment horizontal="right" vertical="top" shrinkToFit="1"/>
    </xf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3" fontId="13" fillId="0" borderId="5" xfId="0" applyNumberFormat="1" applyFont="1" applyBorder="1" applyAlignment="1">
      <alignment horizontal="right" vertical="top" shrinkToFi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 indent="2"/>
    </xf>
    <xf numFmtId="0" fontId="10" fillId="0" borderId="0" xfId="0" applyFont="1" applyAlignment="1">
      <alignment horizontal="left" vertical="top" indent="2"/>
    </xf>
    <xf numFmtId="0" fontId="12" fillId="0" borderId="0" xfId="0" applyFont="1" applyAlignment="1">
      <alignment horizontal="left" vertical="top" indent="5"/>
    </xf>
    <xf numFmtId="37" fontId="11" fillId="0" borderId="3" xfId="0" applyNumberFormat="1" applyFont="1" applyBorder="1" applyAlignment="1">
      <alignment horizontal="right" vertical="top" shrinkToFit="1"/>
    </xf>
    <xf numFmtId="37" fontId="13" fillId="0" borderId="4" xfId="0" applyNumberFormat="1" applyFont="1" applyBorder="1" applyAlignment="1">
      <alignment horizontal="right" vertical="top" shrinkToFit="1"/>
    </xf>
    <xf numFmtId="0" fontId="10" fillId="0" borderId="0" xfId="0" applyFont="1" applyAlignment="1">
      <alignment horizontal="left" vertical="top" indent="5"/>
    </xf>
    <xf numFmtId="2" fontId="0" fillId="0" borderId="0" xfId="0" applyNumberFormat="1"/>
    <xf numFmtId="3" fontId="2" fillId="0" borderId="1" xfId="0" applyNumberFormat="1" applyFont="1" applyBorder="1"/>
    <xf numFmtId="1" fontId="0" fillId="0" borderId="0" xfId="0" applyNumberFormat="1"/>
    <xf numFmtId="10" fontId="0" fillId="0" borderId="0" xfId="3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43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17" sqref="A17"/>
    </sheetView>
  </sheetViews>
  <sheetFormatPr defaultRowHeight="14.5" x14ac:dyDescent="0.35"/>
  <cols>
    <col min="1" max="1" width="157.81640625" style="2" customWidth="1"/>
  </cols>
  <sheetData>
    <row r="1" spans="1:1" ht="23.5" x14ac:dyDescent="0.55000000000000004">
      <c r="A1" s="3" t="s">
        <v>0</v>
      </c>
    </row>
    <row r="3" spans="1:1" x14ac:dyDescent="0.35">
      <c r="A3" s="2" t="s">
        <v>60</v>
      </c>
    </row>
    <row r="4" spans="1:1" x14ac:dyDescent="0.35">
      <c r="A4" s="5" t="s">
        <v>5</v>
      </c>
    </row>
    <row r="5" spans="1:1" x14ac:dyDescent="0.35">
      <c r="A5" s="6" t="s">
        <v>1</v>
      </c>
    </row>
    <row r="7" spans="1:1" x14ac:dyDescent="0.35">
      <c r="A7" s="2" t="s">
        <v>58</v>
      </c>
    </row>
    <row r="8" spans="1:1" x14ac:dyDescent="0.35">
      <c r="A8" s="2" t="s">
        <v>59</v>
      </c>
    </row>
    <row r="9" spans="1:1" ht="29" x14ac:dyDescent="0.35">
      <c r="A9" s="2" t="s">
        <v>2</v>
      </c>
    </row>
    <row r="10" spans="1:1" x14ac:dyDescent="0.35">
      <c r="A10" s="2" t="s">
        <v>6</v>
      </c>
    </row>
    <row r="11" spans="1:1" x14ac:dyDescent="0.35">
      <c r="A11" s="2" t="s">
        <v>4</v>
      </c>
    </row>
    <row r="13" spans="1:1" x14ac:dyDescent="0.35">
      <c r="A13" s="4" t="s">
        <v>3</v>
      </c>
    </row>
    <row r="14" spans="1:1" x14ac:dyDescent="0.35">
      <c r="A14" s="2" t="s">
        <v>7</v>
      </c>
    </row>
    <row r="15" spans="1:1" x14ac:dyDescent="0.3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2"/>
  <sheetViews>
    <sheetView tabSelected="1" topLeftCell="A101" workbookViewId="0">
      <selection activeCell="C126" sqref="C126"/>
    </sheetView>
  </sheetViews>
  <sheetFormatPr defaultRowHeight="14.5" x14ac:dyDescent="0.35"/>
  <cols>
    <col min="1" max="1" width="68.26953125" bestFit="1" customWidth="1"/>
    <col min="2" max="3" width="11.54296875" bestFit="1" customWidth="1"/>
    <col min="4" max="4" width="11.7265625" bestFit="1" customWidth="1"/>
  </cols>
  <sheetData>
    <row r="1" spans="1:10" ht="60" customHeight="1" x14ac:dyDescent="0.35">
      <c r="A1" s="7" t="s">
        <v>164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5">
      <c r="A2" s="54" t="s">
        <v>10</v>
      </c>
      <c r="B2" s="54"/>
      <c r="C2" s="54"/>
      <c r="D2" s="54"/>
    </row>
    <row r="3" spans="1:10" x14ac:dyDescent="0.35">
      <c r="B3" s="53" t="s">
        <v>71</v>
      </c>
      <c r="C3" s="53"/>
      <c r="D3" s="53"/>
    </row>
    <row r="4" spans="1:10" x14ac:dyDescent="0.35">
      <c r="B4" s="9">
        <v>2019</v>
      </c>
      <c r="C4" s="9">
        <v>2018</v>
      </c>
      <c r="D4" s="9">
        <v>2017</v>
      </c>
    </row>
    <row r="5" spans="1:10" x14ac:dyDescent="0.35">
      <c r="A5" s="20" t="s">
        <v>72</v>
      </c>
      <c r="B5" s="9"/>
      <c r="C5" s="9"/>
      <c r="D5" s="9"/>
    </row>
    <row r="6" spans="1:10" x14ac:dyDescent="0.35">
      <c r="A6" s="18" t="s">
        <v>63</v>
      </c>
      <c r="B6" s="21">
        <v>160408</v>
      </c>
      <c r="C6" s="21">
        <v>141915</v>
      </c>
      <c r="D6" s="21">
        <v>118573</v>
      </c>
    </row>
    <row r="7" spans="1:10" ht="15.75" customHeight="1" x14ac:dyDescent="0.35">
      <c r="A7" s="18" t="s">
        <v>64</v>
      </c>
      <c r="B7" s="21">
        <v>120114</v>
      </c>
      <c r="C7" s="21">
        <v>90972</v>
      </c>
      <c r="D7" s="21">
        <v>59293</v>
      </c>
    </row>
    <row r="8" spans="1:10" ht="15.75" customHeight="1" x14ac:dyDescent="0.35">
      <c r="A8" s="22" t="s">
        <v>61</v>
      </c>
      <c r="B8" s="23">
        <v>280522</v>
      </c>
      <c r="C8" s="23">
        <v>232887</v>
      </c>
      <c r="D8" s="23">
        <v>177866</v>
      </c>
    </row>
    <row r="9" spans="1:10" x14ac:dyDescent="0.35">
      <c r="A9" t="s">
        <v>151</v>
      </c>
      <c r="B9" s="21">
        <v>165536</v>
      </c>
      <c r="C9" s="21">
        <v>139156</v>
      </c>
      <c r="D9" s="21">
        <v>111934</v>
      </c>
    </row>
    <row r="10" spans="1:10" x14ac:dyDescent="0.35">
      <c r="A10" s="9" t="s">
        <v>11</v>
      </c>
      <c r="B10" s="50">
        <f>B8-B9</f>
        <v>114986</v>
      </c>
      <c r="C10" s="50">
        <f t="shared" ref="C10:D10" si="0">C8-C9</f>
        <v>93731</v>
      </c>
      <c r="D10" s="50">
        <f t="shared" si="0"/>
        <v>65932</v>
      </c>
    </row>
    <row r="11" spans="1:10" x14ac:dyDescent="0.35">
      <c r="A11" s="18" t="s">
        <v>62</v>
      </c>
    </row>
    <row r="12" spans="1:10" x14ac:dyDescent="0.35">
      <c r="A12" s="19" t="s">
        <v>65</v>
      </c>
      <c r="B12" s="21">
        <v>40232</v>
      </c>
      <c r="C12" s="21">
        <v>34027</v>
      </c>
      <c r="D12" s="21">
        <v>25249</v>
      </c>
    </row>
    <row r="13" spans="1:10" x14ac:dyDescent="0.35">
      <c r="A13" s="19" t="s">
        <v>66</v>
      </c>
      <c r="B13" s="21">
        <v>35931</v>
      </c>
      <c r="C13" s="21">
        <v>28837</v>
      </c>
      <c r="D13" s="21">
        <v>22620</v>
      </c>
    </row>
    <row r="14" spans="1:10" x14ac:dyDescent="0.35">
      <c r="A14" s="19" t="s">
        <v>67</v>
      </c>
      <c r="B14" s="21">
        <v>18878</v>
      </c>
      <c r="C14" s="21">
        <v>13814</v>
      </c>
      <c r="D14" s="21">
        <v>10069</v>
      </c>
    </row>
    <row r="15" spans="1:10" x14ac:dyDescent="0.35">
      <c r="A15" s="19" t="s">
        <v>68</v>
      </c>
      <c r="B15" s="21">
        <v>5203</v>
      </c>
      <c r="C15" s="21">
        <v>4336</v>
      </c>
      <c r="D15" s="21">
        <v>3674</v>
      </c>
    </row>
    <row r="16" spans="1:10" x14ac:dyDescent="0.35">
      <c r="A16" s="19" t="s">
        <v>69</v>
      </c>
      <c r="B16" s="24">
        <v>201</v>
      </c>
      <c r="C16" s="21">
        <v>296</v>
      </c>
      <c r="D16" s="24">
        <v>214</v>
      </c>
    </row>
    <row r="17" spans="1:8" x14ac:dyDescent="0.35">
      <c r="A17" s="25" t="s">
        <v>70</v>
      </c>
      <c r="B17" s="50">
        <f>SUM(B12:B16)</f>
        <v>100445</v>
      </c>
      <c r="C17" s="50">
        <f t="shared" ref="C17:D17" si="1">SUM(C12:C16)</f>
        <v>81310</v>
      </c>
      <c r="D17" s="50">
        <f t="shared" si="1"/>
        <v>61826</v>
      </c>
    </row>
    <row r="18" spans="1:8" x14ac:dyDescent="0.35">
      <c r="A18" s="18" t="s">
        <v>73</v>
      </c>
      <c r="B18" s="23">
        <f>B10-B17</f>
        <v>14541</v>
      </c>
      <c r="C18" s="23">
        <f t="shared" ref="C18:D18" si="2">C10-C17</f>
        <v>12421</v>
      </c>
      <c r="D18" s="23">
        <f t="shared" si="2"/>
        <v>4106</v>
      </c>
      <c r="F18" s="11"/>
      <c r="G18" s="11"/>
      <c r="H18" s="11"/>
    </row>
    <row r="19" spans="1:8" s="9" customFormat="1" x14ac:dyDescent="0.35">
      <c r="A19" s="18" t="s">
        <v>74</v>
      </c>
      <c r="B19" s="24">
        <v>832</v>
      </c>
      <c r="C19" s="21">
        <v>440</v>
      </c>
      <c r="D19" s="24">
        <v>202</v>
      </c>
    </row>
    <row r="20" spans="1:8" x14ac:dyDescent="0.35">
      <c r="A20" s="18" t="s">
        <v>75</v>
      </c>
      <c r="B20" s="27">
        <v>-1600</v>
      </c>
      <c r="C20" s="27">
        <v>-1417</v>
      </c>
      <c r="D20" s="28">
        <v>-848</v>
      </c>
    </row>
    <row r="21" spans="1:8" x14ac:dyDescent="0.35">
      <c r="A21" s="18" t="s">
        <v>76</v>
      </c>
      <c r="B21" s="24">
        <v>203</v>
      </c>
      <c r="C21" s="27">
        <v>-183</v>
      </c>
      <c r="D21" s="24">
        <v>346</v>
      </c>
    </row>
    <row r="22" spans="1:8" x14ac:dyDescent="0.35">
      <c r="A22" s="29" t="s">
        <v>77</v>
      </c>
      <c r="B22" s="23">
        <v>13976</v>
      </c>
      <c r="C22" s="23">
        <v>11261</v>
      </c>
      <c r="D22" s="23">
        <v>3806</v>
      </c>
    </row>
    <row r="23" spans="1:8" x14ac:dyDescent="0.35">
      <c r="A23" s="18" t="s">
        <v>78</v>
      </c>
      <c r="B23" s="27">
        <v>-2374</v>
      </c>
      <c r="C23" s="27">
        <v>-1197</v>
      </c>
      <c r="D23" s="28">
        <v>-769</v>
      </c>
    </row>
    <row r="24" spans="1:8" x14ac:dyDescent="0.35">
      <c r="A24" s="18" t="s">
        <v>79</v>
      </c>
      <c r="B24" s="28">
        <v>-14</v>
      </c>
      <c r="C24" s="21">
        <v>9</v>
      </c>
      <c r="D24" s="28">
        <v>-4</v>
      </c>
    </row>
    <row r="25" spans="1:8" ht="15" thickBot="1" x14ac:dyDescent="0.4">
      <c r="A25" s="29" t="s">
        <v>80</v>
      </c>
      <c r="B25" s="30">
        <v>11588</v>
      </c>
      <c r="C25" s="30">
        <v>10073</v>
      </c>
      <c r="D25" s="30">
        <v>3033</v>
      </c>
    </row>
    <row r="26" spans="1:8" ht="15" thickTop="1" x14ac:dyDescent="0.35">
      <c r="A26" s="29"/>
      <c r="B26" s="26"/>
      <c r="C26" s="26"/>
      <c r="D26" s="26"/>
    </row>
    <row r="27" spans="1:8" x14ac:dyDescent="0.35">
      <c r="A27" s="18" t="s">
        <v>81</v>
      </c>
      <c r="B27" s="21">
        <v>23.46</v>
      </c>
      <c r="C27" s="21">
        <v>20.68</v>
      </c>
      <c r="D27" s="21">
        <v>6.32</v>
      </c>
    </row>
    <row r="28" spans="1:8" x14ac:dyDescent="0.35">
      <c r="A28" s="18" t="s">
        <v>82</v>
      </c>
      <c r="B28" s="21">
        <v>23.01</v>
      </c>
      <c r="C28" s="21">
        <v>20.14</v>
      </c>
      <c r="D28" s="21">
        <v>6.15</v>
      </c>
    </row>
    <row r="29" spans="1:8" x14ac:dyDescent="0.35">
      <c r="A29" s="31" t="s">
        <v>83</v>
      </c>
      <c r="B29" s="32"/>
      <c r="C29" s="21"/>
      <c r="D29" s="32"/>
    </row>
    <row r="30" spans="1:8" x14ac:dyDescent="0.35">
      <c r="A30" s="19" t="s">
        <v>84</v>
      </c>
      <c r="B30" s="24">
        <v>494</v>
      </c>
      <c r="C30" s="21">
        <v>487</v>
      </c>
      <c r="D30" s="24">
        <v>480</v>
      </c>
    </row>
    <row r="31" spans="1:8" x14ac:dyDescent="0.35">
      <c r="A31" s="19" t="s">
        <v>85</v>
      </c>
      <c r="B31" s="24">
        <v>504</v>
      </c>
      <c r="C31" s="21">
        <v>500</v>
      </c>
      <c r="D31" s="24">
        <v>493</v>
      </c>
    </row>
    <row r="33" spans="1:4" x14ac:dyDescent="0.35">
      <c r="A33" s="33"/>
      <c r="B33" s="33"/>
      <c r="C33" s="17"/>
      <c r="D33" s="33"/>
    </row>
    <row r="34" spans="1:4" x14ac:dyDescent="0.35">
      <c r="A34" s="54" t="s">
        <v>12</v>
      </c>
      <c r="B34" s="54"/>
      <c r="C34" s="54"/>
      <c r="D34" s="54"/>
    </row>
    <row r="35" spans="1:4" x14ac:dyDescent="0.35">
      <c r="B35" s="53" t="s">
        <v>86</v>
      </c>
      <c r="C35" s="53"/>
      <c r="D35" s="53"/>
    </row>
    <row r="36" spans="1:4" x14ac:dyDescent="0.35">
      <c r="B36" s="9">
        <v>2019</v>
      </c>
      <c r="C36" s="9">
        <v>2018</v>
      </c>
      <c r="D36" s="9">
        <v>2017</v>
      </c>
    </row>
    <row r="37" spans="1:4" x14ac:dyDescent="0.35">
      <c r="A37" s="34" t="s">
        <v>87</v>
      </c>
      <c r="B37" s="34"/>
      <c r="C37" s="21"/>
      <c r="D37" s="34"/>
    </row>
    <row r="38" spans="1:4" x14ac:dyDescent="0.35">
      <c r="A38" s="35" t="s">
        <v>88</v>
      </c>
      <c r="B38" s="21">
        <v>36092</v>
      </c>
      <c r="C38" s="21">
        <v>31750</v>
      </c>
      <c r="D38" s="21">
        <v>20522</v>
      </c>
    </row>
    <row r="39" spans="1:4" x14ac:dyDescent="0.35">
      <c r="A39" s="35" t="s">
        <v>89</v>
      </c>
      <c r="B39" s="21">
        <v>18929</v>
      </c>
      <c r="C39" s="21">
        <v>9500</v>
      </c>
      <c r="D39" s="21">
        <v>10464</v>
      </c>
    </row>
    <row r="40" spans="1:4" x14ac:dyDescent="0.35">
      <c r="A40" s="35" t="s">
        <v>90</v>
      </c>
      <c r="B40" s="21">
        <v>20497</v>
      </c>
      <c r="C40" s="21">
        <v>17174</v>
      </c>
      <c r="D40" s="21">
        <v>16047</v>
      </c>
    </row>
    <row r="41" spans="1:4" x14ac:dyDescent="0.35">
      <c r="A41" s="35" t="s">
        <v>91</v>
      </c>
      <c r="B41" s="36">
        <v>20816</v>
      </c>
      <c r="C41" s="21">
        <v>16677</v>
      </c>
      <c r="D41" s="21">
        <v>13164</v>
      </c>
    </row>
    <row r="42" spans="1:4" x14ac:dyDescent="0.35">
      <c r="A42" s="37" t="s">
        <v>92</v>
      </c>
      <c r="B42" s="38">
        <v>96334</v>
      </c>
      <c r="C42" s="23">
        <v>75101</v>
      </c>
      <c r="D42" s="23">
        <v>60197</v>
      </c>
    </row>
    <row r="43" spans="1:4" x14ac:dyDescent="0.35">
      <c r="A43" s="34" t="s">
        <v>93</v>
      </c>
      <c r="B43" s="34"/>
      <c r="C43" s="21"/>
      <c r="D43" s="34"/>
    </row>
    <row r="44" spans="1:4" x14ac:dyDescent="0.35">
      <c r="A44" s="35" t="s">
        <v>94</v>
      </c>
      <c r="B44" s="21">
        <v>72705</v>
      </c>
      <c r="C44" s="21">
        <v>61797</v>
      </c>
      <c r="D44" s="21">
        <v>48866</v>
      </c>
    </row>
    <row r="45" spans="1:4" x14ac:dyDescent="0.35">
      <c r="A45" s="35" t="s">
        <v>95</v>
      </c>
      <c r="B45" s="21">
        <v>25141</v>
      </c>
      <c r="C45" s="21" t="s">
        <v>96</v>
      </c>
      <c r="D45" s="21" t="s">
        <v>96</v>
      </c>
    </row>
    <row r="46" spans="1:4" x14ac:dyDescent="0.35">
      <c r="A46" s="35" t="s">
        <v>97</v>
      </c>
      <c r="B46" s="21">
        <v>14754</v>
      </c>
      <c r="C46" s="21">
        <v>14548</v>
      </c>
      <c r="D46" s="21">
        <v>13350</v>
      </c>
    </row>
    <row r="47" spans="1:4" x14ac:dyDescent="0.35">
      <c r="A47" s="35" t="s">
        <v>98</v>
      </c>
      <c r="B47" s="36">
        <v>16314</v>
      </c>
      <c r="C47" s="21">
        <v>11202</v>
      </c>
      <c r="D47" s="21">
        <v>8897</v>
      </c>
    </row>
    <row r="48" spans="1:4" x14ac:dyDescent="0.35">
      <c r="A48" s="37" t="s">
        <v>99</v>
      </c>
      <c r="B48" s="38">
        <f>SUM(B44:B47)</f>
        <v>128914</v>
      </c>
      <c r="C48" s="38">
        <f t="shared" ref="C48:D48" si="3">SUM(C44:C47)</f>
        <v>87547</v>
      </c>
      <c r="D48" s="38">
        <f t="shared" si="3"/>
        <v>71113</v>
      </c>
    </row>
    <row r="49" spans="1:4" ht="15" thickBot="1" x14ac:dyDescent="0.4">
      <c r="A49" s="39" t="s">
        <v>100</v>
      </c>
      <c r="B49" s="30">
        <v>225248</v>
      </c>
      <c r="C49" s="30">
        <v>162648</v>
      </c>
      <c r="D49" s="30">
        <v>131310</v>
      </c>
    </row>
    <row r="50" spans="1:4" ht="15" thickTop="1" x14ac:dyDescent="0.35">
      <c r="A50" s="34"/>
      <c r="B50" s="34"/>
      <c r="C50" s="34"/>
      <c r="D50" s="34"/>
    </row>
    <row r="51" spans="1:4" x14ac:dyDescent="0.35">
      <c r="A51" s="35" t="s">
        <v>101</v>
      </c>
      <c r="B51" s="34"/>
      <c r="C51" s="34"/>
      <c r="D51" s="34"/>
    </row>
    <row r="52" spans="1:4" x14ac:dyDescent="0.35">
      <c r="A52" s="35" t="s">
        <v>102</v>
      </c>
      <c r="B52" s="21">
        <v>47183</v>
      </c>
      <c r="C52" s="21">
        <v>38192</v>
      </c>
      <c r="D52" s="21">
        <v>34616</v>
      </c>
    </row>
    <row r="53" spans="1:4" x14ac:dyDescent="0.35">
      <c r="A53" s="35" t="s">
        <v>103</v>
      </c>
      <c r="B53" s="21">
        <v>32439</v>
      </c>
      <c r="C53" s="21">
        <v>23663</v>
      </c>
      <c r="D53" s="21">
        <v>18170</v>
      </c>
    </row>
    <row r="54" spans="1:4" x14ac:dyDescent="0.35">
      <c r="A54" s="35" t="s">
        <v>104</v>
      </c>
      <c r="B54" s="36">
        <v>8190</v>
      </c>
      <c r="C54" s="21">
        <v>6536</v>
      </c>
      <c r="D54" s="21">
        <v>5097</v>
      </c>
    </row>
    <row r="55" spans="1:4" x14ac:dyDescent="0.35">
      <c r="A55" s="37" t="s">
        <v>105</v>
      </c>
      <c r="B55" s="38">
        <v>87812</v>
      </c>
      <c r="C55" s="23">
        <v>68391</v>
      </c>
      <c r="D55" s="23">
        <v>57883</v>
      </c>
    </row>
    <row r="56" spans="1:4" x14ac:dyDescent="0.35">
      <c r="A56" s="20" t="s">
        <v>106</v>
      </c>
      <c r="B56" s="40"/>
      <c r="C56" s="21"/>
      <c r="D56" s="34"/>
    </row>
    <row r="57" spans="1:4" x14ac:dyDescent="0.35">
      <c r="A57" s="35" t="s">
        <v>107</v>
      </c>
      <c r="B57" s="21">
        <v>39791</v>
      </c>
      <c r="C57" s="21">
        <v>9650</v>
      </c>
      <c r="D57" s="21" t="s">
        <v>96</v>
      </c>
    </row>
    <row r="58" spans="1:4" x14ac:dyDescent="0.35">
      <c r="A58" s="35" t="s">
        <v>108</v>
      </c>
      <c r="B58" s="21">
        <v>23414</v>
      </c>
      <c r="C58" s="21">
        <v>23495</v>
      </c>
      <c r="D58" s="21">
        <v>24743</v>
      </c>
    </row>
    <row r="59" spans="1:4" x14ac:dyDescent="0.35">
      <c r="A59" s="35" t="s">
        <v>109</v>
      </c>
      <c r="B59" s="21">
        <v>12171</v>
      </c>
      <c r="C59" s="21">
        <v>17563</v>
      </c>
      <c r="D59" s="21">
        <v>20975</v>
      </c>
    </row>
    <row r="60" spans="1:4" x14ac:dyDescent="0.35">
      <c r="A60" s="39" t="s">
        <v>110</v>
      </c>
      <c r="B60" s="38">
        <f>SUM(B57:B59)</f>
        <v>75376</v>
      </c>
      <c r="C60" s="38">
        <f t="shared" ref="C60:D60" si="4">SUM(C57:C59)</f>
        <v>50708</v>
      </c>
      <c r="D60" s="38">
        <f t="shared" si="4"/>
        <v>45718</v>
      </c>
    </row>
    <row r="61" spans="1:4" ht="15" thickBot="1" x14ac:dyDescent="0.4">
      <c r="A61" s="39" t="s">
        <v>111</v>
      </c>
      <c r="B61" s="30">
        <f>SUM(B60,B55)</f>
        <v>163188</v>
      </c>
      <c r="C61" s="30">
        <f t="shared" ref="C61:D61" si="5">SUM(C60,C55)</f>
        <v>119099</v>
      </c>
      <c r="D61" s="30">
        <f t="shared" si="5"/>
        <v>103601</v>
      </c>
    </row>
    <row r="62" spans="1:4" ht="15" thickTop="1" x14ac:dyDescent="0.35">
      <c r="A62" s="34"/>
      <c r="B62" s="34"/>
      <c r="C62" s="34"/>
      <c r="D62" s="34"/>
    </row>
    <row r="63" spans="1:4" x14ac:dyDescent="0.35">
      <c r="A63" s="34" t="s">
        <v>112</v>
      </c>
      <c r="B63" s="34"/>
      <c r="C63" s="34"/>
      <c r="D63" s="34"/>
    </row>
    <row r="64" spans="1:4" x14ac:dyDescent="0.35">
      <c r="A64" s="35" t="s">
        <v>113</v>
      </c>
      <c r="B64" s="35">
        <v>5</v>
      </c>
      <c r="C64" s="35">
        <v>5</v>
      </c>
      <c r="D64" s="35">
        <v>5</v>
      </c>
    </row>
    <row r="65" spans="1:4" x14ac:dyDescent="0.35">
      <c r="A65" s="35" t="s">
        <v>114</v>
      </c>
      <c r="B65" s="27">
        <v>-1837</v>
      </c>
      <c r="C65" s="27">
        <v>-1837</v>
      </c>
      <c r="D65" s="27">
        <v>-1837</v>
      </c>
    </row>
    <row r="66" spans="1:4" x14ac:dyDescent="0.35">
      <c r="A66" s="35" t="s">
        <v>115</v>
      </c>
      <c r="B66" s="21">
        <v>33658</v>
      </c>
      <c r="C66" s="21">
        <v>26791</v>
      </c>
      <c r="D66" s="21">
        <v>21389</v>
      </c>
    </row>
    <row r="67" spans="1:4" x14ac:dyDescent="0.35">
      <c r="A67" s="35" t="s">
        <v>116</v>
      </c>
      <c r="B67" s="28">
        <v>-986</v>
      </c>
      <c r="C67" s="27">
        <v>-1035</v>
      </c>
      <c r="D67" s="27">
        <v>-484</v>
      </c>
    </row>
    <row r="68" spans="1:4" x14ac:dyDescent="0.35">
      <c r="A68" s="35" t="s">
        <v>117</v>
      </c>
      <c r="B68" s="36">
        <v>31220</v>
      </c>
      <c r="C68" s="21">
        <v>19625</v>
      </c>
      <c r="D68" s="21">
        <v>8636</v>
      </c>
    </row>
    <row r="69" spans="1:4" x14ac:dyDescent="0.35">
      <c r="A69" s="37" t="s">
        <v>118</v>
      </c>
      <c r="B69" s="38">
        <v>62060</v>
      </c>
      <c r="C69" s="41">
        <v>43549</v>
      </c>
      <c r="D69" s="41">
        <v>27709</v>
      </c>
    </row>
    <row r="70" spans="1:4" ht="15" thickBot="1" x14ac:dyDescent="0.4">
      <c r="A70" s="37" t="s">
        <v>119</v>
      </c>
      <c r="B70" s="30">
        <v>225248</v>
      </c>
      <c r="C70" s="30">
        <v>162648</v>
      </c>
      <c r="D70" s="30">
        <v>131310</v>
      </c>
    </row>
    <row r="71" spans="1:4" ht="15" thickTop="1" x14ac:dyDescent="0.35">
      <c r="A71" s="34"/>
      <c r="B71" s="34"/>
      <c r="C71" s="34"/>
      <c r="D71" s="34"/>
    </row>
    <row r="72" spans="1:4" x14ac:dyDescent="0.35">
      <c r="A72" s="34"/>
      <c r="B72" s="34"/>
      <c r="C72" s="34"/>
      <c r="D72" s="34"/>
    </row>
    <row r="73" spans="1:4" x14ac:dyDescent="0.35">
      <c r="A73" s="54" t="s">
        <v>13</v>
      </c>
      <c r="B73" s="54"/>
      <c r="C73" s="54"/>
      <c r="D73" s="54"/>
    </row>
    <row r="74" spans="1:4" x14ac:dyDescent="0.35">
      <c r="B74" s="53" t="s">
        <v>71</v>
      </c>
      <c r="C74" s="53"/>
      <c r="D74" s="53"/>
    </row>
    <row r="75" spans="1:4" x14ac:dyDescent="0.35">
      <c r="B75" s="9">
        <v>2019</v>
      </c>
      <c r="C75" s="9">
        <v>2018</v>
      </c>
      <c r="D75" s="9">
        <v>2017</v>
      </c>
    </row>
    <row r="76" spans="1:4" x14ac:dyDescent="0.35">
      <c r="A76" s="34"/>
      <c r="B76" s="34"/>
      <c r="C76" s="34"/>
      <c r="D76" s="34"/>
    </row>
    <row r="77" spans="1:4" x14ac:dyDescent="0.35">
      <c r="A77" s="22" t="s">
        <v>120</v>
      </c>
      <c r="B77" s="21">
        <v>32173</v>
      </c>
      <c r="C77" s="21">
        <v>21856</v>
      </c>
      <c r="D77" s="21">
        <v>19934</v>
      </c>
    </row>
    <row r="78" spans="1:4" x14ac:dyDescent="0.35">
      <c r="A78" s="31" t="s">
        <v>121</v>
      </c>
      <c r="B78" s="42"/>
      <c r="C78" s="42"/>
      <c r="D78" s="42"/>
    </row>
    <row r="79" spans="1:4" x14ac:dyDescent="0.35">
      <c r="A79" s="31" t="s">
        <v>80</v>
      </c>
      <c r="B79" s="21">
        <v>11588</v>
      </c>
      <c r="C79" s="21">
        <v>10073</v>
      </c>
      <c r="D79" s="21">
        <v>3033</v>
      </c>
    </row>
    <row r="80" spans="1:4" x14ac:dyDescent="0.35">
      <c r="A80" s="31" t="s">
        <v>122</v>
      </c>
      <c r="B80" s="42"/>
      <c r="C80" s="42"/>
      <c r="D80" s="42"/>
    </row>
    <row r="81" spans="1:4" ht="28.5" customHeight="1" x14ac:dyDescent="0.35">
      <c r="A81" s="43" t="s">
        <v>123</v>
      </c>
      <c r="B81" s="21">
        <v>21789</v>
      </c>
      <c r="C81" s="21">
        <v>15341</v>
      </c>
      <c r="D81" s="21">
        <v>11478</v>
      </c>
    </row>
    <row r="82" spans="1:4" x14ac:dyDescent="0.35">
      <c r="A82" s="44" t="s">
        <v>124</v>
      </c>
      <c r="B82" s="21">
        <v>6864</v>
      </c>
      <c r="C82" s="21">
        <v>5418</v>
      </c>
      <c r="D82" s="21">
        <v>4215</v>
      </c>
    </row>
    <row r="83" spans="1:4" x14ac:dyDescent="0.35">
      <c r="A83" s="44" t="s">
        <v>69</v>
      </c>
      <c r="B83" s="21">
        <v>164</v>
      </c>
      <c r="C83" s="21">
        <v>274</v>
      </c>
      <c r="D83" s="21">
        <v>202</v>
      </c>
    </row>
    <row r="84" spans="1:4" x14ac:dyDescent="0.35">
      <c r="A84" s="44" t="s">
        <v>125</v>
      </c>
      <c r="B84" s="28">
        <v>-249</v>
      </c>
      <c r="C84" s="24">
        <v>219</v>
      </c>
      <c r="D84" s="28">
        <v>-292</v>
      </c>
    </row>
    <row r="85" spans="1:4" x14ac:dyDescent="0.35">
      <c r="A85" s="44" t="s">
        <v>126</v>
      </c>
      <c r="B85" s="24">
        <v>796</v>
      </c>
      <c r="C85" s="24">
        <v>441</v>
      </c>
      <c r="D85" s="28">
        <v>-29</v>
      </c>
    </row>
    <row r="86" spans="1:4" x14ac:dyDescent="0.35">
      <c r="A86" s="31" t="s">
        <v>127</v>
      </c>
      <c r="B86" s="42"/>
      <c r="C86" s="42"/>
      <c r="D86" s="42"/>
    </row>
    <row r="87" spans="1:4" x14ac:dyDescent="0.35">
      <c r="A87" s="44" t="s">
        <v>128</v>
      </c>
      <c r="B87" s="27">
        <v>-3278</v>
      </c>
      <c r="C87" s="27">
        <v>-1314</v>
      </c>
      <c r="D87" s="27">
        <v>-3583</v>
      </c>
    </row>
    <row r="88" spans="1:4" x14ac:dyDescent="0.35">
      <c r="A88" s="44" t="s">
        <v>129</v>
      </c>
      <c r="B88" s="27">
        <v>-7681</v>
      </c>
      <c r="C88" s="27">
        <v>-4615</v>
      </c>
      <c r="D88" s="27">
        <v>-4780</v>
      </c>
    </row>
    <row r="89" spans="1:4" x14ac:dyDescent="0.35">
      <c r="A89" s="44" t="s">
        <v>130</v>
      </c>
      <c r="B89" s="21">
        <v>8193</v>
      </c>
      <c r="C89" s="21">
        <v>3263</v>
      </c>
      <c r="D89" s="21">
        <v>7100</v>
      </c>
    </row>
    <row r="90" spans="1:4" x14ac:dyDescent="0.35">
      <c r="A90" s="44" t="s">
        <v>131</v>
      </c>
      <c r="B90" s="27">
        <v>-1383</v>
      </c>
      <c r="C90" s="24">
        <v>472</v>
      </c>
      <c r="D90" s="21">
        <v>283</v>
      </c>
    </row>
    <row r="91" spans="1:4" x14ac:dyDescent="0.35">
      <c r="A91" s="44" t="s">
        <v>132</v>
      </c>
      <c r="B91" s="21">
        <v>1711</v>
      </c>
      <c r="C91" s="21">
        <v>1151</v>
      </c>
      <c r="D91" s="21">
        <v>738</v>
      </c>
    </row>
    <row r="92" spans="1:4" x14ac:dyDescent="0.35">
      <c r="A92" s="45" t="s">
        <v>133</v>
      </c>
      <c r="B92" s="38">
        <v>38514</v>
      </c>
      <c r="C92" s="38">
        <v>30723</v>
      </c>
      <c r="D92" s="38">
        <v>18365</v>
      </c>
    </row>
    <row r="93" spans="1:4" x14ac:dyDescent="0.35">
      <c r="A93" s="31"/>
      <c r="B93" s="34"/>
      <c r="C93" s="34"/>
      <c r="D93" s="34"/>
    </row>
    <row r="94" spans="1:4" x14ac:dyDescent="0.35">
      <c r="A94" s="31" t="s">
        <v>134</v>
      </c>
      <c r="B94" s="34"/>
      <c r="C94" s="34"/>
      <c r="D94" s="34"/>
    </row>
    <row r="95" spans="1:4" x14ac:dyDescent="0.35">
      <c r="A95" s="31" t="s">
        <v>135</v>
      </c>
      <c r="B95" s="27">
        <v>-16861</v>
      </c>
      <c r="C95" s="27">
        <v>-13427</v>
      </c>
      <c r="D95" s="27">
        <v>-11955</v>
      </c>
    </row>
    <row r="96" spans="1:4" x14ac:dyDescent="0.35">
      <c r="A96" s="31" t="s">
        <v>136</v>
      </c>
      <c r="B96" s="21">
        <v>4172</v>
      </c>
      <c r="C96" s="21">
        <v>2104</v>
      </c>
      <c r="D96" s="21">
        <v>1897</v>
      </c>
    </row>
    <row r="97" spans="1:4" x14ac:dyDescent="0.35">
      <c r="A97" s="31" t="s">
        <v>137</v>
      </c>
      <c r="B97" s="27">
        <v>-2461</v>
      </c>
      <c r="C97" s="27">
        <v>-2186</v>
      </c>
      <c r="D97" s="27">
        <v>-13972</v>
      </c>
    </row>
    <row r="98" spans="1:4" x14ac:dyDescent="0.35">
      <c r="A98" s="31" t="s">
        <v>138</v>
      </c>
      <c r="B98" s="21">
        <v>22681</v>
      </c>
      <c r="C98" s="21">
        <v>8240</v>
      </c>
      <c r="D98" s="21">
        <v>9677</v>
      </c>
    </row>
    <row r="99" spans="1:4" x14ac:dyDescent="0.35">
      <c r="A99" s="31" t="s">
        <v>139</v>
      </c>
      <c r="B99" s="46">
        <v>-31812</v>
      </c>
      <c r="C99" s="46">
        <v>-7100</v>
      </c>
      <c r="D99" s="46">
        <v>-12731</v>
      </c>
    </row>
    <row r="100" spans="1:4" x14ac:dyDescent="0.35">
      <c r="A100" s="45" t="s">
        <v>140</v>
      </c>
      <c r="B100" s="47">
        <v>-24281</v>
      </c>
      <c r="C100" s="47">
        <v>-12369</v>
      </c>
      <c r="D100" s="47">
        <v>-27084</v>
      </c>
    </row>
    <row r="101" spans="1:4" x14ac:dyDescent="0.35">
      <c r="A101" s="48"/>
      <c r="B101" s="34"/>
      <c r="C101" s="34"/>
      <c r="D101" s="34"/>
    </row>
    <row r="102" spans="1:4" x14ac:dyDescent="0.35">
      <c r="A102" s="31" t="s">
        <v>141</v>
      </c>
      <c r="B102" s="34"/>
      <c r="C102" s="34"/>
      <c r="D102" s="34"/>
    </row>
    <row r="103" spans="1:4" x14ac:dyDescent="0.35">
      <c r="A103" s="18" t="s">
        <v>142</v>
      </c>
      <c r="B103" s="21">
        <v>2273</v>
      </c>
      <c r="C103" s="21">
        <v>768</v>
      </c>
      <c r="D103" s="21">
        <v>16228</v>
      </c>
    </row>
    <row r="104" spans="1:4" x14ac:dyDescent="0.35">
      <c r="A104" s="18" t="s">
        <v>143</v>
      </c>
      <c r="B104" s="27">
        <v>-2684</v>
      </c>
      <c r="C104" s="27">
        <v>-668</v>
      </c>
      <c r="D104" s="27">
        <v>-1301</v>
      </c>
    </row>
    <row r="105" spans="1:4" x14ac:dyDescent="0.35">
      <c r="A105" s="18" t="s">
        <v>144</v>
      </c>
      <c r="B105" s="27">
        <v>-9628</v>
      </c>
      <c r="C105" s="27">
        <v>-7449</v>
      </c>
      <c r="D105" s="27">
        <v>-4799</v>
      </c>
    </row>
    <row r="106" spans="1:4" x14ac:dyDescent="0.35">
      <c r="A106" s="18" t="s">
        <v>145</v>
      </c>
      <c r="B106" s="27">
        <v>-27</v>
      </c>
      <c r="C106" s="27">
        <v>-337</v>
      </c>
      <c r="D106" s="27">
        <v>-200</v>
      </c>
    </row>
    <row r="107" spans="1:4" x14ac:dyDescent="0.35">
      <c r="A107" s="25" t="s">
        <v>146</v>
      </c>
      <c r="B107" s="47">
        <v>-10066</v>
      </c>
      <c r="C107" s="47">
        <v>-7686</v>
      </c>
      <c r="D107" s="38">
        <v>9928</v>
      </c>
    </row>
    <row r="108" spans="1:4" x14ac:dyDescent="0.35">
      <c r="A108" s="31" t="s">
        <v>147</v>
      </c>
      <c r="B108" s="21">
        <v>70</v>
      </c>
      <c r="C108" s="27">
        <v>-351</v>
      </c>
      <c r="D108" s="21">
        <v>713</v>
      </c>
    </row>
    <row r="109" spans="1:4" x14ac:dyDescent="0.35">
      <c r="A109" s="22" t="s">
        <v>148</v>
      </c>
      <c r="B109" s="38">
        <v>4237</v>
      </c>
      <c r="C109" s="38">
        <v>10317</v>
      </c>
      <c r="D109" s="38">
        <v>1922</v>
      </c>
    </row>
    <row r="110" spans="1:4" ht="15" thickBot="1" x14ac:dyDescent="0.4">
      <c r="A110" s="22" t="s">
        <v>149</v>
      </c>
      <c r="B110" s="30">
        <v>36410</v>
      </c>
      <c r="C110" s="30">
        <v>32173</v>
      </c>
      <c r="D110" s="30">
        <v>21856</v>
      </c>
    </row>
    <row r="111" spans="1:4" ht="15" thickTop="1" x14ac:dyDescent="0.35">
      <c r="A111" s="1"/>
      <c r="B111" s="10"/>
      <c r="C111" s="10"/>
      <c r="D111" s="10"/>
    </row>
    <row r="112" spans="1:4" x14ac:dyDescent="0.35">
      <c r="A112" s="31" t="s">
        <v>153</v>
      </c>
      <c r="B112" s="34"/>
      <c r="C112" s="34"/>
      <c r="D112" s="34"/>
    </row>
    <row r="113" spans="1:4" x14ac:dyDescent="0.35">
      <c r="A113" s="31" t="s">
        <v>154</v>
      </c>
      <c r="B113" s="21">
        <v>875</v>
      </c>
      <c r="C113" s="21">
        <v>854</v>
      </c>
      <c r="D113" s="21">
        <v>328</v>
      </c>
    </row>
    <row r="114" spans="1:4" x14ac:dyDescent="0.35">
      <c r="A114" s="31" t="s">
        <v>155</v>
      </c>
      <c r="B114" s="21">
        <v>3361</v>
      </c>
      <c r="C114" s="21" t="s">
        <v>156</v>
      </c>
      <c r="D114" s="21" t="s">
        <v>156</v>
      </c>
    </row>
    <row r="115" spans="1:4" x14ac:dyDescent="0.35">
      <c r="A115" s="31" t="s">
        <v>157</v>
      </c>
      <c r="B115" s="21">
        <v>647</v>
      </c>
      <c r="C115" s="21">
        <v>381</v>
      </c>
      <c r="D115" s="21">
        <v>200</v>
      </c>
    </row>
    <row r="116" spans="1:4" x14ac:dyDescent="0.35">
      <c r="A116" s="31" t="s">
        <v>158</v>
      </c>
      <c r="B116" s="21">
        <v>39</v>
      </c>
      <c r="C116" s="21">
        <v>194</v>
      </c>
      <c r="D116" s="21">
        <v>119</v>
      </c>
    </row>
    <row r="117" spans="1:4" x14ac:dyDescent="0.35">
      <c r="A117" s="31" t="s">
        <v>159</v>
      </c>
      <c r="B117" s="21">
        <v>881</v>
      </c>
      <c r="C117" s="21">
        <v>1184</v>
      </c>
      <c r="D117" s="21">
        <v>957</v>
      </c>
    </row>
    <row r="118" spans="1:4" x14ac:dyDescent="0.35">
      <c r="A118" s="31" t="s">
        <v>160</v>
      </c>
      <c r="B118" s="21">
        <v>7870</v>
      </c>
      <c r="C118" s="21" t="s">
        <v>156</v>
      </c>
      <c r="D118" s="21" t="s">
        <v>156</v>
      </c>
    </row>
    <row r="119" spans="1:4" x14ac:dyDescent="0.35">
      <c r="A119" s="31" t="s">
        <v>161</v>
      </c>
      <c r="B119" s="21">
        <v>13723</v>
      </c>
      <c r="C119" s="21">
        <v>10615</v>
      </c>
      <c r="D119" s="21">
        <v>9637</v>
      </c>
    </row>
    <row r="120" spans="1:4" x14ac:dyDescent="0.35">
      <c r="A120" s="31" t="s">
        <v>162</v>
      </c>
      <c r="B120" s="21">
        <v>1362</v>
      </c>
      <c r="C120" s="21">
        <v>3641</v>
      </c>
      <c r="D120" s="21">
        <v>3541</v>
      </c>
    </row>
    <row r="122" spans="1:4" x14ac:dyDescent="0.35">
      <c r="A122" s="31" t="s">
        <v>163</v>
      </c>
      <c r="B122" s="11">
        <f>B92-(B113+B115+B116)-B117-(B44+B81)</f>
        <v>-58422</v>
      </c>
      <c r="C122" s="11">
        <f t="shared" ref="C122:D122" si="6">C92-(C113+C115+C116)-C117-(C44+C81)</f>
        <v>-49028</v>
      </c>
      <c r="D122" s="11">
        <f t="shared" si="6"/>
        <v>-43583</v>
      </c>
    </row>
  </sheetData>
  <mergeCells count="6">
    <mergeCell ref="B74:D74"/>
    <mergeCell ref="A2:D2"/>
    <mergeCell ref="B3:D3"/>
    <mergeCell ref="A34:D34"/>
    <mergeCell ref="B35:D35"/>
    <mergeCell ref="A73:D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EE420-6FC1-4939-99BA-1FF8C880F006}">
  <dimension ref="A1"/>
  <sheetViews>
    <sheetView workbookViewId="0">
      <selection activeCell="A3" sqref="A3"/>
    </sheetView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22"/>
  <sheetViews>
    <sheetView workbookViewId="0">
      <pane ySplit="4" topLeftCell="A24" activePane="bottomLeft" state="frozen"/>
      <selection pane="bottomLeft" activeCell="F31" sqref="F31"/>
    </sheetView>
  </sheetViews>
  <sheetFormatPr defaultRowHeight="14.5" x14ac:dyDescent="0.35"/>
  <cols>
    <col min="1" max="1" width="46" customWidth="1"/>
    <col min="2" max="2" width="12.81640625" customWidth="1"/>
    <col min="3" max="3" width="13.26953125" customWidth="1"/>
    <col min="4" max="4" width="12.81640625" customWidth="1"/>
    <col min="8" max="8" width="27.54296875" customWidth="1"/>
    <col min="9" max="11" width="10.08984375" bestFit="1" customWidth="1"/>
  </cols>
  <sheetData>
    <row r="2" spans="1:12" x14ac:dyDescent="0.35">
      <c r="A2" s="54" t="s">
        <v>10</v>
      </c>
      <c r="B2" s="54"/>
      <c r="C2" s="54"/>
      <c r="D2" s="54"/>
      <c r="G2" s="9" t="s">
        <v>150</v>
      </c>
    </row>
    <row r="3" spans="1:12" x14ac:dyDescent="0.35">
      <c r="B3" s="53" t="s">
        <v>71</v>
      </c>
      <c r="C3" s="53"/>
      <c r="D3" s="53"/>
    </row>
    <row r="4" spans="1:12" x14ac:dyDescent="0.35">
      <c r="B4" s="9">
        <v>2017</v>
      </c>
      <c r="C4" s="9">
        <v>2018</v>
      </c>
      <c r="D4" s="9">
        <v>2019</v>
      </c>
      <c r="I4" s="9">
        <v>2017</v>
      </c>
      <c r="J4" s="9">
        <v>2018</v>
      </c>
      <c r="K4" s="9">
        <v>2019</v>
      </c>
      <c r="L4" s="9"/>
    </row>
    <row r="5" spans="1:12" x14ac:dyDescent="0.35">
      <c r="A5" s="20" t="s">
        <v>72</v>
      </c>
      <c r="G5" s="15">
        <v>1</v>
      </c>
      <c r="H5" s="9" t="s">
        <v>14</v>
      </c>
      <c r="I5" s="9">
        <v>2017</v>
      </c>
      <c r="J5" s="9">
        <v>2018</v>
      </c>
      <c r="K5" s="9">
        <v>2019</v>
      </c>
    </row>
    <row r="6" spans="1:12" x14ac:dyDescent="0.35">
      <c r="A6" s="18" t="s">
        <v>63</v>
      </c>
      <c r="B6" s="21">
        <v>118573</v>
      </c>
      <c r="C6" s="21">
        <v>141915</v>
      </c>
      <c r="D6" s="21">
        <v>160408</v>
      </c>
      <c r="G6" s="15">
        <f>+G5+0.1</f>
        <v>1.1000000000000001</v>
      </c>
      <c r="H6" s="1" t="s">
        <v>15</v>
      </c>
      <c r="I6" s="49">
        <f>B42/B55</f>
        <v>1.039977195376881</v>
      </c>
      <c r="J6" s="49">
        <f t="shared" ref="J6:K6" si="0">C42/C55</f>
        <v>1.0981123247210891</v>
      </c>
      <c r="K6" s="49">
        <f t="shared" si="0"/>
        <v>1.0970482394205803</v>
      </c>
    </row>
    <row r="7" spans="1:12" x14ac:dyDescent="0.35">
      <c r="A7" s="18" t="s">
        <v>64</v>
      </c>
      <c r="B7" s="21">
        <v>59293</v>
      </c>
      <c r="C7" s="21">
        <v>90972</v>
      </c>
      <c r="D7" s="21">
        <v>120114</v>
      </c>
      <c r="G7" s="15">
        <f t="shared" ref="G7:G14" si="1">+G6+0.1</f>
        <v>1.2000000000000002</v>
      </c>
      <c r="H7" s="1" t="s">
        <v>16</v>
      </c>
      <c r="I7" s="49">
        <f>(B42-B40)/B55</f>
        <v>0.76274553841369663</v>
      </c>
      <c r="J7" s="49">
        <f t="shared" ref="J7:K7" si="2">(C42-C40)/C55</f>
        <v>0.84699741194016753</v>
      </c>
      <c r="K7" s="49">
        <f t="shared" si="2"/>
        <v>0.86362911674941922</v>
      </c>
    </row>
    <row r="8" spans="1:12" x14ac:dyDescent="0.35">
      <c r="A8" s="22" t="s">
        <v>61</v>
      </c>
      <c r="B8" s="23">
        <v>177866</v>
      </c>
      <c r="C8" s="23">
        <v>232887</v>
      </c>
      <c r="D8" s="23">
        <v>280522</v>
      </c>
      <c r="G8" s="15">
        <f t="shared" si="1"/>
        <v>1.3000000000000003</v>
      </c>
      <c r="H8" s="1" t="s">
        <v>17</v>
      </c>
      <c r="I8" s="49">
        <f>B38/B55</f>
        <v>0.35454278458269267</v>
      </c>
      <c r="J8" s="49">
        <f t="shared" ref="J8:K8" si="3">C38/C55</f>
        <v>0.46424237107221711</v>
      </c>
      <c r="K8" s="49">
        <f t="shared" si="3"/>
        <v>0.41101443993987152</v>
      </c>
    </row>
    <row r="9" spans="1:12" x14ac:dyDescent="0.35">
      <c r="A9" t="s">
        <v>151</v>
      </c>
      <c r="B9" s="21">
        <v>111934</v>
      </c>
      <c r="C9" s="21">
        <v>139156</v>
      </c>
      <c r="D9" s="21">
        <v>165536</v>
      </c>
      <c r="G9" s="15">
        <f t="shared" si="1"/>
        <v>1.4000000000000004</v>
      </c>
      <c r="H9" s="1" t="s">
        <v>18</v>
      </c>
      <c r="I9" s="51">
        <f>(B42-B40)/(B17/365)</f>
        <v>260.64681525571763</v>
      </c>
      <c r="J9" s="51">
        <f t="shared" ref="J9:K9" si="4">(C42-C40)/(C17/365)</f>
        <v>260.03388267125814</v>
      </c>
      <c r="K9" s="51">
        <f t="shared" si="4"/>
        <v>275.57872467519536</v>
      </c>
    </row>
    <row r="10" spans="1:12" x14ac:dyDescent="0.35">
      <c r="A10" s="9" t="s">
        <v>152</v>
      </c>
      <c r="B10" s="50">
        <f>B8-B9</f>
        <v>65932</v>
      </c>
      <c r="C10" s="50">
        <f t="shared" ref="C10:D10" si="5">C8-C9</f>
        <v>93731</v>
      </c>
      <c r="D10" s="50">
        <f t="shared" si="5"/>
        <v>114986</v>
      </c>
      <c r="G10" s="15">
        <f t="shared" si="1"/>
        <v>1.5000000000000004</v>
      </c>
      <c r="H10" s="1" t="s">
        <v>19</v>
      </c>
      <c r="I10" s="51">
        <f>(B40*365)/B9</f>
        <v>52.326862258116392</v>
      </c>
      <c r="J10" s="51">
        <f>(C40*365)/C9</f>
        <v>45.046638305211417</v>
      </c>
      <c r="K10" s="51">
        <f>(D40*365)/D9</f>
        <v>45.195033104581483</v>
      </c>
    </row>
    <row r="11" spans="1:12" x14ac:dyDescent="0.35">
      <c r="A11" s="18" t="s">
        <v>62</v>
      </c>
      <c r="G11" s="15">
        <f t="shared" si="1"/>
        <v>1.6000000000000005</v>
      </c>
      <c r="H11" s="1" t="s">
        <v>20</v>
      </c>
      <c r="I11" s="51">
        <f>(B52*365)/B9</f>
        <v>112.87758857898405</v>
      </c>
      <c r="J11" s="51">
        <f>(C52*365)/C9</f>
        <v>100.1759176751272</v>
      </c>
      <c r="K11" s="51">
        <f>(D52*365)/D9</f>
        <v>104.03655398221535</v>
      </c>
    </row>
    <row r="12" spans="1:12" x14ac:dyDescent="0.35">
      <c r="A12" s="19" t="s">
        <v>65</v>
      </c>
      <c r="B12" s="21">
        <v>25249</v>
      </c>
      <c r="C12" s="21">
        <v>34027</v>
      </c>
      <c r="D12" s="21">
        <v>40232</v>
      </c>
      <c r="G12" s="15">
        <f t="shared" si="1"/>
        <v>1.7000000000000006</v>
      </c>
      <c r="H12" s="1" t="s">
        <v>21</v>
      </c>
      <c r="I12" s="51">
        <f>(B41*365)/B8</f>
        <v>27.013931836326222</v>
      </c>
      <c r="J12" s="51">
        <f t="shared" ref="J12:K12" si="6">(C41*365)/C8</f>
        <v>26.137590333509383</v>
      </c>
      <c r="K12" s="51">
        <f t="shared" si="6"/>
        <v>27.084649332316182</v>
      </c>
    </row>
    <row r="13" spans="1:12" x14ac:dyDescent="0.35">
      <c r="A13" s="19" t="s">
        <v>66</v>
      </c>
      <c r="B13" s="21">
        <v>22620</v>
      </c>
      <c r="C13" s="21">
        <v>28837</v>
      </c>
      <c r="D13" s="21">
        <v>35931</v>
      </c>
      <c r="G13" s="15">
        <f t="shared" si="1"/>
        <v>1.8000000000000007</v>
      </c>
      <c r="H13" s="1" t="s">
        <v>22</v>
      </c>
      <c r="I13" s="49">
        <f>I10+I12-I11</f>
        <v>-33.536794484541431</v>
      </c>
      <c r="J13" s="49">
        <f t="shared" ref="J13:K13" si="7">J10+J12-J11</f>
        <v>-28.991689036406399</v>
      </c>
      <c r="K13" s="49">
        <f t="shared" si="7"/>
        <v>-31.756871545317679</v>
      </c>
    </row>
    <row r="14" spans="1:12" x14ac:dyDescent="0.35">
      <c r="A14" s="19" t="s">
        <v>67</v>
      </c>
      <c r="B14" s="21">
        <v>10069</v>
      </c>
      <c r="C14" s="21">
        <v>13814</v>
      </c>
      <c r="D14" s="21">
        <v>18878</v>
      </c>
      <c r="G14" s="15">
        <f t="shared" si="1"/>
        <v>1.9000000000000008</v>
      </c>
      <c r="H14" s="1" t="s">
        <v>23</v>
      </c>
      <c r="I14" s="52">
        <f>I15/B8</f>
        <v>1.3009793889782196E-2</v>
      </c>
      <c r="J14" s="52">
        <f t="shared" ref="J14:K14" si="8">J15/C8</f>
        <v>2.8812256587958968E-2</v>
      </c>
      <c r="K14" s="52">
        <f t="shared" si="8"/>
        <v>3.0379079002716365E-2</v>
      </c>
    </row>
    <row r="15" spans="1:12" x14ac:dyDescent="0.35">
      <c r="A15" s="19" t="s">
        <v>68</v>
      </c>
      <c r="B15" s="21">
        <v>3674</v>
      </c>
      <c r="C15" s="21">
        <v>4336</v>
      </c>
      <c r="D15" s="21">
        <v>5203</v>
      </c>
      <c r="G15" s="15"/>
      <c r="H15" s="12" t="s">
        <v>24</v>
      </c>
      <c r="I15" s="11">
        <f>B42-B55</f>
        <v>2314</v>
      </c>
      <c r="J15" s="11">
        <f t="shared" ref="J15:K15" si="9">C42-C55</f>
        <v>6710</v>
      </c>
      <c r="K15" s="11">
        <f t="shared" si="9"/>
        <v>8522</v>
      </c>
    </row>
    <row r="16" spans="1:12" x14ac:dyDescent="0.35">
      <c r="A16" s="19" t="s">
        <v>69</v>
      </c>
      <c r="B16" s="24">
        <v>214</v>
      </c>
      <c r="C16" s="21">
        <v>296</v>
      </c>
      <c r="D16" s="24">
        <v>201</v>
      </c>
      <c r="G16" s="15"/>
    </row>
    <row r="17" spans="1:11" x14ac:dyDescent="0.35">
      <c r="A17" s="25" t="s">
        <v>70</v>
      </c>
      <c r="B17" s="50">
        <f>SUM(B12:B16)</f>
        <v>61826</v>
      </c>
      <c r="C17" s="50">
        <f t="shared" ref="C17:D17" si="10">SUM(C12:C16)</f>
        <v>81310</v>
      </c>
      <c r="D17" s="50">
        <f t="shared" si="10"/>
        <v>100445</v>
      </c>
      <c r="G17" s="15">
        <f>+G5+1</f>
        <v>2</v>
      </c>
      <c r="H17" s="16" t="s">
        <v>25</v>
      </c>
      <c r="I17" s="9">
        <v>2017</v>
      </c>
      <c r="J17" s="9">
        <v>2018</v>
      </c>
      <c r="K17" s="9">
        <v>2019</v>
      </c>
    </row>
    <row r="18" spans="1:11" x14ac:dyDescent="0.35">
      <c r="A18" s="29" t="s">
        <v>73</v>
      </c>
      <c r="B18" s="23">
        <v>4106</v>
      </c>
      <c r="C18" s="23">
        <v>12421</v>
      </c>
      <c r="D18" s="23">
        <v>14541</v>
      </c>
      <c r="E18" t="s">
        <v>27</v>
      </c>
      <c r="G18" s="15">
        <f>+G17+0.1</f>
        <v>2.1</v>
      </c>
      <c r="H18" s="1" t="s">
        <v>11</v>
      </c>
      <c r="I18" s="52">
        <f>B10/B8</f>
        <v>0.3706835482891615</v>
      </c>
      <c r="J18" s="52">
        <f t="shared" ref="J18:K18" si="11">C10/C8</f>
        <v>0.40247416128852193</v>
      </c>
      <c r="K18" s="52">
        <f t="shared" si="11"/>
        <v>0.40990011478600608</v>
      </c>
    </row>
    <row r="19" spans="1:11" x14ac:dyDescent="0.35">
      <c r="A19" s="18" t="s">
        <v>74</v>
      </c>
      <c r="B19" s="24">
        <v>202</v>
      </c>
      <c r="C19" s="21">
        <v>440</v>
      </c>
      <c r="D19" s="24">
        <v>832</v>
      </c>
      <c r="G19" s="15">
        <f>+G18+0.1</f>
        <v>2.2000000000000002</v>
      </c>
      <c r="H19" s="1" t="s">
        <v>26</v>
      </c>
      <c r="I19" s="52">
        <f>B18/B8</f>
        <v>2.3084794170892695E-2</v>
      </c>
      <c r="J19" s="52">
        <f t="shared" ref="J19:K19" si="12">C18/C8</f>
        <v>5.3334879147397665E-2</v>
      </c>
      <c r="K19" s="52">
        <f t="shared" si="12"/>
        <v>5.1835506662579051E-2</v>
      </c>
    </row>
    <row r="20" spans="1:11" x14ac:dyDescent="0.35">
      <c r="A20" s="18" t="s">
        <v>75</v>
      </c>
      <c r="B20" s="28">
        <v>-848</v>
      </c>
      <c r="C20" s="27">
        <v>-1417</v>
      </c>
      <c r="D20" s="27">
        <v>-1600</v>
      </c>
      <c r="G20" s="15"/>
      <c r="H20" s="12" t="s">
        <v>27</v>
      </c>
      <c r="I20" s="11">
        <f>B18</f>
        <v>4106</v>
      </c>
      <c r="J20" s="11">
        <f t="shared" ref="J20:K20" si="13">C18</f>
        <v>12421</v>
      </c>
      <c r="K20" s="11">
        <f t="shared" si="13"/>
        <v>14541</v>
      </c>
    </row>
    <row r="21" spans="1:11" x14ac:dyDescent="0.35">
      <c r="A21" s="18" t="s">
        <v>76</v>
      </c>
      <c r="B21" s="24">
        <v>346</v>
      </c>
      <c r="C21" s="27">
        <v>-183</v>
      </c>
      <c r="D21" s="24">
        <v>203</v>
      </c>
      <c r="G21" s="15">
        <f>+G19+0.1</f>
        <v>2.3000000000000003</v>
      </c>
      <c r="H21" s="1" t="s">
        <v>28</v>
      </c>
      <c r="I21" s="52">
        <f>B22/B8</f>
        <v>2.1398131177403214E-2</v>
      </c>
      <c r="J21" s="52">
        <f t="shared" ref="J21:K21" si="14">C22/C8</f>
        <v>4.8353922717884641E-2</v>
      </c>
      <c r="K21" s="52">
        <f t="shared" si="14"/>
        <v>4.9821404381831018E-2</v>
      </c>
    </row>
    <row r="22" spans="1:11" x14ac:dyDescent="0.35">
      <c r="A22" s="29" t="s">
        <v>77</v>
      </c>
      <c r="B22" s="23">
        <v>3806</v>
      </c>
      <c r="C22" s="23">
        <v>11261</v>
      </c>
      <c r="D22" s="23">
        <v>13976</v>
      </c>
      <c r="E22" t="s">
        <v>29</v>
      </c>
      <c r="G22" s="15"/>
      <c r="H22" s="12" t="s">
        <v>29</v>
      </c>
      <c r="I22" s="11">
        <f>B22</f>
        <v>3806</v>
      </c>
      <c r="J22" s="11">
        <f t="shared" ref="J22:K22" si="15">C22</f>
        <v>11261</v>
      </c>
      <c r="K22" s="11">
        <f t="shared" si="15"/>
        <v>13976</v>
      </c>
    </row>
    <row r="23" spans="1:11" x14ac:dyDescent="0.35">
      <c r="A23" s="18" t="s">
        <v>78</v>
      </c>
      <c r="B23" s="28">
        <v>-769</v>
      </c>
      <c r="C23" s="27">
        <v>-1197</v>
      </c>
      <c r="D23" s="27">
        <v>-2374</v>
      </c>
      <c r="G23" s="15">
        <f>+G21+0.1</f>
        <v>2.4000000000000004</v>
      </c>
      <c r="H23" s="1" t="s">
        <v>30</v>
      </c>
      <c r="I23" s="52">
        <f>B25/B8</f>
        <v>1.7052162864178651E-2</v>
      </c>
      <c r="J23" s="52">
        <f t="shared" ref="J23:K23" si="16">C25/C8</f>
        <v>4.3252736305590261E-2</v>
      </c>
      <c r="K23" s="52">
        <f t="shared" si="16"/>
        <v>4.1308703060722513E-2</v>
      </c>
    </row>
    <row r="24" spans="1:11" x14ac:dyDescent="0.35">
      <c r="A24" s="18" t="s">
        <v>79</v>
      </c>
      <c r="B24" s="28">
        <v>-4</v>
      </c>
      <c r="C24" s="21">
        <v>9</v>
      </c>
      <c r="D24" s="28">
        <v>-14</v>
      </c>
      <c r="G24" s="15"/>
    </row>
    <row r="25" spans="1:11" ht="15" thickBot="1" x14ac:dyDescent="0.4">
      <c r="A25" s="29" t="s">
        <v>80</v>
      </c>
      <c r="B25" s="30">
        <v>3033</v>
      </c>
      <c r="C25" s="30">
        <v>10073</v>
      </c>
      <c r="D25" s="30">
        <v>11588</v>
      </c>
      <c r="G25" s="15">
        <f>+G17+1</f>
        <v>3</v>
      </c>
      <c r="H25" s="9" t="s">
        <v>31</v>
      </c>
      <c r="I25" s="9">
        <v>2017</v>
      </c>
      <c r="J25" s="9">
        <v>2018</v>
      </c>
      <c r="K25" s="9">
        <v>2019</v>
      </c>
    </row>
    <row r="26" spans="1:11" ht="15" thickTop="1" x14ac:dyDescent="0.35">
      <c r="A26" s="29"/>
      <c r="B26" s="26"/>
      <c r="C26" s="26"/>
      <c r="D26" s="26"/>
      <c r="G26" s="15">
        <f>+G25+0.1</f>
        <v>3.1</v>
      </c>
      <c r="H26" s="1" t="s">
        <v>32</v>
      </c>
      <c r="I26" s="49">
        <f>B61/B69</f>
        <v>3.7388935003067596</v>
      </c>
      <c r="J26" s="49">
        <f t="shared" ref="J26:K26" si="17">C61/C69</f>
        <v>2.734827435762015</v>
      </c>
      <c r="K26" s="49">
        <f t="shared" si="17"/>
        <v>2.6295198195294875</v>
      </c>
    </row>
    <row r="27" spans="1:11" x14ac:dyDescent="0.35">
      <c r="A27" s="18" t="s">
        <v>81</v>
      </c>
      <c r="B27" s="21">
        <v>6.32</v>
      </c>
      <c r="C27" s="21">
        <v>20.68</v>
      </c>
      <c r="D27" s="21">
        <v>23.46</v>
      </c>
      <c r="G27" s="15">
        <f t="shared" ref="G27:G31" si="18">+G26+0.1</f>
        <v>3.2</v>
      </c>
      <c r="H27" s="1" t="s">
        <v>33</v>
      </c>
      <c r="I27" s="49">
        <f>B61/B49</f>
        <v>0.78898027568349705</v>
      </c>
      <c r="J27" s="49">
        <f t="shared" ref="J27:K27" si="19">C61/C49</f>
        <v>0.732250012296493</v>
      </c>
      <c r="K27" s="49">
        <f t="shared" si="19"/>
        <v>0.72448146043472084</v>
      </c>
    </row>
    <row r="28" spans="1:11" x14ac:dyDescent="0.35">
      <c r="A28" s="18" t="s">
        <v>82</v>
      </c>
      <c r="B28" s="21">
        <v>6.15</v>
      </c>
      <c r="C28" s="21">
        <v>20.14</v>
      </c>
      <c r="D28" s="21">
        <v>23.01</v>
      </c>
      <c r="G28" s="15">
        <f t="shared" si="18"/>
        <v>3.3000000000000003</v>
      </c>
      <c r="H28" s="1" t="s">
        <v>34</v>
      </c>
      <c r="I28" s="49">
        <f>B58/B69</f>
        <v>0.89295896640080841</v>
      </c>
      <c r="J28" s="49">
        <f t="shared" ref="J28:K28" si="20">C58/C69</f>
        <v>0.53950722175021237</v>
      </c>
      <c r="K28" s="49">
        <f t="shared" si="20"/>
        <v>0.37728005156300354</v>
      </c>
    </row>
    <row r="29" spans="1:11" x14ac:dyDescent="0.35">
      <c r="A29" s="31" t="s">
        <v>83</v>
      </c>
      <c r="B29" s="32"/>
      <c r="C29" s="21"/>
      <c r="D29" s="32"/>
      <c r="G29" s="15">
        <f t="shared" si="18"/>
        <v>3.4000000000000004</v>
      </c>
      <c r="H29" s="1" t="s">
        <v>35</v>
      </c>
      <c r="I29" s="49">
        <f>B22/(B113+B115+B116)</f>
        <v>2.4381806534272901</v>
      </c>
      <c r="J29" s="49">
        <f t="shared" ref="J29:K29" si="21">C22/(C113+C115+C116)</f>
        <v>7.8803358992302313</v>
      </c>
      <c r="K29" s="49">
        <f t="shared" si="21"/>
        <v>21.601236476043276</v>
      </c>
    </row>
    <row r="30" spans="1:11" x14ac:dyDescent="0.35">
      <c r="A30" s="19" t="s">
        <v>84</v>
      </c>
      <c r="B30" s="24">
        <v>480</v>
      </c>
      <c r="C30" s="21">
        <v>487</v>
      </c>
      <c r="D30" s="24">
        <v>494</v>
      </c>
      <c r="G30" s="15">
        <f t="shared" si="18"/>
        <v>3.5000000000000004</v>
      </c>
      <c r="H30" s="1" t="s">
        <v>36</v>
      </c>
      <c r="I30" s="49">
        <f>(B18-B117)/(B53+B113)</f>
        <v>0.16933578367025465</v>
      </c>
      <c r="J30" s="49">
        <f t="shared" ref="J30:K30" si="22">(C18-C117)/(C53+C113)</f>
        <v>0.45833503283435983</v>
      </c>
      <c r="K30" s="49">
        <f t="shared" si="22"/>
        <v>0.41456343272194585</v>
      </c>
    </row>
    <row r="31" spans="1:11" x14ac:dyDescent="0.35">
      <c r="A31" s="19" t="s">
        <v>85</v>
      </c>
      <c r="B31" s="24">
        <v>493</v>
      </c>
      <c r="C31" s="21">
        <v>500</v>
      </c>
      <c r="D31" s="24">
        <v>504</v>
      </c>
      <c r="G31" s="15">
        <f t="shared" si="18"/>
        <v>3.6000000000000005</v>
      </c>
      <c r="H31" s="1" t="s">
        <v>37</v>
      </c>
      <c r="I31" s="49">
        <f>B122/B69</f>
        <v>0.23133277996318885</v>
      </c>
      <c r="J31" s="49">
        <f t="shared" ref="J31:K31" si="23">C122/C69</f>
        <v>0.39716181772256537</v>
      </c>
      <c r="K31" s="49">
        <f t="shared" si="23"/>
        <v>0.34890428617466968</v>
      </c>
    </row>
    <row r="32" spans="1:11" x14ac:dyDescent="0.35">
      <c r="G32" s="15"/>
      <c r="H32" s="12" t="s">
        <v>38</v>
      </c>
      <c r="I32" s="11">
        <f>B122</f>
        <v>6410</v>
      </c>
      <c r="J32" s="11">
        <f t="shared" ref="J32:K32" si="24">C122</f>
        <v>17296</v>
      </c>
      <c r="K32" s="11">
        <f t="shared" si="24"/>
        <v>21653</v>
      </c>
    </row>
    <row r="33" spans="1:11" x14ac:dyDescent="0.35">
      <c r="G33" s="15"/>
    </row>
    <row r="34" spans="1:11" x14ac:dyDescent="0.35">
      <c r="A34" s="54" t="s">
        <v>12</v>
      </c>
      <c r="B34" s="54"/>
      <c r="C34" s="54"/>
      <c r="D34" s="54"/>
      <c r="G34" s="15">
        <f>+G25+1</f>
        <v>4</v>
      </c>
      <c r="H34" s="16" t="s">
        <v>39</v>
      </c>
      <c r="I34" s="9">
        <v>2017</v>
      </c>
      <c r="J34" s="9">
        <v>2018</v>
      </c>
      <c r="K34" s="9">
        <v>2019</v>
      </c>
    </row>
    <row r="35" spans="1:11" x14ac:dyDescent="0.35">
      <c r="B35" s="53" t="s">
        <v>86</v>
      </c>
      <c r="C35" s="53"/>
      <c r="D35" s="53"/>
      <c r="G35" s="15">
        <f>+G34+0.1</f>
        <v>4.0999999999999996</v>
      </c>
      <c r="H35" s="1" t="s">
        <v>40</v>
      </c>
      <c r="I35" s="49">
        <f>B8/B49</f>
        <v>1.3545503008148656</v>
      </c>
      <c r="J35" s="49">
        <f t="shared" ref="J35:K35" si="25">C8/C49</f>
        <v>1.431846687324775</v>
      </c>
      <c r="K35" s="49">
        <f t="shared" si="25"/>
        <v>1.2453917459866459</v>
      </c>
    </row>
    <row r="36" spans="1:11" x14ac:dyDescent="0.35">
      <c r="B36" s="9">
        <v>2017</v>
      </c>
      <c r="C36" s="9">
        <v>2018</v>
      </c>
      <c r="D36" s="9">
        <v>2019</v>
      </c>
      <c r="G36" s="15">
        <f t="shared" ref="G36:G38" si="26">+G35+0.1</f>
        <v>4.1999999999999993</v>
      </c>
      <c r="H36" s="1" t="s">
        <v>41</v>
      </c>
      <c r="I36" s="49">
        <f>B8/B48</f>
        <v>2.5011741875606428</v>
      </c>
      <c r="J36" s="49">
        <f t="shared" ref="J36:K36" si="27">C8/C48</f>
        <v>2.6601368407826653</v>
      </c>
      <c r="K36" s="49">
        <f t="shared" si="27"/>
        <v>2.1760398405138308</v>
      </c>
    </row>
    <row r="37" spans="1:11" x14ac:dyDescent="0.35">
      <c r="A37" s="34" t="s">
        <v>87</v>
      </c>
      <c r="G37" s="15">
        <f t="shared" si="26"/>
        <v>4.2999999999999989</v>
      </c>
      <c r="H37" s="1" t="s">
        <v>42</v>
      </c>
      <c r="I37" s="49">
        <f>B9/B40</f>
        <v>6.9753848071290587</v>
      </c>
      <c r="J37" s="49">
        <f t="shared" ref="J37:K37" si="28">C9/C40</f>
        <v>8.1027134039827651</v>
      </c>
      <c r="K37" s="49">
        <f t="shared" si="28"/>
        <v>8.0761086988339752</v>
      </c>
    </row>
    <row r="38" spans="1:11" x14ac:dyDescent="0.35">
      <c r="A38" s="35" t="s">
        <v>88</v>
      </c>
      <c r="B38" s="21">
        <v>20522</v>
      </c>
      <c r="C38" s="21">
        <v>31750</v>
      </c>
      <c r="D38" s="21">
        <v>36092</v>
      </c>
      <c r="G38" s="15">
        <f t="shared" si="26"/>
        <v>4.3999999999999986</v>
      </c>
      <c r="H38" s="1" t="s">
        <v>43</v>
      </c>
      <c r="I38" s="49">
        <f>B8/B49</f>
        <v>1.3545503008148656</v>
      </c>
      <c r="J38" s="49">
        <f t="shared" ref="J38:K38" si="29">C8/C49</f>
        <v>1.431846687324775</v>
      </c>
      <c r="K38" s="49">
        <f t="shared" si="29"/>
        <v>1.2453917459866459</v>
      </c>
    </row>
    <row r="39" spans="1:11" x14ac:dyDescent="0.35">
      <c r="A39" s="35" t="s">
        <v>89</v>
      </c>
      <c r="B39" s="21">
        <v>10464</v>
      </c>
      <c r="C39" s="21">
        <v>9500</v>
      </c>
      <c r="D39" s="21">
        <v>18929</v>
      </c>
      <c r="G39" s="15"/>
    </row>
    <row r="40" spans="1:11" x14ac:dyDescent="0.35">
      <c r="A40" s="35" t="s">
        <v>90</v>
      </c>
      <c r="B40" s="21">
        <v>16047</v>
      </c>
      <c r="C40" s="21">
        <v>17174</v>
      </c>
      <c r="D40" s="21">
        <v>20497</v>
      </c>
      <c r="G40" s="15">
        <f>+G34+1</f>
        <v>5</v>
      </c>
      <c r="H40" s="16" t="s">
        <v>44</v>
      </c>
      <c r="I40" s="9">
        <v>2017</v>
      </c>
      <c r="J40" s="9">
        <v>2018</v>
      </c>
      <c r="K40" s="9">
        <v>2019</v>
      </c>
    </row>
    <row r="41" spans="1:11" x14ac:dyDescent="0.35">
      <c r="A41" s="35" t="s">
        <v>91</v>
      </c>
      <c r="B41" s="21">
        <v>13164</v>
      </c>
      <c r="C41" s="21">
        <v>16677</v>
      </c>
      <c r="D41" s="36">
        <v>20816</v>
      </c>
      <c r="G41" s="15">
        <f>+G40+0.1</f>
        <v>5.0999999999999996</v>
      </c>
      <c r="H41" s="1" t="s">
        <v>45</v>
      </c>
      <c r="I41" s="55">
        <f>191.6/B27</f>
        <v>30.316455696202528</v>
      </c>
      <c r="J41" s="55">
        <f t="shared" ref="J41:K41" si="30">191.6/C27</f>
        <v>9.2649903288201152</v>
      </c>
      <c r="K41" s="55">
        <f t="shared" si="30"/>
        <v>8.1670929241261714</v>
      </c>
    </row>
    <row r="42" spans="1:11" x14ac:dyDescent="0.35">
      <c r="A42" s="37" t="s">
        <v>92</v>
      </c>
      <c r="B42" s="23">
        <v>60197</v>
      </c>
      <c r="C42" s="23">
        <v>75101</v>
      </c>
      <c r="D42" s="38">
        <v>96334</v>
      </c>
      <c r="G42" s="15">
        <f t="shared" ref="G42:G45" si="31">+G41+0.1</f>
        <v>5.1999999999999993</v>
      </c>
      <c r="H42" s="12" t="s">
        <v>46</v>
      </c>
      <c r="I42" s="55">
        <f>(B92-0)/B30</f>
        <v>38.260416666666664</v>
      </c>
      <c r="J42" s="55">
        <f t="shared" ref="J42:K42" si="32">(C92-0)/C30</f>
        <v>63.086242299794662</v>
      </c>
      <c r="K42" s="55">
        <f t="shared" si="32"/>
        <v>77.963562753036442</v>
      </c>
    </row>
    <row r="43" spans="1:11" x14ac:dyDescent="0.35">
      <c r="A43" s="34" t="s">
        <v>93</v>
      </c>
      <c r="B43" s="34"/>
      <c r="C43" s="21"/>
      <c r="D43" s="34"/>
      <c r="G43" s="15">
        <f t="shared" si="31"/>
        <v>5.2999999999999989</v>
      </c>
      <c r="H43" s="1" t="s">
        <v>47</v>
      </c>
      <c r="I43" s="55">
        <f>191.6/(('Working Sheet'!B49-'Working Sheet'!B66)/'Working Sheet'!B69)</f>
        <v>48.298727267765031</v>
      </c>
      <c r="J43" s="55">
        <f>191.6/(('Working Sheet'!C49-'Working Sheet'!C66)/'Working Sheet'!C69)</f>
        <v>61.417434508343327</v>
      </c>
      <c r="K43" s="55">
        <f>191.6/(('Working Sheet'!D49-'Working Sheet'!D66)/'Working Sheet'!D69)</f>
        <v>62.063239208726969</v>
      </c>
    </row>
    <row r="44" spans="1:11" x14ac:dyDescent="0.35">
      <c r="A44" s="35" t="s">
        <v>94</v>
      </c>
      <c r="B44" s="21">
        <v>48866</v>
      </c>
      <c r="C44" s="21">
        <v>61797</v>
      </c>
      <c r="D44" s="21">
        <v>72705</v>
      </c>
      <c r="G44" s="15">
        <f t="shared" si="31"/>
        <v>5.3999999999999986</v>
      </c>
      <c r="H44" s="12" t="s">
        <v>48</v>
      </c>
      <c r="I44" s="55">
        <f>B69/B66</f>
        <v>1.2954789845247556</v>
      </c>
      <c r="J44" s="55">
        <f t="shared" ref="J44:K44" si="33">C69/C66</f>
        <v>1.6255085663095816</v>
      </c>
      <c r="K44" s="55">
        <f t="shared" si="33"/>
        <v>1.8438409887693861</v>
      </c>
    </row>
    <row r="45" spans="1:11" x14ac:dyDescent="0.35">
      <c r="A45" s="35" t="s">
        <v>95</v>
      </c>
      <c r="B45" s="21" t="s">
        <v>96</v>
      </c>
      <c r="C45" s="21" t="s">
        <v>96</v>
      </c>
      <c r="D45" s="21">
        <v>25141</v>
      </c>
      <c r="G45" s="15">
        <f t="shared" si="31"/>
        <v>5.4999999999999982</v>
      </c>
      <c r="H45" s="1" t="s">
        <v>49</v>
      </c>
      <c r="I45" s="55">
        <f>0/B25</f>
        <v>0</v>
      </c>
      <c r="J45" s="55">
        <f t="shared" ref="J45:K45" si="34">0/C25</f>
        <v>0</v>
      </c>
      <c r="K45" s="55">
        <f t="shared" si="34"/>
        <v>0</v>
      </c>
    </row>
    <row r="46" spans="1:11" x14ac:dyDescent="0.35">
      <c r="A46" s="35" t="s">
        <v>97</v>
      </c>
      <c r="B46" s="21">
        <v>13350</v>
      </c>
      <c r="C46" s="21">
        <v>14548</v>
      </c>
      <c r="D46" s="21">
        <v>14754</v>
      </c>
      <c r="G46" s="15"/>
      <c r="H46" s="12" t="s">
        <v>50</v>
      </c>
      <c r="I46" s="55">
        <f>0/B28</f>
        <v>0</v>
      </c>
      <c r="J46" s="55">
        <f t="shared" ref="J46:K46" si="35">0/C28</f>
        <v>0</v>
      </c>
      <c r="K46" s="55">
        <f t="shared" si="35"/>
        <v>0</v>
      </c>
    </row>
    <row r="47" spans="1:11" x14ac:dyDescent="0.35">
      <c r="A47" s="35" t="s">
        <v>98</v>
      </c>
      <c r="B47" s="21">
        <v>8897</v>
      </c>
      <c r="C47" s="21">
        <v>11202</v>
      </c>
      <c r="D47" s="36">
        <v>16314</v>
      </c>
      <c r="G47" s="15">
        <f>+G45+0.1</f>
        <v>5.5999999999999979</v>
      </c>
      <c r="H47" s="1" t="s">
        <v>51</v>
      </c>
      <c r="I47" s="55">
        <f>0/191.6</f>
        <v>0</v>
      </c>
      <c r="J47" s="55">
        <f t="shared" ref="J47:K47" si="36">0/191.6</f>
        <v>0</v>
      </c>
      <c r="K47" s="55">
        <f t="shared" si="36"/>
        <v>0</v>
      </c>
    </row>
    <row r="48" spans="1:11" x14ac:dyDescent="0.35">
      <c r="A48" s="37" t="s">
        <v>99</v>
      </c>
      <c r="B48" s="38">
        <f t="shared" ref="B48:C48" si="37">SUM(B44:B47)</f>
        <v>71113</v>
      </c>
      <c r="C48" s="38">
        <f t="shared" si="37"/>
        <v>87547</v>
      </c>
      <c r="D48" s="38">
        <f>SUM(D44:D47)</f>
        <v>128914</v>
      </c>
      <c r="G48" s="15">
        <f t="shared" ref="G48:G51" si="38">+G46+0.1</f>
        <v>0.1</v>
      </c>
      <c r="H48" s="1" t="s">
        <v>52</v>
      </c>
      <c r="I48" s="55">
        <f>B25/B69</f>
        <v>0.10945902053484427</v>
      </c>
      <c r="J48" s="55">
        <f t="shared" ref="J48:K48" si="39">C25/C69</f>
        <v>0.231302670555007</v>
      </c>
      <c r="K48" s="55">
        <f t="shared" si="39"/>
        <v>0.1867225265871737</v>
      </c>
    </row>
    <row r="49" spans="1:11" ht="15" thickBot="1" x14ac:dyDescent="0.4">
      <c r="A49" s="39" t="s">
        <v>100</v>
      </c>
      <c r="B49" s="30">
        <v>131310</v>
      </c>
      <c r="C49" s="30">
        <v>162648</v>
      </c>
      <c r="D49" s="30">
        <v>225248</v>
      </c>
      <c r="G49" s="15">
        <f t="shared" si="38"/>
        <v>5.6999999999999975</v>
      </c>
      <c r="H49" s="1" t="s">
        <v>53</v>
      </c>
      <c r="I49" s="55">
        <f>I22/(B49-B61)</f>
        <v>0.13735609368797141</v>
      </c>
      <c r="J49" s="55">
        <f t="shared" ref="J49:K49" si="40">J22/(C49-C61)</f>
        <v>0.25858228661966981</v>
      </c>
      <c r="K49" s="55">
        <f t="shared" si="40"/>
        <v>0.22520141798259749</v>
      </c>
    </row>
    <row r="50" spans="1:11" ht="15" thickTop="1" x14ac:dyDescent="0.35">
      <c r="A50" s="34"/>
      <c r="B50" s="34"/>
      <c r="C50" s="34"/>
      <c r="D50" s="34"/>
      <c r="G50" s="15">
        <f t="shared" si="38"/>
        <v>0.2</v>
      </c>
      <c r="H50" s="1" t="s">
        <v>43</v>
      </c>
      <c r="I50" s="55">
        <f>B25/B49</f>
        <v>2.3098012337217273E-2</v>
      </c>
      <c r="J50" s="55">
        <f t="shared" ref="J50:K50" si="41">C25/C49</f>
        <v>6.1931287196891449E-2</v>
      </c>
      <c r="K50" s="55">
        <f t="shared" si="41"/>
        <v>5.1445517829237106E-2</v>
      </c>
    </row>
    <row r="51" spans="1:11" x14ac:dyDescent="0.35">
      <c r="A51" s="35" t="s">
        <v>101</v>
      </c>
      <c r="B51" s="34"/>
      <c r="C51" s="34"/>
      <c r="D51" s="34"/>
      <c r="G51" s="15">
        <f t="shared" si="38"/>
        <v>5.7999999999999972</v>
      </c>
      <c r="H51" s="1" t="s">
        <v>54</v>
      </c>
      <c r="I51" s="55">
        <f>I22/I20</f>
        <v>0.92693619094008772</v>
      </c>
      <c r="J51" s="55">
        <f t="shared" ref="J51:K51" si="42">J22/J20</f>
        <v>0.90660977377022789</v>
      </c>
      <c r="K51" s="55">
        <f t="shared" si="42"/>
        <v>0.9611443504573276</v>
      </c>
    </row>
    <row r="52" spans="1:11" x14ac:dyDescent="0.35">
      <c r="A52" s="35" t="s">
        <v>102</v>
      </c>
      <c r="B52" s="21">
        <v>34616</v>
      </c>
      <c r="C52" s="21">
        <v>38192</v>
      </c>
      <c r="D52" s="21">
        <v>47183</v>
      </c>
      <c r="G52" s="15"/>
      <c r="H52" s="12" t="s">
        <v>55</v>
      </c>
      <c r="I52" s="55">
        <f>B66+B58-B38</f>
        <v>25610</v>
      </c>
      <c r="J52" s="55">
        <f t="shared" ref="J52:K52" si="43">C66+C58-C38</f>
        <v>18536</v>
      </c>
      <c r="K52" s="55">
        <f t="shared" si="43"/>
        <v>20980</v>
      </c>
    </row>
    <row r="53" spans="1:11" x14ac:dyDescent="0.35">
      <c r="A53" s="35" t="s">
        <v>103</v>
      </c>
      <c r="B53" s="21">
        <v>18170</v>
      </c>
      <c r="C53" s="21">
        <v>23663</v>
      </c>
      <c r="D53" s="21">
        <v>32439</v>
      </c>
    </row>
    <row r="54" spans="1:11" x14ac:dyDescent="0.35">
      <c r="A54" s="35" t="s">
        <v>104</v>
      </c>
      <c r="B54" s="21">
        <v>5097</v>
      </c>
      <c r="C54" s="21">
        <v>6536</v>
      </c>
      <c r="D54" s="36">
        <v>8190</v>
      </c>
    </row>
    <row r="55" spans="1:11" x14ac:dyDescent="0.35">
      <c r="A55" s="37" t="s">
        <v>105</v>
      </c>
      <c r="B55" s="23">
        <v>57883</v>
      </c>
      <c r="C55" s="23">
        <v>68391</v>
      </c>
      <c r="D55" s="38">
        <v>87812</v>
      </c>
    </row>
    <row r="56" spans="1:11" x14ac:dyDescent="0.35">
      <c r="A56" s="20" t="s">
        <v>106</v>
      </c>
      <c r="B56" s="34"/>
      <c r="C56" s="21"/>
      <c r="D56" s="40"/>
    </row>
    <row r="57" spans="1:11" x14ac:dyDescent="0.35">
      <c r="A57" s="35" t="s">
        <v>107</v>
      </c>
      <c r="B57" s="21" t="s">
        <v>96</v>
      </c>
      <c r="C57" s="21">
        <v>9650</v>
      </c>
      <c r="D57" s="21">
        <v>39791</v>
      </c>
    </row>
    <row r="58" spans="1:11" x14ac:dyDescent="0.35">
      <c r="A58" s="35" t="s">
        <v>108</v>
      </c>
      <c r="B58" s="21">
        <v>24743</v>
      </c>
      <c r="C58" s="21">
        <v>23495</v>
      </c>
      <c r="D58" s="21">
        <v>23414</v>
      </c>
    </row>
    <row r="59" spans="1:11" x14ac:dyDescent="0.35">
      <c r="A59" s="35" t="s">
        <v>109</v>
      </c>
      <c r="B59" s="21">
        <v>20975</v>
      </c>
      <c r="C59" s="21">
        <v>17563</v>
      </c>
      <c r="D59" s="21">
        <v>12171</v>
      </c>
    </row>
    <row r="60" spans="1:11" x14ac:dyDescent="0.35">
      <c r="A60" s="39" t="s">
        <v>110</v>
      </c>
      <c r="B60" s="38">
        <f t="shared" ref="B60:C60" si="44">SUM(B57:B59)</f>
        <v>45718</v>
      </c>
      <c r="C60" s="38">
        <f t="shared" si="44"/>
        <v>50708</v>
      </c>
      <c r="D60" s="38">
        <f>SUM(D57:D59)</f>
        <v>75376</v>
      </c>
    </row>
    <row r="61" spans="1:11" ht="15" thickBot="1" x14ac:dyDescent="0.4">
      <c r="A61" s="39" t="s">
        <v>111</v>
      </c>
      <c r="B61" s="30">
        <f t="shared" ref="B61:C61" si="45">SUM(B60,B55)</f>
        <v>103601</v>
      </c>
      <c r="C61" s="30">
        <f t="shared" si="45"/>
        <v>119099</v>
      </c>
      <c r="D61" s="30">
        <f>SUM(D60,D55)</f>
        <v>163188</v>
      </c>
    </row>
    <row r="62" spans="1:11" ht="15" thickTop="1" x14ac:dyDescent="0.35">
      <c r="A62" s="34"/>
      <c r="B62" s="34"/>
      <c r="C62" s="34"/>
      <c r="D62" s="34"/>
    </row>
    <row r="63" spans="1:11" x14ac:dyDescent="0.35">
      <c r="A63" s="34" t="s">
        <v>112</v>
      </c>
      <c r="B63" s="34"/>
      <c r="C63" s="34"/>
      <c r="D63" s="34"/>
    </row>
    <row r="64" spans="1:11" x14ac:dyDescent="0.35">
      <c r="A64" s="35" t="s">
        <v>113</v>
      </c>
      <c r="B64" s="35">
        <v>5</v>
      </c>
      <c r="C64" s="35">
        <v>5</v>
      </c>
      <c r="D64" s="35">
        <v>5</v>
      </c>
    </row>
    <row r="65" spans="1:4" x14ac:dyDescent="0.35">
      <c r="A65" s="35" t="s">
        <v>114</v>
      </c>
      <c r="B65" s="27">
        <v>-1837</v>
      </c>
      <c r="C65" s="27">
        <v>-1837</v>
      </c>
      <c r="D65" s="27">
        <v>-1837</v>
      </c>
    </row>
    <row r="66" spans="1:4" x14ac:dyDescent="0.35">
      <c r="A66" s="35" t="s">
        <v>115</v>
      </c>
      <c r="B66" s="21">
        <v>21389</v>
      </c>
      <c r="C66" s="21">
        <v>26791</v>
      </c>
      <c r="D66" s="21">
        <v>33658</v>
      </c>
    </row>
    <row r="67" spans="1:4" x14ac:dyDescent="0.35">
      <c r="A67" s="35" t="s">
        <v>116</v>
      </c>
      <c r="B67" s="27">
        <v>-484</v>
      </c>
      <c r="C67" s="27">
        <v>-1035</v>
      </c>
      <c r="D67" s="28">
        <v>-986</v>
      </c>
    </row>
    <row r="68" spans="1:4" x14ac:dyDescent="0.35">
      <c r="A68" s="35" t="s">
        <v>117</v>
      </c>
      <c r="B68" s="21">
        <v>8636</v>
      </c>
      <c r="C68" s="21">
        <v>19625</v>
      </c>
      <c r="D68" s="36">
        <v>31220</v>
      </c>
    </row>
    <row r="69" spans="1:4" x14ac:dyDescent="0.35">
      <c r="A69" s="37" t="s">
        <v>118</v>
      </c>
      <c r="B69" s="41">
        <v>27709</v>
      </c>
      <c r="C69" s="41">
        <v>43549</v>
      </c>
      <c r="D69" s="38">
        <v>62060</v>
      </c>
    </row>
    <row r="70" spans="1:4" ht="15" thickBot="1" x14ac:dyDescent="0.4">
      <c r="A70" s="37" t="s">
        <v>119</v>
      </c>
      <c r="B70" s="30">
        <v>131310</v>
      </c>
      <c r="C70" s="30">
        <v>162648</v>
      </c>
      <c r="D70" s="30">
        <v>225248</v>
      </c>
    </row>
    <row r="71" spans="1:4" ht="15" thickTop="1" x14ac:dyDescent="0.35"/>
    <row r="73" spans="1:4" x14ac:dyDescent="0.35">
      <c r="A73" s="54" t="s">
        <v>13</v>
      </c>
      <c r="B73" s="54"/>
      <c r="C73" s="54"/>
      <c r="D73" s="54"/>
    </row>
    <row r="74" spans="1:4" x14ac:dyDescent="0.35">
      <c r="B74" s="53" t="s">
        <v>71</v>
      </c>
      <c r="C74" s="53"/>
      <c r="D74" s="53"/>
    </row>
    <row r="75" spans="1:4" x14ac:dyDescent="0.35">
      <c r="B75" s="9">
        <v>2017</v>
      </c>
      <c r="C75" s="9">
        <v>2018</v>
      </c>
      <c r="D75" s="9">
        <v>2019</v>
      </c>
    </row>
    <row r="77" spans="1:4" x14ac:dyDescent="0.35">
      <c r="A77" s="22" t="s">
        <v>120</v>
      </c>
      <c r="B77" s="21">
        <v>19934</v>
      </c>
      <c r="C77" s="21">
        <v>21856</v>
      </c>
      <c r="D77" s="21">
        <v>32173</v>
      </c>
    </row>
    <row r="78" spans="1:4" x14ac:dyDescent="0.35">
      <c r="A78" s="31" t="s">
        <v>121</v>
      </c>
      <c r="B78" s="42"/>
      <c r="C78" s="42"/>
      <c r="D78" s="42"/>
    </row>
    <row r="79" spans="1:4" x14ac:dyDescent="0.35">
      <c r="A79" s="22" t="s">
        <v>80</v>
      </c>
      <c r="B79" s="21">
        <v>3033</v>
      </c>
      <c r="C79" s="21">
        <v>10073</v>
      </c>
      <c r="D79" s="21">
        <v>11588</v>
      </c>
    </row>
    <row r="80" spans="1:4" x14ac:dyDescent="0.35">
      <c r="A80" s="31" t="s">
        <v>122</v>
      </c>
      <c r="B80" s="42"/>
      <c r="C80" s="42"/>
      <c r="D80" s="42"/>
    </row>
    <row r="81" spans="1:4" ht="29" x14ac:dyDescent="0.35">
      <c r="A81" s="43" t="s">
        <v>123</v>
      </c>
      <c r="B81" s="21">
        <v>11478</v>
      </c>
      <c r="C81" s="21">
        <v>15341</v>
      </c>
      <c r="D81" s="21">
        <v>21789</v>
      </c>
    </row>
    <row r="82" spans="1:4" x14ac:dyDescent="0.35">
      <c r="A82" s="44" t="s">
        <v>124</v>
      </c>
      <c r="B82" s="21">
        <v>4215</v>
      </c>
      <c r="C82" s="21">
        <v>5418</v>
      </c>
      <c r="D82" s="21">
        <v>6864</v>
      </c>
    </row>
    <row r="83" spans="1:4" x14ac:dyDescent="0.35">
      <c r="A83" s="44" t="s">
        <v>69</v>
      </c>
      <c r="B83" s="21">
        <v>202</v>
      </c>
      <c r="C83" s="21">
        <v>274</v>
      </c>
      <c r="D83" s="21">
        <v>164</v>
      </c>
    </row>
    <row r="84" spans="1:4" x14ac:dyDescent="0.35">
      <c r="A84" s="44" t="s">
        <v>125</v>
      </c>
      <c r="B84" s="28">
        <v>-292</v>
      </c>
      <c r="C84" s="24">
        <v>219</v>
      </c>
      <c r="D84" s="28">
        <v>-249</v>
      </c>
    </row>
    <row r="85" spans="1:4" x14ac:dyDescent="0.35">
      <c r="A85" s="44" t="s">
        <v>126</v>
      </c>
      <c r="B85" s="28">
        <v>-29</v>
      </c>
      <c r="C85" s="24">
        <v>441</v>
      </c>
      <c r="D85" s="24">
        <v>796</v>
      </c>
    </row>
    <row r="86" spans="1:4" x14ac:dyDescent="0.35">
      <c r="A86" s="31" t="s">
        <v>127</v>
      </c>
      <c r="B86" s="42"/>
      <c r="C86" s="42"/>
      <c r="D86" s="42"/>
    </row>
    <row r="87" spans="1:4" x14ac:dyDescent="0.35">
      <c r="A87" s="44" t="s">
        <v>128</v>
      </c>
      <c r="B87" s="27">
        <v>-3583</v>
      </c>
      <c r="C87" s="27">
        <v>-1314</v>
      </c>
      <c r="D87" s="27">
        <v>-3278</v>
      </c>
    </row>
    <row r="88" spans="1:4" x14ac:dyDescent="0.35">
      <c r="A88" s="44" t="s">
        <v>129</v>
      </c>
      <c r="B88" s="27">
        <v>-4780</v>
      </c>
      <c r="C88" s="27">
        <v>-4615</v>
      </c>
      <c r="D88" s="27">
        <v>-7681</v>
      </c>
    </row>
    <row r="89" spans="1:4" x14ac:dyDescent="0.35">
      <c r="A89" s="44" t="s">
        <v>130</v>
      </c>
      <c r="B89" s="21">
        <v>7100</v>
      </c>
      <c r="C89" s="21">
        <v>3263</v>
      </c>
      <c r="D89" s="21">
        <v>8193</v>
      </c>
    </row>
    <row r="90" spans="1:4" x14ac:dyDescent="0.35">
      <c r="A90" s="44" t="s">
        <v>131</v>
      </c>
      <c r="B90" s="21">
        <v>283</v>
      </c>
      <c r="C90" s="24">
        <v>472</v>
      </c>
      <c r="D90" s="27">
        <v>-1383</v>
      </c>
    </row>
    <row r="91" spans="1:4" x14ac:dyDescent="0.35">
      <c r="A91" s="44" t="s">
        <v>132</v>
      </c>
      <c r="B91" s="21">
        <v>738</v>
      </c>
      <c r="C91" s="21">
        <v>1151</v>
      </c>
      <c r="D91" s="21">
        <v>1711</v>
      </c>
    </row>
    <row r="92" spans="1:4" x14ac:dyDescent="0.35">
      <c r="A92" s="45" t="s">
        <v>133</v>
      </c>
      <c r="B92" s="38">
        <v>18365</v>
      </c>
      <c r="C92" s="38">
        <v>30723</v>
      </c>
      <c r="D92" s="38">
        <v>38514</v>
      </c>
    </row>
    <row r="93" spans="1:4" x14ac:dyDescent="0.35">
      <c r="A93" s="31"/>
      <c r="B93" s="34"/>
      <c r="C93" s="34"/>
      <c r="D93" s="34"/>
    </row>
    <row r="94" spans="1:4" x14ac:dyDescent="0.35">
      <c r="A94" s="31" t="s">
        <v>134</v>
      </c>
      <c r="B94" s="34"/>
      <c r="C94" s="34"/>
      <c r="D94" s="34"/>
    </row>
    <row r="95" spans="1:4" x14ac:dyDescent="0.35">
      <c r="A95" s="31" t="s">
        <v>135</v>
      </c>
      <c r="B95" s="27">
        <v>-11955</v>
      </c>
      <c r="C95" s="27">
        <v>-13427</v>
      </c>
      <c r="D95" s="27">
        <v>-16861</v>
      </c>
    </row>
    <row r="96" spans="1:4" x14ac:dyDescent="0.35">
      <c r="A96" s="31" t="s">
        <v>136</v>
      </c>
      <c r="B96" s="21">
        <v>1897</v>
      </c>
      <c r="C96" s="21">
        <v>2104</v>
      </c>
      <c r="D96" s="21">
        <v>4172</v>
      </c>
    </row>
    <row r="97" spans="1:4" x14ac:dyDescent="0.35">
      <c r="A97" s="31" t="s">
        <v>137</v>
      </c>
      <c r="B97" s="27">
        <v>-13972</v>
      </c>
      <c r="C97" s="27">
        <v>-2186</v>
      </c>
      <c r="D97" s="27">
        <v>-2461</v>
      </c>
    </row>
    <row r="98" spans="1:4" x14ac:dyDescent="0.35">
      <c r="A98" s="31" t="s">
        <v>138</v>
      </c>
      <c r="B98" s="21">
        <v>9677</v>
      </c>
      <c r="C98" s="21">
        <v>8240</v>
      </c>
      <c r="D98" s="21">
        <v>22681</v>
      </c>
    </row>
    <row r="99" spans="1:4" x14ac:dyDescent="0.35">
      <c r="A99" s="31" t="s">
        <v>139</v>
      </c>
      <c r="B99" s="46">
        <v>-12731</v>
      </c>
      <c r="C99" s="46">
        <v>-7100</v>
      </c>
      <c r="D99" s="46">
        <v>-31812</v>
      </c>
    </row>
    <row r="100" spans="1:4" x14ac:dyDescent="0.35">
      <c r="A100" s="45" t="s">
        <v>140</v>
      </c>
      <c r="B100" s="47">
        <v>-27084</v>
      </c>
      <c r="C100" s="47">
        <v>-12369</v>
      </c>
      <c r="D100" s="47">
        <v>-24281</v>
      </c>
    </row>
    <row r="101" spans="1:4" x14ac:dyDescent="0.35">
      <c r="A101" s="48"/>
      <c r="B101" s="34"/>
      <c r="C101" s="34"/>
      <c r="D101" s="34"/>
    </row>
    <row r="102" spans="1:4" x14ac:dyDescent="0.35">
      <c r="A102" s="31" t="s">
        <v>141</v>
      </c>
      <c r="B102" s="34"/>
      <c r="C102" s="34"/>
      <c r="D102" s="34"/>
    </row>
    <row r="103" spans="1:4" x14ac:dyDescent="0.35">
      <c r="A103" s="18" t="s">
        <v>142</v>
      </c>
      <c r="B103" s="21">
        <v>16228</v>
      </c>
      <c r="C103" s="21">
        <v>768</v>
      </c>
      <c r="D103" s="21">
        <v>2273</v>
      </c>
    </row>
    <row r="104" spans="1:4" x14ac:dyDescent="0.35">
      <c r="A104" s="18" t="s">
        <v>143</v>
      </c>
      <c r="B104" s="27">
        <v>-1301</v>
      </c>
      <c r="C104" s="27">
        <v>-668</v>
      </c>
      <c r="D104" s="27">
        <v>-2684</v>
      </c>
    </row>
    <row r="105" spans="1:4" x14ac:dyDescent="0.35">
      <c r="A105" s="18" t="s">
        <v>144</v>
      </c>
      <c r="B105" s="27">
        <v>-4799</v>
      </c>
      <c r="C105" s="27">
        <v>-7449</v>
      </c>
      <c r="D105" s="27">
        <v>-9628</v>
      </c>
    </row>
    <row r="106" spans="1:4" x14ac:dyDescent="0.35">
      <c r="A106" s="18" t="s">
        <v>145</v>
      </c>
      <c r="B106" s="27">
        <v>-200</v>
      </c>
      <c r="C106" s="27">
        <v>-337</v>
      </c>
      <c r="D106" s="27">
        <v>-27</v>
      </c>
    </row>
    <row r="107" spans="1:4" x14ac:dyDescent="0.35">
      <c r="A107" s="25" t="s">
        <v>146</v>
      </c>
      <c r="B107" s="38">
        <v>9928</v>
      </c>
      <c r="C107" s="47">
        <v>-7686</v>
      </c>
      <c r="D107" s="47">
        <v>-10066</v>
      </c>
    </row>
    <row r="108" spans="1:4" x14ac:dyDescent="0.35">
      <c r="A108" s="31" t="s">
        <v>147</v>
      </c>
      <c r="B108" s="21">
        <v>713</v>
      </c>
      <c r="C108" s="27">
        <v>-351</v>
      </c>
      <c r="D108" s="21">
        <v>70</v>
      </c>
    </row>
    <row r="109" spans="1:4" x14ac:dyDescent="0.35">
      <c r="A109" s="22" t="s">
        <v>148</v>
      </c>
      <c r="B109" s="38">
        <v>1922</v>
      </c>
      <c r="C109" s="38">
        <v>10317</v>
      </c>
      <c r="D109" s="38">
        <v>4237</v>
      </c>
    </row>
    <row r="110" spans="1:4" ht="15" thickBot="1" x14ac:dyDescent="0.4">
      <c r="A110" s="22" t="s">
        <v>149</v>
      </c>
      <c r="B110" s="30">
        <v>21856</v>
      </c>
      <c r="C110" s="30">
        <v>32173</v>
      </c>
      <c r="D110" s="30">
        <v>36410</v>
      </c>
    </row>
    <row r="111" spans="1:4" ht="15" thickTop="1" x14ac:dyDescent="0.35"/>
    <row r="112" spans="1:4" x14ac:dyDescent="0.35">
      <c r="A112" s="31" t="s">
        <v>153</v>
      </c>
      <c r="B112" s="34"/>
      <c r="C112" s="34"/>
      <c r="D112" s="34"/>
    </row>
    <row r="113" spans="1:4" x14ac:dyDescent="0.35">
      <c r="A113" s="31" t="s">
        <v>154</v>
      </c>
      <c r="B113" s="21">
        <v>875</v>
      </c>
      <c r="C113" s="21">
        <v>854</v>
      </c>
      <c r="D113" s="21">
        <v>328</v>
      </c>
    </row>
    <row r="114" spans="1:4" x14ac:dyDescent="0.35">
      <c r="A114" s="31" t="s">
        <v>155</v>
      </c>
      <c r="B114" s="21">
        <v>3361</v>
      </c>
      <c r="C114" s="21" t="s">
        <v>156</v>
      </c>
      <c r="D114" s="21" t="s">
        <v>156</v>
      </c>
    </row>
    <row r="115" spans="1:4" x14ac:dyDescent="0.35">
      <c r="A115" s="31" t="s">
        <v>157</v>
      </c>
      <c r="B115" s="21">
        <v>647</v>
      </c>
      <c r="C115" s="21">
        <v>381</v>
      </c>
      <c r="D115" s="21">
        <v>200</v>
      </c>
    </row>
    <row r="116" spans="1:4" x14ac:dyDescent="0.35">
      <c r="A116" s="31" t="s">
        <v>158</v>
      </c>
      <c r="B116" s="21">
        <v>39</v>
      </c>
      <c r="C116" s="21">
        <v>194</v>
      </c>
      <c r="D116" s="21">
        <v>119</v>
      </c>
    </row>
    <row r="117" spans="1:4" x14ac:dyDescent="0.35">
      <c r="A117" s="31" t="s">
        <v>159</v>
      </c>
      <c r="B117" s="21">
        <v>881</v>
      </c>
      <c r="C117" s="21">
        <v>1184</v>
      </c>
      <c r="D117" s="21">
        <v>957</v>
      </c>
    </row>
    <row r="118" spans="1:4" x14ac:dyDescent="0.35">
      <c r="A118" s="31" t="s">
        <v>160</v>
      </c>
      <c r="B118" s="21">
        <v>7870</v>
      </c>
      <c r="C118" s="21" t="s">
        <v>156</v>
      </c>
      <c r="D118" s="21" t="s">
        <v>156</v>
      </c>
    </row>
    <row r="119" spans="1:4" x14ac:dyDescent="0.35">
      <c r="A119" s="31" t="s">
        <v>161</v>
      </c>
      <c r="B119" s="21">
        <v>13723</v>
      </c>
      <c r="C119" s="21">
        <v>10615</v>
      </c>
      <c r="D119" s="21">
        <v>9637</v>
      </c>
    </row>
    <row r="120" spans="1:4" x14ac:dyDescent="0.35">
      <c r="A120" s="31" t="s">
        <v>162</v>
      </c>
      <c r="B120" s="21">
        <v>1362</v>
      </c>
      <c r="C120" s="21">
        <v>3641</v>
      </c>
      <c r="D120" s="21">
        <v>3541</v>
      </c>
    </row>
    <row r="122" spans="1:4" x14ac:dyDescent="0.35">
      <c r="A122" s="31" t="s">
        <v>163</v>
      </c>
      <c r="B122" s="11">
        <f>SUM(B92,B95)</f>
        <v>6410</v>
      </c>
      <c r="C122" s="11">
        <f t="shared" ref="C122:D122" si="46">SUM(C92,C95)</f>
        <v>17296</v>
      </c>
      <c r="D122" s="11">
        <f t="shared" si="46"/>
        <v>21653</v>
      </c>
    </row>
  </sheetData>
  <mergeCells count="6">
    <mergeCell ref="B74:D74"/>
    <mergeCell ref="A2:D2"/>
    <mergeCell ref="B3:D3"/>
    <mergeCell ref="A34:D34"/>
    <mergeCell ref="B35:D35"/>
    <mergeCell ref="A73:D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1"/>
  <sheetViews>
    <sheetView topLeftCell="A19" workbookViewId="0">
      <selection activeCell="G41" sqref="G41"/>
    </sheetView>
  </sheetViews>
  <sheetFormatPr defaultRowHeight="14.5" x14ac:dyDescent="0.35"/>
  <cols>
    <col min="1" max="1" width="4.7265625" customWidth="1"/>
    <col min="2" max="2" width="44.81640625" customWidth="1"/>
  </cols>
  <sheetData>
    <row r="1" spans="1:10" ht="60" customHeight="1" x14ac:dyDescent="0.6">
      <c r="A1" s="7"/>
      <c r="B1" s="13" t="s">
        <v>56</v>
      </c>
      <c r="C1" s="14"/>
      <c r="D1" s="14"/>
      <c r="E1" s="14"/>
      <c r="F1" s="14"/>
      <c r="G1" s="14"/>
      <c r="H1" s="14"/>
      <c r="I1" s="14"/>
      <c r="J1" s="14"/>
    </row>
    <row r="2" spans="1:10" x14ac:dyDescent="0.35">
      <c r="C2" s="53" t="s">
        <v>57</v>
      </c>
      <c r="D2" s="53"/>
      <c r="E2" s="53"/>
    </row>
    <row r="3" spans="1:10" x14ac:dyDescent="0.35">
      <c r="C3" s="9">
        <v>2019</v>
      </c>
      <c r="D3" s="9">
        <v>2018</v>
      </c>
      <c r="E3" s="9">
        <v>2017</v>
      </c>
    </row>
    <row r="4" spans="1:10" x14ac:dyDescent="0.35">
      <c r="A4" s="15">
        <v>1</v>
      </c>
      <c r="B4" s="9" t="s">
        <v>14</v>
      </c>
    </row>
    <row r="5" spans="1:10" x14ac:dyDescent="0.35">
      <c r="A5" s="15">
        <f>+A4+0.1</f>
        <v>1.1000000000000001</v>
      </c>
      <c r="B5" s="1" t="s">
        <v>15</v>
      </c>
    </row>
    <row r="6" spans="1:10" x14ac:dyDescent="0.35">
      <c r="A6" s="15">
        <f t="shared" ref="A6:A13" si="0">+A5+0.1</f>
        <v>1.2000000000000002</v>
      </c>
      <c r="B6" s="1" t="s">
        <v>16</v>
      </c>
    </row>
    <row r="7" spans="1:10" x14ac:dyDescent="0.35">
      <c r="A7" s="15">
        <f t="shared" si="0"/>
        <v>1.3000000000000003</v>
      </c>
      <c r="B7" s="1" t="s">
        <v>17</v>
      </c>
    </row>
    <row r="8" spans="1:10" x14ac:dyDescent="0.35">
      <c r="A8" s="15">
        <f t="shared" si="0"/>
        <v>1.4000000000000004</v>
      </c>
      <c r="B8" s="1" t="s">
        <v>18</v>
      </c>
    </row>
    <row r="9" spans="1:10" x14ac:dyDescent="0.35">
      <c r="A9" s="15">
        <f t="shared" si="0"/>
        <v>1.5000000000000004</v>
      </c>
      <c r="B9" s="1" t="s">
        <v>19</v>
      </c>
    </row>
    <row r="10" spans="1:10" x14ac:dyDescent="0.35">
      <c r="A10" s="15">
        <f t="shared" si="0"/>
        <v>1.6000000000000005</v>
      </c>
      <c r="B10" s="1" t="s">
        <v>20</v>
      </c>
    </row>
    <row r="11" spans="1:10" x14ac:dyDescent="0.35">
      <c r="A11" s="15">
        <f t="shared" si="0"/>
        <v>1.7000000000000006</v>
      </c>
      <c r="B11" s="1" t="s">
        <v>21</v>
      </c>
    </row>
    <row r="12" spans="1:10" x14ac:dyDescent="0.35">
      <c r="A12" s="15">
        <f t="shared" si="0"/>
        <v>1.8000000000000007</v>
      </c>
      <c r="B12" s="1" t="s">
        <v>22</v>
      </c>
    </row>
    <row r="13" spans="1:10" x14ac:dyDescent="0.35">
      <c r="A13" s="15">
        <f t="shared" si="0"/>
        <v>1.9000000000000008</v>
      </c>
      <c r="B13" s="1" t="s">
        <v>23</v>
      </c>
    </row>
    <row r="14" spans="1:10" x14ac:dyDescent="0.35">
      <c r="A14" s="15"/>
      <c r="B14" s="12" t="s">
        <v>24</v>
      </c>
    </row>
    <row r="15" spans="1:10" x14ac:dyDescent="0.35">
      <c r="A15" s="15"/>
    </row>
    <row r="16" spans="1:10" x14ac:dyDescent="0.35">
      <c r="A16" s="15">
        <f>+A4+1</f>
        <v>2</v>
      </c>
      <c r="B16" s="16" t="s">
        <v>25</v>
      </c>
    </row>
    <row r="17" spans="1:2" x14ac:dyDescent="0.35">
      <c r="A17" s="15">
        <f>+A16+0.1</f>
        <v>2.1</v>
      </c>
      <c r="B17" s="1" t="s">
        <v>11</v>
      </c>
    </row>
    <row r="18" spans="1:2" x14ac:dyDescent="0.35">
      <c r="A18" s="15">
        <f>+A17+0.1</f>
        <v>2.2000000000000002</v>
      </c>
      <c r="B18" s="1" t="s">
        <v>26</v>
      </c>
    </row>
    <row r="19" spans="1:2" x14ac:dyDescent="0.35">
      <c r="A19" s="15"/>
      <c r="B19" s="12" t="s">
        <v>27</v>
      </c>
    </row>
    <row r="20" spans="1:2" x14ac:dyDescent="0.35">
      <c r="A20" s="15">
        <f>+A18+0.1</f>
        <v>2.3000000000000003</v>
      </c>
      <c r="B20" s="1" t="s">
        <v>28</v>
      </c>
    </row>
    <row r="21" spans="1:2" x14ac:dyDescent="0.35">
      <c r="A21" s="15"/>
      <c r="B21" s="12" t="s">
        <v>29</v>
      </c>
    </row>
    <row r="22" spans="1:2" x14ac:dyDescent="0.35">
      <c r="A22" s="15">
        <f>+A20+0.1</f>
        <v>2.4000000000000004</v>
      </c>
      <c r="B22" s="1" t="s">
        <v>30</v>
      </c>
    </row>
    <row r="23" spans="1:2" x14ac:dyDescent="0.35">
      <c r="A23" s="15"/>
    </row>
    <row r="24" spans="1:2" x14ac:dyDescent="0.35">
      <c r="A24" s="15">
        <f>+A16+1</f>
        <v>3</v>
      </c>
      <c r="B24" s="9" t="s">
        <v>31</v>
      </c>
    </row>
    <row r="25" spans="1:2" x14ac:dyDescent="0.35">
      <c r="A25" s="15">
        <f>+A24+0.1</f>
        <v>3.1</v>
      </c>
      <c r="B25" s="1" t="s">
        <v>32</v>
      </c>
    </row>
    <row r="26" spans="1:2" x14ac:dyDescent="0.35">
      <c r="A26" s="15">
        <f t="shared" ref="A26:A30" si="1">+A25+0.1</f>
        <v>3.2</v>
      </c>
      <c r="B26" s="1" t="s">
        <v>33</v>
      </c>
    </row>
    <row r="27" spans="1:2" x14ac:dyDescent="0.35">
      <c r="A27" s="15">
        <f t="shared" si="1"/>
        <v>3.3000000000000003</v>
      </c>
      <c r="B27" s="1" t="s">
        <v>34</v>
      </c>
    </row>
    <row r="28" spans="1:2" x14ac:dyDescent="0.35">
      <c r="A28" s="15">
        <f t="shared" si="1"/>
        <v>3.4000000000000004</v>
      </c>
      <c r="B28" s="1" t="s">
        <v>35</v>
      </c>
    </row>
    <row r="29" spans="1:2" x14ac:dyDescent="0.35">
      <c r="A29" s="15">
        <f t="shared" si="1"/>
        <v>3.5000000000000004</v>
      </c>
      <c r="B29" s="1" t="s">
        <v>36</v>
      </c>
    </row>
    <row r="30" spans="1:2" x14ac:dyDescent="0.35">
      <c r="A30" s="15">
        <f t="shared" si="1"/>
        <v>3.6000000000000005</v>
      </c>
      <c r="B30" s="1" t="s">
        <v>37</v>
      </c>
    </row>
    <row r="31" spans="1:2" x14ac:dyDescent="0.35">
      <c r="A31" s="15"/>
      <c r="B31" s="12" t="s">
        <v>38</v>
      </c>
    </row>
    <row r="32" spans="1:2" x14ac:dyDescent="0.35">
      <c r="A32" s="15"/>
    </row>
    <row r="33" spans="1:2" x14ac:dyDescent="0.35">
      <c r="A33" s="15">
        <f>+A24+1</f>
        <v>4</v>
      </c>
      <c r="B33" s="16" t="s">
        <v>39</v>
      </c>
    </row>
    <row r="34" spans="1:2" x14ac:dyDescent="0.35">
      <c r="A34" s="15">
        <f>+A33+0.1</f>
        <v>4.0999999999999996</v>
      </c>
      <c r="B34" s="1" t="s">
        <v>40</v>
      </c>
    </row>
    <row r="35" spans="1:2" x14ac:dyDescent="0.35">
      <c r="A35" s="15">
        <f t="shared" ref="A35:A37" si="2">+A34+0.1</f>
        <v>4.1999999999999993</v>
      </c>
      <c r="B35" s="1" t="s">
        <v>41</v>
      </c>
    </row>
    <row r="36" spans="1:2" x14ac:dyDescent="0.35">
      <c r="A36" s="15">
        <f t="shared" si="2"/>
        <v>4.2999999999999989</v>
      </c>
      <c r="B36" s="1" t="s">
        <v>42</v>
      </c>
    </row>
    <row r="37" spans="1:2" x14ac:dyDescent="0.35">
      <c r="A37" s="15">
        <f t="shared" si="2"/>
        <v>4.3999999999999986</v>
      </c>
      <c r="B37" s="1" t="s">
        <v>43</v>
      </c>
    </row>
    <row r="38" spans="1:2" x14ac:dyDescent="0.35">
      <c r="A38" s="15"/>
    </row>
    <row r="39" spans="1:2" x14ac:dyDescent="0.35">
      <c r="A39" s="15">
        <f>+A33+1</f>
        <v>5</v>
      </c>
      <c r="B39" s="16" t="s">
        <v>44</v>
      </c>
    </row>
    <row r="40" spans="1:2" x14ac:dyDescent="0.35">
      <c r="A40" s="15">
        <f>+A39+0.1</f>
        <v>5.0999999999999996</v>
      </c>
      <c r="B40" s="1" t="s">
        <v>45</v>
      </c>
    </row>
    <row r="41" spans="1:2" x14ac:dyDescent="0.35">
      <c r="A41" s="15">
        <f t="shared" ref="A41:A44" si="3">+A40+0.1</f>
        <v>5.1999999999999993</v>
      </c>
      <c r="B41" s="12" t="s">
        <v>46</v>
      </c>
    </row>
    <row r="42" spans="1:2" x14ac:dyDescent="0.35">
      <c r="A42" s="15">
        <f t="shared" si="3"/>
        <v>5.2999999999999989</v>
      </c>
      <c r="B42" s="1" t="s">
        <v>47</v>
      </c>
    </row>
    <row r="43" spans="1:2" x14ac:dyDescent="0.35">
      <c r="A43" s="15">
        <f t="shared" si="3"/>
        <v>5.3999999999999986</v>
      </c>
      <c r="B43" s="12" t="s">
        <v>48</v>
      </c>
    </row>
    <row r="44" spans="1:2" x14ac:dyDescent="0.35">
      <c r="A44" s="15">
        <f t="shared" si="3"/>
        <v>5.4999999999999982</v>
      </c>
      <c r="B44" s="1" t="s">
        <v>49</v>
      </c>
    </row>
    <row r="45" spans="1:2" x14ac:dyDescent="0.35">
      <c r="A45" s="15"/>
      <c r="B45" s="12" t="s">
        <v>50</v>
      </c>
    </row>
    <row r="46" spans="1:2" x14ac:dyDescent="0.35">
      <c r="A46" s="15">
        <f>+A44+0.1</f>
        <v>5.5999999999999979</v>
      </c>
      <c r="B46" s="1" t="s">
        <v>51</v>
      </c>
    </row>
    <row r="47" spans="1:2" x14ac:dyDescent="0.35">
      <c r="A47" s="15">
        <f t="shared" ref="A47:A50" si="4">+A45+0.1</f>
        <v>0.1</v>
      </c>
      <c r="B47" s="1" t="s">
        <v>52</v>
      </c>
    </row>
    <row r="48" spans="1:2" x14ac:dyDescent="0.35">
      <c r="A48" s="15">
        <f t="shared" si="4"/>
        <v>5.6999999999999975</v>
      </c>
      <c r="B48" s="1" t="s">
        <v>53</v>
      </c>
    </row>
    <row r="49" spans="1:2" x14ac:dyDescent="0.35">
      <c r="A49" s="15">
        <f t="shared" si="4"/>
        <v>0.2</v>
      </c>
      <c r="B49" s="1" t="s">
        <v>43</v>
      </c>
    </row>
    <row r="50" spans="1:2" x14ac:dyDescent="0.35">
      <c r="A50" s="15">
        <f t="shared" si="4"/>
        <v>5.7999999999999972</v>
      </c>
      <c r="B50" s="1" t="s">
        <v>54</v>
      </c>
    </row>
    <row r="51" spans="1:2" x14ac:dyDescent="0.35">
      <c r="A51" s="15"/>
      <c r="B51" s="12" t="s">
        <v>55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Financial Statements</vt:lpstr>
      <vt:lpstr>Sheet1</vt:lpstr>
      <vt:lpstr>Working Sheet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Chrispin Phiri</cp:lastModifiedBy>
  <dcterms:created xsi:type="dcterms:W3CDTF">2020-05-19T16:15:53Z</dcterms:created>
  <dcterms:modified xsi:type="dcterms:W3CDTF">2024-09-24T07:50:22Z</dcterms:modified>
</cp:coreProperties>
</file>